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\\WDMYCLOUD\Public\1 PC Radim\1 - ADESTIK_PROJEKTY\2020\36 - DĚTSKÉ HŘIŠTĚ KLATOVY\ROZPOČET\upravený - kačírek\"/>
    </mc:Choice>
  </mc:AlternateContent>
  <xr:revisionPtr revIDLastSave="0" documentId="13_ncr:1_{CAA3E911-41D3-452F-AD97-D96119022093}" xr6:coauthVersionLast="47" xr6:coauthVersionMax="47" xr10:uidLastSave="{00000000-0000-0000-0000-000000000000}"/>
  <bookViews>
    <workbookView xWindow="1170" yWindow="600" windowWidth="22230" windowHeight="15600" xr2:uid="{00000000-000D-0000-FFFF-FFFF00000000}"/>
  </bookViews>
  <sheets>
    <sheet name="Rekapitulace stavby" sheetId="1" r:id="rId1"/>
    <sheet name="1 - Dětské hřiště" sheetId="2" r:id="rId2"/>
    <sheet name="OVN - Ostatní a vedlejší ..." sheetId="3" r:id="rId3"/>
  </sheets>
  <definedNames>
    <definedName name="_xlnm._FilterDatabase" localSheetId="1" hidden="1">'1 - Dětské hřiště'!$C$123:$K$282</definedName>
    <definedName name="_xlnm._FilterDatabase" localSheetId="2" hidden="1">'OVN - Ostatní a vedlejší ...'!$C$119:$K$128</definedName>
    <definedName name="_xlnm.Print_Titles" localSheetId="1">'1 - Dětské hřiště'!$123:$123</definedName>
    <definedName name="_xlnm.Print_Titles" localSheetId="2">'OVN - Ostatní a vedlejší ...'!$119:$119</definedName>
    <definedName name="_xlnm.Print_Titles" localSheetId="0">'Rekapitulace stavby'!$92:$92</definedName>
    <definedName name="_xlnm.Print_Area" localSheetId="1">'1 - Dětské hřiště'!$C$4:$J$76,'1 - Dětské hřiště'!$C$82:$J$105,'1 - Dětské hřiště'!$C$111:$K$282</definedName>
    <definedName name="_xlnm.Print_Area" localSheetId="2">'OVN - Ostatní a vedlejší ...'!$C$4:$J$76,'OVN - Ostatní a vedlejší ...'!$C$82:$J$101,'OVN - Ostatní a vedlejší ...'!$C$107:$K$128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8" i="3"/>
  <c r="BH128" i="3"/>
  <c r="BG128" i="3"/>
  <c r="BF128" i="3"/>
  <c r="T128" i="3"/>
  <c r="T127" i="3" s="1"/>
  <c r="R128" i="3"/>
  <c r="R127" i="3" s="1"/>
  <c r="P128" i="3"/>
  <c r="P127" i="3" s="1"/>
  <c r="BI126" i="3"/>
  <c r="BH126" i="3"/>
  <c r="BG126" i="3"/>
  <c r="BF126" i="3"/>
  <c r="T126" i="3"/>
  <c r="T125" i="3" s="1"/>
  <c r="R126" i="3"/>
  <c r="R125" i="3" s="1"/>
  <c r="P126" i="3"/>
  <c r="P125" i="3" s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F116" i="3"/>
  <c r="F114" i="3"/>
  <c r="E112" i="3"/>
  <c r="F91" i="3"/>
  <c r="F89" i="3"/>
  <c r="E87" i="3"/>
  <c r="J24" i="3"/>
  <c r="E24" i="3"/>
  <c r="J117" i="3" s="1"/>
  <c r="J23" i="3"/>
  <c r="J21" i="3"/>
  <c r="E21" i="3"/>
  <c r="J116" i="3" s="1"/>
  <c r="J20" i="3"/>
  <c r="J18" i="3"/>
  <c r="E18" i="3"/>
  <c r="F117" i="3" s="1"/>
  <c r="J17" i="3"/>
  <c r="J12" i="3"/>
  <c r="J114" i="3" s="1"/>
  <c r="E7" i="3"/>
  <c r="E110" i="3" s="1"/>
  <c r="J37" i="2"/>
  <c r="J36" i="2"/>
  <c r="AY95" i="1" s="1"/>
  <c r="J35" i="2"/>
  <c r="AX95" i="1" s="1"/>
  <c r="BI282" i="2"/>
  <c r="BH282" i="2"/>
  <c r="BG282" i="2"/>
  <c r="BF282" i="2"/>
  <c r="T282" i="2"/>
  <c r="T281" i="2" s="1"/>
  <c r="R282" i="2"/>
  <c r="R281" i="2" s="1"/>
  <c r="P282" i="2"/>
  <c r="P281" i="2" s="1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F120" i="2"/>
  <c r="F118" i="2"/>
  <c r="E116" i="2"/>
  <c r="F91" i="2"/>
  <c r="F89" i="2"/>
  <c r="E87" i="2"/>
  <c r="J24" i="2"/>
  <c r="E24" i="2"/>
  <c r="J121" i="2" s="1"/>
  <c r="J23" i="2"/>
  <c r="J21" i="2"/>
  <c r="E21" i="2"/>
  <c r="J120" i="2" s="1"/>
  <c r="J20" i="2"/>
  <c r="J18" i="2"/>
  <c r="E18" i="2"/>
  <c r="F121" i="2" s="1"/>
  <c r="J17" i="2"/>
  <c r="J12" i="2"/>
  <c r="J89" i="2" s="1"/>
  <c r="E7" i="2"/>
  <c r="E114" i="2" s="1"/>
  <c r="L90" i="1"/>
  <c r="AM90" i="1"/>
  <c r="AM89" i="1"/>
  <c r="L89" i="1"/>
  <c r="AM87" i="1"/>
  <c r="L87" i="1"/>
  <c r="L85" i="1"/>
  <c r="L84" i="1"/>
  <c r="J282" i="2"/>
  <c r="BK276" i="2"/>
  <c r="BK270" i="2"/>
  <c r="J269" i="2"/>
  <c r="J268" i="2"/>
  <c r="J267" i="2"/>
  <c r="J262" i="2"/>
  <c r="J258" i="2"/>
  <c r="BK252" i="2"/>
  <c r="BK238" i="2"/>
  <c r="J235" i="2"/>
  <c r="J233" i="2"/>
  <c r="BK225" i="2"/>
  <c r="J206" i="2"/>
  <c r="J199" i="2"/>
  <c r="J185" i="2"/>
  <c r="BK164" i="2"/>
  <c r="J144" i="2"/>
  <c r="J139" i="2"/>
  <c r="BK282" i="2"/>
  <c r="J277" i="2"/>
  <c r="J266" i="2"/>
  <c r="BK264" i="2"/>
  <c r="J263" i="2"/>
  <c r="J261" i="2"/>
  <c r="BK258" i="2"/>
  <c r="J252" i="2"/>
  <c r="J249" i="2"/>
  <c r="J241" i="2"/>
  <c r="BK236" i="2"/>
  <c r="BK235" i="2"/>
  <c r="J234" i="2"/>
  <c r="J225" i="2"/>
  <c r="BK206" i="2"/>
  <c r="BK199" i="2"/>
  <c r="J183" i="2"/>
  <c r="J164" i="2"/>
  <c r="BK161" i="2"/>
  <c r="J131" i="2"/>
  <c r="J127" i="2"/>
  <c r="J128" i="3"/>
  <c r="BK126" i="3"/>
  <c r="BK124" i="3"/>
  <c r="BK123" i="3"/>
  <c r="BK128" i="3"/>
  <c r="J126" i="3"/>
  <c r="J123" i="3"/>
  <c r="BK277" i="2"/>
  <c r="J276" i="2"/>
  <c r="J270" i="2"/>
  <c r="BK269" i="2"/>
  <c r="BK268" i="2"/>
  <c r="BK267" i="2"/>
  <c r="BK263" i="2"/>
  <c r="BK261" i="2"/>
  <c r="J256" i="2"/>
  <c r="J245" i="2"/>
  <c r="BK241" i="2"/>
  <c r="BK237" i="2"/>
  <c r="BK234" i="2"/>
  <c r="J223" i="2"/>
  <c r="BK201" i="2"/>
  <c r="J192" i="2"/>
  <c r="BK183" i="2"/>
  <c r="J175" i="2"/>
  <c r="J161" i="2"/>
  <c r="BK139" i="2"/>
  <c r="BK131" i="2"/>
  <c r="BK266" i="2"/>
  <c r="BK265" i="2"/>
  <c r="J265" i="2"/>
  <c r="J264" i="2"/>
  <c r="BK262" i="2"/>
  <c r="BK256" i="2"/>
  <c r="BK249" i="2"/>
  <c r="BK245" i="2"/>
  <c r="J238" i="2"/>
  <c r="J237" i="2"/>
  <c r="J236" i="2"/>
  <c r="BK233" i="2"/>
  <c r="BK223" i="2"/>
  <c r="J201" i="2"/>
  <c r="BK192" i="2"/>
  <c r="BK185" i="2"/>
  <c r="BK175" i="2"/>
  <c r="BK144" i="2"/>
  <c r="BK127" i="2"/>
  <c r="AS94" i="1"/>
  <c r="J124" i="3"/>
  <c r="BK126" i="2" l="1"/>
  <c r="J126" i="2" s="1"/>
  <c r="J98" i="2" s="1"/>
  <c r="R126" i="2"/>
  <c r="BK205" i="2"/>
  <c r="J205" i="2" s="1"/>
  <c r="J99" i="2" s="1"/>
  <c r="R205" i="2"/>
  <c r="BK224" i="2"/>
  <c r="J224" i="2"/>
  <c r="J100" i="2" s="1"/>
  <c r="T224" i="2"/>
  <c r="BK248" i="2"/>
  <c r="J248" i="2"/>
  <c r="J102" i="2" s="1"/>
  <c r="R248" i="2"/>
  <c r="R247" i="2" s="1"/>
  <c r="BK260" i="2"/>
  <c r="J260" i="2" s="1"/>
  <c r="J103" i="2" s="1"/>
  <c r="T260" i="2"/>
  <c r="P126" i="2"/>
  <c r="T126" i="2"/>
  <c r="P205" i="2"/>
  <c r="T205" i="2"/>
  <c r="P224" i="2"/>
  <c r="R224" i="2"/>
  <c r="P248" i="2"/>
  <c r="P247" i="2" s="1"/>
  <c r="T248" i="2"/>
  <c r="T247" i="2" s="1"/>
  <c r="P260" i="2"/>
  <c r="R260" i="2"/>
  <c r="BK122" i="3"/>
  <c r="J122" i="3" s="1"/>
  <c r="J98" i="3" s="1"/>
  <c r="P122" i="3"/>
  <c r="P121" i="3" s="1"/>
  <c r="P120" i="3" s="1"/>
  <c r="AU96" i="1" s="1"/>
  <c r="R122" i="3"/>
  <c r="R121" i="3"/>
  <c r="R120" i="3" s="1"/>
  <c r="T122" i="3"/>
  <c r="T121" i="3" s="1"/>
  <c r="T120" i="3" s="1"/>
  <c r="BK281" i="2"/>
  <c r="J281" i="2"/>
  <c r="J104" i="2" s="1"/>
  <c r="BK125" i="3"/>
  <c r="J125" i="3" s="1"/>
  <c r="J99" i="3" s="1"/>
  <c r="BK127" i="3"/>
  <c r="J127" i="3" s="1"/>
  <c r="J100" i="3" s="1"/>
  <c r="E85" i="3"/>
  <c r="J89" i="3"/>
  <c r="J91" i="3"/>
  <c r="J92" i="3"/>
  <c r="BE123" i="3"/>
  <c r="BE126" i="3"/>
  <c r="BE128" i="3"/>
  <c r="F92" i="3"/>
  <c r="BE124" i="3"/>
  <c r="E85" i="2"/>
  <c r="F92" i="2"/>
  <c r="J118" i="2"/>
  <c r="BE139" i="2"/>
  <c r="BE161" i="2"/>
  <c r="BE164" i="2"/>
  <c r="BE175" i="2"/>
  <c r="BE185" i="2"/>
  <c r="BE192" i="2"/>
  <c r="BE206" i="2"/>
  <c r="BE225" i="2"/>
  <c r="BE234" i="2"/>
  <c r="BE245" i="2"/>
  <c r="BE249" i="2"/>
  <c r="BE252" i="2"/>
  <c r="BE256" i="2"/>
  <c r="BE258" i="2"/>
  <c r="BE262" i="2"/>
  <c r="BE263" i="2"/>
  <c r="BE264" i="2"/>
  <c r="BE265" i="2"/>
  <c r="BE277" i="2"/>
  <c r="BE282" i="2"/>
  <c r="J91" i="2"/>
  <c r="J92" i="2"/>
  <c r="BE127" i="2"/>
  <c r="BE131" i="2"/>
  <c r="BE144" i="2"/>
  <c r="BE183" i="2"/>
  <c r="BE199" i="2"/>
  <c r="BE201" i="2"/>
  <c r="BE223" i="2"/>
  <c r="BE233" i="2"/>
  <c r="BE235" i="2"/>
  <c r="BE236" i="2"/>
  <c r="BE237" i="2"/>
  <c r="BE238" i="2"/>
  <c r="BE241" i="2"/>
  <c r="BE261" i="2"/>
  <c r="BE266" i="2"/>
  <c r="BE267" i="2"/>
  <c r="BE268" i="2"/>
  <c r="BE269" i="2"/>
  <c r="BE270" i="2"/>
  <c r="BE276" i="2"/>
  <c r="F36" i="2"/>
  <c r="BC95" i="1" s="1"/>
  <c r="F35" i="2"/>
  <c r="BB95" i="1" s="1"/>
  <c r="J34" i="3"/>
  <c r="AW96" i="1"/>
  <c r="F34" i="3"/>
  <c r="BA96" i="1" s="1"/>
  <c r="F35" i="3"/>
  <c r="BB96" i="1" s="1"/>
  <c r="F36" i="3"/>
  <c r="BC96" i="1" s="1"/>
  <c r="F34" i="2"/>
  <c r="BA95" i="1" s="1"/>
  <c r="J34" i="2"/>
  <c r="AW95" i="1" s="1"/>
  <c r="F37" i="2"/>
  <c r="BD95" i="1" s="1"/>
  <c r="F37" i="3"/>
  <c r="BD96" i="1" s="1"/>
  <c r="T125" i="2" l="1"/>
  <c r="T124" i="2" s="1"/>
  <c r="P125" i="2"/>
  <c r="P124" i="2" s="1"/>
  <c r="AU95" i="1" s="1"/>
  <c r="AU94" i="1" s="1"/>
  <c r="R125" i="2"/>
  <c r="R124" i="2"/>
  <c r="BK247" i="2"/>
  <c r="BK125" i="2" s="1"/>
  <c r="J125" i="2" s="1"/>
  <c r="J97" i="2" s="1"/>
  <c r="BK121" i="3"/>
  <c r="J121" i="3"/>
  <c r="J97" i="3" s="1"/>
  <c r="F33" i="2"/>
  <c r="AZ95" i="1" s="1"/>
  <c r="BD94" i="1"/>
  <c r="W33" i="1" s="1"/>
  <c r="BC94" i="1"/>
  <c r="W32" i="1" s="1"/>
  <c r="F33" i="3"/>
  <c r="AZ96" i="1" s="1"/>
  <c r="J33" i="2"/>
  <c r="AV95" i="1" s="1"/>
  <c r="AT95" i="1" s="1"/>
  <c r="BB94" i="1"/>
  <c r="W31" i="1" s="1"/>
  <c r="BA94" i="1"/>
  <c r="W30" i="1" s="1"/>
  <c r="J33" i="3"/>
  <c r="AV96" i="1" s="1"/>
  <c r="AT96" i="1" s="1"/>
  <c r="J247" i="2" l="1"/>
  <c r="J101" i="2" s="1"/>
  <c r="BK124" i="2"/>
  <c r="J124" i="2" s="1"/>
  <c r="J96" i="2" s="1"/>
  <c r="BK120" i="3"/>
  <c r="J120" i="3"/>
  <c r="J96" i="3" s="1"/>
  <c r="AX94" i="1"/>
  <c r="AZ94" i="1"/>
  <c r="W29" i="1" s="1"/>
  <c r="AY94" i="1"/>
  <c r="AW94" i="1"/>
  <c r="AK30" i="1" s="1"/>
  <c r="J30" i="2" l="1"/>
  <c r="AG95" i="1" s="1"/>
  <c r="J30" i="3"/>
  <c r="AG96" i="1" s="1"/>
  <c r="AV94" i="1"/>
  <c r="AK29" i="1" s="1"/>
  <c r="J39" i="3" l="1"/>
  <c r="J39" i="2"/>
  <c r="AN95" i="1"/>
  <c r="AN96" i="1"/>
  <c r="AG94" i="1"/>
  <c r="AK26" i="1" s="1"/>
  <c r="AT94" i="1"/>
  <c r="AN94" i="1"/>
  <c r="AK35" i="1" l="1"/>
</calcChain>
</file>

<file path=xl/sharedStrings.xml><?xml version="1.0" encoding="utf-8"?>
<sst xmlns="http://schemas.openxmlformats.org/spreadsheetml/2006/main" count="2122" uniqueCount="379">
  <si>
    <t>Export Komplet</t>
  </si>
  <si>
    <t/>
  </si>
  <si>
    <t>2.0</t>
  </si>
  <si>
    <t>False</t>
  </si>
  <si>
    <t>{ac8e5edb-ed9d-48dd-9fa6-5d732577569c}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</si>
  <si>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</si>
  <si>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</si>
  <si>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</si>
  <si>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</si>
  <si>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</si>
  <si>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</si>
  <si>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</si>
  <si>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</si>
  <si>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</si>
  <si>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07/2021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</si>
  <si>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</si>
  <si>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</si>
  <si>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Klatovy, dětské hřiště v ul. Karafiátová</t>
  </si>
  <si>
    <t>KSO:</t>
  </si>
  <si>
    <t>CC-CZ:</t>
  </si>
  <si>
    <t>Místo:</t>
  </si>
  <si>
    <t>Klatovy</t>
  </si>
  <si>
    <t>Datum:</t>
  </si>
  <si>
    <t>13. 7. 2021</t>
  </si>
  <si>
    <t>Zadavatel:</t>
  </si>
  <si>
    <t>IČ:</t>
  </si>
  <si>
    <t>00255661</t>
  </si>
  <si>
    <t>Město Klatovy, nam. Míru 62, 33901 Klatovy</t>
  </si>
  <si>
    <t>DIČ:</t>
  </si>
  <si>
    <t>CZ00255661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</si>
  <si>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</si>
  <si>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</si>
  <si>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</si>
  <si>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</si>
  <si>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</si>
  <si>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</si>
  <si>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</si>
  <si>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</si>
  <si>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</si>
  <si>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</si>
  <si>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</si>
  <si>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</si>
  <si>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</si>
  <si>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</si>
  <si>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</si>
  <si>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</si>
  <si>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</si>
  <si>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</si>
  <si>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</si>
  <si>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</si>
  <si>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</si>
  <si>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</si>
  <si>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</si>
  <si>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</si>
  <si>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</si>
  <si>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</si>
  <si>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</si>
  <si>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</si>
  <si>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</si>
  <si>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</si>
  <si>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</si>
  <si>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</si>
  <si>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</si>
  <si>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</si>
  <si>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</si>
  <si>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</si>
  <si>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</si>
  <si>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</si>
  <si>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</si>
  <si>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</si>
  <si>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</si>
  <si>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</si>
  <si>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</si>
  <si>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</si>
  <si>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</si>
  <si>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</si>
  <si>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</si>
  <si>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</si>
  <si>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</si>
  <si>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</si>
  <si>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</si>
  <si>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</si>
  <si>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</si>
  <si>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Dětské hřiště</t>
  </si>
  <si>
    <t>ING</t>
  </si>
  <si>
    <t>{eaf7a553-2321-43d7-a37d-e714df2dcfa6}</t>
  </si>
  <si>
    <t>2</t>
  </si>
  <si>
    <t>OVN</t>
  </si>
  <si>
    <t>Ostatní a vedlejší náklady</t>
  </si>
  <si>
    <t>VON</t>
  </si>
  <si>
    <t>{dcde9789-3b17-4b76-bd72-8df893ee5d8d}</t>
  </si>
  <si>
    <t>KRYCÍ LIST SOUPISU PRACÍ</t>
  </si>
  <si>
    <t>Objekt:</t>
  </si>
  <si>
    <t>1 - Dětské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</si>
  <si>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</si>
  <si>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</si>
  <si>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</si>
  <si>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</si>
  <si>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</si>
  <si>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</si>
  <si>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</si>
  <si>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</si>
  <si>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</si>
  <si>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469 - Stavební práce při elektromontážích</t>
  </si>
  <si>
    <t xml:space="preserve">  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</si>
  <si>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</si>
  <si>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</si>
  <si>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</si>
  <si>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</si>
  <si>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</si>
  <si>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</si>
  <si>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</si>
  <si>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</si>
  <si>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</si>
  <si>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</si>
  <si>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</si>
  <si>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</si>
  <si>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</si>
  <si>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</si>
  <si>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</si>
  <si>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</si>
  <si>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</si>
  <si>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</si>
  <si>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</si>
  <si>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</si>
  <si>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</si>
  <si>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strojně při souvislé ploše přes 100 do 500 m2, tl. vrstvy do 200 mm</t>
  </si>
  <si>
    <t>m2</t>
  </si>
  <si>
    <t>CS ÚRS 2021 02</t>
  </si>
  <si>
    <t>4</t>
  </si>
  <si>
    <t>1713042675</t>
  </si>
  <si>
    <t>VV</t>
  </si>
  <si>
    <t>11,2*17,2</t>
  </si>
  <si>
    <t>10,76*2,0</t>
  </si>
  <si>
    <t>Součet</t>
  </si>
  <si>
    <t>131111333</t>
  </si>
  <si>
    <t>Vrtání jamek ručním motorovým vrtákem průměru přes 200 do 300 mm</t>
  </si>
  <si>
    <t>m</t>
  </si>
  <si>
    <t>1257699762</t>
  </si>
  <si>
    <t>plotové sloupky</t>
  </si>
  <si>
    <t>0,6*18</t>
  </si>
  <si>
    <t>vzpěry</t>
  </si>
  <si>
    <t>0,6*8</t>
  </si>
  <si>
    <t>sloupky vrata</t>
  </si>
  <si>
    <t>0,8*2</t>
  </si>
  <si>
    <t>3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</si>
  <si>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</si>
  <si>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</si>
  <si>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</si>
  <si>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-335897808</t>
  </si>
  <si>
    <t>(16,0+10,0)*2*0,4*0,1</t>
  </si>
  <si>
    <t>(8,05+1,5+3,0+4,55)*0,4*0,1</t>
  </si>
  <si>
    <t>10,76*2*0,4*0,1</t>
  </si>
  <si>
    <t>133112011</t>
  </si>
  <si>
    <t>Hloubení šachet ručně zapažených i nezapažených v horninách třídy těžitelnosti I skupiny 1 a 2, půdorysná plocha výkopu do 4 m2</t>
  </si>
  <si>
    <t>-2046372011</t>
  </si>
  <si>
    <t>věž</t>
  </si>
  <si>
    <t>0,4*0,4*0,6*10</t>
  </si>
  <si>
    <t>houpačka závěsná</t>
  </si>
  <si>
    <t>0,6*0,6*1,0*2</t>
  </si>
  <si>
    <t>lezecké prvky</t>
  </si>
  <si>
    <t>0,6*0,6*1,0</t>
  </si>
  <si>
    <t>0,4*0,4*0,6*8</t>
  </si>
  <si>
    <t>houpačka</t>
  </si>
  <si>
    <t>0,4*0,4*0,6*2</t>
  </si>
  <si>
    <t>0,4*0,4*0,6*1</t>
  </si>
  <si>
    <t>lavičky</t>
  </si>
  <si>
    <t>0,4*0,4*0,6*4*3</t>
  </si>
  <si>
    <t>koš</t>
  </si>
  <si>
    <t>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</si>
  <si>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</si>
  <si>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</si>
  <si>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-973646268</t>
  </si>
  <si>
    <t>ornice zpět</t>
  </si>
  <si>
    <t>138,672*0,2</t>
  </si>
  <si>
    <t>6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</si>
  <si>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</si>
  <si>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</si>
  <si>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-1442787792</t>
  </si>
  <si>
    <t>ornice pro pořeby města přebytečná</t>
  </si>
  <si>
    <t>(214,16-138,672)*0,2</t>
  </si>
  <si>
    <t>výkopek</t>
  </si>
  <si>
    <t>vrtání</t>
  </si>
  <si>
    <t>17,2*3,14*0,15*0,15</t>
  </si>
  <si>
    <t>rýhy</t>
  </si>
  <si>
    <t>3,625</t>
  </si>
  <si>
    <t>šachty</t>
  </si>
  <si>
    <t>4,344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</si>
  <si>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</si>
  <si>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</si>
  <si>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</si>
  <si>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-207778111</t>
  </si>
  <si>
    <t>ornice</t>
  </si>
  <si>
    <t>214,16*0,2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</si>
  <si>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</si>
  <si>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</si>
  <si>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</si>
  <si>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</si>
  <si>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68900956</t>
  </si>
  <si>
    <t>(24,282-15,098)*1,8</t>
  </si>
  <si>
    <t>9</t>
  </si>
  <si>
    <t>181351103</t>
  </si>
  <si>
    <t>Rozprostření a urovnání ornice v rovině nebo ve svahu sklonu do 1:5 strojně při souvislé ploše přes 100 do 500 m2, tl. vrstvy do 200 mm</t>
  </si>
  <si>
    <t>-154090692</t>
  </si>
  <si>
    <t>-8,0*6,0</t>
  </si>
  <si>
    <t>-3,0*4,5</t>
  </si>
  <si>
    <t>-10,76*1,3</t>
  </si>
  <si>
    <t>10</t>
  </si>
  <si>
    <t>181411131</t>
  </si>
  <si>
    <t>Založení trávníku na půdě předem připravené plochy do 1000 m2 výsevem včetně utažení parkového v rovině nebo na svahu do 1:5</t>
  </si>
  <si>
    <t>1884718284</t>
  </si>
  <si>
    <t>11</t>
  </si>
  <si>
    <t>M</t>
  </si>
  <si>
    <t>00572410</t>
  </si>
  <si>
    <t>osivo směs travní parková</t>
  </si>
  <si>
    <t>kg</t>
  </si>
  <si>
    <t>458050891</t>
  </si>
  <si>
    <t>138,672*0,02 'Přepočtené koeficientem množství</t>
  </si>
  <si>
    <t>12</t>
  </si>
  <si>
    <t>181951112</t>
  </si>
  <si>
    <t>Úprava pláně vyrovnáním výškových rozdílů strojně v hornině třídy těžitelnosti I, skupiny 1 až 3 se zhutněním</t>
  </si>
  <si>
    <t>-683530552</t>
  </si>
  <si>
    <t>Zakládání</t>
  </si>
  <si>
    <t>13</t>
  </si>
  <si>
    <t>275311125</t>
  </si>
  <si>
    <t>Základové konstrukce z betonu prostého patky a bloky ve výkopu nebo na hlavách pilot C 16/20</t>
  </si>
  <si>
    <t>2052506979</t>
  </si>
  <si>
    <t>14</t>
  </si>
  <si>
    <t>275311191</t>
  </si>
  <si>
    <t>Základové konstrukce z betonu prostého Příplatek k cenám za betonáž malého rozsahu do 25 m3</t>
  </si>
  <si>
    <t>-1696379309</t>
  </si>
  <si>
    <t>Svislé a kompletní konstrukce</t>
  </si>
  <si>
    <t>338171113</t>
  </si>
  <si>
    <t>Montáž sloupků a vzpěr plotových ocelových trubkových nebo profilovaných výšky do 2,00 m se zabetonováním do 0,08 m3 do připravených jamek</t>
  </si>
  <si>
    <t>kus</t>
  </si>
  <si>
    <t>-1917962092</t>
  </si>
  <si>
    <t>sloupky plot</t>
  </si>
  <si>
    <t>18</t>
  </si>
  <si>
    <t>vrátka</t>
  </si>
  <si>
    <t>16</t>
  </si>
  <si>
    <t>55342178</t>
  </si>
  <si>
    <t>plotový profilovaný sloupek D 30-40mm dl 1,0-1,5m pro svařované pletivo v návinu povrchová úprava Pz a komaxit</t>
  </si>
  <si>
    <t>1218612723</t>
  </si>
  <si>
    <t>17</t>
  </si>
  <si>
    <t>55342188</t>
  </si>
  <si>
    <t>plotová profilovaná vzpěra D 30-40mm dl 1,5-2,0m bez hlavy a objímky pro svařované pletivo v návinu povrchová úprava Pz a komaxit</t>
  </si>
  <si>
    <t>1386038868</t>
  </si>
  <si>
    <t>55342194</t>
  </si>
  <si>
    <t>hlava plotové vzpěry D 30-40mm pro svařované pletivo v návinu povrchová úprava Pz a komaxit</t>
  </si>
  <si>
    <t>-1216546970</t>
  </si>
  <si>
    <t>19</t>
  </si>
  <si>
    <t>55342202</t>
  </si>
  <si>
    <t>objímka pro uchycení vzpěry na sloupek D 40-50mm</t>
  </si>
  <si>
    <t>-1842401038</t>
  </si>
  <si>
    <t>20</t>
  </si>
  <si>
    <t>348101210</t>
  </si>
  <si>
    <t>Osazení vrat nebo vrátek k oplocení na sloupky ocelové, plochy jednotlivě do 2 m2</t>
  </si>
  <si>
    <t>740086095</t>
  </si>
  <si>
    <t>55342336</t>
  </si>
  <si>
    <t>branka plotová jednokřídlá Pz s PVC vrstvou 1000x950mm</t>
  </si>
  <si>
    <t>-385954964</t>
  </si>
  <si>
    <t>se sloupky</t>
  </si>
  <si>
    <t>22</t>
  </si>
  <si>
    <t>348401120</t>
  </si>
  <si>
    <t>Montáž oplocení z pletiva strojového s napínacími dráty do 1,6 m</t>
  </si>
  <si>
    <t>-1971330468</t>
  </si>
  <si>
    <t>(10,2+16,2)*2</t>
  </si>
  <si>
    <t>-1,2</t>
  </si>
  <si>
    <t>23</t>
  </si>
  <si>
    <t>31327510</t>
  </si>
  <si>
    <t>pletivo drátěné plastifikované se čtvercovými oky 55/2,5mm v 1000mm</t>
  </si>
  <si>
    <t>1630794962</t>
  </si>
  <si>
    <t>51,6*1,01 'Přepočtené koeficientem množství</t>
  </si>
  <si>
    <t>469</t>
  </si>
  <si>
    <t>Stavební práce při elektromontážích</t>
  </si>
  <si>
    <t>Komunikace pozemní</t>
  </si>
  <si>
    <t>24</t>
  </si>
  <si>
    <t>564851111</t>
  </si>
  <si>
    <t>Podklad ze štěrkodrti ŠD  s rozprostřením a zhutněním, po zhutnění tl. 150 mm</t>
  </si>
  <si>
    <t>702224949</t>
  </si>
  <si>
    <t>10,76*1,2</t>
  </si>
  <si>
    <t>40</t>
  </si>
  <si>
    <t>571908111</t>
  </si>
  <si>
    <t>Kryt vymývaným dekoračním kamenivem (kačírkem)  tl. 200 mm</t>
  </si>
  <si>
    <t>917983045</t>
  </si>
  <si>
    <t>8,0*6,0</t>
  </si>
  <si>
    <t>3,0*4,5</t>
  </si>
  <si>
    <t>26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</si>
  <si>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</si>
  <si>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</si>
  <si>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525778565</t>
  </si>
  <si>
    <t>27</t>
  </si>
  <si>
    <t>59245018</t>
  </si>
  <si>
    <t>dlažba tvar obdélník betonová 200x100x60mm přírodní</t>
  </si>
  <si>
    <t>-1501838984</t>
  </si>
  <si>
    <t>12,912*1,03 'Přepočtené koeficientem množství</t>
  </si>
  <si>
    <t>Ostatní konstrukce a práce, bourání</t>
  </si>
  <si>
    <t>28</t>
  </si>
  <si>
    <t>9101 R</t>
  </si>
  <si>
    <t>Herní věž, D+M dle PD</t>
  </si>
  <si>
    <t>ks</t>
  </si>
  <si>
    <t>24292266</t>
  </si>
  <si>
    <t>29</t>
  </si>
  <si>
    <t>9102 R</t>
  </si>
  <si>
    <t>Závěsná houpačka kruhová s výpletem, D+M dle PD</t>
  </si>
  <si>
    <t>-1342406663</t>
  </si>
  <si>
    <t>30</t>
  </si>
  <si>
    <t>9103 R</t>
  </si>
  <si>
    <t>Lezecký a šplhací prvek, D+M dle PD</t>
  </si>
  <si>
    <t>1145300540</t>
  </si>
  <si>
    <t>31</t>
  </si>
  <si>
    <t>9104 R</t>
  </si>
  <si>
    <t>Pružinová houpačka pro dva, D+M dle PD</t>
  </si>
  <si>
    <t>-1436947074</t>
  </si>
  <si>
    <t>32</t>
  </si>
  <si>
    <t>9105 R</t>
  </si>
  <si>
    <t>Pružinová houpačka – KOHOUT, D+M dle PD</t>
  </si>
  <si>
    <t>-1939664788</t>
  </si>
  <si>
    <t>33</t>
  </si>
  <si>
    <t>9106 R</t>
  </si>
  <si>
    <t>Pískoviště, D+M dle PD</t>
  </si>
  <si>
    <t>1428355536</t>
  </si>
  <si>
    <t>34</t>
  </si>
  <si>
    <t>9107 R</t>
  </si>
  <si>
    <t>Venkovní odpadkový koš se stříškou, objem 65l, D+M dle PD</t>
  </si>
  <si>
    <t>-1759749400</t>
  </si>
  <si>
    <t>35</t>
  </si>
  <si>
    <t>9108 R</t>
  </si>
  <si>
    <t>Parková lavička 1600/550mm, D+M dle PD</t>
  </si>
  <si>
    <t>-1804710428</t>
  </si>
  <si>
    <t>36</t>
  </si>
  <si>
    <t>916171311</t>
  </si>
  <si>
    <t>Vymezovací obrubník z recyklované pryže v 150 mm</t>
  </si>
  <si>
    <t>864980867</t>
  </si>
  <si>
    <t>37</t>
  </si>
  <si>
    <t>916331112</t>
  </si>
  <si>
    <t>Osazení zahradního obrubníku betonového s ložem tl. od 50 do 100 mm z betonu prostého tř. C 12/15 s boční opěrou z betonu prostého tř. C 12/15</t>
  </si>
  <si>
    <t>495181565</t>
  </si>
  <si>
    <t>(16,0+10,0)*2</t>
  </si>
  <si>
    <t>8,05+1,5+3,0+4,55</t>
  </si>
  <si>
    <t>10,76*2</t>
  </si>
  <si>
    <t>38</t>
  </si>
  <si>
    <t>59217011</t>
  </si>
  <si>
    <t>obrubník betonový zahradní 500x50x200mm</t>
  </si>
  <si>
    <t>1761704628</t>
  </si>
  <si>
    <t>41</t>
  </si>
  <si>
    <t>919726122</t>
  </si>
  <si>
    <t>Geotextilie netkaná pro ochranu, separaci nebo filtraci měrná hmotnost přes 200 do 300 g/m2</t>
  </si>
  <si>
    <t>331521887</t>
  </si>
  <si>
    <t>998</t>
  </si>
  <si>
    <t>Přesun hmot</t>
  </si>
  <si>
    <t>39</t>
  </si>
  <si>
    <t>998222012</t>
  </si>
  <si>
    <t>Přesun hmot pro tělovýchovné plochy  dopravní vzdálenost do 200 m</t>
  </si>
  <si>
    <t>309993035</t>
  </si>
  <si>
    <t>OVN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</si>
  <si>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</si>
  <si>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</si>
  <si>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</si>
  <si>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</si>
  <si>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</si>
  <si>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</si>
  <si>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</si>
  <si>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</si>
  <si>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</si>
  <si>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</si>
  <si>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</si>
  <si>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1701456480</t>
  </si>
  <si>
    <t>013244001</t>
  </si>
  <si>
    <t>Vytyčení inženýrských sítí</t>
  </si>
  <si>
    <t>711115276</t>
  </si>
  <si>
    <t>VRN3</t>
  </si>
  <si>
    <t>Zařízení staveniště</t>
  </si>
  <si>
    <t>030001000</t>
  </si>
  <si>
    <t>1284188476</t>
  </si>
  <si>
    <t>VRN4</t>
  </si>
  <si>
    <t>Inženýrská činnost</t>
  </si>
  <si>
    <t>040001000</t>
  </si>
  <si>
    <t>-67689434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</si>
</sst>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7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20"/>
      <c r="BE5" s="22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20"/>
      <c r="BE6" s="22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5"/>
      <c r="BS8" s="17" t="s">
        <v>6</v>
      </c>
    </row>
    <row r="9" spans="1:74" s="1" customFormat="1" ht="14.45" customHeight="1">
      <c r="B9" s="20"/>
      <c r="AR9" s="20"/>
      <c r="BE9" s="225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25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29</v>
      </c>
      <c r="AR11" s="20"/>
      <c r="BE11" s="225"/>
      <c r="BS11" s="17" t="s">
        <v>6</v>
      </c>
    </row>
    <row r="12" spans="1:74" s="1" customFormat="1" ht="6.95" customHeight="1">
      <c r="B12" s="20"/>
      <c r="AR12" s="20"/>
      <c r="BE12" s="225"/>
      <c r="BS12" s="17" t="s">
        <v>6</v>
      </c>
    </row>
    <row r="13" spans="1:74" s="1" customFormat="1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25"/>
      <c r="BS13" s="17" t="s">
        <v>6</v>
      </c>
    </row>
    <row r="14" spans="1:74" ht="12.75">
      <c r="B14" s="20"/>
      <c r="E14" s="229" t="s">
        <v>31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28</v>
      </c>
      <c r="AN14" s="29" t="s">
        <v>31</v>
      </c>
      <c r="AR14" s="20"/>
      <c r="BE14" s="225"/>
      <c r="BS14" s="17" t="s">
        <v>6</v>
      </c>
    </row>
    <row r="15" spans="1:74" s="1" customFormat="1" ht="6.95" customHeight="1">
      <c r="B15" s="20"/>
      <c r="AR15" s="20"/>
      <c r="BE15" s="225"/>
      <c r="BS15" s="17" t="s">
        <v>3</v>
      </c>
    </row>
    <row r="16" spans="1:74" s="1" customFormat="1" ht="12" customHeight="1">
      <c r="B16" s="20"/>
      <c r="D16" s="27" t="s">
        <v>32</v>
      </c>
      <c r="AK16" s="27" t="s">
        <v>25</v>
      </c>
      <c r="AN16" s="25" t="s">
        <v>1</v>
      </c>
      <c r="AR16" s="20"/>
      <c r="BE16" s="225"/>
      <c r="BS16" s="17" t="s">
        <v>3</v>
      </c>
    </row>
    <row r="17" spans="1:71" s="1" customFormat="1" ht="18.399999999999999" customHeight="1">
      <c r="B17" s="20"/>
      <c r="E17" s="25" t="s">
        <v>33</v>
      </c>
      <c r="AK17" s="27" t="s">
        <v>28</v>
      </c>
      <c r="AN17" s="25" t="s">
        <v>1</v>
      </c>
      <c r="AR17" s="20"/>
      <c r="BE17" s="225"/>
      <c r="BS17" s="17" t="s">
        <v>34</v>
      </c>
    </row>
    <row r="18" spans="1:71" s="1" customFormat="1" ht="6.95" customHeight="1">
      <c r="B18" s="20"/>
      <c r="AR18" s="20"/>
      <c r="BE18" s="225"/>
      <c r="BS18" s="17" t="s">
        <v>6</v>
      </c>
    </row>
    <row r="19" spans="1:71" s="1" customFormat="1" ht="12" customHeight="1">
      <c r="B19" s="20"/>
      <c r="D19" s="27" t="s">
        <v>35</v>
      </c>
      <c r="AK19" s="27" t="s">
        <v>25</v>
      </c>
      <c r="AN19" s="25" t="s">
        <v>1</v>
      </c>
      <c r="AR19" s="20"/>
      <c r="BE19" s="225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28</v>
      </c>
      <c r="AN20" s="25" t="s">
        <v>1</v>
      </c>
      <c r="AR20" s="20"/>
      <c r="BE20" s="225"/>
      <c r="BS20" s="17" t="s">
        <v>3</v>
      </c>
    </row>
    <row r="21" spans="1:71" s="1" customFormat="1" ht="6.95" customHeight="1">
      <c r="B21" s="20"/>
      <c r="AR21" s="20"/>
      <c r="BE21" s="225"/>
    </row>
    <row r="22" spans="1:71" s="1" customFormat="1" ht="12" customHeight="1">
      <c r="B22" s="20"/>
      <c r="D22" s="27" t="s">
        <v>36</v>
      </c>
      <c r="AR22" s="20"/>
      <c r="BE22" s="225"/>
    </row>
    <row r="23" spans="1:71" s="1" customFormat="1" ht="16.5" customHeight="1">
      <c r="B23" s="20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5"/>
    </row>
    <row r="24" spans="1:71" s="1" customFormat="1" ht="6.95" customHeight="1">
      <c r="B24" s="20"/>
      <c r="AR24" s="20"/>
      <c r="BE24" s="22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2">
        <f>ROUND(AG94,2)</f>
        <v>0</v>
      </c>
      <c r="AL26" s="233"/>
      <c r="AM26" s="233"/>
      <c r="AN26" s="233"/>
      <c r="AO26" s="233"/>
      <c r="AP26" s="32"/>
      <c r="AQ26" s="32"/>
      <c r="AR26" s="33"/>
      <c r="BE26" s="22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4" t="s">
        <v>38</v>
      </c>
      <c r="M28" s="234"/>
      <c r="N28" s="234"/>
      <c r="O28" s="234"/>
      <c r="P28" s="234"/>
      <c r="Q28" s="32"/>
      <c r="R28" s="32"/>
      <c r="S28" s="32"/>
      <c r="T28" s="32"/>
      <c r="U28" s="32"/>
      <c r="V28" s="32"/>
      <c r="W28" s="234" t="s">
        <v>39</v>
      </c>
      <c r="X28" s="234"/>
      <c r="Y28" s="234"/>
      <c r="Z28" s="234"/>
      <c r="AA28" s="234"/>
      <c r="AB28" s="234"/>
      <c r="AC28" s="234"/>
      <c r="AD28" s="234"/>
      <c r="AE28" s="234"/>
      <c r="AF28" s="32"/>
      <c r="AG28" s="32"/>
      <c r="AH28" s="32"/>
      <c r="AI28" s="32"/>
      <c r="AJ28" s="32"/>
      <c r="AK28" s="234" t="s">
        <v>40</v>
      </c>
      <c r="AL28" s="234"/>
      <c r="AM28" s="234"/>
      <c r="AN28" s="234"/>
      <c r="AO28" s="234"/>
      <c r="AP28" s="32"/>
      <c r="AQ28" s="32"/>
      <c r="AR28" s="33"/>
      <c r="BE28" s="225"/>
    </row>
    <row r="29" spans="1:71" s="3" customFormat="1" ht="14.45" customHeight="1">
      <c r="B29" s="37"/>
      <c r="D29" s="27" t="s">
        <v>41</v>
      </c>
      <c r="F29" s="27" t="s">
        <v>42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7"/>
      <c r="BE29" s="226"/>
    </row>
    <row r="30" spans="1:71" s="3" customFormat="1" ht="14.45" customHeight="1">
      <c r="B30" s="37"/>
      <c r="F30" s="27" t="s">
        <v>43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7"/>
      <c r="BE30" s="226"/>
    </row>
    <row r="31" spans="1:71" s="3" customFormat="1" ht="14.45" hidden="1" customHeight="1">
      <c r="B31" s="37"/>
      <c r="F31" s="27" t="s">
        <v>44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7"/>
      <c r="BE31" s="226"/>
    </row>
    <row r="32" spans="1:71" s="3" customFormat="1" ht="14.45" hidden="1" customHeight="1">
      <c r="B32" s="37"/>
      <c r="F32" s="27" t="s">
        <v>45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7"/>
      <c r="BE32" s="226"/>
    </row>
    <row r="33" spans="1:57" s="3" customFormat="1" ht="14.45" hidden="1" customHeight="1">
      <c r="B33" s="37"/>
      <c r="F33" s="27" t="s">
        <v>46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7"/>
      <c r="BE33" s="22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5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20" t="s">
        <v>49</v>
      </c>
      <c r="Y35" s="221"/>
      <c r="Z35" s="221"/>
      <c r="AA35" s="221"/>
      <c r="AB35" s="221"/>
      <c r="AC35" s="40"/>
      <c r="AD35" s="40"/>
      <c r="AE35" s="40"/>
      <c r="AF35" s="40"/>
      <c r="AG35" s="40"/>
      <c r="AH35" s="40"/>
      <c r="AI35" s="40"/>
      <c r="AJ35" s="40"/>
      <c r="AK35" s="222">
        <f>SUM(AK26:AK33)</f>
        <v>0</v>
      </c>
      <c r="AL35" s="221"/>
      <c r="AM35" s="221"/>
      <c r="AN35" s="221"/>
      <c r="AO35" s="22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07/2021</v>
      </c>
      <c r="AR84" s="51"/>
    </row>
    <row r="85" spans="1:91" s="5" customFormat="1" ht="36.950000000000003" customHeight="1">
      <c r="B85" s="52"/>
      <c r="C85" s="53" t="s">
        <v>16</v>
      </c>
      <c r="L85" s="208" t="str">
        <f>K6</f>
        <v>Klatovy, dětské hřiště v ul. Karafiátová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Klatovy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0" t="str">
        <f>IF(AN8= "","",AN8)</f>
        <v>13. 7. 2021</v>
      </c>
      <c r="AN87" s="21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Klatovy, nam. Míru 62, 33901 Klatovy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32</v>
      </c>
      <c r="AJ89" s="32"/>
      <c r="AK89" s="32"/>
      <c r="AL89" s="32"/>
      <c r="AM89" s="211" t="str">
        <f>IF(E17="","",E17)</f>
        <v xml:space="preserve"> </v>
      </c>
      <c r="AN89" s="212"/>
      <c r="AO89" s="212"/>
      <c r="AP89" s="212"/>
      <c r="AQ89" s="32"/>
      <c r="AR89" s="33"/>
      <c r="AS89" s="213" t="s">
        <v>57</v>
      </c>
      <c r="AT89" s="21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30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35</v>
      </c>
      <c r="AJ90" s="32"/>
      <c r="AK90" s="32"/>
      <c r="AL90" s="32"/>
      <c r="AM90" s="211" t="str">
        <f>IF(E20="","",E20)</f>
        <v xml:space="preserve"> </v>
      </c>
      <c r="AN90" s="212"/>
      <c r="AO90" s="212"/>
      <c r="AP90" s="212"/>
      <c r="AQ90" s="32"/>
      <c r="AR90" s="33"/>
      <c r="AS90" s="215"/>
      <c r="AT90" s="21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5"/>
      <c r="AT91" s="21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3" t="s">
        <v>58</v>
      </c>
      <c r="D92" s="204"/>
      <c r="E92" s="204"/>
      <c r="F92" s="204"/>
      <c r="G92" s="204"/>
      <c r="H92" s="60"/>
      <c r="I92" s="205" t="s">
        <v>59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6" t="s">
        <v>60</v>
      </c>
      <c r="AH92" s="204"/>
      <c r="AI92" s="204"/>
      <c r="AJ92" s="204"/>
      <c r="AK92" s="204"/>
      <c r="AL92" s="204"/>
      <c r="AM92" s="204"/>
      <c r="AN92" s="205" t="s">
        <v>61</v>
      </c>
      <c r="AO92" s="204"/>
      <c r="AP92" s="207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1">
        <f>ROUND(SUM(AG95:AG96),2)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00" t="s">
        <v>82</v>
      </c>
      <c r="E95" s="200"/>
      <c r="F95" s="200"/>
      <c r="G95" s="200"/>
      <c r="H95" s="200"/>
      <c r="I95" s="82"/>
      <c r="J95" s="200" t="s">
        <v>83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'1 - Dětské hřiště'!J30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83" t="s">
        <v>84</v>
      </c>
      <c r="AR95" s="80"/>
      <c r="AS95" s="84">
        <v>0</v>
      </c>
      <c r="AT95" s="85">
        <f>ROUND(SUM(AV95:AW95),2)</f>
        <v>0</v>
      </c>
      <c r="AU95" s="86">
        <f>'1 - Dětské hřiště'!P124</f>
        <v>0</v>
      </c>
      <c r="AV95" s="85">
        <f>'1 - Dětské hřiště'!J33</f>
        <v>0</v>
      </c>
      <c r="AW95" s="85">
        <f>'1 - Dětské hřiště'!J34</f>
        <v>0</v>
      </c>
      <c r="AX95" s="85">
        <f>'1 - Dětské hřiště'!J35</f>
        <v>0</v>
      </c>
      <c r="AY95" s="85">
        <f>'1 - Dětské hřiště'!J36</f>
        <v>0</v>
      </c>
      <c r="AZ95" s="85">
        <f>'1 - Dětské hřiště'!F33</f>
        <v>0</v>
      </c>
      <c r="BA95" s="85">
        <f>'1 - Dětské hřiště'!F34</f>
        <v>0</v>
      </c>
      <c r="BB95" s="85">
        <f>'1 - Dětské hřiště'!F35</f>
        <v>0</v>
      </c>
      <c r="BC95" s="85">
        <f>'1 - Dětské hřiště'!F36</f>
        <v>0</v>
      </c>
      <c r="BD95" s="87">
        <f>'1 - Dětské hřiště'!F37</f>
        <v>0</v>
      </c>
      <c r="BT95" s="88" t="s">
        <v>82</v>
      </c>
      <c r="BV95" s="88" t="s">
        <v>79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6.5" customHeight="1">
      <c r="A96" s="79" t="s">
        <v>81</v>
      </c>
      <c r="B96" s="80"/>
      <c r="C96" s="81"/>
      <c r="D96" s="200" t="s">
        <v>87</v>
      </c>
      <c r="E96" s="200"/>
      <c r="F96" s="200"/>
      <c r="G96" s="200"/>
      <c r="H96" s="200"/>
      <c r="I96" s="82"/>
      <c r="J96" s="200" t="s">
        <v>88</v>
      </c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8">
        <f>'OVN - Ostatní a vedlejší ...'!J30</f>
        <v>0</v>
      </c>
      <c r="AH96" s="199"/>
      <c r="AI96" s="199"/>
      <c r="AJ96" s="199"/>
      <c r="AK96" s="199"/>
      <c r="AL96" s="199"/>
      <c r="AM96" s="199"/>
      <c r="AN96" s="198">
        <f>SUM(AG96,AT96)</f>
        <v>0</v>
      </c>
      <c r="AO96" s="199"/>
      <c r="AP96" s="199"/>
      <c r="AQ96" s="83" t="s">
        <v>89</v>
      </c>
      <c r="AR96" s="80"/>
      <c r="AS96" s="89">
        <v>0</v>
      </c>
      <c r="AT96" s="90">
        <f>ROUND(SUM(AV96:AW96),2)</f>
        <v>0</v>
      </c>
      <c r="AU96" s="91">
        <f>'OVN - Ostatní a vedlejší ...'!P120</f>
        <v>0</v>
      </c>
      <c r="AV96" s="90">
        <f>'OVN - Ostatní a vedlejší ...'!J33</f>
        <v>0</v>
      </c>
      <c r="AW96" s="90">
        <f>'OVN - Ostatní a vedlejší ...'!J34</f>
        <v>0</v>
      </c>
      <c r="AX96" s="90">
        <f>'OVN - Ostatní a vedlejší ...'!J35</f>
        <v>0</v>
      </c>
      <c r="AY96" s="90">
        <f>'OVN - Ostatní a vedlejší ...'!J36</f>
        <v>0</v>
      </c>
      <c r="AZ96" s="90">
        <f>'OVN - Ostatní a vedlejší ...'!F33</f>
        <v>0</v>
      </c>
      <c r="BA96" s="90">
        <f>'OVN - Ostatní a vedlejší ...'!F34</f>
        <v>0</v>
      </c>
      <c r="BB96" s="90">
        <f>'OVN - Ostatní a vedlejší ...'!F35</f>
        <v>0</v>
      </c>
      <c r="BC96" s="90">
        <f>'OVN - Ostatní a vedlejší ...'!F36</f>
        <v>0</v>
      </c>
      <c r="BD96" s="92">
        <f>'OVN - Ostatní a vedlejší ...'!F37</f>
        <v>0</v>
      </c>
      <c r="BT96" s="88" t="s">
        <v>82</v>
      </c>
      <c r="BV96" s="88" t="s">
        <v>79</v>
      </c>
      <c r="BW96" s="88" t="s">
        <v>90</v>
      </c>
      <c r="BX96" s="88" t="s">
        <v>4</v>
      </c>
      <c r="CL96" s="88" t="s">
        <v>1</v>
      </c>
      <c r="CM96" s="88" t="s">
        <v>86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1 - Dětské hřiště'!C2" display="/" xr:uid="{00000000-0004-0000-0000-000000000000}"/>
    <hyperlink ref="A96" location="'OVN - Ostatní a vedlejš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3"/>
  <sheetViews>
    <sheetView showGridLines="0" topLeftCell="A25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91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6" t="str">
        <f>'Rekapitulace stavby'!K6</f>
        <v>Klatovy, dětské hřiště v ul. Karafiátová</v>
      </c>
      <c r="F7" s="237"/>
      <c r="G7" s="237"/>
      <c r="H7" s="237"/>
      <c r="L7" s="20"/>
    </row>
    <row r="8" spans="1:46" s="2" customFormat="1" ht="12" customHeight="1">
      <c r="A8" s="32"/>
      <c r="B8" s="33"/>
      <c r="C8" s="32"/>
      <c r="D8" s="27" t="s">
        <v>92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8" t="s">
        <v>93</v>
      </c>
      <c r="F9" s="235"/>
      <c r="G9" s="235"/>
      <c r="H9" s="235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13. 7. 2021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29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30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8" t="str">
        <f>'Rekapitulace stavby'!E14</f>
        <v>Vyplň údaj</v>
      </c>
      <c r="F18" s="227"/>
      <c r="G18" s="227"/>
      <c r="H18" s="227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32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28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1" t="s">
        <v>1</v>
      </c>
      <c r="F27" s="231"/>
      <c r="G27" s="231"/>
      <c r="H27" s="231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ROUND((SUM(BE124:BE282)),  2)</f>
        <v>0</v>
      </c>
      <c r="G33" s="32"/>
      <c r="H33" s="32"/>
      <c r="I33" s="100">
        <v>0.21</v>
      </c>
      <c r="J33" s="99">
        <f>ROUND(((SUM(BE124:BE282))*I33),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ROUND((SUM(BF124:BF282)),  2)</f>
        <v>0</v>
      </c>
      <c r="G34" s="32"/>
      <c r="H34" s="32"/>
      <c r="I34" s="100">
        <v>0.15</v>
      </c>
      <c r="J34" s="99">
        <f>ROUND(((SUM(BF124:BF282))*I34),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ROUND((SUM(BG124:BG282)),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ROUND((SUM(BH124:BH282)),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ROUND((SUM(BI124:BI282)),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6" t="str">
        <f>E7</f>
        <v>Klatovy, dětské hřiště v ul. Karafiátová</v>
      </c>
      <c r="F85" s="237"/>
      <c r="G85" s="237"/>
      <c r="H85" s="23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8" t="str">
        <f>E9</f>
        <v>1 - Dětské hřiště</v>
      </c>
      <c r="F87" s="235"/>
      <c r="G87" s="235"/>
      <c r="H87" s="235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Klatovy</v>
      </c>
      <c r="G89" s="32"/>
      <c r="H89" s="32"/>
      <c r="I89" s="27" t="s">
        <v>22</v>
      </c>
      <c r="J89" s="55" t="str">
        <f>IF(J12="","",J12)</f>
        <v>13. 7. 2021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Město Klatovy, nam. Míru 62, 33901 Klatovy</v>
      </c>
      <c r="G91" s="32"/>
      <c r="H91" s="32"/>
      <c r="I91" s="27" t="s">
        <v>32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30</v>
      </c>
      <c r="D92" s="32"/>
      <c r="E92" s="32"/>
      <c r="F92" s="25" t="str">
        <f>IF(E18="","",E18)</f>
        <v>Vyplň údaj</v>
      </c>
      <c r="G92" s="32"/>
      <c r="H92" s="32"/>
      <c r="I92" s="2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31" s="9" customFormat="1" ht="24.95" customHeight="1">
      <c r="B97" s="112"/>
      <c r="D97" s="113" t="s">
        <v>99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899999999999999" customHeight="1">
      <c r="B98" s="116"/>
      <c r="D98" s="117" t="s">
        <v>100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899999999999999" customHeight="1">
      <c r="B99" s="116"/>
      <c r="D99" s="117" t="s">
        <v>101</v>
      </c>
      <c r="E99" s="118"/>
      <c r="F99" s="118"/>
      <c r="G99" s="118"/>
      <c r="H99" s="118"/>
      <c r="I99" s="118"/>
      <c r="J99" s="119">
        <f>J205</f>
        <v>0</v>
      </c>
      <c r="L99" s="116"/>
    </row>
    <row r="100" spans="1:31" s="10" customFormat="1" ht="19.899999999999999" customHeight="1">
      <c r="B100" s="116"/>
      <c r="D100" s="117" t="s">
        <v>102</v>
      </c>
      <c r="E100" s="118"/>
      <c r="F100" s="118"/>
      <c r="G100" s="118"/>
      <c r="H100" s="118"/>
      <c r="I100" s="118"/>
      <c r="J100" s="119">
        <f>J224</f>
        <v>0</v>
      </c>
      <c r="L100" s="116"/>
    </row>
    <row r="101" spans="1:31" s="10" customFormat="1" ht="19.899999999999999" customHeight="1">
      <c r="B101" s="116"/>
      <c r="D101" s="117" t="s">
        <v>103</v>
      </c>
      <c r="E101" s="118"/>
      <c r="F101" s="118"/>
      <c r="G101" s="118"/>
      <c r="H101" s="118"/>
      <c r="I101" s="118"/>
      <c r="J101" s="119">
        <f>J247</f>
        <v>0</v>
      </c>
      <c r="L101" s="116"/>
    </row>
    <row r="102" spans="1:31" s="10" customFormat="1" ht="14.85" customHeight="1">
      <c r="B102" s="116"/>
      <c r="D102" s="117" t="s">
        <v>104</v>
      </c>
      <c r="E102" s="118"/>
      <c r="F102" s="118"/>
      <c r="G102" s="118"/>
      <c r="H102" s="118"/>
      <c r="I102" s="118"/>
      <c r="J102" s="119">
        <f>J248</f>
        <v>0</v>
      </c>
      <c r="L102" s="116"/>
    </row>
    <row r="103" spans="1:31" s="10" customFormat="1" ht="19.899999999999999" customHeight="1">
      <c r="B103" s="116"/>
      <c r="D103" s="117" t="s">
        <v>105</v>
      </c>
      <c r="E103" s="118"/>
      <c r="F103" s="118"/>
      <c r="G103" s="118"/>
      <c r="H103" s="118"/>
      <c r="I103" s="118"/>
      <c r="J103" s="119">
        <f>J260</f>
        <v>0</v>
      </c>
      <c r="L103" s="116"/>
    </row>
    <row r="104" spans="1:31" s="10" customFormat="1" ht="19.899999999999999" customHeight="1">
      <c r="B104" s="116"/>
      <c r="D104" s="117" t="s">
        <v>106</v>
      </c>
      <c r="E104" s="118"/>
      <c r="F104" s="118"/>
      <c r="G104" s="118"/>
      <c r="H104" s="118"/>
      <c r="I104" s="118"/>
      <c r="J104" s="119">
        <f>J281</f>
        <v>0</v>
      </c>
      <c r="L104" s="116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107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6" t="str">
        <f>E7</f>
        <v>Klatovy, dětské hřiště v ul. Karafiátová</v>
      </c>
      <c r="F114" s="237"/>
      <c r="G114" s="237"/>
      <c r="H114" s="237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92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08" t="str">
        <f>E9</f>
        <v>1 - Dětské hřiště</v>
      </c>
      <c r="F116" s="235"/>
      <c r="G116" s="235"/>
      <c r="H116" s="235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>Klatovy</v>
      </c>
      <c r="G118" s="32"/>
      <c r="H118" s="32"/>
      <c r="I118" s="27" t="s">
        <v>22</v>
      </c>
      <c r="J118" s="55" t="str">
        <f>IF(J12="","",J12)</f>
        <v>13. 7. 2021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2"/>
      <c r="E120" s="32"/>
      <c r="F120" s="25" t="str">
        <f>E15</f>
        <v>Město Klatovy, nam. Míru 62, 33901 Klatovy</v>
      </c>
      <c r="G120" s="32"/>
      <c r="H120" s="32"/>
      <c r="I120" s="27" t="s">
        <v>32</v>
      </c>
      <c r="J120" s="30" t="str">
        <f>E21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30</v>
      </c>
      <c r="D121" s="32"/>
      <c r="E121" s="32"/>
      <c r="F121" s="25" t="str">
        <f>IF(E18="","",E18)</f>
        <v>Vyplň údaj</v>
      </c>
      <c r="G121" s="32"/>
      <c r="H121" s="32"/>
      <c r="I121" s="27" t="s">
        <v>35</v>
      </c>
      <c r="J121" s="30" t="str">
        <f>E24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0"/>
      <c r="B123" s="121"/>
      <c r="C123" s="122" t="s">
        <v>108</v>
      </c>
      <c r="D123" s="123" t="s">
        <v>62</v>
      </c>
      <c r="E123" s="123" t="s">
        <v>58</v>
      </c>
      <c r="F123" s="123" t="s">
        <v>59</v>
      </c>
      <c r="G123" s="123" t="s">
        <v>109</v>
      </c>
      <c r="H123" s="123" t="s">
        <v>110</v>
      </c>
      <c r="I123" s="123" t="s">
        <v>111</v>
      </c>
      <c r="J123" s="123" t="s">
        <v>96</v>
      </c>
      <c r="K123" s="124" t="s">
        <v>112</v>
      </c>
      <c r="L123" s="125"/>
      <c r="M123" s="62" t="s">
        <v>1</v>
      </c>
      <c r="N123" s="63" t="s">
        <v>41</v>
      </c>
      <c r="O123" s="63" t="s">
        <v>113</v>
      </c>
      <c r="P123" s="63" t="s">
        <v>114</v>
      </c>
      <c r="Q123" s="63" t="s">
        <v>115</v>
      </c>
      <c r="R123" s="63" t="s">
        <v>116</v>
      </c>
      <c r="S123" s="63" t="s">
        <v>117</v>
      </c>
      <c r="T123" s="64" t="s">
        <v>118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32"/>
      <c r="B124" s="33"/>
      <c r="C124" s="69" t="s">
        <v>119</v>
      </c>
      <c r="D124" s="32"/>
      <c r="E124" s="32"/>
      <c r="F124" s="32"/>
      <c r="G124" s="32"/>
      <c r="H124" s="32"/>
      <c r="I124" s="32"/>
      <c r="J124" s="126">
        <f>BK124</f>
        <v>0</v>
      </c>
      <c r="K124" s="32"/>
      <c r="L124" s="33"/>
      <c r="M124" s="65"/>
      <c r="N124" s="56"/>
      <c r="O124" s="66"/>
      <c r="P124" s="127">
        <f>P125</f>
        <v>0</v>
      </c>
      <c r="Q124" s="66"/>
      <c r="R124" s="127">
        <f>R125</f>
        <v>58.76734664</v>
      </c>
      <c r="S124" s="66"/>
      <c r="T124" s="128">
        <f>T125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76</v>
      </c>
      <c r="AU124" s="17" t="s">
        <v>98</v>
      </c>
      <c r="BK124" s="129">
        <f>BK125</f>
        <v>0</v>
      </c>
    </row>
    <row r="125" spans="1:65" s="12" customFormat="1" ht="25.9" customHeight="1">
      <c r="B125" s="130"/>
      <c r="D125" s="131" t="s">
        <v>76</v>
      </c>
      <c r="E125" s="132" t="s">
        <v>120</v>
      </c>
      <c r="F125" s="132" t="s">
        <v>121</v>
      </c>
      <c r="I125" s="133"/>
      <c r="J125" s="134">
        <f>BK125</f>
        <v>0</v>
      </c>
      <c r="L125" s="130"/>
      <c r="M125" s="135"/>
      <c r="N125" s="136"/>
      <c r="O125" s="136"/>
      <c r="P125" s="137">
        <f>P126+P205+P224+P247+P260+P281</f>
        <v>0</v>
      </c>
      <c r="Q125" s="136"/>
      <c r="R125" s="137">
        <f>R126+R205+R224+R247+R260+R281</f>
        <v>58.76734664</v>
      </c>
      <c r="S125" s="136"/>
      <c r="T125" s="138">
        <f>T126+T205+T224+T247+T260+T281</f>
        <v>0</v>
      </c>
      <c r="AR125" s="131" t="s">
        <v>82</v>
      </c>
      <c r="AT125" s="139" t="s">
        <v>76</v>
      </c>
      <c r="AU125" s="139" t="s">
        <v>77</v>
      </c>
      <c r="AY125" s="131" t="s">
        <v>122</v>
      </c>
      <c r="BK125" s="140">
        <f>BK126+BK205+BK224+BK247+BK260+BK281</f>
        <v>0</v>
      </c>
    </row>
    <row r="126" spans="1:65" s="12" customFormat="1" ht="22.9" customHeight="1">
      <c r="B126" s="130"/>
      <c r="D126" s="131" t="s">
        <v>76</v>
      </c>
      <c r="E126" s="141" t="s">
        <v>82</v>
      </c>
      <c r="F126" s="141" t="s">
        <v>123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SUM(P127:P204)</f>
        <v>0</v>
      </c>
      <c r="Q126" s="136"/>
      <c r="R126" s="137">
        <f>SUM(R127:R204)</f>
        <v>2.7730000000000003E-3</v>
      </c>
      <c r="S126" s="136"/>
      <c r="T126" s="138">
        <f>SUM(T127:T204)</f>
        <v>0</v>
      </c>
      <c r="AR126" s="131" t="s">
        <v>82</v>
      </c>
      <c r="AT126" s="139" t="s">
        <v>76</v>
      </c>
      <c r="AU126" s="139" t="s">
        <v>82</v>
      </c>
      <c r="AY126" s="131" t="s">
        <v>122</v>
      </c>
      <c r="BK126" s="140">
        <f>SUM(BK127:BK204)</f>
        <v>0</v>
      </c>
    </row>
    <row r="127" spans="1:65" s="2" customFormat="1" ht="24.2" customHeight="1">
      <c r="A127" s="32"/>
      <c r="B127" s="143"/>
      <c r="C127" s="144" t="s">
        <v>82</v>
      </c>
      <c r="D127" s="144" t="s">
        <v>124</v>
      </c>
      <c r="E127" s="145" t="s">
        <v>125</v>
      </c>
      <c r="F127" s="146" t="s">
        <v>126</v>
      </c>
      <c r="G127" s="147" t="s">
        <v>127</v>
      </c>
      <c r="H127" s="148">
        <v>214.16</v>
      </c>
      <c r="I127" s="149"/>
      <c r="J127" s="150">
        <f>ROUND(I127*H127,2)</f>
        <v>0</v>
      </c>
      <c r="K127" s="146" t="s">
        <v>128</v>
      </c>
      <c r="L127" s="33"/>
      <c r="M127" s="151" t="s">
        <v>1</v>
      </c>
      <c r="N127" s="152" t="s">
        <v>42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129</v>
      </c>
      <c r="AT127" s="155" t="s">
        <v>124</v>
      </c>
      <c r="AU127" s="155" t="s">
        <v>86</v>
      </c>
      <c r="AY127" s="17" t="s">
        <v>122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82</v>
      </c>
      <c r="BK127" s="156">
        <f>ROUND(I127*H127,2)</f>
        <v>0</v>
      </c>
      <c r="BL127" s="17" t="s">
        <v>129</v>
      </c>
      <c r="BM127" s="155" t="s">
        <v>130</v>
      </c>
    </row>
    <row r="128" spans="1:65" s="13" customFormat="1">
      <c r="B128" s="157"/>
      <c r="D128" s="158" t="s">
        <v>131</v>
      </c>
      <c r="E128" s="159" t="s">
        <v>1</v>
      </c>
      <c r="F128" s="160" t="s">
        <v>132</v>
      </c>
      <c r="H128" s="161">
        <v>192.64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131</v>
      </c>
      <c r="AU128" s="159" t="s">
        <v>86</v>
      </c>
      <c r="AV128" s="13" t="s">
        <v>86</v>
      </c>
      <c r="AW128" s="13" t="s">
        <v>34</v>
      </c>
      <c r="AX128" s="13" t="s">
        <v>77</v>
      </c>
      <c r="AY128" s="159" t="s">
        <v>122</v>
      </c>
    </row>
    <row r="129" spans="1:65" s="13" customFormat="1">
      <c r="B129" s="157"/>
      <c r="D129" s="158" t="s">
        <v>131</v>
      </c>
      <c r="E129" s="159" t="s">
        <v>1</v>
      </c>
      <c r="F129" s="160" t="s">
        <v>133</v>
      </c>
      <c r="H129" s="161">
        <v>21.52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131</v>
      </c>
      <c r="AU129" s="159" t="s">
        <v>86</v>
      </c>
      <c r="AV129" s="13" t="s">
        <v>86</v>
      </c>
      <c r="AW129" s="13" t="s">
        <v>34</v>
      </c>
      <c r="AX129" s="13" t="s">
        <v>77</v>
      </c>
      <c r="AY129" s="159" t="s">
        <v>122</v>
      </c>
    </row>
    <row r="130" spans="1:65" s="14" customFormat="1">
      <c r="B130" s="166"/>
      <c r="D130" s="158" t="s">
        <v>131</v>
      </c>
      <c r="E130" s="167" t="s">
        <v>1</v>
      </c>
      <c r="F130" s="168" t="s">
        <v>134</v>
      </c>
      <c r="H130" s="169">
        <v>214.16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131</v>
      </c>
      <c r="AU130" s="167" t="s">
        <v>86</v>
      </c>
      <c r="AV130" s="14" t="s">
        <v>129</v>
      </c>
      <c r="AW130" s="14" t="s">
        <v>34</v>
      </c>
      <c r="AX130" s="14" t="s">
        <v>82</v>
      </c>
      <c r="AY130" s="167" t="s">
        <v>122</v>
      </c>
    </row>
    <row r="131" spans="1:65" s="2" customFormat="1" ht="24.2" customHeight="1">
      <c r="A131" s="32"/>
      <c r="B131" s="143"/>
      <c r="C131" s="144" t="s">
        <v>86</v>
      </c>
      <c r="D131" s="144" t="s">
        <v>124</v>
      </c>
      <c r="E131" s="145" t="s">
        <v>135</v>
      </c>
      <c r="F131" s="146" t="s">
        <v>136</v>
      </c>
      <c r="G131" s="147" t="s">
        <v>137</v>
      </c>
      <c r="H131" s="148">
        <v>17.2</v>
      </c>
      <c r="I131" s="149"/>
      <c r="J131" s="150">
        <f>ROUND(I131*H131,2)</f>
        <v>0</v>
      </c>
      <c r="K131" s="146" t="s">
        <v>128</v>
      </c>
      <c r="L131" s="33"/>
      <c r="M131" s="151" t="s">
        <v>1</v>
      </c>
      <c r="N131" s="152" t="s">
        <v>42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129</v>
      </c>
      <c r="AT131" s="155" t="s">
        <v>124</v>
      </c>
      <c r="AU131" s="155" t="s">
        <v>86</v>
      </c>
      <c r="AY131" s="17" t="s">
        <v>122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82</v>
      </c>
      <c r="BK131" s="156">
        <f>ROUND(I131*H131,2)</f>
        <v>0</v>
      </c>
      <c r="BL131" s="17" t="s">
        <v>129</v>
      </c>
      <c r="BM131" s="155" t="s">
        <v>138</v>
      </c>
    </row>
    <row r="132" spans="1:65" s="15" customFormat="1">
      <c r="B132" s="174"/>
      <c r="D132" s="158" t="s">
        <v>131</v>
      </c>
      <c r="E132" s="175" t="s">
        <v>1</v>
      </c>
      <c r="F132" s="176" t="s">
        <v>139</v>
      </c>
      <c r="H132" s="175" t="s">
        <v>1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131</v>
      </c>
      <c r="AU132" s="175" t="s">
        <v>86</v>
      </c>
      <c r="AV132" s="15" t="s">
        <v>82</v>
      </c>
      <c r="AW132" s="15" t="s">
        <v>34</v>
      </c>
      <c r="AX132" s="15" t="s">
        <v>77</v>
      </c>
      <c r="AY132" s="175" t="s">
        <v>122</v>
      </c>
    </row>
    <row r="133" spans="1:65" s="13" customFormat="1">
      <c r="B133" s="157"/>
      <c r="D133" s="158" t="s">
        <v>131</v>
      </c>
      <c r="E133" s="159" t="s">
        <v>1</v>
      </c>
      <c r="F133" s="160" t="s">
        <v>140</v>
      </c>
      <c r="H133" s="161">
        <v>10.8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131</v>
      </c>
      <c r="AU133" s="159" t="s">
        <v>86</v>
      </c>
      <c r="AV133" s="13" t="s">
        <v>86</v>
      </c>
      <c r="AW133" s="13" t="s">
        <v>34</v>
      </c>
      <c r="AX133" s="13" t="s">
        <v>77</v>
      </c>
      <c r="AY133" s="159" t="s">
        <v>122</v>
      </c>
    </row>
    <row r="134" spans="1:65" s="15" customFormat="1">
      <c r="B134" s="174"/>
      <c r="D134" s="158" t="s">
        <v>131</v>
      </c>
      <c r="E134" s="175" t="s">
        <v>1</v>
      </c>
      <c r="F134" s="176" t="s">
        <v>141</v>
      </c>
      <c r="H134" s="175" t="s">
        <v>1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131</v>
      </c>
      <c r="AU134" s="175" t="s">
        <v>86</v>
      </c>
      <c r="AV134" s="15" t="s">
        <v>82</v>
      </c>
      <c r="AW134" s="15" t="s">
        <v>34</v>
      </c>
      <c r="AX134" s="15" t="s">
        <v>77</v>
      </c>
      <c r="AY134" s="175" t="s">
        <v>122</v>
      </c>
    </row>
    <row r="135" spans="1:65" s="13" customFormat="1">
      <c r="B135" s="157"/>
      <c r="D135" s="158" t="s">
        <v>131</v>
      </c>
      <c r="E135" s="159" t="s">
        <v>1</v>
      </c>
      <c r="F135" s="160" t="s">
        <v>142</v>
      </c>
      <c r="H135" s="161">
        <v>4.8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131</v>
      </c>
      <c r="AU135" s="159" t="s">
        <v>86</v>
      </c>
      <c r="AV135" s="13" t="s">
        <v>86</v>
      </c>
      <c r="AW135" s="13" t="s">
        <v>34</v>
      </c>
      <c r="AX135" s="13" t="s">
        <v>77</v>
      </c>
      <c r="AY135" s="159" t="s">
        <v>122</v>
      </c>
    </row>
    <row r="136" spans="1:65" s="15" customFormat="1">
      <c r="B136" s="174"/>
      <c r="D136" s="158" t="s">
        <v>131</v>
      </c>
      <c r="E136" s="175" t="s">
        <v>1</v>
      </c>
      <c r="F136" s="176" t="s">
        <v>143</v>
      </c>
      <c r="H136" s="175" t="s">
        <v>1</v>
      </c>
      <c r="I136" s="177"/>
      <c r="L136" s="174"/>
      <c r="M136" s="178"/>
      <c r="N136" s="179"/>
      <c r="O136" s="179"/>
      <c r="P136" s="179"/>
      <c r="Q136" s="179"/>
      <c r="R136" s="179"/>
      <c r="S136" s="179"/>
      <c r="T136" s="180"/>
      <c r="AT136" s="175" t="s">
        <v>131</v>
      </c>
      <c r="AU136" s="175" t="s">
        <v>86</v>
      </c>
      <c r="AV136" s="15" t="s">
        <v>82</v>
      </c>
      <c r="AW136" s="15" t="s">
        <v>34</v>
      </c>
      <c r="AX136" s="15" t="s">
        <v>77</v>
      </c>
      <c r="AY136" s="175" t="s">
        <v>122</v>
      </c>
    </row>
    <row r="137" spans="1:65" s="13" customFormat="1">
      <c r="B137" s="157"/>
      <c r="D137" s="158" t="s">
        <v>131</v>
      </c>
      <c r="E137" s="159" t="s">
        <v>1</v>
      </c>
      <c r="F137" s="160" t="s">
        <v>144</v>
      </c>
      <c r="H137" s="161">
        <v>1.6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131</v>
      </c>
      <c r="AU137" s="159" t="s">
        <v>86</v>
      </c>
      <c r="AV137" s="13" t="s">
        <v>86</v>
      </c>
      <c r="AW137" s="13" t="s">
        <v>34</v>
      </c>
      <c r="AX137" s="13" t="s">
        <v>77</v>
      </c>
      <c r="AY137" s="159" t="s">
        <v>122</v>
      </c>
    </row>
    <row r="138" spans="1:65" s="14" customFormat="1">
      <c r="B138" s="166"/>
      <c r="D138" s="158" t="s">
        <v>131</v>
      </c>
      <c r="E138" s="167" t="s">
        <v>1</v>
      </c>
      <c r="F138" s="168" t="s">
        <v>134</v>
      </c>
      <c r="H138" s="169">
        <v>17.2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131</v>
      </c>
      <c r="AU138" s="167" t="s">
        <v>86</v>
      </c>
      <c r="AV138" s="14" t="s">
        <v>129</v>
      </c>
      <c r="AW138" s="14" t="s">
        <v>34</v>
      </c>
      <c r="AX138" s="14" t="s">
        <v>82</v>
      </c>
      <c r="AY138" s="167" t="s">
        <v>122</v>
      </c>
    </row>
    <row r="139" spans="1:65" s="2" customFormat="1" ht="44.25" customHeight="1">
      <c r="A139" s="32"/>
      <c r="B139" s="143"/>
      <c r="C139" s="144" t="s">
        <v>145</v>
      </c>
      <c r="D139" s="144" t="s">
        <v>124</v>
      </c>
      <c r="E139" s="145" t="s">
        <v>146</v>
      </c>
      <c r="F139" s="146" t="s">
        <v>147</v>
      </c>
      <c r="G139" s="147" t="s">
        <v>148</v>
      </c>
      <c r="H139" s="148">
        <v>3.625</v>
      </c>
      <c r="I139" s="149"/>
      <c r="J139" s="150">
        <f>ROUND(I139*H139,2)</f>
        <v>0</v>
      </c>
      <c r="K139" s="146" t="s">
        <v>128</v>
      </c>
      <c r="L139" s="33"/>
      <c r="M139" s="151" t="s">
        <v>1</v>
      </c>
      <c r="N139" s="152" t="s">
        <v>42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129</v>
      </c>
      <c r="AT139" s="155" t="s">
        <v>124</v>
      </c>
      <c r="AU139" s="155" t="s">
        <v>86</v>
      </c>
      <c r="AY139" s="17" t="s">
        <v>122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82</v>
      </c>
      <c r="BK139" s="156">
        <f>ROUND(I139*H139,2)</f>
        <v>0</v>
      </c>
      <c r="BL139" s="17" t="s">
        <v>129</v>
      </c>
      <c r="BM139" s="155" t="s">
        <v>149</v>
      </c>
    </row>
    <row r="140" spans="1:65" s="13" customFormat="1">
      <c r="B140" s="157"/>
      <c r="D140" s="158" t="s">
        <v>131</v>
      </c>
      <c r="E140" s="159" t="s">
        <v>1</v>
      </c>
      <c r="F140" s="160" t="s">
        <v>150</v>
      </c>
      <c r="H140" s="161">
        <v>2.08</v>
      </c>
      <c r="I140" s="162"/>
      <c r="L140" s="157"/>
      <c r="M140" s="163"/>
      <c r="N140" s="164"/>
      <c r="O140" s="164"/>
      <c r="P140" s="164"/>
      <c r="Q140" s="164"/>
      <c r="R140" s="164"/>
      <c r="S140" s="164"/>
      <c r="T140" s="165"/>
      <c r="AT140" s="159" t="s">
        <v>131</v>
      </c>
      <c r="AU140" s="159" t="s">
        <v>86</v>
      </c>
      <c r="AV140" s="13" t="s">
        <v>86</v>
      </c>
      <c r="AW140" s="13" t="s">
        <v>34</v>
      </c>
      <c r="AX140" s="13" t="s">
        <v>77</v>
      </c>
      <c r="AY140" s="159" t="s">
        <v>122</v>
      </c>
    </row>
    <row r="141" spans="1:65" s="13" customFormat="1">
      <c r="B141" s="157"/>
      <c r="D141" s="158" t="s">
        <v>131</v>
      </c>
      <c r="E141" s="159" t="s">
        <v>1</v>
      </c>
      <c r="F141" s="160" t="s">
        <v>151</v>
      </c>
      <c r="H141" s="161">
        <v>0.68400000000000005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131</v>
      </c>
      <c r="AU141" s="159" t="s">
        <v>86</v>
      </c>
      <c r="AV141" s="13" t="s">
        <v>86</v>
      </c>
      <c r="AW141" s="13" t="s">
        <v>34</v>
      </c>
      <c r="AX141" s="13" t="s">
        <v>77</v>
      </c>
      <c r="AY141" s="159" t="s">
        <v>122</v>
      </c>
    </row>
    <row r="142" spans="1:65" s="13" customFormat="1">
      <c r="B142" s="157"/>
      <c r="D142" s="158" t="s">
        <v>131</v>
      </c>
      <c r="E142" s="159" t="s">
        <v>1</v>
      </c>
      <c r="F142" s="160" t="s">
        <v>152</v>
      </c>
      <c r="H142" s="161">
        <v>0.86099999999999999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131</v>
      </c>
      <c r="AU142" s="159" t="s">
        <v>86</v>
      </c>
      <c r="AV142" s="13" t="s">
        <v>86</v>
      </c>
      <c r="AW142" s="13" t="s">
        <v>34</v>
      </c>
      <c r="AX142" s="13" t="s">
        <v>77</v>
      </c>
      <c r="AY142" s="159" t="s">
        <v>122</v>
      </c>
    </row>
    <row r="143" spans="1:65" s="14" customFormat="1">
      <c r="B143" s="166"/>
      <c r="D143" s="158" t="s">
        <v>131</v>
      </c>
      <c r="E143" s="167" t="s">
        <v>1</v>
      </c>
      <c r="F143" s="168" t="s">
        <v>134</v>
      </c>
      <c r="H143" s="169">
        <v>3.625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131</v>
      </c>
      <c r="AU143" s="167" t="s">
        <v>86</v>
      </c>
      <c r="AV143" s="14" t="s">
        <v>129</v>
      </c>
      <c r="AW143" s="14" t="s">
        <v>34</v>
      </c>
      <c r="AX143" s="14" t="s">
        <v>82</v>
      </c>
      <c r="AY143" s="167" t="s">
        <v>122</v>
      </c>
    </row>
    <row r="144" spans="1:65" s="2" customFormat="1" ht="44.25" customHeight="1">
      <c r="A144" s="32"/>
      <c r="B144" s="143"/>
      <c r="C144" s="144" t="s">
        <v>129</v>
      </c>
      <c r="D144" s="144" t="s">
        <v>124</v>
      </c>
      <c r="E144" s="145" t="s">
        <v>153</v>
      </c>
      <c r="F144" s="146" t="s">
        <v>154</v>
      </c>
      <c r="G144" s="147" t="s">
        <v>148</v>
      </c>
      <c r="H144" s="148">
        <v>4.3440000000000003</v>
      </c>
      <c r="I144" s="149"/>
      <c r="J144" s="150">
        <f>ROUND(I144*H144,2)</f>
        <v>0</v>
      </c>
      <c r="K144" s="146" t="s">
        <v>128</v>
      </c>
      <c r="L144" s="33"/>
      <c r="M144" s="151" t="s">
        <v>1</v>
      </c>
      <c r="N144" s="152" t="s">
        <v>42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129</v>
      </c>
      <c r="AT144" s="155" t="s">
        <v>124</v>
      </c>
      <c r="AU144" s="155" t="s">
        <v>86</v>
      </c>
      <c r="AY144" s="17" t="s">
        <v>122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82</v>
      </c>
      <c r="BK144" s="156">
        <f>ROUND(I144*H144,2)</f>
        <v>0</v>
      </c>
      <c r="BL144" s="17" t="s">
        <v>129</v>
      </c>
      <c r="BM144" s="155" t="s">
        <v>155</v>
      </c>
    </row>
    <row r="145" spans="2:51" s="15" customFormat="1">
      <c r="B145" s="174"/>
      <c r="D145" s="158" t="s">
        <v>131</v>
      </c>
      <c r="E145" s="175" t="s">
        <v>1</v>
      </c>
      <c r="F145" s="176" t="s">
        <v>156</v>
      </c>
      <c r="H145" s="175" t="s">
        <v>1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131</v>
      </c>
      <c r="AU145" s="175" t="s">
        <v>86</v>
      </c>
      <c r="AV145" s="15" t="s">
        <v>82</v>
      </c>
      <c r="AW145" s="15" t="s">
        <v>34</v>
      </c>
      <c r="AX145" s="15" t="s">
        <v>77</v>
      </c>
      <c r="AY145" s="175" t="s">
        <v>122</v>
      </c>
    </row>
    <row r="146" spans="2:51" s="13" customFormat="1">
      <c r="B146" s="157"/>
      <c r="D146" s="158" t="s">
        <v>131</v>
      </c>
      <c r="E146" s="159" t="s">
        <v>1</v>
      </c>
      <c r="F146" s="160" t="s">
        <v>157</v>
      </c>
      <c r="H146" s="161">
        <v>0.96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131</v>
      </c>
      <c r="AU146" s="159" t="s">
        <v>86</v>
      </c>
      <c r="AV146" s="13" t="s">
        <v>86</v>
      </c>
      <c r="AW146" s="13" t="s">
        <v>34</v>
      </c>
      <c r="AX146" s="13" t="s">
        <v>77</v>
      </c>
      <c r="AY146" s="159" t="s">
        <v>122</v>
      </c>
    </row>
    <row r="147" spans="2:51" s="15" customFormat="1">
      <c r="B147" s="174"/>
      <c r="D147" s="158" t="s">
        <v>131</v>
      </c>
      <c r="E147" s="175" t="s">
        <v>1</v>
      </c>
      <c r="F147" s="176" t="s">
        <v>158</v>
      </c>
      <c r="H147" s="175" t="s">
        <v>1</v>
      </c>
      <c r="I147" s="177"/>
      <c r="L147" s="174"/>
      <c r="M147" s="178"/>
      <c r="N147" s="179"/>
      <c r="O147" s="179"/>
      <c r="P147" s="179"/>
      <c r="Q147" s="179"/>
      <c r="R147" s="179"/>
      <c r="S147" s="179"/>
      <c r="T147" s="180"/>
      <c r="AT147" s="175" t="s">
        <v>131</v>
      </c>
      <c r="AU147" s="175" t="s">
        <v>86</v>
      </c>
      <c r="AV147" s="15" t="s">
        <v>82</v>
      </c>
      <c r="AW147" s="15" t="s">
        <v>34</v>
      </c>
      <c r="AX147" s="15" t="s">
        <v>77</v>
      </c>
      <c r="AY147" s="175" t="s">
        <v>122</v>
      </c>
    </row>
    <row r="148" spans="2:51" s="13" customFormat="1">
      <c r="B148" s="157"/>
      <c r="D148" s="158" t="s">
        <v>131</v>
      </c>
      <c r="E148" s="159" t="s">
        <v>1</v>
      </c>
      <c r="F148" s="160" t="s">
        <v>159</v>
      </c>
      <c r="H148" s="161">
        <v>0.72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131</v>
      </c>
      <c r="AU148" s="159" t="s">
        <v>86</v>
      </c>
      <c r="AV148" s="13" t="s">
        <v>86</v>
      </c>
      <c r="AW148" s="13" t="s">
        <v>34</v>
      </c>
      <c r="AX148" s="13" t="s">
        <v>77</v>
      </c>
      <c r="AY148" s="159" t="s">
        <v>122</v>
      </c>
    </row>
    <row r="149" spans="2:51" s="15" customFormat="1">
      <c r="B149" s="174"/>
      <c r="D149" s="158" t="s">
        <v>131</v>
      </c>
      <c r="E149" s="175" t="s">
        <v>1</v>
      </c>
      <c r="F149" s="176" t="s">
        <v>160</v>
      </c>
      <c r="H149" s="175" t="s">
        <v>1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131</v>
      </c>
      <c r="AU149" s="175" t="s">
        <v>86</v>
      </c>
      <c r="AV149" s="15" t="s">
        <v>82</v>
      </c>
      <c r="AW149" s="15" t="s">
        <v>34</v>
      </c>
      <c r="AX149" s="15" t="s">
        <v>77</v>
      </c>
      <c r="AY149" s="175" t="s">
        <v>122</v>
      </c>
    </row>
    <row r="150" spans="2:51" s="13" customFormat="1">
      <c r="B150" s="157"/>
      <c r="D150" s="158" t="s">
        <v>131</v>
      </c>
      <c r="E150" s="159" t="s">
        <v>1</v>
      </c>
      <c r="F150" s="160" t="s">
        <v>161</v>
      </c>
      <c r="H150" s="161">
        <v>0.36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131</v>
      </c>
      <c r="AU150" s="159" t="s">
        <v>86</v>
      </c>
      <c r="AV150" s="13" t="s">
        <v>86</v>
      </c>
      <c r="AW150" s="13" t="s">
        <v>34</v>
      </c>
      <c r="AX150" s="13" t="s">
        <v>77</v>
      </c>
      <c r="AY150" s="159" t="s">
        <v>122</v>
      </c>
    </row>
    <row r="151" spans="2:51" s="13" customFormat="1">
      <c r="B151" s="157"/>
      <c r="D151" s="158" t="s">
        <v>131</v>
      </c>
      <c r="E151" s="159" t="s">
        <v>1</v>
      </c>
      <c r="F151" s="160" t="s">
        <v>162</v>
      </c>
      <c r="H151" s="161">
        <v>0.76800000000000002</v>
      </c>
      <c r="I151" s="162"/>
      <c r="L151" s="157"/>
      <c r="M151" s="163"/>
      <c r="N151" s="164"/>
      <c r="O151" s="164"/>
      <c r="P151" s="164"/>
      <c r="Q151" s="164"/>
      <c r="R151" s="164"/>
      <c r="S151" s="164"/>
      <c r="T151" s="165"/>
      <c r="AT151" s="159" t="s">
        <v>131</v>
      </c>
      <c r="AU151" s="159" t="s">
        <v>86</v>
      </c>
      <c r="AV151" s="13" t="s">
        <v>86</v>
      </c>
      <c r="AW151" s="13" t="s">
        <v>34</v>
      </c>
      <c r="AX151" s="13" t="s">
        <v>77</v>
      </c>
      <c r="AY151" s="159" t="s">
        <v>122</v>
      </c>
    </row>
    <row r="152" spans="2:51" s="15" customFormat="1">
      <c r="B152" s="174"/>
      <c r="D152" s="158" t="s">
        <v>131</v>
      </c>
      <c r="E152" s="175" t="s">
        <v>1</v>
      </c>
      <c r="F152" s="176" t="s">
        <v>163</v>
      </c>
      <c r="H152" s="175" t="s">
        <v>1</v>
      </c>
      <c r="I152" s="177"/>
      <c r="L152" s="174"/>
      <c r="M152" s="178"/>
      <c r="N152" s="179"/>
      <c r="O152" s="179"/>
      <c r="P152" s="179"/>
      <c r="Q152" s="179"/>
      <c r="R152" s="179"/>
      <c r="S152" s="179"/>
      <c r="T152" s="180"/>
      <c r="AT152" s="175" t="s">
        <v>131</v>
      </c>
      <c r="AU152" s="175" t="s">
        <v>86</v>
      </c>
      <c r="AV152" s="15" t="s">
        <v>82</v>
      </c>
      <c r="AW152" s="15" t="s">
        <v>34</v>
      </c>
      <c r="AX152" s="15" t="s">
        <v>77</v>
      </c>
      <c r="AY152" s="175" t="s">
        <v>122</v>
      </c>
    </row>
    <row r="153" spans="2:51" s="13" customFormat="1">
      <c r="B153" s="157"/>
      <c r="D153" s="158" t="s">
        <v>131</v>
      </c>
      <c r="E153" s="159" t="s">
        <v>1</v>
      </c>
      <c r="F153" s="160" t="s">
        <v>164</v>
      </c>
      <c r="H153" s="161">
        <v>0.192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131</v>
      </c>
      <c r="AU153" s="159" t="s">
        <v>86</v>
      </c>
      <c r="AV153" s="13" t="s">
        <v>86</v>
      </c>
      <c r="AW153" s="13" t="s">
        <v>34</v>
      </c>
      <c r="AX153" s="13" t="s">
        <v>77</v>
      </c>
      <c r="AY153" s="159" t="s">
        <v>122</v>
      </c>
    </row>
    <row r="154" spans="2:51" s="15" customFormat="1">
      <c r="B154" s="174"/>
      <c r="D154" s="158" t="s">
        <v>131</v>
      </c>
      <c r="E154" s="175" t="s">
        <v>1</v>
      </c>
      <c r="F154" s="176" t="s">
        <v>163</v>
      </c>
      <c r="H154" s="175" t="s">
        <v>1</v>
      </c>
      <c r="I154" s="177"/>
      <c r="L154" s="174"/>
      <c r="M154" s="178"/>
      <c r="N154" s="179"/>
      <c r="O154" s="179"/>
      <c r="P154" s="179"/>
      <c r="Q154" s="179"/>
      <c r="R154" s="179"/>
      <c r="S154" s="179"/>
      <c r="T154" s="180"/>
      <c r="AT154" s="175" t="s">
        <v>131</v>
      </c>
      <c r="AU154" s="175" t="s">
        <v>86</v>
      </c>
      <c r="AV154" s="15" t="s">
        <v>82</v>
      </c>
      <c r="AW154" s="15" t="s">
        <v>34</v>
      </c>
      <c r="AX154" s="15" t="s">
        <v>77</v>
      </c>
      <c r="AY154" s="175" t="s">
        <v>122</v>
      </c>
    </row>
    <row r="155" spans="2:51" s="13" customFormat="1">
      <c r="B155" s="157"/>
      <c r="D155" s="158" t="s">
        <v>131</v>
      </c>
      <c r="E155" s="159" t="s">
        <v>1</v>
      </c>
      <c r="F155" s="160" t="s">
        <v>165</v>
      </c>
      <c r="H155" s="161">
        <v>9.6000000000000002E-2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131</v>
      </c>
      <c r="AU155" s="159" t="s">
        <v>86</v>
      </c>
      <c r="AV155" s="13" t="s">
        <v>86</v>
      </c>
      <c r="AW155" s="13" t="s">
        <v>34</v>
      </c>
      <c r="AX155" s="13" t="s">
        <v>77</v>
      </c>
      <c r="AY155" s="159" t="s">
        <v>122</v>
      </c>
    </row>
    <row r="156" spans="2:51" s="15" customFormat="1">
      <c r="B156" s="174"/>
      <c r="D156" s="158" t="s">
        <v>131</v>
      </c>
      <c r="E156" s="175" t="s">
        <v>1</v>
      </c>
      <c r="F156" s="176" t="s">
        <v>166</v>
      </c>
      <c r="H156" s="175" t="s">
        <v>1</v>
      </c>
      <c r="I156" s="177"/>
      <c r="L156" s="174"/>
      <c r="M156" s="178"/>
      <c r="N156" s="179"/>
      <c r="O156" s="179"/>
      <c r="P156" s="179"/>
      <c r="Q156" s="179"/>
      <c r="R156" s="179"/>
      <c r="S156" s="179"/>
      <c r="T156" s="180"/>
      <c r="AT156" s="175" t="s">
        <v>131</v>
      </c>
      <c r="AU156" s="175" t="s">
        <v>86</v>
      </c>
      <c r="AV156" s="15" t="s">
        <v>82</v>
      </c>
      <c r="AW156" s="15" t="s">
        <v>34</v>
      </c>
      <c r="AX156" s="15" t="s">
        <v>77</v>
      </c>
      <c r="AY156" s="175" t="s">
        <v>122</v>
      </c>
    </row>
    <row r="157" spans="2:51" s="13" customFormat="1">
      <c r="B157" s="157"/>
      <c r="D157" s="158" t="s">
        <v>131</v>
      </c>
      <c r="E157" s="159" t="s">
        <v>1</v>
      </c>
      <c r="F157" s="160" t="s">
        <v>167</v>
      </c>
      <c r="H157" s="161">
        <v>1.1519999999999999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131</v>
      </c>
      <c r="AU157" s="159" t="s">
        <v>86</v>
      </c>
      <c r="AV157" s="13" t="s">
        <v>86</v>
      </c>
      <c r="AW157" s="13" t="s">
        <v>34</v>
      </c>
      <c r="AX157" s="13" t="s">
        <v>77</v>
      </c>
      <c r="AY157" s="159" t="s">
        <v>122</v>
      </c>
    </row>
    <row r="158" spans="2:51" s="15" customFormat="1">
      <c r="B158" s="174"/>
      <c r="D158" s="158" t="s">
        <v>131</v>
      </c>
      <c r="E158" s="175" t="s">
        <v>1</v>
      </c>
      <c r="F158" s="176" t="s">
        <v>168</v>
      </c>
      <c r="H158" s="175" t="s">
        <v>1</v>
      </c>
      <c r="I158" s="177"/>
      <c r="L158" s="174"/>
      <c r="M158" s="178"/>
      <c r="N158" s="179"/>
      <c r="O158" s="179"/>
      <c r="P158" s="179"/>
      <c r="Q158" s="179"/>
      <c r="R158" s="179"/>
      <c r="S158" s="179"/>
      <c r="T158" s="180"/>
      <c r="AT158" s="175" t="s">
        <v>131</v>
      </c>
      <c r="AU158" s="175" t="s">
        <v>86</v>
      </c>
      <c r="AV158" s="15" t="s">
        <v>82</v>
      </c>
      <c r="AW158" s="15" t="s">
        <v>34</v>
      </c>
      <c r="AX158" s="15" t="s">
        <v>77</v>
      </c>
      <c r="AY158" s="175" t="s">
        <v>122</v>
      </c>
    </row>
    <row r="159" spans="2:51" s="13" customFormat="1">
      <c r="B159" s="157"/>
      <c r="D159" s="158" t="s">
        <v>131</v>
      </c>
      <c r="E159" s="159" t="s">
        <v>1</v>
      </c>
      <c r="F159" s="160" t="s">
        <v>165</v>
      </c>
      <c r="H159" s="161">
        <v>9.6000000000000002E-2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131</v>
      </c>
      <c r="AU159" s="159" t="s">
        <v>86</v>
      </c>
      <c r="AV159" s="13" t="s">
        <v>86</v>
      </c>
      <c r="AW159" s="13" t="s">
        <v>34</v>
      </c>
      <c r="AX159" s="13" t="s">
        <v>77</v>
      </c>
      <c r="AY159" s="159" t="s">
        <v>122</v>
      </c>
    </row>
    <row r="160" spans="2:51" s="14" customFormat="1">
      <c r="B160" s="166"/>
      <c r="D160" s="158" t="s">
        <v>131</v>
      </c>
      <c r="E160" s="167" t="s">
        <v>1</v>
      </c>
      <c r="F160" s="168" t="s">
        <v>134</v>
      </c>
      <c r="H160" s="169">
        <v>4.3440000000000003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7" t="s">
        <v>131</v>
      </c>
      <c r="AU160" s="167" t="s">
        <v>86</v>
      </c>
      <c r="AV160" s="14" t="s">
        <v>129</v>
      </c>
      <c r="AW160" s="14" t="s">
        <v>34</v>
      </c>
      <c r="AX160" s="14" t="s">
        <v>82</v>
      </c>
      <c r="AY160" s="167" t="s">
        <v>122</v>
      </c>
    </row>
    <row r="161" spans="1:65" s="2" customFormat="1" ht="62.65" customHeight="1">
      <c r="A161" s="32"/>
      <c r="B161" s="143"/>
      <c r="C161" s="144" t="s">
        <v>169</v>
      </c>
      <c r="D161" s="144" t="s">
        <v>124</v>
      </c>
      <c r="E161" s="145" t="s">
        <v>170</v>
      </c>
      <c r="F161" s="146" t="s">
        <v>171</v>
      </c>
      <c r="G161" s="147" t="s">
        <v>148</v>
      </c>
      <c r="H161" s="148">
        <v>27.734000000000002</v>
      </c>
      <c r="I161" s="149"/>
      <c r="J161" s="150">
        <f>ROUND(I161*H161,2)</f>
        <v>0</v>
      </c>
      <c r="K161" s="146" t="s">
        <v>128</v>
      </c>
      <c r="L161" s="33"/>
      <c r="M161" s="151" t="s">
        <v>1</v>
      </c>
      <c r="N161" s="152" t="s">
        <v>42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129</v>
      </c>
      <c r="AT161" s="155" t="s">
        <v>124</v>
      </c>
      <c r="AU161" s="155" t="s">
        <v>86</v>
      </c>
      <c r="AY161" s="17" t="s">
        <v>122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82</v>
      </c>
      <c r="BK161" s="156">
        <f>ROUND(I161*H161,2)</f>
        <v>0</v>
      </c>
      <c r="BL161" s="17" t="s">
        <v>129</v>
      </c>
      <c r="BM161" s="155" t="s">
        <v>172</v>
      </c>
    </row>
    <row r="162" spans="1:65" s="15" customFormat="1">
      <c r="B162" s="174"/>
      <c r="D162" s="158" t="s">
        <v>131</v>
      </c>
      <c r="E162" s="175" t="s">
        <v>1</v>
      </c>
      <c r="F162" s="176" t="s">
        <v>173</v>
      </c>
      <c r="H162" s="175" t="s">
        <v>1</v>
      </c>
      <c r="I162" s="177"/>
      <c r="L162" s="174"/>
      <c r="M162" s="178"/>
      <c r="N162" s="179"/>
      <c r="O162" s="179"/>
      <c r="P162" s="179"/>
      <c r="Q162" s="179"/>
      <c r="R162" s="179"/>
      <c r="S162" s="179"/>
      <c r="T162" s="180"/>
      <c r="AT162" s="175" t="s">
        <v>131</v>
      </c>
      <c r="AU162" s="175" t="s">
        <v>86</v>
      </c>
      <c r="AV162" s="15" t="s">
        <v>82</v>
      </c>
      <c r="AW162" s="15" t="s">
        <v>34</v>
      </c>
      <c r="AX162" s="15" t="s">
        <v>77</v>
      </c>
      <c r="AY162" s="175" t="s">
        <v>122</v>
      </c>
    </row>
    <row r="163" spans="1:65" s="13" customFormat="1">
      <c r="B163" s="157"/>
      <c r="D163" s="158" t="s">
        <v>131</v>
      </c>
      <c r="E163" s="159" t="s">
        <v>1</v>
      </c>
      <c r="F163" s="160" t="s">
        <v>174</v>
      </c>
      <c r="H163" s="161">
        <v>27.734000000000002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131</v>
      </c>
      <c r="AU163" s="159" t="s">
        <v>86</v>
      </c>
      <c r="AV163" s="13" t="s">
        <v>86</v>
      </c>
      <c r="AW163" s="13" t="s">
        <v>34</v>
      </c>
      <c r="AX163" s="13" t="s">
        <v>82</v>
      </c>
      <c r="AY163" s="159" t="s">
        <v>122</v>
      </c>
    </row>
    <row r="164" spans="1:65" s="2" customFormat="1" ht="62.65" customHeight="1">
      <c r="A164" s="32"/>
      <c r="B164" s="143"/>
      <c r="C164" s="144" t="s">
        <v>175</v>
      </c>
      <c r="D164" s="144" t="s">
        <v>124</v>
      </c>
      <c r="E164" s="145" t="s">
        <v>176</v>
      </c>
      <c r="F164" s="146" t="s">
        <v>177</v>
      </c>
      <c r="G164" s="147" t="s">
        <v>148</v>
      </c>
      <c r="H164" s="148">
        <v>24.282</v>
      </c>
      <c r="I164" s="149"/>
      <c r="J164" s="150">
        <f>ROUND(I164*H164,2)</f>
        <v>0</v>
      </c>
      <c r="K164" s="146" t="s">
        <v>128</v>
      </c>
      <c r="L164" s="33"/>
      <c r="M164" s="151" t="s">
        <v>1</v>
      </c>
      <c r="N164" s="152" t="s">
        <v>42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129</v>
      </c>
      <c r="AT164" s="155" t="s">
        <v>124</v>
      </c>
      <c r="AU164" s="155" t="s">
        <v>86</v>
      </c>
      <c r="AY164" s="17" t="s">
        <v>122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82</v>
      </c>
      <c r="BK164" s="156">
        <f>ROUND(I164*H164,2)</f>
        <v>0</v>
      </c>
      <c r="BL164" s="17" t="s">
        <v>129</v>
      </c>
      <c r="BM164" s="155" t="s">
        <v>178</v>
      </c>
    </row>
    <row r="165" spans="1:65" s="15" customFormat="1">
      <c r="B165" s="174"/>
      <c r="D165" s="158" t="s">
        <v>131</v>
      </c>
      <c r="E165" s="175" t="s">
        <v>1</v>
      </c>
      <c r="F165" s="176" t="s">
        <v>179</v>
      </c>
      <c r="H165" s="175" t="s">
        <v>1</v>
      </c>
      <c r="I165" s="177"/>
      <c r="L165" s="174"/>
      <c r="M165" s="178"/>
      <c r="N165" s="179"/>
      <c r="O165" s="179"/>
      <c r="P165" s="179"/>
      <c r="Q165" s="179"/>
      <c r="R165" s="179"/>
      <c r="S165" s="179"/>
      <c r="T165" s="180"/>
      <c r="AT165" s="175" t="s">
        <v>131</v>
      </c>
      <c r="AU165" s="175" t="s">
        <v>86</v>
      </c>
      <c r="AV165" s="15" t="s">
        <v>82</v>
      </c>
      <c r="AW165" s="15" t="s">
        <v>34</v>
      </c>
      <c r="AX165" s="15" t="s">
        <v>77</v>
      </c>
      <c r="AY165" s="175" t="s">
        <v>122</v>
      </c>
    </row>
    <row r="166" spans="1:65" s="13" customFormat="1">
      <c r="B166" s="157"/>
      <c r="D166" s="158" t="s">
        <v>131</v>
      </c>
      <c r="E166" s="159" t="s">
        <v>1</v>
      </c>
      <c r="F166" s="160" t="s">
        <v>180</v>
      </c>
      <c r="H166" s="161">
        <v>15.098000000000001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131</v>
      </c>
      <c r="AU166" s="159" t="s">
        <v>86</v>
      </c>
      <c r="AV166" s="13" t="s">
        <v>86</v>
      </c>
      <c r="AW166" s="13" t="s">
        <v>34</v>
      </c>
      <c r="AX166" s="13" t="s">
        <v>77</v>
      </c>
      <c r="AY166" s="159" t="s">
        <v>122</v>
      </c>
    </row>
    <row r="167" spans="1:65" s="15" customFormat="1">
      <c r="B167" s="174"/>
      <c r="D167" s="158" t="s">
        <v>131</v>
      </c>
      <c r="E167" s="175" t="s">
        <v>1</v>
      </c>
      <c r="F167" s="176" t="s">
        <v>181</v>
      </c>
      <c r="H167" s="175" t="s">
        <v>1</v>
      </c>
      <c r="I167" s="177"/>
      <c r="L167" s="174"/>
      <c r="M167" s="178"/>
      <c r="N167" s="179"/>
      <c r="O167" s="179"/>
      <c r="P167" s="179"/>
      <c r="Q167" s="179"/>
      <c r="R167" s="179"/>
      <c r="S167" s="179"/>
      <c r="T167" s="180"/>
      <c r="AT167" s="175" t="s">
        <v>131</v>
      </c>
      <c r="AU167" s="175" t="s">
        <v>86</v>
      </c>
      <c r="AV167" s="15" t="s">
        <v>82</v>
      </c>
      <c r="AW167" s="15" t="s">
        <v>34</v>
      </c>
      <c r="AX167" s="15" t="s">
        <v>77</v>
      </c>
      <c r="AY167" s="175" t="s">
        <v>122</v>
      </c>
    </row>
    <row r="168" spans="1:65" s="15" customFormat="1">
      <c r="B168" s="174"/>
      <c r="D168" s="158" t="s">
        <v>131</v>
      </c>
      <c r="E168" s="175" t="s">
        <v>1</v>
      </c>
      <c r="F168" s="176" t="s">
        <v>182</v>
      </c>
      <c r="H168" s="175" t="s">
        <v>1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131</v>
      </c>
      <c r="AU168" s="175" t="s">
        <v>86</v>
      </c>
      <c r="AV168" s="15" t="s">
        <v>82</v>
      </c>
      <c r="AW168" s="15" t="s">
        <v>34</v>
      </c>
      <c r="AX168" s="15" t="s">
        <v>77</v>
      </c>
      <c r="AY168" s="175" t="s">
        <v>122</v>
      </c>
    </row>
    <row r="169" spans="1:65" s="13" customFormat="1">
      <c r="B169" s="157"/>
      <c r="D169" s="158" t="s">
        <v>131</v>
      </c>
      <c r="E169" s="159" t="s">
        <v>1</v>
      </c>
      <c r="F169" s="160" t="s">
        <v>183</v>
      </c>
      <c r="H169" s="161">
        <v>1.2150000000000001</v>
      </c>
      <c r="I169" s="162"/>
      <c r="L169" s="157"/>
      <c r="M169" s="163"/>
      <c r="N169" s="164"/>
      <c r="O169" s="164"/>
      <c r="P169" s="164"/>
      <c r="Q169" s="164"/>
      <c r="R169" s="164"/>
      <c r="S169" s="164"/>
      <c r="T169" s="165"/>
      <c r="AT169" s="159" t="s">
        <v>131</v>
      </c>
      <c r="AU169" s="159" t="s">
        <v>86</v>
      </c>
      <c r="AV169" s="13" t="s">
        <v>86</v>
      </c>
      <c r="AW169" s="13" t="s">
        <v>34</v>
      </c>
      <c r="AX169" s="13" t="s">
        <v>77</v>
      </c>
      <c r="AY169" s="159" t="s">
        <v>122</v>
      </c>
    </row>
    <row r="170" spans="1:65" s="15" customFormat="1">
      <c r="B170" s="174"/>
      <c r="D170" s="158" t="s">
        <v>131</v>
      </c>
      <c r="E170" s="175" t="s">
        <v>1</v>
      </c>
      <c r="F170" s="176" t="s">
        <v>184</v>
      </c>
      <c r="H170" s="175" t="s">
        <v>1</v>
      </c>
      <c r="I170" s="177"/>
      <c r="L170" s="174"/>
      <c r="M170" s="178"/>
      <c r="N170" s="179"/>
      <c r="O170" s="179"/>
      <c r="P170" s="179"/>
      <c r="Q170" s="179"/>
      <c r="R170" s="179"/>
      <c r="S170" s="179"/>
      <c r="T170" s="180"/>
      <c r="AT170" s="175" t="s">
        <v>131</v>
      </c>
      <c r="AU170" s="175" t="s">
        <v>86</v>
      </c>
      <c r="AV170" s="15" t="s">
        <v>82</v>
      </c>
      <c r="AW170" s="15" t="s">
        <v>34</v>
      </c>
      <c r="AX170" s="15" t="s">
        <v>77</v>
      </c>
      <c r="AY170" s="175" t="s">
        <v>122</v>
      </c>
    </row>
    <row r="171" spans="1:65" s="13" customFormat="1">
      <c r="B171" s="157"/>
      <c r="D171" s="158" t="s">
        <v>131</v>
      </c>
      <c r="E171" s="159" t="s">
        <v>1</v>
      </c>
      <c r="F171" s="160" t="s">
        <v>185</v>
      </c>
      <c r="H171" s="161">
        <v>3.625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131</v>
      </c>
      <c r="AU171" s="159" t="s">
        <v>86</v>
      </c>
      <c r="AV171" s="13" t="s">
        <v>86</v>
      </c>
      <c r="AW171" s="13" t="s">
        <v>34</v>
      </c>
      <c r="AX171" s="13" t="s">
        <v>77</v>
      </c>
      <c r="AY171" s="159" t="s">
        <v>122</v>
      </c>
    </row>
    <row r="172" spans="1:65" s="15" customFormat="1">
      <c r="B172" s="174"/>
      <c r="D172" s="158" t="s">
        <v>131</v>
      </c>
      <c r="E172" s="175" t="s">
        <v>1</v>
      </c>
      <c r="F172" s="176" t="s">
        <v>186</v>
      </c>
      <c r="H172" s="175" t="s">
        <v>1</v>
      </c>
      <c r="I172" s="177"/>
      <c r="L172" s="174"/>
      <c r="M172" s="178"/>
      <c r="N172" s="179"/>
      <c r="O172" s="179"/>
      <c r="P172" s="179"/>
      <c r="Q172" s="179"/>
      <c r="R172" s="179"/>
      <c r="S172" s="179"/>
      <c r="T172" s="180"/>
      <c r="AT172" s="175" t="s">
        <v>131</v>
      </c>
      <c r="AU172" s="175" t="s">
        <v>86</v>
      </c>
      <c r="AV172" s="15" t="s">
        <v>82</v>
      </c>
      <c r="AW172" s="15" t="s">
        <v>34</v>
      </c>
      <c r="AX172" s="15" t="s">
        <v>77</v>
      </c>
      <c r="AY172" s="175" t="s">
        <v>122</v>
      </c>
    </row>
    <row r="173" spans="1:65" s="13" customFormat="1">
      <c r="B173" s="157"/>
      <c r="D173" s="158" t="s">
        <v>131</v>
      </c>
      <c r="E173" s="159" t="s">
        <v>1</v>
      </c>
      <c r="F173" s="160" t="s">
        <v>187</v>
      </c>
      <c r="H173" s="161">
        <v>4.3440000000000003</v>
      </c>
      <c r="I173" s="162"/>
      <c r="L173" s="157"/>
      <c r="M173" s="163"/>
      <c r="N173" s="164"/>
      <c r="O173" s="164"/>
      <c r="P173" s="164"/>
      <c r="Q173" s="164"/>
      <c r="R173" s="164"/>
      <c r="S173" s="164"/>
      <c r="T173" s="165"/>
      <c r="AT173" s="159" t="s">
        <v>131</v>
      </c>
      <c r="AU173" s="159" t="s">
        <v>86</v>
      </c>
      <c r="AV173" s="13" t="s">
        <v>86</v>
      </c>
      <c r="AW173" s="13" t="s">
        <v>34</v>
      </c>
      <c r="AX173" s="13" t="s">
        <v>77</v>
      </c>
      <c r="AY173" s="159" t="s">
        <v>122</v>
      </c>
    </row>
    <row r="174" spans="1:65" s="14" customFormat="1">
      <c r="B174" s="166"/>
      <c r="D174" s="158" t="s">
        <v>131</v>
      </c>
      <c r="E174" s="167" t="s">
        <v>1</v>
      </c>
      <c r="F174" s="168" t="s">
        <v>134</v>
      </c>
      <c r="H174" s="169">
        <v>24.282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7" t="s">
        <v>131</v>
      </c>
      <c r="AU174" s="167" t="s">
        <v>86</v>
      </c>
      <c r="AV174" s="14" t="s">
        <v>129</v>
      </c>
      <c r="AW174" s="14" t="s">
        <v>34</v>
      </c>
      <c r="AX174" s="14" t="s">
        <v>82</v>
      </c>
      <c r="AY174" s="167" t="s">
        <v>122</v>
      </c>
    </row>
    <row r="175" spans="1:65" s="2" customFormat="1" ht="44.25" customHeight="1">
      <c r="A175" s="32"/>
      <c r="B175" s="143"/>
      <c r="C175" s="144" t="s">
        <v>188</v>
      </c>
      <c r="D175" s="144" t="s">
        <v>124</v>
      </c>
      <c r="E175" s="145" t="s">
        <v>189</v>
      </c>
      <c r="F175" s="146" t="s">
        <v>190</v>
      </c>
      <c r="G175" s="147" t="s">
        <v>148</v>
      </c>
      <c r="H175" s="148">
        <v>48.390999999999998</v>
      </c>
      <c r="I175" s="149"/>
      <c r="J175" s="150">
        <f>ROUND(I175*H175,2)</f>
        <v>0</v>
      </c>
      <c r="K175" s="146" t="s">
        <v>128</v>
      </c>
      <c r="L175" s="33"/>
      <c r="M175" s="151" t="s">
        <v>1</v>
      </c>
      <c r="N175" s="152" t="s">
        <v>42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129</v>
      </c>
      <c r="AT175" s="155" t="s">
        <v>124</v>
      </c>
      <c r="AU175" s="155" t="s">
        <v>86</v>
      </c>
      <c r="AY175" s="17" t="s">
        <v>122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82</v>
      </c>
      <c r="BK175" s="156">
        <f>ROUND(I175*H175,2)</f>
        <v>0</v>
      </c>
      <c r="BL175" s="17" t="s">
        <v>129</v>
      </c>
      <c r="BM175" s="155" t="s">
        <v>191</v>
      </c>
    </row>
    <row r="176" spans="1:65" s="15" customFormat="1">
      <c r="B176" s="174"/>
      <c r="D176" s="158" t="s">
        <v>131</v>
      </c>
      <c r="E176" s="175" t="s">
        <v>1</v>
      </c>
      <c r="F176" s="176" t="s">
        <v>192</v>
      </c>
      <c r="H176" s="175" t="s">
        <v>1</v>
      </c>
      <c r="I176" s="177"/>
      <c r="L176" s="174"/>
      <c r="M176" s="178"/>
      <c r="N176" s="179"/>
      <c r="O176" s="179"/>
      <c r="P176" s="179"/>
      <c r="Q176" s="179"/>
      <c r="R176" s="179"/>
      <c r="S176" s="179"/>
      <c r="T176" s="180"/>
      <c r="AT176" s="175" t="s">
        <v>131</v>
      </c>
      <c r="AU176" s="175" t="s">
        <v>86</v>
      </c>
      <c r="AV176" s="15" t="s">
        <v>82</v>
      </c>
      <c r="AW176" s="15" t="s">
        <v>34</v>
      </c>
      <c r="AX176" s="15" t="s">
        <v>77</v>
      </c>
      <c r="AY176" s="175" t="s">
        <v>122</v>
      </c>
    </row>
    <row r="177" spans="1:65" s="13" customFormat="1">
      <c r="B177" s="157"/>
      <c r="D177" s="158" t="s">
        <v>131</v>
      </c>
      <c r="E177" s="159" t="s">
        <v>1</v>
      </c>
      <c r="F177" s="160" t="s">
        <v>193</v>
      </c>
      <c r="H177" s="161">
        <v>42.832000000000001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131</v>
      </c>
      <c r="AU177" s="159" t="s">
        <v>86</v>
      </c>
      <c r="AV177" s="13" t="s">
        <v>86</v>
      </c>
      <c r="AW177" s="13" t="s">
        <v>34</v>
      </c>
      <c r="AX177" s="13" t="s">
        <v>77</v>
      </c>
      <c r="AY177" s="159" t="s">
        <v>122</v>
      </c>
    </row>
    <row r="178" spans="1:65" s="15" customFormat="1">
      <c r="B178" s="174"/>
      <c r="D178" s="158" t="s">
        <v>131</v>
      </c>
      <c r="E178" s="175" t="s">
        <v>1</v>
      </c>
      <c r="F178" s="176" t="s">
        <v>182</v>
      </c>
      <c r="H178" s="175" t="s">
        <v>1</v>
      </c>
      <c r="I178" s="177"/>
      <c r="L178" s="174"/>
      <c r="M178" s="178"/>
      <c r="N178" s="179"/>
      <c r="O178" s="179"/>
      <c r="P178" s="179"/>
      <c r="Q178" s="179"/>
      <c r="R178" s="179"/>
      <c r="S178" s="179"/>
      <c r="T178" s="180"/>
      <c r="AT178" s="175" t="s">
        <v>131</v>
      </c>
      <c r="AU178" s="175" t="s">
        <v>86</v>
      </c>
      <c r="AV178" s="15" t="s">
        <v>82</v>
      </c>
      <c r="AW178" s="15" t="s">
        <v>34</v>
      </c>
      <c r="AX178" s="15" t="s">
        <v>77</v>
      </c>
      <c r="AY178" s="175" t="s">
        <v>122</v>
      </c>
    </row>
    <row r="179" spans="1:65" s="13" customFormat="1">
      <c r="B179" s="157"/>
      <c r="D179" s="158" t="s">
        <v>131</v>
      </c>
      <c r="E179" s="159" t="s">
        <v>1</v>
      </c>
      <c r="F179" s="160" t="s">
        <v>183</v>
      </c>
      <c r="H179" s="161">
        <v>1.2150000000000001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131</v>
      </c>
      <c r="AU179" s="159" t="s">
        <v>86</v>
      </c>
      <c r="AV179" s="13" t="s">
        <v>86</v>
      </c>
      <c r="AW179" s="13" t="s">
        <v>34</v>
      </c>
      <c r="AX179" s="13" t="s">
        <v>77</v>
      </c>
      <c r="AY179" s="159" t="s">
        <v>122</v>
      </c>
    </row>
    <row r="180" spans="1:65" s="15" customFormat="1">
      <c r="B180" s="174"/>
      <c r="D180" s="158" t="s">
        <v>131</v>
      </c>
      <c r="E180" s="175" t="s">
        <v>1</v>
      </c>
      <c r="F180" s="176" t="s">
        <v>186</v>
      </c>
      <c r="H180" s="175" t="s">
        <v>1</v>
      </c>
      <c r="I180" s="177"/>
      <c r="L180" s="174"/>
      <c r="M180" s="178"/>
      <c r="N180" s="179"/>
      <c r="O180" s="179"/>
      <c r="P180" s="179"/>
      <c r="Q180" s="179"/>
      <c r="R180" s="179"/>
      <c r="S180" s="179"/>
      <c r="T180" s="180"/>
      <c r="AT180" s="175" t="s">
        <v>131</v>
      </c>
      <c r="AU180" s="175" t="s">
        <v>86</v>
      </c>
      <c r="AV180" s="15" t="s">
        <v>82</v>
      </c>
      <c r="AW180" s="15" t="s">
        <v>34</v>
      </c>
      <c r="AX180" s="15" t="s">
        <v>77</v>
      </c>
      <c r="AY180" s="175" t="s">
        <v>122</v>
      </c>
    </row>
    <row r="181" spans="1:65" s="13" customFormat="1">
      <c r="B181" s="157"/>
      <c r="D181" s="158" t="s">
        <v>131</v>
      </c>
      <c r="E181" s="159" t="s">
        <v>1</v>
      </c>
      <c r="F181" s="160" t="s">
        <v>187</v>
      </c>
      <c r="H181" s="161">
        <v>4.3440000000000003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131</v>
      </c>
      <c r="AU181" s="159" t="s">
        <v>86</v>
      </c>
      <c r="AV181" s="13" t="s">
        <v>86</v>
      </c>
      <c r="AW181" s="13" t="s">
        <v>34</v>
      </c>
      <c r="AX181" s="13" t="s">
        <v>77</v>
      </c>
      <c r="AY181" s="159" t="s">
        <v>122</v>
      </c>
    </row>
    <row r="182" spans="1:65" s="14" customFormat="1">
      <c r="B182" s="166"/>
      <c r="D182" s="158" t="s">
        <v>131</v>
      </c>
      <c r="E182" s="167" t="s">
        <v>1</v>
      </c>
      <c r="F182" s="168" t="s">
        <v>134</v>
      </c>
      <c r="H182" s="169">
        <v>48.390999999999998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7" t="s">
        <v>131</v>
      </c>
      <c r="AU182" s="167" t="s">
        <v>86</v>
      </c>
      <c r="AV182" s="14" t="s">
        <v>129</v>
      </c>
      <c r="AW182" s="14" t="s">
        <v>34</v>
      </c>
      <c r="AX182" s="14" t="s">
        <v>82</v>
      </c>
      <c r="AY182" s="167" t="s">
        <v>122</v>
      </c>
    </row>
    <row r="183" spans="1:65" s="2" customFormat="1" ht="44.25" customHeight="1">
      <c r="A183" s="32"/>
      <c r="B183" s="143"/>
      <c r="C183" s="144" t="s">
        <v>194</v>
      </c>
      <c r="D183" s="144" t="s">
        <v>124</v>
      </c>
      <c r="E183" s="145" t="s">
        <v>195</v>
      </c>
      <c r="F183" s="146" t="s">
        <v>196</v>
      </c>
      <c r="G183" s="147" t="s">
        <v>197</v>
      </c>
      <c r="H183" s="148">
        <v>16.530999999999999</v>
      </c>
      <c r="I183" s="149"/>
      <c r="J183" s="150">
        <f>ROUND(I183*H183,2)</f>
        <v>0</v>
      </c>
      <c r="K183" s="146" t="s">
        <v>128</v>
      </c>
      <c r="L183" s="33"/>
      <c r="M183" s="151" t="s">
        <v>1</v>
      </c>
      <c r="N183" s="152" t="s">
        <v>42</v>
      </c>
      <c r="O183" s="58"/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129</v>
      </c>
      <c r="AT183" s="155" t="s">
        <v>124</v>
      </c>
      <c r="AU183" s="155" t="s">
        <v>86</v>
      </c>
      <c r="AY183" s="17" t="s">
        <v>122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82</v>
      </c>
      <c r="BK183" s="156">
        <f>ROUND(I183*H183,2)</f>
        <v>0</v>
      </c>
      <c r="BL183" s="17" t="s">
        <v>129</v>
      </c>
      <c r="BM183" s="155" t="s">
        <v>198</v>
      </c>
    </row>
    <row r="184" spans="1:65" s="13" customFormat="1">
      <c r="B184" s="157"/>
      <c r="D184" s="158" t="s">
        <v>131</v>
      </c>
      <c r="E184" s="159" t="s">
        <v>1</v>
      </c>
      <c r="F184" s="160" t="s">
        <v>199</v>
      </c>
      <c r="H184" s="161">
        <v>16.530999999999999</v>
      </c>
      <c r="I184" s="162"/>
      <c r="L184" s="157"/>
      <c r="M184" s="163"/>
      <c r="N184" s="164"/>
      <c r="O184" s="164"/>
      <c r="P184" s="164"/>
      <c r="Q184" s="164"/>
      <c r="R184" s="164"/>
      <c r="S184" s="164"/>
      <c r="T184" s="165"/>
      <c r="AT184" s="159" t="s">
        <v>131</v>
      </c>
      <c r="AU184" s="159" t="s">
        <v>86</v>
      </c>
      <c r="AV184" s="13" t="s">
        <v>86</v>
      </c>
      <c r="AW184" s="13" t="s">
        <v>34</v>
      </c>
      <c r="AX184" s="13" t="s">
        <v>82</v>
      </c>
      <c r="AY184" s="159" t="s">
        <v>122</v>
      </c>
    </row>
    <row r="185" spans="1:65" s="2" customFormat="1" ht="37.9" customHeight="1">
      <c r="A185" s="32"/>
      <c r="B185" s="143"/>
      <c r="C185" s="144" t="s">
        <v>200</v>
      </c>
      <c r="D185" s="144" t="s">
        <v>124</v>
      </c>
      <c r="E185" s="145" t="s">
        <v>201</v>
      </c>
      <c r="F185" s="146" t="s">
        <v>202</v>
      </c>
      <c r="G185" s="147" t="s">
        <v>127</v>
      </c>
      <c r="H185" s="148">
        <v>138.672</v>
      </c>
      <c r="I185" s="149"/>
      <c r="J185" s="150">
        <f>ROUND(I185*H185,2)</f>
        <v>0</v>
      </c>
      <c r="K185" s="146" t="s">
        <v>128</v>
      </c>
      <c r="L185" s="33"/>
      <c r="M185" s="151" t="s">
        <v>1</v>
      </c>
      <c r="N185" s="152" t="s">
        <v>42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129</v>
      </c>
      <c r="AT185" s="155" t="s">
        <v>124</v>
      </c>
      <c r="AU185" s="155" t="s">
        <v>86</v>
      </c>
      <c r="AY185" s="17" t="s">
        <v>122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82</v>
      </c>
      <c r="BK185" s="156">
        <f>ROUND(I185*H185,2)</f>
        <v>0</v>
      </c>
      <c r="BL185" s="17" t="s">
        <v>129</v>
      </c>
      <c r="BM185" s="155" t="s">
        <v>203</v>
      </c>
    </row>
    <row r="186" spans="1:65" s="13" customFormat="1">
      <c r="B186" s="157"/>
      <c r="D186" s="158" t="s">
        <v>131</v>
      </c>
      <c r="E186" s="159" t="s">
        <v>1</v>
      </c>
      <c r="F186" s="160" t="s">
        <v>132</v>
      </c>
      <c r="H186" s="161">
        <v>192.64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131</v>
      </c>
      <c r="AU186" s="159" t="s">
        <v>86</v>
      </c>
      <c r="AV186" s="13" t="s">
        <v>86</v>
      </c>
      <c r="AW186" s="13" t="s">
        <v>34</v>
      </c>
      <c r="AX186" s="13" t="s">
        <v>77</v>
      </c>
      <c r="AY186" s="159" t="s">
        <v>122</v>
      </c>
    </row>
    <row r="187" spans="1:65" s="13" customFormat="1">
      <c r="B187" s="157"/>
      <c r="D187" s="158" t="s">
        <v>131</v>
      </c>
      <c r="E187" s="159" t="s">
        <v>1</v>
      </c>
      <c r="F187" s="160" t="s">
        <v>204</v>
      </c>
      <c r="H187" s="161">
        <v>-48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131</v>
      </c>
      <c r="AU187" s="159" t="s">
        <v>86</v>
      </c>
      <c r="AV187" s="13" t="s">
        <v>86</v>
      </c>
      <c r="AW187" s="13" t="s">
        <v>34</v>
      </c>
      <c r="AX187" s="13" t="s">
        <v>77</v>
      </c>
      <c r="AY187" s="159" t="s">
        <v>122</v>
      </c>
    </row>
    <row r="188" spans="1:65" s="13" customFormat="1">
      <c r="B188" s="157"/>
      <c r="D188" s="158" t="s">
        <v>131</v>
      </c>
      <c r="E188" s="159" t="s">
        <v>1</v>
      </c>
      <c r="F188" s="160" t="s">
        <v>205</v>
      </c>
      <c r="H188" s="161">
        <v>-13.5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131</v>
      </c>
      <c r="AU188" s="159" t="s">
        <v>86</v>
      </c>
      <c r="AV188" s="13" t="s">
        <v>86</v>
      </c>
      <c r="AW188" s="13" t="s">
        <v>34</v>
      </c>
      <c r="AX188" s="13" t="s">
        <v>77</v>
      </c>
      <c r="AY188" s="159" t="s">
        <v>122</v>
      </c>
    </row>
    <row r="189" spans="1:65" s="13" customFormat="1">
      <c r="B189" s="157"/>
      <c r="D189" s="158" t="s">
        <v>131</v>
      </c>
      <c r="E189" s="159" t="s">
        <v>1</v>
      </c>
      <c r="F189" s="160" t="s">
        <v>133</v>
      </c>
      <c r="H189" s="161">
        <v>21.52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131</v>
      </c>
      <c r="AU189" s="159" t="s">
        <v>86</v>
      </c>
      <c r="AV189" s="13" t="s">
        <v>86</v>
      </c>
      <c r="AW189" s="13" t="s">
        <v>34</v>
      </c>
      <c r="AX189" s="13" t="s">
        <v>77</v>
      </c>
      <c r="AY189" s="159" t="s">
        <v>122</v>
      </c>
    </row>
    <row r="190" spans="1:65" s="13" customFormat="1">
      <c r="B190" s="157"/>
      <c r="D190" s="158" t="s">
        <v>131</v>
      </c>
      <c r="E190" s="159" t="s">
        <v>1</v>
      </c>
      <c r="F190" s="160" t="s">
        <v>206</v>
      </c>
      <c r="H190" s="161">
        <v>-13.988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131</v>
      </c>
      <c r="AU190" s="159" t="s">
        <v>86</v>
      </c>
      <c r="AV190" s="13" t="s">
        <v>86</v>
      </c>
      <c r="AW190" s="13" t="s">
        <v>34</v>
      </c>
      <c r="AX190" s="13" t="s">
        <v>77</v>
      </c>
      <c r="AY190" s="159" t="s">
        <v>122</v>
      </c>
    </row>
    <row r="191" spans="1:65" s="14" customFormat="1">
      <c r="B191" s="166"/>
      <c r="D191" s="158" t="s">
        <v>131</v>
      </c>
      <c r="E191" s="167" t="s">
        <v>1</v>
      </c>
      <c r="F191" s="168" t="s">
        <v>134</v>
      </c>
      <c r="H191" s="169">
        <v>138.672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7" t="s">
        <v>131</v>
      </c>
      <c r="AU191" s="167" t="s">
        <v>86</v>
      </c>
      <c r="AV191" s="14" t="s">
        <v>129</v>
      </c>
      <c r="AW191" s="14" t="s">
        <v>34</v>
      </c>
      <c r="AX191" s="14" t="s">
        <v>82</v>
      </c>
      <c r="AY191" s="167" t="s">
        <v>122</v>
      </c>
    </row>
    <row r="192" spans="1:65" s="2" customFormat="1" ht="37.9" customHeight="1">
      <c r="A192" s="32"/>
      <c r="B192" s="143"/>
      <c r="C192" s="144" t="s">
        <v>207</v>
      </c>
      <c r="D192" s="144" t="s">
        <v>124</v>
      </c>
      <c r="E192" s="145" t="s">
        <v>208</v>
      </c>
      <c r="F192" s="146" t="s">
        <v>209</v>
      </c>
      <c r="G192" s="147" t="s">
        <v>127</v>
      </c>
      <c r="H192" s="148">
        <v>138.672</v>
      </c>
      <c r="I192" s="149"/>
      <c r="J192" s="150">
        <f>ROUND(I192*H192,2)</f>
        <v>0</v>
      </c>
      <c r="K192" s="146" t="s">
        <v>128</v>
      </c>
      <c r="L192" s="33"/>
      <c r="M192" s="151" t="s">
        <v>1</v>
      </c>
      <c r="N192" s="152" t="s">
        <v>42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129</v>
      </c>
      <c r="AT192" s="155" t="s">
        <v>124</v>
      </c>
      <c r="AU192" s="155" t="s">
        <v>86</v>
      </c>
      <c r="AY192" s="17" t="s">
        <v>122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82</v>
      </c>
      <c r="BK192" s="156">
        <f>ROUND(I192*H192,2)</f>
        <v>0</v>
      </c>
      <c r="BL192" s="17" t="s">
        <v>129</v>
      </c>
      <c r="BM192" s="155" t="s">
        <v>210</v>
      </c>
    </row>
    <row r="193" spans="1:65" s="13" customFormat="1">
      <c r="B193" s="157"/>
      <c r="D193" s="158" t="s">
        <v>131</v>
      </c>
      <c r="E193" s="159" t="s">
        <v>1</v>
      </c>
      <c r="F193" s="160" t="s">
        <v>132</v>
      </c>
      <c r="H193" s="161">
        <v>192.64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131</v>
      </c>
      <c r="AU193" s="159" t="s">
        <v>86</v>
      </c>
      <c r="AV193" s="13" t="s">
        <v>86</v>
      </c>
      <c r="AW193" s="13" t="s">
        <v>34</v>
      </c>
      <c r="AX193" s="13" t="s">
        <v>77</v>
      </c>
      <c r="AY193" s="159" t="s">
        <v>122</v>
      </c>
    </row>
    <row r="194" spans="1:65" s="13" customFormat="1">
      <c r="B194" s="157"/>
      <c r="D194" s="158" t="s">
        <v>131</v>
      </c>
      <c r="E194" s="159" t="s">
        <v>1</v>
      </c>
      <c r="F194" s="160" t="s">
        <v>204</v>
      </c>
      <c r="H194" s="161">
        <v>-48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131</v>
      </c>
      <c r="AU194" s="159" t="s">
        <v>86</v>
      </c>
      <c r="AV194" s="13" t="s">
        <v>86</v>
      </c>
      <c r="AW194" s="13" t="s">
        <v>34</v>
      </c>
      <c r="AX194" s="13" t="s">
        <v>77</v>
      </c>
      <c r="AY194" s="159" t="s">
        <v>122</v>
      </c>
    </row>
    <row r="195" spans="1:65" s="13" customFormat="1">
      <c r="B195" s="157"/>
      <c r="D195" s="158" t="s">
        <v>131</v>
      </c>
      <c r="E195" s="159" t="s">
        <v>1</v>
      </c>
      <c r="F195" s="160" t="s">
        <v>205</v>
      </c>
      <c r="H195" s="161">
        <v>-13.5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131</v>
      </c>
      <c r="AU195" s="159" t="s">
        <v>86</v>
      </c>
      <c r="AV195" s="13" t="s">
        <v>86</v>
      </c>
      <c r="AW195" s="13" t="s">
        <v>34</v>
      </c>
      <c r="AX195" s="13" t="s">
        <v>77</v>
      </c>
      <c r="AY195" s="159" t="s">
        <v>122</v>
      </c>
    </row>
    <row r="196" spans="1:65" s="13" customFormat="1">
      <c r="B196" s="157"/>
      <c r="D196" s="158" t="s">
        <v>131</v>
      </c>
      <c r="E196" s="159" t="s">
        <v>1</v>
      </c>
      <c r="F196" s="160" t="s">
        <v>133</v>
      </c>
      <c r="H196" s="161">
        <v>21.52</v>
      </c>
      <c r="I196" s="162"/>
      <c r="L196" s="157"/>
      <c r="M196" s="163"/>
      <c r="N196" s="164"/>
      <c r="O196" s="164"/>
      <c r="P196" s="164"/>
      <c r="Q196" s="164"/>
      <c r="R196" s="164"/>
      <c r="S196" s="164"/>
      <c r="T196" s="165"/>
      <c r="AT196" s="159" t="s">
        <v>131</v>
      </c>
      <c r="AU196" s="159" t="s">
        <v>86</v>
      </c>
      <c r="AV196" s="13" t="s">
        <v>86</v>
      </c>
      <c r="AW196" s="13" t="s">
        <v>34</v>
      </c>
      <c r="AX196" s="13" t="s">
        <v>77</v>
      </c>
      <c r="AY196" s="159" t="s">
        <v>122</v>
      </c>
    </row>
    <row r="197" spans="1:65" s="13" customFormat="1">
      <c r="B197" s="157"/>
      <c r="D197" s="158" t="s">
        <v>131</v>
      </c>
      <c r="E197" s="159" t="s">
        <v>1</v>
      </c>
      <c r="F197" s="160" t="s">
        <v>206</v>
      </c>
      <c r="H197" s="161">
        <v>-13.988</v>
      </c>
      <c r="I197" s="162"/>
      <c r="L197" s="157"/>
      <c r="M197" s="163"/>
      <c r="N197" s="164"/>
      <c r="O197" s="164"/>
      <c r="P197" s="164"/>
      <c r="Q197" s="164"/>
      <c r="R197" s="164"/>
      <c r="S197" s="164"/>
      <c r="T197" s="165"/>
      <c r="AT197" s="159" t="s">
        <v>131</v>
      </c>
      <c r="AU197" s="159" t="s">
        <v>86</v>
      </c>
      <c r="AV197" s="13" t="s">
        <v>86</v>
      </c>
      <c r="AW197" s="13" t="s">
        <v>34</v>
      </c>
      <c r="AX197" s="13" t="s">
        <v>77</v>
      </c>
      <c r="AY197" s="159" t="s">
        <v>122</v>
      </c>
    </row>
    <row r="198" spans="1:65" s="14" customFormat="1">
      <c r="B198" s="166"/>
      <c r="D198" s="158" t="s">
        <v>131</v>
      </c>
      <c r="E198" s="167" t="s">
        <v>1</v>
      </c>
      <c r="F198" s="168" t="s">
        <v>134</v>
      </c>
      <c r="H198" s="169">
        <v>138.672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7" t="s">
        <v>131</v>
      </c>
      <c r="AU198" s="167" t="s">
        <v>86</v>
      </c>
      <c r="AV198" s="14" t="s">
        <v>129</v>
      </c>
      <c r="AW198" s="14" t="s">
        <v>34</v>
      </c>
      <c r="AX198" s="14" t="s">
        <v>82</v>
      </c>
      <c r="AY198" s="167" t="s">
        <v>122</v>
      </c>
    </row>
    <row r="199" spans="1:65" s="2" customFormat="1" ht="16.5" customHeight="1">
      <c r="A199" s="32"/>
      <c r="B199" s="143"/>
      <c r="C199" s="181" t="s">
        <v>211</v>
      </c>
      <c r="D199" s="181" t="s">
        <v>212</v>
      </c>
      <c r="E199" s="182" t="s">
        <v>213</v>
      </c>
      <c r="F199" s="183" t="s">
        <v>214</v>
      </c>
      <c r="G199" s="184" t="s">
        <v>215</v>
      </c>
      <c r="H199" s="185">
        <v>2.7730000000000001</v>
      </c>
      <c r="I199" s="186"/>
      <c r="J199" s="187">
        <f>ROUND(I199*H199,2)</f>
        <v>0</v>
      </c>
      <c r="K199" s="183" t="s">
        <v>128</v>
      </c>
      <c r="L199" s="188"/>
      <c r="M199" s="189" t="s">
        <v>1</v>
      </c>
      <c r="N199" s="190" t="s">
        <v>42</v>
      </c>
      <c r="O199" s="58"/>
      <c r="P199" s="153">
        <f>O199*H199</f>
        <v>0</v>
      </c>
      <c r="Q199" s="153">
        <v>1E-3</v>
      </c>
      <c r="R199" s="153">
        <f>Q199*H199</f>
        <v>2.7730000000000003E-3</v>
      </c>
      <c r="S199" s="153">
        <v>0</v>
      </c>
      <c r="T199" s="15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194</v>
      </c>
      <c r="AT199" s="155" t="s">
        <v>212</v>
      </c>
      <c r="AU199" s="155" t="s">
        <v>86</v>
      </c>
      <c r="AY199" s="17" t="s">
        <v>122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82</v>
      </c>
      <c r="BK199" s="156">
        <f>ROUND(I199*H199,2)</f>
        <v>0</v>
      </c>
      <c r="BL199" s="17" t="s">
        <v>129</v>
      </c>
      <c r="BM199" s="155" t="s">
        <v>216</v>
      </c>
    </row>
    <row r="200" spans="1:65" s="13" customFormat="1">
      <c r="B200" s="157"/>
      <c r="D200" s="158" t="s">
        <v>131</v>
      </c>
      <c r="F200" s="160" t="s">
        <v>217</v>
      </c>
      <c r="H200" s="161">
        <v>2.7730000000000001</v>
      </c>
      <c r="I200" s="162"/>
      <c r="L200" s="157"/>
      <c r="M200" s="163"/>
      <c r="N200" s="164"/>
      <c r="O200" s="164"/>
      <c r="P200" s="164"/>
      <c r="Q200" s="164"/>
      <c r="R200" s="164"/>
      <c r="S200" s="164"/>
      <c r="T200" s="165"/>
      <c r="AT200" s="159" t="s">
        <v>131</v>
      </c>
      <c r="AU200" s="159" t="s">
        <v>86</v>
      </c>
      <c r="AV200" s="13" t="s">
        <v>86</v>
      </c>
      <c r="AW200" s="13" t="s">
        <v>3</v>
      </c>
      <c r="AX200" s="13" t="s">
        <v>82</v>
      </c>
      <c r="AY200" s="159" t="s">
        <v>122</v>
      </c>
    </row>
    <row r="201" spans="1:65" s="2" customFormat="1" ht="33" customHeight="1">
      <c r="A201" s="32"/>
      <c r="B201" s="143"/>
      <c r="C201" s="144" t="s">
        <v>218</v>
      </c>
      <c r="D201" s="144" t="s">
        <v>124</v>
      </c>
      <c r="E201" s="145" t="s">
        <v>219</v>
      </c>
      <c r="F201" s="146" t="s">
        <v>220</v>
      </c>
      <c r="G201" s="147" t="s">
        <v>127</v>
      </c>
      <c r="H201" s="148">
        <v>214.16</v>
      </c>
      <c r="I201" s="149"/>
      <c r="J201" s="150">
        <f>ROUND(I201*H201,2)</f>
        <v>0</v>
      </c>
      <c r="K201" s="146" t="s">
        <v>128</v>
      </c>
      <c r="L201" s="33"/>
      <c r="M201" s="151" t="s">
        <v>1</v>
      </c>
      <c r="N201" s="152" t="s">
        <v>42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129</v>
      </c>
      <c r="AT201" s="155" t="s">
        <v>124</v>
      </c>
      <c r="AU201" s="155" t="s">
        <v>86</v>
      </c>
      <c r="AY201" s="17" t="s">
        <v>122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82</v>
      </c>
      <c r="BK201" s="156">
        <f>ROUND(I201*H201,2)</f>
        <v>0</v>
      </c>
      <c r="BL201" s="17" t="s">
        <v>129</v>
      </c>
      <c r="BM201" s="155" t="s">
        <v>221</v>
      </c>
    </row>
    <row r="202" spans="1:65" s="13" customFormat="1">
      <c r="B202" s="157"/>
      <c r="D202" s="158" t="s">
        <v>131</v>
      </c>
      <c r="E202" s="159" t="s">
        <v>1</v>
      </c>
      <c r="F202" s="160" t="s">
        <v>132</v>
      </c>
      <c r="H202" s="161">
        <v>192.64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131</v>
      </c>
      <c r="AU202" s="159" t="s">
        <v>86</v>
      </c>
      <c r="AV202" s="13" t="s">
        <v>86</v>
      </c>
      <c r="AW202" s="13" t="s">
        <v>34</v>
      </c>
      <c r="AX202" s="13" t="s">
        <v>77</v>
      </c>
      <c r="AY202" s="159" t="s">
        <v>122</v>
      </c>
    </row>
    <row r="203" spans="1:65" s="13" customFormat="1">
      <c r="B203" s="157"/>
      <c r="D203" s="158" t="s">
        <v>131</v>
      </c>
      <c r="E203" s="159" t="s">
        <v>1</v>
      </c>
      <c r="F203" s="160" t="s">
        <v>133</v>
      </c>
      <c r="H203" s="161">
        <v>21.52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131</v>
      </c>
      <c r="AU203" s="159" t="s">
        <v>86</v>
      </c>
      <c r="AV203" s="13" t="s">
        <v>86</v>
      </c>
      <c r="AW203" s="13" t="s">
        <v>34</v>
      </c>
      <c r="AX203" s="13" t="s">
        <v>77</v>
      </c>
      <c r="AY203" s="159" t="s">
        <v>122</v>
      </c>
    </row>
    <row r="204" spans="1:65" s="14" customFormat="1">
      <c r="B204" s="166"/>
      <c r="D204" s="158" t="s">
        <v>131</v>
      </c>
      <c r="E204" s="167" t="s">
        <v>1</v>
      </c>
      <c r="F204" s="168" t="s">
        <v>134</v>
      </c>
      <c r="H204" s="169">
        <v>214.16</v>
      </c>
      <c r="I204" s="170"/>
      <c r="L204" s="166"/>
      <c r="M204" s="171"/>
      <c r="N204" s="172"/>
      <c r="O204" s="172"/>
      <c r="P204" s="172"/>
      <c r="Q204" s="172"/>
      <c r="R204" s="172"/>
      <c r="S204" s="172"/>
      <c r="T204" s="173"/>
      <c r="AT204" s="167" t="s">
        <v>131</v>
      </c>
      <c r="AU204" s="167" t="s">
        <v>86</v>
      </c>
      <c r="AV204" s="14" t="s">
        <v>129</v>
      </c>
      <c r="AW204" s="14" t="s">
        <v>34</v>
      </c>
      <c r="AX204" s="14" t="s">
        <v>82</v>
      </c>
      <c r="AY204" s="167" t="s">
        <v>122</v>
      </c>
    </row>
    <row r="205" spans="1:65" s="12" customFormat="1" ht="22.9" customHeight="1">
      <c r="B205" s="130"/>
      <c r="D205" s="131" t="s">
        <v>76</v>
      </c>
      <c r="E205" s="141" t="s">
        <v>86</v>
      </c>
      <c r="F205" s="141" t="s">
        <v>222</v>
      </c>
      <c r="I205" s="133"/>
      <c r="J205" s="142">
        <f>BK205</f>
        <v>0</v>
      </c>
      <c r="L205" s="130"/>
      <c r="M205" s="135"/>
      <c r="N205" s="136"/>
      <c r="O205" s="136"/>
      <c r="P205" s="137">
        <f>SUM(P206:P223)</f>
        <v>0</v>
      </c>
      <c r="Q205" s="136"/>
      <c r="R205" s="137">
        <f>SUM(R206:R223)</f>
        <v>10.342890240000003</v>
      </c>
      <c r="S205" s="136"/>
      <c r="T205" s="138">
        <f>SUM(T206:T223)</f>
        <v>0</v>
      </c>
      <c r="AR205" s="131" t="s">
        <v>82</v>
      </c>
      <c r="AT205" s="139" t="s">
        <v>76</v>
      </c>
      <c r="AU205" s="139" t="s">
        <v>82</v>
      </c>
      <c r="AY205" s="131" t="s">
        <v>122</v>
      </c>
      <c r="BK205" s="140">
        <f>SUM(BK206:BK223)</f>
        <v>0</v>
      </c>
    </row>
    <row r="206" spans="1:65" s="2" customFormat="1" ht="24.2" customHeight="1">
      <c r="A206" s="32"/>
      <c r="B206" s="143"/>
      <c r="C206" s="144" t="s">
        <v>223</v>
      </c>
      <c r="D206" s="144" t="s">
        <v>124</v>
      </c>
      <c r="E206" s="145" t="s">
        <v>224</v>
      </c>
      <c r="F206" s="146" t="s">
        <v>225</v>
      </c>
      <c r="G206" s="147" t="s">
        <v>148</v>
      </c>
      <c r="H206" s="148">
        <v>4.3440000000000003</v>
      </c>
      <c r="I206" s="149"/>
      <c r="J206" s="150">
        <f>ROUND(I206*H206,2)</f>
        <v>0</v>
      </c>
      <c r="K206" s="146" t="s">
        <v>128</v>
      </c>
      <c r="L206" s="33"/>
      <c r="M206" s="151" t="s">
        <v>1</v>
      </c>
      <c r="N206" s="152" t="s">
        <v>42</v>
      </c>
      <c r="O206" s="58"/>
      <c r="P206" s="153">
        <f>O206*H206</f>
        <v>0</v>
      </c>
      <c r="Q206" s="153">
        <v>2.3323800000000001</v>
      </c>
      <c r="R206" s="153">
        <f>Q206*H206</f>
        <v>10.131858720000002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129</v>
      </c>
      <c r="AT206" s="155" t="s">
        <v>124</v>
      </c>
      <c r="AU206" s="155" t="s">
        <v>86</v>
      </c>
      <c r="AY206" s="17" t="s">
        <v>122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82</v>
      </c>
      <c r="BK206" s="156">
        <f>ROUND(I206*H206,2)</f>
        <v>0</v>
      </c>
      <c r="BL206" s="17" t="s">
        <v>129</v>
      </c>
      <c r="BM206" s="155" t="s">
        <v>226</v>
      </c>
    </row>
    <row r="207" spans="1:65" s="15" customFormat="1">
      <c r="B207" s="174"/>
      <c r="D207" s="158" t="s">
        <v>131</v>
      </c>
      <c r="E207" s="175" t="s">
        <v>1</v>
      </c>
      <c r="F207" s="176" t="s">
        <v>156</v>
      </c>
      <c r="H207" s="175" t="s">
        <v>1</v>
      </c>
      <c r="I207" s="177"/>
      <c r="L207" s="174"/>
      <c r="M207" s="178"/>
      <c r="N207" s="179"/>
      <c r="O207" s="179"/>
      <c r="P207" s="179"/>
      <c r="Q207" s="179"/>
      <c r="R207" s="179"/>
      <c r="S207" s="179"/>
      <c r="T207" s="180"/>
      <c r="AT207" s="175" t="s">
        <v>131</v>
      </c>
      <c r="AU207" s="175" t="s">
        <v>86</v>
      </c>
      <c r="AV207" s="15" t="s">
        <v>82</v>
      </c>
      <c r="AW207" s="15" t="s">
        <v>34</v>
      </c>
      <c r="AX207" s="15" t="s">
        <v>77</v>
      </c>
      <c r="AY207" s="175" t="s">
        <v>122</v>
      </c>
    </row>
    <row r="208" spans="1:65" s="13" customFormat="1">
      <c r="B208" s="157"/>
      <c r="D208" s="158" t="s">
        <v>131</v>
      </c>
      <c r="E208" s="159" t="s">
        <v>1</v>
      </c>
      <c r="F208" s="160" t="s">
        <v>157</v>
      </c>
      <c r="H208" s="161">
        <v>0.96</v>
      </c>
      <c r="I208" s="162"/>
      <c r="L208" s="157"/>
      <c r="M208" s="163"/>
      <c r="N208" s="164"/>
      <c r="O208" s="164"/>
      <c r="P208" s="164"/>
      <c r="Q208" s="164"/>
      <c r="R208" s="164"/>
      <c r="S208" s="164"/>
      <c r="T208" s="165"/>
      <c r="AT208" s="159" t="s">
        <v>131</v>
      </c>
      <c r="AU208" s="159" t="s">
        <v>86</v>
      </c>
      <c r="AV208" s="13" t="s">
        <v>86</v>
      </c>
      <c r="AW208" s="13" t="s">
        <v>34</v>
      </c>
      <c r="AX208" s="13" t="s">
        <v>77</v>
      </c>
      <c r="AY208" s="159" t="s">
        <v>122</v>
      </c>
    </row>
    <row r="209" spans="1:65" s="15" customFormat="1">
      <c r="B209" s="174"/>
      <c r="D209" s="158" t="s">
        <v>131</v>
      </c>
      <c r="E209" s="175" t="s">
        <v>1</v>
      </c>
      <c r="F209" s="176" t="s">
        <v>158</v>
      </c>
      <c r="H209" s="175" t="s">
        <v>1</v>
      </c>
      <c r="I209" s="177"/>
      <c r="L209" s="174"/>
      <c r="M209" s="178"/>
      <c r="N209" s="179"/>
      <c r="O209" s="179"/>
      <c r="P209" s="179"/>
      <c r="Q209" s="179"/>
      <c r="R209" s="179"/>
      <c r="S209" s="179"/>
      <c r="T209" s="180"/>
      <c r="AT209" s="175" t="s">
        <v>131</v>
      </c>
      <c r="AU209" s="175" t="s">
        <v>86</v>
      </c>
      <c r="AV209" s="15" t="s">
        <v>82</v>
      </c>
      <c r="AW209" s="15" t="s">
        <v>34</v>
      </c>
      <c r="AX209" s="15" t="s">
        <v>77</v>
      </c>
      <c r="AY209" s="175" t="s">
        <v>122</v>
      </c>
    </row>
    <row r="210" spans="1:65" s="13" customFormat="1">
      <c r="B210" s="157"/>
      <c r="D210" s="158" t="s">
        <v>131</v>
      </c>
      <c r="E210" s="159" t="s">
        <v>1</v>
      </c>
      <c r="F210" s="160" t="s">
        <v>159</v>
      </c>
      <c r="H210" s="161">
        <v>0.72</v>
      </c>
      <c r="I210" s="162"/>
      <c r="L210" s="157"/>
      <c r="M210" s="163"/>
      <c r="N210" s="164"/>
      <c r="O210" s="164"/>
      <c r="P210" s="164"/>
      <c r="Q210" s="164"/>
      <c r="R210" s="164"/>
      <c r="S210" s="164"/>
      <c r="T210" s="165"/>
      <c r="AT210" s="159" t="s">
        <v>131</v>
      </c>
      <c r="AU210" s="159" t="s">
        <v>86</v>
      </c>
      <c r="AV210" s="13" t="s">
        <v>86</v>
      </c>
      <c r="AW210" s="13" t="s">
        <v>34</v>
      </c>
      <c r="AX210" s="13" t="s">
        <v>77</v>
      </c>
      <c r="AY210" s="159" t="s">
        <v>122</v>
      </c>
    </row>
    <row r="211" spans="1:65" s="15" customFormat="1">
      <c r="B211" s="174"/>
      <c r="D211" s="158" t="s">
        <v>131</v>
      </c>
      <c r="E211" s="175" t="s">
        <v>1</v>
      </c>
      <c r="F211" s="176" t="s">
        <v>160</v>
      </c>
      <c r="H211" s="175" t="s">
        <v>1</v>
      </c>
      <c r="I211" s="177"/>
      <c r="L211" s="174"/>
      <c r="M211" s="178"/>
      <c r="N211" s="179"/>
      <c r="O211" s="179"/>
      <c r="P211" s="179"/>
      <c r="Q211" s="179"/>
      <c r="R211" s="179"/>
      <c r="S211" s="179"/>
      <c r="T211" s="180"/>
      <c r="AT211" s="175" t="s">
        <v>131</v>
      </c>
      <c r="AU211" s="175" t="s">
        <v>86</v>
      </c>
      <c r="AV211" s="15" t="s">
        <v>82</v>
      </c>
      <c r="AW211" s="15" t="s">
        <v>34</v>
      </c>
      <c r="AX211" s="15" t="s">
        <v>77</v>
      </c>
      <c r="AY211" s="175" t="s">
        <v>122</v>
      </c>
    </row>
    <row r="212" spans="1:65" s="13" customFormat="1">
      <c r="B212" s="157"/>
      <c r="D212" s="158" t="s">
        <v>131</v>
      </c>
      <c r="E212" s="159" t="s">
        <v>1</v>
      </c>
      <c r="F212" s="160" t="s">
        <v>161</v>
      </c>
      <c r="H212" s="161">
        <v>0.36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131</v>
      </c>
      <c r="AU212" s="159" t="s">
        <v>86</v>
      </c>
      <c r="AV212" s="13" t="s">
        <v>86</v>
      </c>
      <c r="AW212" s="13" t="s">
        <v>34</v>
      </c>
      <c r="AX212" s="13" t="s">
        <v>77</v>
      </c>
      <c r="AY212" s="159" t="s">
        <v>122</v>
      </c>
    </row>
    <row r="213" spans="1:65" s="13" customFormat="1">
      <c r="B213" s="157"/>
      <c r="D213" s="158" t="s">
        <v>131</v>
      </c>
      <c r="E213" s="159" t="s">
        <v>1</v>
      </c>
      <c r="F213" s="160" t="s">
        <v>162</v>
      </c>
      <c r="H213" s="161">
        <v>0.76800000000000002</v>
      </c>
      <c r="I213" s="162"/>
      <c r="L213" s="157"/>
      <c r="M213" s="163"/>
      <c r="N213" s="164"/>
      <c r="O213" s="164"/>
      <c r="P213" s="164"/>
      <c r="Q213" s="164"/>
      <c r="R213" s="164"/>
      <c r="S213" s="164"/>
      <c r="T213" s="165"/>
      <c r="AT213" s="159" t="s">
        <v>131</v>
      </c>
      <c r="AU213" s="159" t="s">
        <v>86</v>
      </c>
      <c r="AV213" s="13" t="s">
        <v>86</v>
      </c>
      <c r="AW213" s="13" t="s">
        <v>34</v>
      </c>
      <c r="AX213" s="13" t="s">
        <v>77</v>
      </c>
      <c r="AY213" s="159" t="s">
        <v>122</v>
      </c>
    </row>
    <row r="214" spans="1:65" s="15" customFormat="1">
      <c r="B214" s="174"/>
      <c r="D214" s="158" t="s">
        <v>131</v>
      </c>
      <c r="E214" s="175" t="s">
        <v>1</v>
      </c>
      <c r="F214" s="176" t="s">
        <v>163</v>
      </c>
      <c r="H214" s="175" t="s">
        <v>1</v>
      </c>
      <c r="I214" s="177"/>
      <c r="L214" s="174"/>
      <c r="M214" s="178"/>
      <c r="N214" s="179"/>
      <c r="O214" s="179"/>
      <c r="P214" s="179"/>
      <c r="Q214" s="179"/>
      <c r="R214" s="179"/>
      <c r="S214" s="179"/>
      <c r="T214" s="180"/>
      <c r="AT214" s="175" t="s">
        <v>131</v>
      </c>
      <c r="AU214" s="175" t="s">
        <v>86</v>
      </c>
      <c r="AV214" s="15" t="s">
        <v>82</v>
      </c>
      <c r="AW214" s="15" t="s">
        <v>34</v>
      </c>
      <c r="AX214" s="15" t="s">
        <v>77</v>
      </c>
      <c r="AY214" s="175" t="s">
        <v>122</v>
      </c>
    </row>
    <row r="215" spans="1:65" s="13" customFormat="1">
      <c r="B215" s="157"/>
      <c r="D215" s="158" t="s">
        <v>131</v>
      </c>
      <c r="E215" s="159" t="s">
        <v>1</v>
      </c>
      <c r="F215" s="160" t="s">
        <v>164</v>
      </c>
      <c r="H215" s="161">
        <v>0.192</v>
      </c>
      <c r="I215" s="162"/>
      <c r="L215" s="157"/>
      <c r="M215" s="163"/>
      <c r="N215" s="164"/>
      <c r="O215" s="164"/>
      <c r="P215" s="164"/>
      <c r="Q215" s="164"/>
      <c r="R215" s="164"/>
      <c r="S215" s="164"/>
      <c r="T215" s="165"/>
      <c r="AT215" s="159" t="s">
        <v>131</v>
      </c>
      <c r="AU215" s="159" t="s">
        <v>86</v>
      </c>
      <c r="AV215" s="13" t="s">
        <v>86</v>
      </c>
      <c r="AW215" s="13" t="s">
        <v>34</v>
      </c>
      <c r="AX215" s="13" t="s">
        <v>77</v>
      </c>
      <c r="AY215" s="159" t="s">
        <v>122</v>
      </c>
    </row>
    <row r="216" spans="1:65" s="15" customFormat="1">
      <c r="B216" s="174"/>
      <c r="D216" s="158" t="s">
        <v>131</v>
      </c>
      <c r="E216" s="175" t="s">
        <v>1</v>
      </c>
      <c r="F216" s="176" t="s">
        <v>163</v>
      </c>
      <c r="H216" s="175" t="s">
        <v>1</v>
      </c>
      <c r="I216" s="177"/>
      <c r="L216" s="174"/>
      <c r="M216" s="178"/>
      <c r="N216" s="179"/>
      <c r="O216" s="179"/>
      <c r="P216" s="179"/>
      <c r="Q216" s="179"/>
      <c r="R216" s="179"/>
      <c r="S216" s="179"/>
      <c r="T216" s="180"/>
      <c r="AT216" s="175" t="s">
        <v>131</v>
      </c>
      <c r="AU216" s="175" t="s">
        <v>86</v>
      </c>
      <c r="AV216" s="15" t="s">
        <v>82</v>
      </c>
      <c r="AW216" s="15" t="s">
        <v>34</v>
      </c>
      <c r="AX216" s="15" t="s">
        <v>77</v>
      </c>
      <c r="AY216" s="175" t="s">
        <v>122</v>
      </c>
    </row>
    <row r="217" spans="1:65" s="13" customFormat="1">
      <c r="B217" s="157"/>
      <c r="D217" s="158" t="s">
        <v>131</v>
      </c>
      <c r="E217" s="159" t="s">
        <v>1</v>
      </c>
      <c r="F217" s="160" t="s">
        <v>165</v>
      </c>
      <c r="H217" s="161">
        <v>9.6000000000000002E-2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131</v>
      </c>
      <c r="AU217" s="159" t="s">
        <v>86</v>
      </c>
      <c r="AV217" s="13" t="s">
        <v>86</v>
      </c>
      <c r="AW217" s="13" t="s">
        <v>34</v>
      </c>
      <c r="AX217" s="13" t="s">
        <v>77</v>
      </c>
      <c r="AY217" s="159" t="s">
        <v>122</v>
      </c>
    </row>
    <row r="218" spans="1:65" s="15" customFormat="1">
      <c r="B218" s="174"/>
      <c r="D218" s="158" t="s">
        <v>131</v>
      </c>
      <c r="E218" s="175" t="s">
        <v>1</v>
      </c>
      <c r="F218" s="176" t="s">
        <v>166</v>
      </c>
      <c r="H218" s="175" t="s">
        <v>1</v>
      </c>
      <c r="I218" s="177"/>
      <c r="L218" s="174"/>
      <c r="M218" s="178"/>
      <c r="N218" s="179"/>
      <c r="O218" s="179"/>
      <c r="P218" s="179"/>
      <c r="Q218" s="179"/>
      <c r="R218" s="179"/>
      <c r="S218" s="179"/>
      <c r="T218" s="180"/>
      <c r="AT218" s="175" t="s">
        <v>131</v>
      </c>
      <c r="AU218" s="175" t="s">
        <v>86</v>
      </c>
      <c r="AV218" s="15" t="s">
        <v>82</v>
      </c>
      <c r="AW218" s="15" t="s">
        <v>34</v>
      </c>
      <c r="AX218" s="15" t="s">
        <v>77</v>
      </c>
      <c r="AY218" s="175" t="s">
        <v>122</v>
      </c>
    </row>
    <row r="219" spans="1:65" s="13" customFormat="1">
      <c r="B219" s="157"/>
      <c r="D219" s="158" t="s">
        <v>131</v>
      </c>
      <c r="E219" s="159" t="s">
        <v>1</v>
      </c>
      <c r="F219" s="160" t="s">
        <v>167</v>
      </c>
      <c r="H219" s="161">
        <v>1.1519999999999999</v>
      </c>
      <c r="I219" s="162"/>
      <c r="L219" s="157"/>
      <c r="M219" s="163"/>
      <c r="N219" s="164"/>
      <c r="O219" s="164"/>
      <c r="P219" s="164"/>
      <c r="Q219" s="164"/>
      <c r="R219" s="164"/>
      <c r="S219" s="164"/>
      <c r="T219" s="165"/>
      <c r="AT219" s="159" t="s">
        <v>131</v>
      </c>
      <c r="AU219" s="159" t="s">
        <v>86</v>
      </c>
      <c r="AV219" s="13" t="s">
        <v>86</v>
      </c>
      <c r="AW219" s="13" t="s">
        <v>34</v>
      </c>
      <c r="AX219" s="13" t="s">
        <v>77</v>
      </c>
      <c r="AY219" s="159" t="s">
        <v>122</v>
      </c>
    </row>
    <row r="220" spans="1:65" s="15" customFormat="1">
      <c r="B220" s="174"/>
      <c r="D220" s="158" t="s">
        <v>131</v>
      </c>
      <c r="E220" s="175" t="s">
        <v>1</v>
      </c>
      <c r="F220" s="176" t="s">
        <v>168</v>
      </c>
      <c r="H220" s="175" t="s">
        <v>1</v>
      </c>
      <c r="I220" s="177"/>
      <c r="L220" s="174"/>
      <c r="M220" s="178"/>
      <c r="N220" s="179"/>
      <c r="O220" s="179"/>
      <c r="P220" s="179"/>
      <c r="Q220" s="179"/>
      <c r="R220" s="179"/>
      <c r="S220" s="179"/>
      <c r="T220" s="180"/>
      <c r="AT220" s="175" t="s">
        <v>131</v>
      </c>
      <c r="AU220" s="175" t="s">
        <v>86</v>
      </c>
      <c r="AV220" s="15" t="s">
        <v>82</v>
      </c>
      <c r="AW220" s="15" t="s">
        <v>34</v>
      </c>
      <c r="AX220" s="15" t="s">
        <v>77</v>
      </c>
      <c r="AY220" s="175" t="s">
        <v>122</v>
      </c>
    </row>
    <row r="221" spans="1:65" s="13" customFormat="1">
      <c r="B221" s="157"/>
      <c r="D221" s="158" t="s">
        <v>131</v>
      </c>
      <c r="E221" s="159" t="s">
        <v>1</v>
      </c>
      <c r="F221" s="160" t="s">
        <v>165</v>
      </c>
      <c r="H221" s="161">
        <v>9.6000000000000002E-2</v>
      </c>
      <c r="I221" s="162"/>
      <c r="L221" s="157"/>
      <c r="M221" s="163"/>
      <c r="N221" s="164"/>
      <c r="O221" s="164"/>
      <c r="P221" s="164"/>
      <c r="Q221" s="164"/>
      <c r="R221" s="164"/>
      <c r="S221" s="164"/>
      <c r="T221" s="165"/>
      <c r="AT221" s="159" t="s">
        <v>131</v>
      </c>
      <c r="AU221" s="159" t="s">
        <v>86</v>
      </c>
      <c r="AV221" s="13" t="s">
        <v>86</v>
      </c>
      <c r="AW221" s="13" t="s">
        <v>34</v>
      </c>
      <c r="AX221" s="13" t="s">
        <v>77</v>
      </c>
      <c r="AY221" s="159" t="s">
        <v>122</v>
      </c>
    </row>
    <row r="222" spans="1:65" s="14" customFormat="1">
      <c r="B222" s="166"/>
      <c r="D222" s="158" t="s">
        <v>131</v>
      </c>
      <c r="E222" s="167" t="s">
        <v>1</v>
      </c>
      <c r="F222" s="168" t="s">
        <v>134</v>
      </c>
      <c r="H222" s="169">
        <v>4.3440000000000003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7" t="s">
        <v>131</v>
      </c>
      <c r="AU222" s="167" t="s">
        <v>86</v>
      </c>
      <c r="AV222" s="14" t="s">
        <v>129</v>
      </c>
      <c r="AW222" s="14" t="s">
        <v>34</v>
      </c>
      <c r="AX222" s="14" t="s">
        <v>82</v>
      </c>
      <c r="AY222" s="167" t="s">
        <v>122</v>
      </c>
    </row>
    <row r="223" spans="1:65" s="2" customFormat="1" ht="33" customHeight="1">
      <c r="A223" s="32"/>
      <c r="B223" s="143"/>
      <c r="C223" s="144" t="s">
        <v>227</v>
      </c>
      <c r="D223" s="144" t="s">
        <v>124</v>
      </c>
      <c r="E223" s="145" t="s">
        <v>228</v>
      </c>
      <c r="F223" s="146" t="s">
        <v>229</v>
      </c>
      <c r="G223" s="147" t="s">
        <v>148</v>
      </c>
      <c r="H223" s="148">
        <v>4.3440000000000003</v>
      </c>
      <c r="I223" s="149"/>
      <c r="J223" s="150">
        <f>ROUND(I223*H223,2)</f>
        <v>0</v>
      </c>
      <c r="K223" s="146" t="s">
        <v>128</v>
      </c>
      <c r="L223" s="33"/>
      <c r="M223" s="151" t="s">
        <v>1</v>
      </c>
      <c r="N223" s="152" t="s">
        <v>42</v>
      </c>
      <c r="O223" s="58"/>
      <c r="P223" s="153">
        <f>O223*H223</f>
        <v>0</v>
      </c>
      <c r="Q223" s="153">
        <v>4.8579999999999998E-2</v>
      </c>
      <c r="R223" s="153">
        <f>Q223*H223</f>
        <v>0.21103152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129</v>
      </c>
      <c r="AT223" s="155" t="s">
        <v>124</v>
      </c>
      <c r="AU223" s="155" t="s">
        <v>86</v>
      </c>
      <c r="AY223" s="17" t="s">
        <v>122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82</v>
      </c>
      <c r="BK223" s="156">
        <f>ROUND(I223*H223,2)</f>
        <v>0</v>
      </c>
      <c r="BL223" s="17" t="s">
        <v>129</v>
      </c>
      <c r="BM223" s="155" t="s">
        <v>230</v>
      </c>
    </row>
    <row r="224" spans="1:65" s="12" customFormat="1" ht="22.9" customHeight="1">
      <c r="B224" s="130"/>
      <c r="D224" s="131" t="s">
        <v>76</v>
      </c>
      <c r="E224" s="141" t="s">
        <v>145</v>
      </c>
      <c r="F224" s="141" t="s">
        <v>231</v>
      </c>
      <c r="I224" s="133"/>
      <c r="J224" s="142">
        <f>BK224</f>
        <v>0</v>
      </c>
      <c r="L224" s="130"/>
      <c r="M224" s="135"/>
      <c r="N224" s="136"/>
      <c r="O224" s="136"/>
      <c r="P224" s="137">
        <f>SUM(P225:P246)</f>
        <v>0</v>
      </c>
      <c r="Q224" s="136"/>
      <c r="R224" s="137">
        <f>SUM(R225:R246)</f>
        <v>4.9920243999999991</v>
      </c>
      <c r="S224" s="136"/>
      <c r="T224" s="138">
        <f>SUM(T225:T246)</f>
        <v>0</v>
      </c>
      <c r="AR224" s="131" t="s">
        <v>82</v>
      </c>
      <c r="AT224" s="139" t="s">
        <v>76</v>
      </c>
      <c r="AU224" s="139" t="s">
        <v>82</v>
      </c>
      <c r="AY224" s="131" t="s">
        <v>122</v>
      </c>
      <c r="BK224" s="140">
        <f>SUM(BK225:BK246)</f>
        <v>0</v>
      </c>
    </row>
    <row r="225" spans="1:65" s="2" customFormat="1" ht="44.25" customHeight="1">
      <c r="A225" s="32"/>
      <c r="B225" s="143"/>
      <c r="C225" s="144" t="s">
        <v>8</v>
      </c>
      <c r="D225" s="144" t="s">
        <v>124</v>
      </c>
      <c r="E225" s="145" t="s">
        <v>232</v>
      </c>
      <c r="F225" s="146" t="s">
        <v>233</v>
      </c>
      <c r="G225" s="147" t="s">
        <v>234</v>
      </c>
      <c r="H225" s="148">
        <v>28</v>
      </c>
      <c r="I225" s="149"/>
      <c r="J225" s="150">
        <f>ROUND(I225*H225,2)</f>
        <v>0</v>
      </c>
      <c r="K225" s="146" t="s">
        <v>128</v>
      </c>
      <c r="L225" s="33"/>
      <c r="M225" s="151" t="s">
        <v>1</v>
      </c>
      <c r="N225" s="152" t="s">
        <v>42</v>
      </c>
      <c r="O225" s="58"/>
      <c r="P225" s="153">
        <f>O225*H225</f>
        <v>0</v>
      </c>
      <c r="Q225" s="153">
        <v>0.17488999999999999</v>
      </c>
      <c r="R225" s="153">
        <f>Q225*H225</f>
        <v>4.8969199999999997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129</v>
      </c>
      <c r="AT225" s="155" t="s">
        <v>124</v>
      </c>
      <c r="AU225" s="155" t="s">
        <v>86</v>
      </c>
      <c r="AY225" s="17" t="s">
        <v>122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82</v>
      </c>
      <c r="BK225" s="156">
        <f>ROUND(I225*H225,2)</f>
        <v>0</v>
      </c>
      <c r="BL225" s="17" t="s">
        <v>129</v>
      </c>
      <c r="BM225" s="155" t="s">
        <v>235</v>
      </c>
    </row>
    <row r="226" spans="1:65" s="15" customFormat="1">
      <c r="B226" s="174"/>
      <c r="D226" s="158" t="s">
        <v>131</v>
      </c>
      <c r="E226" s="175" t="s">
        <v>1</v>
      </c>
      <c r="F226" s="176" t="s">
        <v>236</v>
      </c>
      <c r="H226" s="175" t="s">
        <v>1</v>
      </c>
      <c r="I226" s="177"/>
      <c r="L226" s="174"/>
      <c r="M226" s="178"/>
      <c r="N226" s="179"/>
      <c r="O226" s="179"/>
      <c r="P226" s="179"/>
      <c r="Q226" s="179"/>
      <c r="R226" s="179"/>
      <c r="S226" s="179"/>
      <c r="T226" s="180"/>
      <c r="AT226" s="175" t="s">
        <v>131</v>
      </c>
      <c r="AU226" s="175" t="s">
        <v>86</v>
      </c>
      <c r="AV226" s="15" t="s">
        <v>82</v>
      </c>
      <c r="AW226" s="15" t="s">
        <v>34</v>
      </c>
      <c r="AX226" s="15" t="s">
        <v>77</v>
      </c>
      <c r="AY226" s="175" t="s">
        <v>122</v>
      </c>
    </row>
    <row r="227" spans="1:65" s="13" customFormat="1">
      <c r="B227" s="157"/>
      <c r="D227" s="158" t="s">
        <v>131</v>
      </c>
      <c r="E227" s="159" t="s">
        <v>1</v>
      </c>
      <c r="F227" s="160" t="s">
        <v>237</v>
      </c>
      <c r="H227" s="161">
        <v>18</v>
      </c>
      <c r="I227" s="162"/>
      <c r="L227" s="157"/>
      <c r="M227" s="163"/>
      <c r="N227" s="164"/>
      <c r="O227" s="164"/>
      <c r="P227" s="164"/>
      <c r="Q227" s="164"/>
      <c r="R227" s="164"/>
      <c r="S227" s="164"/>
      <c r="T227" s="165"/>
      <c r="AT227" s="159" t="s">
        <v>131</v>
      </c>
      <c r="AU227" s="159" t="s">
        <v>86</v>
      </c>
      <c r="AV227" s="13" t="s">
        <v>86</v>
      </c>
      <c r="AW227" s="13" t="s">
        <v>34</v>
      </c>
      <c r="AX227" s="13" t="s">
        <v>77</v>
      </c>
      <c r="AY227" s="159" t="s">
        <v>122</v>
      </c>
    </row>
    <row r="228" spans="1:65" s="15" customFormat="1">
      <c r="B228" s="174"/>
      <c r="D228" s="158" t="s">
        <v>131</v>
      </c>
      <c r="E228" s="175" t="s">
        <v>1</v>
      </c>
      <c r="F228" s="176" t="s">
        <v>141</v>
      </c>
      <c r="H228" s="175" t="s">
        <v>1</v>
      </c>
      <c r="I228" s="177"/>
      <c r="L228" s="174"/>
      <c r="M228" s="178"/>
      <c r="N228" s="179"/>
      <c r="O228" s="179"/>
      <c r="P228" s="179"/>
      <c r="Q228" s="179"/>
      <c r="R228" s="179"/>
      <c r="S228" s="179"/>
      <c r="T228" s="180"/>
      <c r="AT228" s="175" t="s">
        <v>131</v>
      </c>
      <c r="AU228" s="175" t="s">
        <v>86</v>
      </c>
      <c r="AV228" s="15" t="s">
        <v>82</v>
      </c>
      <c r="AW228" s="15" t="s">
        <v>34</v>
      </c>
      <c r="AX228" s="15" t="s">
        <v>77</v>
      </c>
      <c r="AY228" s="175" t="s">
        <v>122</v>
      </c>
    </row>
    <row r="229" spans="1:65" s="13" customFormat="1">
      <c r="B229" s="157"/>
      <c r="D229" s="158" t="s">
        <v>131</v>
      </c>
      <c r="E229" s="159" t="s">
        <v>1</v>
      </c>
      <c r="F229" s="160" t="s">
        <v>194</v>
      </c>
      <c r="H229" s="161">
        <v>8</v>
      </c>
      <c r="I229" s="162"/>
      <c r="L229" s="157"/>
      <c r="M229" s="163"/>
      <c r="N229" s="164"/>
      <c r="O229" s="164"/>
      <c r="P229" s="164"/>
      <c r="Q229" s="164"/>
      <c r="R229" s="164"/>
      <c r="S229" s="164"/>
      <c r="T229" s="165"/>
      <c r="AT229" s="159" t="s">
        <v>131</v>
      </c>
      <c r="AU229" s="159" t="s">
        <v>86</v>
      </c>
      <c r="AV229" s="13" t="s">
        <v>86</v>
      </c>
      <c r="AW229" s="13" t="s">
        <v>34</v>
      </c>
      <c r="AX229" s="13" t="s">
        <v>77</v>
      </c>
      <c r="AY229" s="159" t="s">
        <v>122</v>
      </c>
    </row>
    <row r="230" spans="1:65" s="15" customFormat="1">
      <c r="B230" s="174"/>
      <c r="D230" s="158" t="s">
        <v>131</v>
      </c>
      <c r="E230" s="175" t="s">
        <v>1</v>
      </c>
      <c r="F230" s="176" t="s">
        <v>238</v>
      </c>
      <c r="H230" s="175" t="s">
        <v>1</v>
      </c>
      <c r="I230" s="177"/>
      <c r="L230" s="174"/>
      <c r="M230" s="178"/>
      <c r="N230" s="179"/>
      <c r="O230" s="179"/>
      <c r="P230" s="179"/>
      <c r="Q230" s="179"/>
      <c r="R230" s="179"/>
      <c r="S230" s="179"/>
      <c r="T230" s="180"/>
      <c r="AT230" s="175" t="s">
        <v>131</v>
      </c>
      <c r="AU230" s="175" t="s">
        <v>86</v>
      </c>
      <c r="AV230" s="15" t="s">
        <v>82</v>
      </c>
      <c r="AW230" s="15" t="s">
        <v>34</v>
      </c>
      <c r="AX230" s="15" t="s">
        <v>77</v>
      </c>
      <c r="AY230" s="175" t="s">
        <v>122</v>
      </c>
    </row>
    <row r="231" spans="1:65" s="13" customFormat="1">
      <c r="B231" s="157"/>
      <c r="D231" s="158" t="s">
        <v>131</v>
      </c>
      <c r="E231" s="159" t="s">
        <v>1</v>
      </c>
      <c r="F231" s="160" t="s">
        <v>86</v>
      </c>
      <c r="H231" s="161">
        <v>2</v>
      </c>
      <c r="I231" s="162"/>
      <c r="L231" s="157"/>
      <c r="M231" s="163"/>
      <c r="N231" s="164"/>
      <c r="O231" s="164"/>
      <c r="P231" s="164"/>
      <c r="Q231" s="164"/>
      <c r="R231" s="164"/>
      <c r="S231" s="164"/>
      <c r="T231" s="165"/>
      <c r="AT231" s="159" t="s">
        <v>131</v>
      </c>
      <c r="AU231" s="159" t="s">
        <v>86</v>
      </c>
      <c r="AV231" s="13" t="s">
        <v>86</v>
      </c>
      <c r="AW231" s="13" t="s">
        <v>34</v>
      </c>
      <c r="AX231" s="13" t="s">
        <v>77</v>
      </c>
      <c r="AY231" s="159" t="s">
        <v>122</v>
      </c>
    </row>
    <row r="232" spans="1:65" s="14" customFormat="1">
      <c r="B232" s="166"/>
      <c r="D232" s="158" t="s">
        <v>131</v>
      </c>
      <c r="E232" s="167" t="s">
        <v>1</v>
      </c>
      <c r="F232" s="168" t="s">
        <v>134</v>
      </c>
      <c r="H232" s="169">
        <v>28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7" t="s">
        <v>131</v>
      </c>
      <c r="AU232" s="167" t="s">
        <v>86</v>
      </c>
      <c r="AV232" s="14" t="s">
        <v>129</v>
      </c>
      <c r="AW232" s="14" t="s">
        <v>34</v>
      </c>
      <c r="AX232" s="14" t="s">
        <v>82</v>
      </c>
      <c r="AY232" s="167" t="s">
        <v>122</v>
      </c>
    </row>
    <row r="233" spans="1:65" s="2" customFormat="1" ht="37.9" customHeight="1">
      <c r="A233" s="32"/>
      <c r="B233" s="143"/>
      <c r="C233" s="181" t="s">
        <v>239</v>
      </c>
      <c r="D233" s="181" t="s">
        <v>212</v>
      </c>
      <c r="E233" s="182" t="s">
        <v>240</v>
      </c>
      <c r="F233" s="183" t="s">
        <v>241</v>
      </c>
      <c r="G233" s="184" t="s">
        <v>234</v>
      </c>
      <c r="H233" s="185">
        <v>18</v>
      </c>
      <c r="I233" s="186"/>
      <c r="J233" s="187">
        <f t="shared" ref="J233:J238" si="0">ROUND(I233*H233,2)</f>
        <v>0</v>
      </c>
      <c r="K233" s="183" t="s">
        <v>128</v>
      </c>
      <c r="L233" s="188"/>
      <c r="M233" s="189" t="s">
        <v>1</v>
      </c>
      <c r="N233" s="190" t="s">
        <v>42</v>
      </c>
      <c r="O233" s="58"/>
      <c r="P233" s="153">
        <f t="shared" ref="P233:P238" si="1">O233*H233</f>
        <v>0</v>
      </c>
      <c r="Q233" s="153">
        <v>1.6999999999999999E-3</v>
      </c>
      <c r="R233" s="153">
        <f t="shared" ref="R233:R238" si="2">Q233*H233</f>
        <v>3.0599999999999999E-2</v>
      </c>
      <c r="S233" s="153">
        <v>0</v>
      </c>
      <c r="T233" s="154">
        <f t="shared" ref="T233:T238" si="3"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194</v>
      </c>
      <c r="AT233" s="155" t="s">
        <v>212</v>
      </c>
      <c r="AU233" s="155" t="s">
        <v>86</v>
      </c>
      <c r="AY233" s="17" t="s">
        <v>122</v>
      </c>
      <c r="BE233" s="156">
        <f t="shared" ref="BE233:BE238" si="4">IF(N233="základní",J233,0)</f>
        <v>0</v>
      </c>
      <c r="BF233" s="156">
        <f t="shared" ref="BF233:BF238" si="5">IF(N233="snížená",J233,0)</f>
        <v>0</v>
      </c>
      <c r="BG233" s="156">
        <f t="shared" ref="BG233:BG238" si="6">IF(N233="zákl. přenesená",J233,0)</f>
        <v>0</v>
      </c>
      <c r="BH233" s="156">
        <f t="shared" ref="BH233:BH238" si="7">IF(N233="sníž. přenesená",J233,0)</f>
        <v>0</v>
      </c>
      <c r="BI233" s="156">
        <f t="shared" ref="BI233:BI238" si="8">IF(N233="nulová",J233,0)</f>
        <v>0</v>
      </c>
      <c r="BJ233" s="17" t="s">
        <v>82</v>
      </c>
      <c r="BK233" s="156">
        <f t="shared" ref="BK233:BK238" si="9">ROUND(I233*H233,2)</f>
        <v>0</v>
      </c>
      <c r="BL233" s="17" t="s">
        <v>129</v>
      </c>
      <c r="BM233" s="155" t="s">
        <v>242</v>
      </c>
    </row>
    <row r="234" spans="1:65" s="2" customFormat="1" ht="37.9" customHeight="1">
      <c r="A234" s="32"/>
      <c r="B234" s="143"/>
      <c r="C234" s="181" t="s">
        <v>243</v>
      </c>
      <c r="D234" s="181" t="s">
        <v>212</v>
      </c>
      <c r="E234" s="182" t="s">
        <v>244</v>
      </c>
      <c r="F234" s="183" t="s">
        <v>245</v>
      </c>
      <c r="G234" s="184" t="s">
        <v>234</v>
      </c>
      <c r="H234" s="185">
        <v>8</v>
      </c>
      <c r="I234" s="186"/>
      <c r="J234" s="187">
        <f t="shared" si="0"/>
        <v>0</v>
      </c>
      <c r="K234" s="183" t="s">
        <v>128</v>
      </c>
      <c r="L234" s="188"/>
      <c r="M234" s="189" t="s">
        <v>1</v>
      </c>
      <c r="N234" s="190" t="s">
        <v>42</v>
      </c>
      <c r="O234" s="58"/>
      <c r="P234" s="153">
        <f t="shared" si="1"/>
        <v>0</v>
      </c>
      <c r="Q234" s="153">
        <v>2E-3</v>
      </c>
      <c r="R234" s="153">
        <f t="shared" si="2"/>
        <v>1.6E-2</v>
      </c>
      <c r="S234" s="153">
        <v>0</v>
      </c>
      <c r="T234" s="154">
        <f t="shared" si="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5" t="s">
        <v>194</v>
      </c>
      <c r="AT234" s="155" t="s">
        <v>212</v>
      </c>
      <c r="AU234" s="155" t="s">
        <v>86</v>
      </c>
      <c r="AY234" s="17" t="s">
        <v>122</v>
      </c>
      <c r="BE234" s="156">
        <f t="shared" si="4"/>
        <v>0</v>
      </c>
      <c r="BF234" s="156">
        <f t="shared" si="5"/>
        <v>0</v>
      </c>
      <c r="BG234" s="156">
        <f t="shared" si="6"/>
        <v>0</v>
      </c>
      <c r="BH234" s="156">
        <f t="shared" si="7"/>
        <v>0</v>
      </c>
      <c r="BI234" s="156">
        <f t="shared" si="8"/>
        <v>0</v>
      </c>
      <c r="BJ234" s="17" t="s">
        <v>82</v>
      </c>
      <c r="BK234" s="156">
        <f t="shared" si="9"/>
        <v>0</v>
      </c>
      <c r="BL234" s="17" t="s">
        <v>129</v>
      </c>
      <c r="BM234" s="155" t="s">
        <v>246</v>
      </c>
    </row>
    <row r="235" spans="1:65" s="2" customFormat="1" ht="24.2" customHeight="1">
      <c r="A235" s="32"/>
      <c r="B235" s="143"/>
      <c r="C235" s="181" t="s">
        <v>237</v>
      </c>
      <c r="D235" s="181" t="s">
        <v>212</v>
      </c>
      <c r="E235" s="182" t="s">
        <v>247</v>
      </c>
      <c r="F235" s="183" t="s">
        <v>248</v>
      </c>
      <c r="G235" s="184" t="s">
        <v>234</v>
      </c>
      <c r="H235" s="185">
        <v>8</v>
      </c>
      <c r="I235" s="186"/>
      <c r="J235" s="187">
        <f t="shared" si="0"/>
        <v>0</v>
      </c>
      <c r="K235" s="183" t="s">
        <v>128</v>
      </c>
      <c r="L235" s="188"/>
      <c r="M235" s="189" t="s">
        <v>1</v>
      </c>
      <c r="N235" s="190" t="s">
        <v>42</v>
      </c>
      <c r="O235" s="58"/>
      <c r="P235" s="153">
        <f t="shared" si="1"/>
        <v>0</v>
      </c>
      <c r="Q235" s="153">
        <v>1E-4</v>
      </c>
      <c r="R235" s="153">
        <f t="shared" si="2"/>
        <v>8.0000000000000004E-4</v>
      </c>
      <c r="S235" s="153">
        <v>0</v>
      </c>
      <c r="T235" s="154">
        <f t="shared" si="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194</v>
      </c>
      <c r="AT235" s="155" t="s">
        <v>212</v>
      </c>
      <c r="AU235" s="155" t="s">
        <v>86</v>
      </c>
      <c r="AY235" s="17" t="s">
        <v>122</v>
      </c>
      <c r="BE235" s="156">
        <f t="shared" si="4"/>
        <v>0</v>
      </c>
      <c r="BF235" s="156">
        <f t="shared" si="5"/>
        <v>0</v>
      </c>
      <c r="BG235" s="156">
        <f t="shared" si="6"/>
        <v>0</v>
      </c>
      <c r="BH235" s="156">
        <f t="shared" si="7"/>
        <v>0</v>
      </c>
      <c r="BI235" s="156">
        <f t="shared" si="8"/>
        <v>0</v>
      </c>
      <c r="BJ235" s="17" t="s">
        <v>82</v>
      </c>
      <c r="BK235" s="156">
        <f t="shared" si="9"/>
        <v>0</v>
      </c>
      <c r="BL235" s="17" t="s">
        <v>129</v>
      </c>
      <c r="BM235" s="155" t="s">
        <v>249</v>
      </c>
    </row>
    <row r="236" spans="1:65" s="2" customFormat="1" ht="21.75" customHeight="1">
      <c r="A236" s="32"/>
      <c r="B236" s="143"/>
      <c r="C236" s="181" t="s">
        <v>250</v>
      </c>
      <c r="D236" s="181" t="s">
        <v>212</v>
      </c>
      <c r="E236" s="182" t="s">
        <v>251</v>
      </c>
      <c r="F236" s="183" t="s">
        <v>252</v>
      </c>
      <c r="G236" s="184" t="s">
        <v>234</v>
      </c>
      <c r="H236" s="185">
        <v>8</v>
      </c>
      <c r="I236" s="186"/>
      <c r="J236" s="187">
        <f t="shared" si="0"/>
        <v>0</v>
      </c>
      <c r="K236" s="183" t="s">
        <v>128</v>
      </c>
      <c r="L236" s="188"/>
      <c r="M236" s="189" t="s">
        <v>1</v>
      </c>
      <c r="N236" s="190" t="s">
        <v>42</v>
      </c>
      <c r="O236" s="58"/>
      <c r="P236" s="153">
        <f t="shared" si="1"/>
        <v>0</v>
      </c>
      <c r="Q236" s="153">
        <v>1E-4</v>
      </c>
      <c r="R236" s="153">
        <f t="shared" si="2"/>
        <v>8.0000000000000004E-4</v>
      </c>
      <c r="S236" s="153">
        <v>0</v>
      </c>
      <c r="T236" s="154">
        <f t="shared" si="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194</v>
      </c>
      <c r="AT236" s="155" t="s">
        <v>212</v>
      </c>
      <c r="AU236" s="155" t="s">
        <v>86</v>
      </c>
      <c r="AY236" s="17" t="s">
        <v>122</v>
      </c>
      <c r="BE236" s="156">
        <f t="shared" si="4"/>
        <v>0</v>
      </c>
      <c r="BF236" s="156">
        <f t="shared" si="5"/>
        <v>0</v>
      </c>
      <c r="BG236" s="156">
        <f t="shared" si="6"/>
        <v>0</v>
      </c>
      <c r="BH236" s="156">
        <f t="shared" si="7"/>
        <v>0</v>
      </c>
      <c r="BI236" s="156">
        <f t="shared" si="8"/>
        <v>0</v>
      </c>
      <c r="BJ236" s="17" t="s">
        <v>82</v>
      </c>
      <c r="BK236" s="156">
        <f t="shared" si="9"/>
        <v>0</v>
      </c>
      <c r="BL236" s="17" t="s">
        <v>129</v>
      </c>
      <c r="BM236" s="155" t="s">
        <v>253</v>
      </c>
    </row>
    <row r="237" spans="1:65" s="2" customFormat="1" ht="24.2" customHeight="1">
      <c r="A237" s="32"/>
      <c r="B237" s="143"/>
      <c r="C237" s="144" t="s">
        <v>254</v>
      </c>
      <c r="D237" s="144" t="s">
        <v>124</v>
      </c>
      <c r="E237" s="145" t="s">
        <v>255</v>
      </c>
      <c r="F237" s="146" t="s">
        <v>256</v>
      </c>
      <c r="G237" s="147" t="s">
        <v>234</v>
      </c>
      <c r="H237" s="148">
        <v>1</v>
      </c>
      <c r="I237" s="149"/>
      <c r="J237" s="150">
        <f t="shared" si="0"/>
        <v>0</v>
      </c>
      <c r="K237" s="146" t="s">
        <v>128</v>
      </c>
      <c r="L237" s="33"/>
      <c r="M237" s="151" t="s">
        <v>1</v>
      </c>
      <c r="N237" s="152" t="s">
        <v>42</v>
      </c>
      <c r="O237" s="58"/>
      <c r="P237" s="153">
        <f t="shared" si="1"/>
        <v>0</v>
      </c>
      <c r="Q237" s="153">
        <v>0</v>
      </c>
      <c r="R237" s="153">
        <f t="shared" si="2"/>
        <v>0</v>
      </c>
      <c r="S237" s="153">
        <v>0</v>
      </c>
      <c r="T237" s="154">
        <f t="shared" si="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129</v>
      </c>
      <c r="AT237" s="155" t="s">
        <v>124</v>
      </c>
      <c r="AU237" s="155" t="s">
        <v>86</v>
      </c>
      <c r="AY237" s="17" t="s">
        <v>122</v>
      </c>
      <c r="BE237" s="156">
        <f t="shared" si="4"/>
        <v>0</v>
      </c>
      <c r="BF237" s="156">
        <f t="shared" si="5"/>
        <v>0</v>
      </c>
      <c r="BG237" s="156">
        <f t="shared" si="6"/>
        <v>0</v>
      </c>
      <c r="BH237" s="156">
        <f t="shared" si="7"/>
        <v>0</v>
      </c>
      <c r="BI237" s="156">
        <f t="shared" si="8"/>
        <v>0</v>
      </c>
      <c r="BJ237" s="17" t="s">
        <v>82</v>
      </c>
      <c r="BK237" s="156">
        <f t="shared" si="9"/>
        <v>0</v>
      </c>
      <c r="BL237" s="17" t="s">
        <v>129</v>
      </c>
      <c r="BM237" s="155" t="s">
        <v>257</v>
      </c>
    </row>
    <row r="238" spans="1:65" s="2" customFormat="1" ht="24.2" customHeight="1">
      <c r="A238" s="32"/>
      <c r="B238" s="143"/>
      <c r="C238" s="181" t="s">
        <v>7</v>
      </c>
      <c r="D238" s="181" t="s">
        <v>212</v>
      </c>
      <c r="E238" s="182" t="s">
        <v>258</v>
      </c>
      <c r="F238" s="183" t="s">
        <v>259</v>
      </c>
      <c r="G238" s="184" t="s">
        <v>234</v>
      </c>
      <c r="H238" s="185">
        <v>1</v>
      </c>
      <c r="I238" s="186"/>
      <c r="J238" s="187">
        <f t="shared" si="0"/>
        <v>0</v>
      </c>
      <c r="K238" s="183" t="s">
        <v>128</v>
      </c>
      <c r="L238" s="188"/>
      <c r="M238" s="189" t="s">
        <v>1</v>
      </c>
      <c r="N238" s="190" t="s">
        <v>42</v>
      </c>
      <c r="O238" s="58"/>
      <c r="P238" s="153">
        <f t="shared" si="1"/>
        <v>0</v>
      </c>
      <c r="Q238" s="153">
        <v>0</v>
      </c>
      <c r="R238" s="153">
        <f t="shared" si="2"/>
        <v>0</v>
      </c>
      <c r="S238" s="153">
        <v>0</v>
      </c>
      <c r="T238" s="154">
        <f t="shared" si="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194</v>
      </c>
      <c r="AT238" s="155" t="s">
        <v>212</v>
      </c>
      <c r="AU238" s="155" t="s">
        <v>86</v>
      </c>
      <c r="AY238" s="17" t="s">
        <v>122</v>
      </c>
      <c r="BE238" s="156">
        <f t="shared" si="4"/>
        <v>0</v>
      </c>
      <c r="BF238" s="156">
        <f t="shared" si="5"/>
        <v>0</v>
      </c>
      <c r="BG238" s="156">
        <f t="shared" si="6"/>
        <v>0</v>
      </c>
      <c r="BH238" s="156">
        <f t="shared" si="7"/>
        <v>0</v>
      </c>
      <c r="BI238" s="156">
        <f t="shared" si="8"/>
        <v>0</v>
      </c>
      <c r="BJ238" s="17" t="s">
        <v>82</v>
      </c>
      <c r="BK238" s="156">
        <f t="shared" si="9"/>
        <v>0</v>
      </c>
      <c r="BL238" s="17" t="s">
        <v>129</v>
      </c>
      <c r="BM238" s="155" t="s">
        <v>260</v>
      </c>
    </row>
    <row r="239" spans="1:65" s="15" customFormat="1">
      <c r="B239" s="174"/>
      <c r="D239" s="158" t="s">
        <v>131</v>
      </c>
      <c r="E239" s="175" t="s">
        <v>1</v>
      </c>
      <c r="F239" s="176" t="s">
        <v>261</v>
      </c>
      <c r="H239" s="175" t="s">
        <v>1</v>
      </c>
      <c r="I239" s="177"/>
      <c r="L239" s="174"/>
      <c r="M239" s="178"/>
      <c r="N239" s="179"/>
      <c r="O239" s="179"/>
      <c r="P239" s="179"/>
      <c r="Q239" s="179"/>
      <c r="R239" s="179"/>
      <c r="S239" s="179"/>
      <c r="T239" s="180"/>
      <c r="AT239" s="175" t="s">
        <v>131</v>
      </c>
      <c r="AU239" s="175" t="s">
        <v>86</v>
      </c>
      <c r="AV239" s="15" t="s">
        <v>82</v>
      </c>
      <c r="AW239" s="15" t="s">
        <v>34</v>
      </c>
      <c r="AX239" s="15" t="s">
        <v>77</v>
      </c>
      <c r="AY239" s="175" t="s">
        <v>122</v>
      </c>
    </row>
    <row r="240" spans="1:65" s="13" customFormat="1">
      <c r="B240" s="157"/>
      <c r="D240" s="158" t="s">
        <v>131</v>
      </c>
      <c r="E240" s="159" t="s">
        <v>1</v>
      </c>
      <c r="F240" s="160" t="s">
        <v>82</v>
      </c>
      <c r="H240" s="161">
        <v>1</v>
      </c>
      <c r="I240" s="162"/>
      <c r="L240" s="157"/>
      <c r="M240" s="163"/>
      <c r="N240" s="164"/>
      <c r="O240" s="164"/>
      <c r="P240" s="164"/>
      <c r="Q240" s="164"/>
      <c r="R240" s="164"/>
      <c r="S240" s="164"/>
      <c r="T240" s="165"/>
      <c r="AT240" s="159" t="s">
        <v>131</v>
      </c>
      <c r="AU240" s="159" t="s">
        <v>86</v>
      </c>
      <c r="AV240" s="13" t="s">
        <v>86</v>
      </c>
      <c r="AW240" s="13" t="s">
        <v>34</v>
      </c>
      <c r="AX240" s="13" t="s">
        <v>82</v>
      </c>
      <c r="AY240" s="159" t="s">
        <v>122</v>
      </c>
    </row>
    <row r="241" spans="1:65" s="2" customFormat="1" ht="24.2" customHeight="1">
      <c r="A241" s="32"/>
      <c r="B241" s="143"/>
      <c r="C241" s="144" t="s">
        <v>262</v>
      </c>
      <c r="D241" s="144" t="s">
        <v>124</v>
      </c>
      <c r="E241" s="145" t="s">
        <v>263</v>
      </c>
      <c r="F241" s="146" t="s">
        <v>264</v>
      </c>
      <c r="G241" s="147" t="s">
        <v>137</v>
      </c>
      <c r="H241" s="148">
        <v>51.6</v>
      </c>
      <c r="I241" s="149"/>
      <c r="J241" s="150">
        <f>ROUND(I241*H241,2)</f>
        <v>0</v>
      </c>
      <c r="K241" s="146" t="s">
        <v>128</v>
      </c>
      <c r="L241" s="33"/>
      <c r="M241" s="151" t="s">
        <v>1</v>
      </c>
      <c r="N241" s="152" t="s">
        <v>42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129</v>
      </c>
      <c r="AT241" s="155" t="s">
        <v>124</v>
      </c>
      <c r="AU241" s="155" t="s">
        <v>86</v>
      </c>
      <c r="AY241" s="17" t="s">
        <v>122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82</v>
      </c>
      <c r="BK241" s="156">
        <f>ROUND(I241*H241,2)</f>
        <v>0</v>
      </c>
      <c r="BL241" s="17" t="s">
        <v>129</v>
      </c>
      <c r="BM241" s="155" t="s">
        <v>265</v>
      </c>
    </row>
    <row r="242" spans="1:65" s="13" customFormat="1">
      <c r="B242" s="157"/>
      <c r="D242" s="158" t="s">
        <v>131</v>
      </c>
      <c r="E242" s="159" t="s">
        <v>1</v>
      </c>
      <c r="F242" s="160" t="s">
        <v>266</v>
      </c>
      <c r="H242" s="161">
        <v>52.8</v>
      </c>
      <c r="I242" s="162"/>
      <c r="L242" s="157"/>
      <c r="M242" s="163"/>
      <c r="N242" s="164"/>
      <c r="O242" s="164"/>
      <c r="P242" s="164"/>
      <c r="Q242" s="164"/>
      <c r="R242" s="164"/>
      <c r="S242" s="164"/>
      <c r="T242" s="165"/>
      <c r="AT242" s="159" t="s">
        <v>131</v>
      </c>
      <c r="AU242" s="159" t="s">
        <v>86</v>
      </c>
      <c r="AV242" s="13" t="s">
        <v>86</v>
      </c>
      <c r="AW242" s="13" t="s">
        <v>34</v>
      </c>
      <c r="AX242" s="13" t="s">
        <v>77</v>
      </c>
      <c r="AY242" s="159" t="s">
        <v>122</v>
      </c>
    </row>
    <row r="243" spans="1:65" s="13" customFormat="1">
      <c r="B243" s="157"/>
      <c r="D243" s="158" t="s">
        <v>131</v>
      </c>
      <c r="E243" s="159" t="s">
        <v>1</v>
      </c>
      <c r="F243" s="160" t="s">
        <v>267</v>
      </c>
      <c r="H243" s="161">
        <v>-1.2</v>
      </c>
      <c r="I243" s="162"/>
      <c r="L243" s="157"/>
      <c r="M243" s="163"/>
      <c r="N243" s="164"/>
      <c r="O243" s="164"/>
      <c r="P243" s="164"/>
      <c r="Q243" s="164"/>
      <c r="R243" s="164"/>
      <c r="S243" s="164"/>
      <c r="T243" s="165"/>
      <c r="AT243" s="159" t="s">
        <v>131</v>
      </c>
      <c r="AU243" s="159" t="s">
        <v>86</v>
      </c>
      <c r="AV243" s="13" t="s">
        <v>86</v>
      </c>
      <c r="AW243" s="13" t="s">
        <v>34</v>
      </c>
      <c r="AX243" s="13" t="s">
        <v>77</v>
      </c>
      <c r="AY243" s="159" t="s">
        <v>122</v>
      </c>
    </row>
    <row r="244" spans="1:65" s="14" customFormat="1">
      <c r="B244" s="166"/>
      <c r="D244" s="158" t="s">
        <v>131</v>
      </c>
      <c r="E244" s="167" t="s">
        <v>1</v>
      </c>
      <c r="F244" s="168" t="s">
        <v>134</v>
      </c>
      <c r="H244" s="169">
        <v>51.6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7" t="s">
        <v>131</v>
      </c>
      <c r="AU244" s="167" t="s">
        <v>86</v>
      </c>
      <c r="AV244" s="14" t="s">
        <v>129</v>
      </c>
      <c r="AW244" s="14" t="s">
        <v>34</v>
      </c>
      <c r="AX244" s="14" t="s">
        <v>82</v>
      </c>
      <c r="AY244" s="167" t="s">
        <v>122</v>
      </c>
    </row>
    <row r="245" spans="1:65" s="2" customFormat="1" ht="24.2" customHeight="1">
      <c r="A245" s="32"/>
      <c r="B245" s="143"/>
      <c r="C245" s="181" t="s">
        <v>268</v>
      </c>
      <c r="D245" s="181" t="s">
        <v>212</v>
      </c>
      <c r="E245" s="182" t="s">
        <v>269</v>
      </c>
      <c r="F245" s="183" t="s">
        <v>270</v>
      </c>
      <c r="G245" s="184" t="s">
        <v>137</v>
      </c>
      <c r="H245" s="185">
        <v>52.116</v>
      </c>
      <c r="I245" s="186"/>
      <c r="J245" s="187">
        <f>ROUND(I245*H245,2)</f>
        <v>0</v>
      </c>
      <c r="K245" s="183" t="s">
        <v>128</v>
      </c>
      <c r="L245" s="188"/>
      <c r="M245" s="189" t="s">
        <v>1</v>
      </c>
      <c r="N245" s="190" t="s">
        <v>42</v>
      </c>
      <c r="O245" s="58"/>
      <c r="P245" s="153">
        <f>O245*H245</f>
        <v>0</v>
      </c>
      <c r="Q245" s="153">
        <v>8.9999999999999998E-4</v>
      </c>
      <c r="R245" s="153">
        <f>Q245*H245</f>
        <v>4.6904399999999999E-2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194</v>
      </c>
      <c r="AT245" s="155" t="s">
        <v>212</v>
      </c>
      <c r="AU245" s="155" t="s">
        <v>86</v>
      </c>
      <c r="AY245" s="17" t="s">
        <v>122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82</v>
      </c>
      <c r="BK245" s="156">
        <f>ROUND(I245*H245,2)</f>
        <v>0</v>
      </c>
      <c r="BL245" s="17" t="s">
        <v>129</v>
      </c>
      <c r="BM245" s="155" t="s">
        <v>271</v>
      </c>
    </row>
    <row r="246" spans="1:65" s="13" customFormat="1">
      <c r="B246" s="157"/>
      <c r="D246" s="158" t="s">
        <v>131</v>
      </c>
      <c r="F246" s="160" t="s">
        <v>272</v>
      </c>
      <c r="H246" s="161">
        <v>52.116</v>
      </c>
      <c r="I246" s="162"/>
      <c r="L246" s="157"/>
      <c r="M246" s="163"/>
      <c r="N246" s="164"/>
      <c r="O246" s="164"/>
      <c r="P246" s="164"/>
      <c r="Q246" s="164"/>
      <c r="R246" s="164"/>
      <c r="S246" s="164"/>
      <c r="T246" s="165"/>
      <c r="AT246" s="159" t="s">
        <v>131</v>
      </c>
      <c r="AU246" s="159" t="s">
        <v>86</v>
      </c>
      <c r="AV246" s="13" t="s">
        <v>86</v>
      </c>
      <c r="AW246" s="13" t="s">
        <v>3</v>
      </c>
      <c r="AX246" s="13" t="s">
        <v>82</v>
      </c>
      <c r="AY246" s="159" t="s">
        <v>122</v>
      </c>
    </row>
    <row r="247" spans="1:65" s="12" customFormat="1" ht="22.9" customHeight="1">
      <c r="B247" s="130"/>
      <c r="D247" s="131" t="s">
        <v>76</v>
      </c>
      <c r="E247" s="141" t="s">
        <v>273</v>
      </c>
      <c r="F247" s="141" t="s">
        <v>274</v>
      </c>
      <c r="I247" s="133"/>
      <c r="J247" s="142">
        <f>BK247</f>
        <v>0</v>
      </c>
      <c r="L247" s="130"/>
      <c r="M247" s="135"/>
      <c r="N247" s="136"/>
      <c r="O247" s="136"/>
      <c r="P247" s="137">
        <f>P248</f>
        <v>0</v>
      </c>
      <c r="Q247" s="136"/>
      <c r="R247" s="137">
        <f>R248</f>
        <v>32.376644999999996</v>
      </c>
      <c r="S247" s="136"/>
      <c r="T247" s="138">
        <f>T248</f>
        <v>0</v>
      </c>
      <c r="AR247" s="131" t="s">
        <v>82</v>
      </c>
      <c r="AT247" s="139" t="s">
        <v>76</v>
      </c>
      <c r="AU247" s="139" t="s">
        <v>82</v>
      </c>
      <c r="AY247" s="131" t="s">
        <v>122</v>
      </c>
      <c r="BK247" s="140">
        <f>BK248</f>
        <v>0</v>
      </c>
    </row>
    <row r="248" spans="1:65" s="12" customFormat="1" ht="20.85" customHeight="1">
      <c r="B248" s="130"/>
      <c r="D248" s="131" t="s">
        <v>76</v>
      </c>
      <c r="E248" s="141" t="s">
        <v>169</v>
      </c>
      <c r="F248" s="141" t="s">
        <v>275</v>
      </c>
      <c r="I248" s="133"/>
      <c r="J248" s="142">
        <f>BK248</f>
        <v>0</v>
      </c>
      <c r="L248" s="130"/>
      <c r="M248" s="135"/>
      <c r="N248" s="136"/>
      <c r="O248" s="136"/>
      <c r="P248" s="137">
        <f>SUM(P249:P259)</f>
        <v>0</v>
      </c>
      <c r="Q248" s="136"/>
      <c r="R248" s="137">
        <f>SUM(R249:R259)</f>
        <v>32.376644999999996</v>
      </c>
      <c r="S248" s="136"/>
      <c r="T248" s="138">
        <f>SUM(T249:T259)</f>
        <v>0</v>
      </c>
      <c r="AR248" s="131" t="s">
        <v>82</v>
      </c>
      <c r="AT248" s="139" t="s">
        <v>76</v>
      </c>
      <c r="AU248" s="139" t="s">
        <v>86</v>
      </c>
      <c r="AY248" s="131" t="s">
        <v>122</v>
      </c>
      <c r="BK248" s="140">
        <f>SUM(BK249:BK259)</f>
        <v>0</v>
      </c>
    </row>
    <row r="249" spans="1:65" s="2" customFormat="1" ht="24.2" customHeight="1">
      <c r="A249" s="32"/>
      <c r="B249" s="143"/>
      <c r="C249" s="144" t="s">
        <v>276</v>
      </c>
      <c r="D249" s="144" t="s">
        <v>124</v>
      </c>
      <c r="E249" s="145" t="s">
        <v>277</v>
      </c>
      <c r="F249" s="146" t="s">
        <v>278</v>
      </c>
      <c r="G249" s="147" t="s">
        <v>127</v>
      </c>
      <c r="H249" s="148">
        <v>12.912000000000001</v>
      </c>
      <c r="I249" s="149"/>
      <c r="J249" s="150">
        <f>ROUND(I249*H249,2)</f>
        <v>0</v>
      </c>
      <c r="K249" s="146" t="s">
        <v>128</v>
      </c>
      <c r="L249" s="33"/>
      <c r="M249" s="151" t="s">
        <v>1</v>
      </c>
      <c r="N249" s="152" t="s">
        <v>42</v>
      </c>
      <c r="O249" s="58"/>
      <c r="P249" s="153">
        <f>O249*H249</f>
        <v>0</v>
      </c>
      <c r="Q249" s="153">
        <v>0.34499999999999997</v>
      </c>
      <c r="R249" s="153">
        <f>Q249*H249</f>
        <v>4.4546400000000004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129</v>
      </c>
      <c r="AT249" s="155" t="s">
        <v>124</v>
      </c>
      <c r="AU249" s="155" t="s">
        <v>145</v>
      </c>
      <c r="AY249" s="17" t="s">
        <v>122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82</v>
      </c>
      <c r="BK249" s="156">
        <f>ROUND(I249*H249,2)</f>
        <v>0</v>
      </c>
      <c r="BL249" s="17" t="s">
        <v>129</v>
      </c>
      <c r="BM249" s="155" t="s">
        <v>279</v>
      </c>
    </row>
    <row r="250" spans="1:65" s="13" customFormat="1">
      <c r="B250" s="157"/>
      <c r="D250" s="158" t="s">
        <v>131</v>
      </c>
      <c r="E250" s="159" t="s">
        <v>1</v>
      </c>
      <c r="F250" s="160" t="s">
        <v>280</v>
      </c>
      <c r="H250" s="161">
        <v>12.912000000000001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131</v>
      </c>
      <c r="AU250" s="159" t="s">
        <v>145</v>
      </c>
      <c r="AV250" s="13" t="s">
        <v>86</v>
      </c>
      <c r="AW250" s="13" t="s">
        <v>34</v>
      </c>
      <c r="AX250" s="13" t="s">
        <v>77</v>
      </c>
      <c r="AY250" s="159" t="s">
        <v>122</v>
      </c>
    </row>
    <row r="251" spans="1:65" s="14" customFormat="1">
      <c r="B251" s="166"/>
      <c r="D251" s="158" t="s">
        <v>131</v>
      </c>
      <c r="E251" s="167" t="s">
        <v>1</v>
      </c>
      <c r="F251" s="168" t="s">
        <v>134</v>
      </c>
      <c r="H251" s="169">
        <v>12.912000000000001</v>
      </c>
      <c r="I251" s="170"/>
      <c r="L251" s="166"/>
      <c r="M251" s="171"/>
      <c r="N251" s="172"/>
      <c r="O251" s="172"/>
      <c r="P251" s="172"/>
      <c r="Q251" s="172"/>
      <c r="R251" s="172"/>
      <c r="S251" s="172"/>
      <c r="T251" s="173"/>
      <c r="AT251" s="167" t="s">
        <v>131</v>
      </c>
      <c r="AU251" s="167" t="s">
        <v>145</v>
      </c>
      <c r="AV251" s="14" t="s">
        <v>129</v>
      </c>
      <c r="AW251" s="14" t="s">
        <v>34</v>
      </c>
      <c r="AX251" s="14" t="s">
        <v>82</v>
      </c>
      <c r="AY251" s="167" t="s">
        <v>122</v>
      </c>
    </row>
    <row r="252" spans="1:65" s="2" customFormat="1" ht="24.2" customHeight="1">
      <c r="A252" s="32"/>
      <c r="B252" s="143"/>
      <c r="C252" s="144" t="s">
        <v>281</v>
      </c>
      <c r="D252" s="144" t="s">
        <v>124</v>
      </c>
      <c r="E252" s="145" t="s">
        <v>282</v>
      </c>
      <c r="F252" s="146" t="s">
        <v>283</v>
      </c>
      <c r="G252" s="147" t="s">
        <v>127</v>
      </c>
      <c r="H252" s="148">
        <v>61.5</v>
      </c>
      <c r="I252" s="149"/>
      <c r="J252" s="150">
        <f>ROUND(I252*H252,2)</f>
        <v>0</v>
      </c>
      <c r="K252" s="146" t="s">
        <v>128</v>
      </c>
      <c r="L252" s="33"/>
      <c r="M252" s="151" t="s">
        <v>1</v>
      </c>
      <c r="N252" s="152" t="s">
        <v>42</v>
      </c>
      <c r="O252" s="58"/>
      <c r="P252" s="153">
        <f>O252*H252</f>
        <v>0</v>
      </c>
      <c r="Q252" s="153">
        <v>0.40799999999999997</v>
      </c>
      <c r="R252" s="153">
        <f>Q252*H252</f>
        <v>25.091999999999999</v>
      </c>
      <c r="S252" s="153">
        <v>0</v>
      </c>
      <c r="T252" s="15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5" t="s">
        <v>129</v>
      </c>
      <c r="AT252" s="155" t="s">
        <v>124</v>
      </c>
      <c r="AU252" s="155" t="s">
        <v>145</v>
      </c>
      <c r="AY252" s="17" t="s">
        <v>122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7" t="s">
        <v>82</v>
      </c>
      <c r="BK252" s="156">
        <f>ROUND(I252*H252,2)</f>
        <v>0</v>
      </c>
      <c r="BL252" s="17" t="s">
        <v>129</v>
      </c>
      <c r="BM252" s="155" t="s">
        <v>284</v>
      </c>
    </row>
    <row r="253" spans="1:65" s="13" customFormat="1">
      <c r="B253" s="157"/>
      <c r="D253" s="158" t="s">
        <v>131</v>
      </c>
      <c r="E253" s="159" t="s">
        <v>1</v>
      </c>
      <c r="F253" s="160" t="s">
        <v>285</v>
      </c>
      <c r="H253" s="161">
        <v>48</v>
      </c>
      <c r="I253" s="162"/>
      <c r="L253" s="157"/>
      <c r="M253" s="163"/>
      <c r="N253" s="164"/>
      <c r="O253" s="164"/>
      <c r="P253" s="164"/>
      <c r="Q253" s="164"/>
      <c r="R253" s="164"/>
      <c r="S253" s="164"/>
      <c r="T253" s="165"/>
      <c r="AT253" s="159" t="s">
        <v>131</v>
      </c>
      <c r="AU253" s="159" t="s">
        <v>145</v>
      </c>
      <c r="AV253" s="13" t="s">
        <v>86</v>
      </c>
      <c r="AW253" s="13" t="s">
        <v>34</v>
      </c>
      <c r="AX253" s="13" t="s">
        <v>77</v>
      </c>
      <c r="AY253" s="159" t="s">
        <v>122</v>
      </c>
    </row>
    <row r="254" spans="1:65" s="13" customFormat="1">
      <c r="B254" s="157"/>
      <c r="D254" s="158" t="s">
        <v>131</v>
      </c>
      <c r="E254" s="159" t="s">
        <v>1</v>
      </c>
      <c r="F254" s="160" t="s">
        <v>286</v>
      </c>
      <c r="H254" s="161">
        <v>13.5</v>
      </c>
      <c r="I254" s="162"/>
      <c r="L254" s="157"/>
      <c r="M254" s="163"/>
      <c r="N254" s="164"/>
      <c r="O254" s="164"/>
      <c r="P254" s="164"/>
      <c r="Q254" s="164"/>
      <c r="R254" s="164"/>
      <c r="S254" s="164"/>
      <c r="T254" s="165"/>
      <c r="AT254" s="159" t="s">
        <v>131</v>
      </c>
      <c r="AU254" s="159" t="s">
        <v>145</v>
      </c>
      <c r="AV254" s="13" t="s">
        <v>86</v>
      </c>
      <c r="AW254" s="13" t="s">
        <v>34</v>
      </c>
      <c r="AX254" s="13" t="s">
        <v>77</v>
      </c>
      <c r="AY254" s="159" t="s">
        <v>122</v>
      </c>
    </row>
    <row r="255" spans="1:65" s="14" customFormat="1">
      <c r="B255" s="166"/>
      <c r="D255" s="158" t="s">
        <v>131</v>
      </c>
      <c r="E255" s="167" t="s">
        <v>1</v>
      </c>
      <c r="F255" s="168" t="s">
        <v>134</v>
      </c>
      <c r="H255" s="169">
        <v>61.5</v>
      </c>
      <c r="I255" s="170"/>
      <c r="L255" s="166"/>
      <c r="M255" s="171"/>
      <c r="N255" s="172"/>
      <c r="O255" s="172"/>
      <c r="P255" s="172"/>
      <c r="Q255" s="172"/>
      <c r="R255" s="172"/>
      <c r="S255" s="172"/>
      <c r="T255" s="173"/>
      <c r="AT255" s="167" t="s">
        <v>131</v>
      </c>
      <c r="AU255" s="167" t="s">
        <v>145</v>
      </c>
      <c r="AV255" s="14" t="s">
        <v>129</v>
      </c>
      <c r="AW255" s="14" t="s">
        <v>34</v>
      </c>
      <c r="AX255" s="14" t="s">
        <v>82</v>
      </c>
      <c r="AY255" s="167" t="s">
        <v>122</v>
      </c>
    </row>
    <row r="256" spans="1:65" s="2" customFormat="1" ht="78" customHeight="1">
      <c r="A256" s="32"/>
      <c r="B256" s="143"/>
      <c r="C256" s="144" t="s">
        <v>287</v>
      </c>
      <c r="D256" s="144" t="s">
        <v>124</v>
      </c>
      <c r="E256" s="145" t="s">
        <v>288</v>
      </c>
      <c r="F256" s="146" t="s">
        <v>289</v>
      </c>
      <c r="G256" s="147" t="s">
        <v>127</v>
      </c>
      <c r="H256" s="148">
        <v>12.912000000000001</v>
      </c>
      <c r="I256" s="149"/>
      <c r="J256" s="150">
        <f>ROUND(I256*H256,2)</f>
        <v>0</v>
      </c>
      <c r="K256" s="146" t="s">
        <v>128</v>
      </c>
      <c r="L256" s="33"/>
      <c r="M256" s="151" t="s">
        <v>1</v>
      </c>
      <c r="N256" s="152" t="s">
        <v>42</v>
      </c>
      <c r="O256" s="58"/>
      <c r="P256" s="153">
        <f>O256*H256</f>
        <v>0</v>
      </c>
      <c r="Q256" s="153">
        <v>8.4250000000000005E-2</v>
      </c>
      <c r="R256" s="153">
        <f>Q256*H256</f>
        <v>1.0878360000000002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129</v>
      </c>
      <c r="AT256" s="155" t="s">
        <v>124</v>
      </c>
      <c r="AU256" s="155" t="s">
        <v>145</v>
      </c>
      <c r="AY256" s="17" t="s">
        <v>122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82</v>
      </c>
      <c r="BK256" s="156">
        <f>ROUND(I256*H256,2)</f>
        <v>0</v>
      </c>
      <c r="BL256" s="17" t="s">
        <v>129</v>
      </c>
      <c r="BM256" s="155" t="s">
        <v>290</v>
      </c>
    </row>
    <row r="257" spans="1:65" s="13" customFormat="1">
      <c r="B257" s="157"/>
      <c r="D257" s="158" t="s">
        <v>131</v>
      </c>
      <c r="E257" s="159" t="s">
        <v>1</v>
      </c>
      <c r="F257" s="160" t="s">
        <v>280</v>
      </c>
      <c r="H257" s="161">
        <v>12.912000000000001</v>
      </c>
      <c r="I257" s="162"/>
      <c r="L257" s="157"/>
      <c r="M257" s="163"/>
      <c r="N257" s="164"/>
      <c r="O257" s="164"/>
      <c r="P257" s="164"/>
      <c r="Q257" s="164"/>
      <c r="R257" s="164"/>
      <c r="S257" s="164"/>
      <c r="T257" s="165"/>
      <c r="AT257" s="159" t="s">
        <v>131</v>
      </c>
      <c r="AU257" s="159" t="s">
        <v>145</v>
      </c>
      <c r="AV257" s="13" t="s">
        <v>86</v>
      </c>
      <c r="AW257" s="13" t="s">
        <v>34</v>
      </c>
      <c r="AX257" s="13" t="s">
        <v>82</v>
      </c>
      <c r="AY257" s="159" t="s">
        <v>122</v>
      </c>
    </row>
    <row r="258" spans="1:65" s="2" customFormat="1" ht="21.75" customHeight="1">
      <c r="A258" s="32"/>
      <c r="B258" s="143"/>
      <c r="C258" s="181" t="s">
        <v>291</v>
      </c>
      <c r="D258" s="181" t="s">
        <v>212</v>
      </c>
      <c r="E258" s="182" t="s">
        <v>292</v>
      </c>
      <c r="F258" s="183" t="s">
        <v>293</v>
      </c>
      <c r="G258" s="184" t="s">
        <v>127</v>
      </c>
      <c r="H258" s="185">
        <v>13.298999999999999</v>
      </c>
      <c r="I258" s="186"/>
      <c r="J258" s="187">
        <f>ROUND(I258*H258,2)</f>
        <v>0</v>
      </c>
      <c r="K258" s="183" t="s">
        <v>128</v>
      </c>
      <c r="L258" s="188"/>
      <c r="M258" s="189" t="s">
        <v>1</v>
      </c>
      <c r="N258" s="190" t="s">
        <v>42</v>
      </c>
      <c r="O258" s="58"/>
      <c r="P258" s="153">
        <f>O258*H258</f>
        <v>0</v>
      </c>
      <c r="Q258" s="153">
        <v>0.13100000000000001</v>
      </c>
      <c r="R258" s="153">
        <f>Q258*H258</f>
        <v>1.7421690000000001</v>
      </c>
      <c r="S258" s="153">
        <v>0</v>
      </c>
      <c r="T258" s="154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5" t="s">
        <v>194</v>
      </c>
      <c r="AT258" s="155" t="s">
        <v>212</v>
      </c>
      <c r="AU258" s="155" t="s">
        <v>145</v>
      </c>
      <c r="AY258" s="17" t="s">
        <v>122</v>
      </c>
      <c r="BE258" s="156">
        <f>IF(N258="základní",J258,0)</f>
        <v>0</v>
      </c>
      <c r="BF258" s="156">
        <f>IF(N258="snížená",J258,0)</f>
        <v>0</v>
      </c>
      <c r="BG258" s="156">
        <f>IF(N258="zákl. přenesená",J258,0)</f>
        <v>0</v>
      </c>
      <c r="BH258" s="156">
        <f>IF(N258="sníž. přenesená",J258,0)</f>
        <v>0</v>
      </c>
      <c r="BI258" s="156">
        <f>IF(N258="nulová",J258,0)</f>
        <v>0</v>
      </c>
      <c r="BJ258" s="17" t="s">
        <v>82</v>
      </c>
      <c r="BK258" s="156">
        <f>ROUND(I258*H258,2)</f>
        <v>0</v>
      </c>
      <c r="BL258" s="17" t="s">
        <v>129</v>
      </c>
      <c r="BM258" s="155" t="s">
        <v>294</v>
      </c>
    </row>
    <row r="259" spans="1:65" s="13" customFormat="1">
      <c r="B259" s="157"/>
      <c r="D259" s="158" t="s">
        <v>131</v>
      </c>
      <c r="F259" s="160" t="s">
        <v>295</v>
      </c>
      <c r="H259" s="161">
        <v>13.298999999999999</v>
      </c>
      <c r="I259" s="162"/>
      <c r="L259" s="157"/>
      <c r="M259" s="163"/>
      <c r="N259" s="164"/>
      <c r="O259" s="164"/>
      <c r="P259" s="164"/>
      <c r="Q259" s="164"/>
      <c r="R259" s="164"/>
      <c r="S259" s="164"/>
      <c r="T259" s="165"/>
      <c r="AT259" s="159" t="s">
        <v>131</v>
      </c>
      <c r="AU259" s="159" t="s">
        <v>145</v>
      </c>
      <c r="AV259" s="13" t="s">
        <v>86</v>
      </c>
      <c r="AW259" s="13" t="s">
        <v>3</v>
      </c>
      <c r="AX259" s="13" t="s">
        <v>82</v>
      </c>
      <c r="AY259" s="159" t="s">
        <v>122</v>
      </c>
    </row>
    <row r="260" spans="1:65" s="12" customFormat="1" ht="22.9" customHeight="1">
      <c r="B260" s="130"/>
      <c r="D260" s="131" t="s">
        <v>76</v>
      </c>
      <c r="E260" s="141" t="s">
        <v>200</v>
      </c>
      <c r="F260" s="141" t="s">
        <v>296</v>
      </c>
      <c r="I260" s="133"/>
      <c r="J260" s="142">
        <f>BK260</f>
        <v>0</v>
      </c>
      <c r="L260" s="130"/>
      <c r="M260" s="135"/>
      <c r="N260" s="136"/>
      <c r="O260" s="136"/>
      <c r="P260" s="137">
        <f>SUM(P261:P280)</f>
        <v>0</v>
      </c>
      <c r="Q260" s="136"/>
      <c r="R260" s="137">
        <f>SUM(R261:R280)</f>
        <v>11.053014000000001</v>
      </c>
      <c r="S260" s="136"/>
      <c r="T260" s="138">
        <f>SUM(T261:T280)</f>
        <v>0</v>
      </c>
      <c r="AR260" s="131" t="s">
        <v>82</v>
      </c>
      <c r="AT260" s="139" t="s">
        <v>76</v>
      </c>
      <c r="AU260" s="139" t="s">
        <v>82</v>
      </c>
      <c r="AY260" s="131" t="s">
        <v>122</v>
      </c>
      <c r="BK260" s="140">
        <f>SUM(BK261:BK280)</f>
        <v>0</v>
      </c>
    </row>
    <row r="261" spans="1:65" s="2" customFormat="1" ht="16.5" customHeight="1">
      <c r="A261" s="32"/>
      <c r="B261" s="143"/>
      <c r="C261" s="144" t="s">
        <v>297</v>
      </c>
      <c r="D261" s="144" t="s">
        <v>124</v>
      </c>
      <c r="E261" s="145" t="s">
        <v>298</v>
      </c>
      <c r="F261" s="146" t="s">
        <v>299</v>
      </c>
      <c r="G261" s="147" t="s">
        <v>300</v>
      </c>
      <c r="H261" s="148">
        <v>1</v>
      </c>
      <c r="I261" s="149"/>
      <c r="J261" s="150">
        <f t="shared" ref="J261:J270" si="10">ROUND(I261*H261,2)</f>
        <v>0</v>
      </c>
      <c r="K261" s="146" t="s">
        <v>1</v>
      </c>
      <c r="L261" s="33"/>
      <c r="M261" s="151" t="s">
        <v>1</v>
      </c>
      <c r="N261" s="152" t="s">
        <v>42</v>
      </c>
      <c r="O261" s="58"/>
      <c r="P261" s="153">
        <f t="shared" ref="P261:P270" si="11">O261*H261</f>
        <v>0</v>
      </c>
      <c r="Q261" s="153">
        <v>0</v>
      </c>
      <c r="R261" s="153">
        <f t="shared" ref="R261:R270" si="12">Q261*H261</f>
        <v>0</v>
      </c>
      <c r="S261" s="153">
        <v>0</v>
      </c>
      <c r="T261" s="154">
        <f t="shared" ref="T261:T270" si="13"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129</v>
      </c>
      <c r="AT261" s="155" t="s">
        <v>124</v>
      </c>
      <c r="AU261" s="155" t="s">
        <v>86</v>
      </c>
      <c r="AY261" s="17" t="s">
        <v>122</v>
      </c>
      <c r="BE261" s="156">
        <f t="shared" ref="BE261:BE270" si="14">IF(N261="základní",J261,0)</f>
        <v>0</v>
      </c>
      <c r="BF261" s="156">
        <f t="shared" ref="BF261:BF270" si="15">IF(N261="snížená",J261,0)</f>
        <v>0</v>
      </c>
      <c r="BG261" s="156">
        <f t="shared" ref="BG261:BG270" si="16">IF(N261="zákl. přenesená",J261,0)</f>
        <v>0</v>
      </c>
      <c r="BH261" s="156">
        <f t="shared" ref="BH261:BH270" si="17">IF(N261="sníž. přenesená",J261,0)</f>
        <v>0</v>
      </c>
      <c r="BI261" s="156">
        <f t="shared" ref="BI261:BI270" si="18">IF(N261="nulová",J261,0)</f>
        <v>0</v>
      </c>
      <c r="BJ261" s="17" t="s">
        <v>82</v>
      </c>
      <c r="BK261" s="156">
        <f t="shared" ref="BK261:BK270" si="19">ROUND(I261*H261,2)</f>
        <v>0</v>
      </c>
      <c r="BL261" s="17" t="s">
        <v>129</v>
      </c>
      <c r="BM261" s="155" t="s">
        <v>301</v>
      </c>
    </row>
    <row r="262" spans="1:65" s="2" customFormat="1" ht="21.75" customHeight="1">
      <c r="A262" s="32"/>
      <c r="B262" s="143"/>
      <c r="C262" s="144" t="s">
        <v>302</v>
      </c>
      <c r="D262" s="144" t="s">
        <v>124</v>
      </c>
      <c r="E262" s="145" t="s">
        <v>303</v>
      </c>
      <c r="F262" s="146" t="s">
        <v>304</v>
      </c>
      <c r="G262" s="147" t="s">
        <v>300</v>
      </c>
      <c r="H262" s="148">
        <v>1</v>
      </c>
      <c r="I262" s="149"/>
      <c r="J262" s="150">
        <f t="shared" si="10"/>
        <v>0</v>
      </c>
      <c r="K262" s="146" t="s">
        <v>1</v>
      </c>
      <c r="L262" s="33"/>
      <c r="M262" s="151" t="s">
        <v>1</v>
      </c>
      <c r="N262" s="152" t="s">
        <v>42</v>
      </c>
      <c r="O262" s="58"/>
      <c r="P262" s="153">
        <f t="shared" si="11"/>
        <v>0</v>
      </c>
      <c r="Q262" s="153">
        <v>0</v>
      </c>
      <c r="R262" s="153">
        <f t="shared" si="12"/>
        <v>0</v>
      </c>
      <c r="S262" s="153">
        <v>0</v>
      </c>
      <c r="T262" s="154">
        <f t="shared" si="1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129</v>
      </c>
      <c r="AT262" s="155" t="s">
        <v>124</v>
      </c>
      <c r="AU262" s="155" t="s">
        <v>86</v>
      </c>
      <c r="AY262" s="17" t="s">
        <v>122</v>
      </c>
      <c r="BE262" s="156">
        <f t="shared" si="14"/>
        <v>0</v>
      </c>
      <c r="BF262" s="156">
        <f t="shared" si="15"/>
        <v>0</v>
      </c>
      <c r="BG262" s="156">
        <f t="shared" si="16"/>
        <v>0</v>
      </c>
      <c r="BH262" s="156">
        <f t="shared" si="17"/>
        <v>0</v>
      </c>
      <c r="BI262" s="156">
        <f t="shared" si="18"/>
        <v>0</v>
      </c>
      <c r="BJ262" s="17" t="s">
        <v>82</v>
      </c>
      <c r="BK262" s="156">
        <f t="shared" si="19"/>
        <v>0</v>
      </c>
      <c r="BL262" s="17" t="s">
        <v>129</v>
      </c>
      <c r="BM262" s="155" t="s">
        <v>305</v>
      </c>
    </row>
    <row r="263" spans="1:65" s="2" customFormat="1" ht="16.5" customHeight="1">
      <c r="A263" s="32"/>
      <c r="B263" s="143"/>
      <c r="C263" s="144" t="s">
        <v>306</v>
      </c>
      <c r="D263" s="144" t="s">
        <v>124</v>
      </c>
      <c r="E263" s="145" t="s">
        <v>307</v>
      </c>
      <c r="F263" s="146" t="s">
        <v>308</v>
      </c>
      <c r="G263" s="147" t="s">
        <v>300</v>
      </c>
      <c r="H263" s="148">
        <v>1</v>
      </c>
      <c r="I263" s="149"/>
      <c r="J263" s="150">
        <f t="shared" si="10"/>
        <v>0</v>
      </c>
      <c r="K263" s="146" t="s">
        <v>1</v>
      </c>
      <c r="L263" s="33"/>
      <c r="M263" s="151" t="s">
        <v>1</v>
      </c>
      <c r="N263" s="152" t="s">
        <v>42</v>
      </c>
      <c r="O263" s="58"/>
      <c r="P263" s="153">
        <f t="shared" si="11"/>
        <v>0</v>
      </c>
      <c r="Q263" s="153">
        <v>0</v>
      </c>
      <c r="R263" s="153">
        <f t="shared" si="12"/>
        <v>0</v>
      </c>
      <c r="S263" s="153">
        <v>0</v>
      </c>
      <c r="T263" s="154">
        <f t="shared" si="1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5" t="s">
        <v>129</v>
      </c>
      <c r="AT263" s="155" t="s">
        <v>124</v>
      </c>
      <c r="AU263" s="155" t="s">
        <v>86</v>
      </c>
      <c r="AY263" s="17" t="s">
        <v>122</v>
      </c>
      <c r="BE263" s="156">
        <f t="shared" si="14"/>
        <v>0</v>
      </c>
      <c r="BF263" s="156">
        <f t="shared" si="15"/>
        <v>0</v>
      </c>
      <c r="BG263" s="156">
        <f t="shared" si="16"/>
        <v>0</v>
      </c>
      <c r="BH263" s="156">
        <f t="shared" si="17"/>
        <v>0</v>
      </c>
      <c r="BI263" s="156">
        <f t="shared" si="18"/>
        <v>0</v>
      </c>
      <c r="BJ263" s="17" t="s">
        <v>82</v>
      </c>
      <c r="BK263" s="156">
        <f t="shared" si="19"/>
        <v>0</v>
      </c>
      <c r="BL263" s="17" t="s">
        <v>129</v>
      </c>
      <c r="BM263" s="155" t="s">
        <v>309</v>
      </c>
    </row>
    <row r="264" spans="1:65" s="2" customFormat="1" ht="16.5" customHeight="1">
      <c r="A264" s="32"/>
      <c r="B264" s="143"/>
      <c r="C264" s="144" t="s">
        <v>310</v>
      </c>
      <c r="D264" s="144" t="s">
        <v>124</v>
      </c>
      <c r="E264" s="145" t="s">
        <v>311</v>
      </c>
      <c r="F264" s="146" t="s">
        <v>312</v>
      </c>
      <c r="G264" s="147" t="s">
        <v>300</v>
      </c>
      <c r="H264" s="148">
        <v>1</v>
      </c>
      <c r="I264" s="149"/>
      <c r="J264" s="150">
        <f t="shared" si="10"/>
        <v>0</v>
      </c>
      <c r="K264" s="146" t="s">
        <v>1</v>
      </c>
      <c r="L264" s="33"/>
      <c r="M264" s="151" t="s">
        <v>1</v>
      </c>
      <c r="N264" s="152" t="s">
        <v>42</v>
      </c>
      <c r="O264" s="58"/>
      <c r="P264" s="153">
        <f t="shared" si="11"/>
        <v>0</v>
      </c>
      <c r="Q264" s="153">
        <v>0</v>
      </c>
      <c r="R264" s="153">
        <f t="shared" si="12"/>
        <v>0</v>
      </c>
      <c r="S264" s="153">
        <v>0</v>
      </c>
      <c r="T264" s="154">
        <f t="shared" si="1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129</v>
      </c>
      <c r="AT264" s="155" t="s">
        <v>124</v>
      </c>
      <c r="AU264" s="155" t="s">
        <v>86</v>
      </c>
      <c r="AY264" s="17" t="s">
        <v>122</v>
      </c>
      <c r="BE264" s="156">
        <f t="shared" si="14"/>
        <v>0</v>
      </c>
      <c r="BF264" s="156">
        <f t="shared" si="15"/>
        <v>0</v>
      </c>
      <c r="BG264" s="156">
        <f t="shared" si="16"/>
        <v>0</v>
      </c>
      <c r="BH264" s="156">
        <f t="shared" si="17"/>
        <v>0</v>
      </c>
      <c r="BI264" s="156">
        <f t="shared" si="18"/>
        <v>0</v>
      </c>
      <c r="BJ264" s="17" t="s">
        <v>82</v>
      </c>
      <c r="BK264" s="156">
        <f t="shared" si="19"/>
        <v>0</v>
      </c>
      <c r="BL264" s="17" t="s">
        <v>129</v>
      </c>
      <c r="BM264" s="155" t="s">
        <v>313</v>
      </c>
    </row>
    <row r="265" spans="1:65" s="2" customFormat="1" ht="16.5" customHeight="1">
      <c r="A265" s="32"/>
      <c r="B265" s="143"/>
      <c r="C265" s="144" t="s">
        <v>314</v>
      </c>
      <c r="D265" s="144" t="s">
        <v>124</v>
      </c>
      <c r="E265" s="145" t="s">
        <v>315</v>
      </c>
      <c r="F265" s="146" t="s">
        <v>316</v>
      </c>
      <c r="G265" s="147" t="s">
        <v>300</v>
      </c>
      <c r="H265" s="148">
        <v>1</v>
      </c>
      <c r="I265" s="149"/>
      <c r="J265" s="150">
        <f t="shared" si="10"/>
        <v>0</v>
      </c>
      <c r="K265" s="146" t="s">
        <v>1</v>
      </c>
      <c r="L265" s="33"/>
      <c r="M265" s="151" t="s">
        <v>1</v>
      </c>
      <c r="N265" s="152" t="s">
        <v>42</v>
      </c>
      <c r="O265" s="58"/>
      <c r="P265" s="153">
        <f t="shared" si="11"/>
        <v>0</v>
      </c>
      <c r="Q265" s="153">
        <v>0</v>
      </c>
      <c r="R265" s="153">
        <f t="shared" si="12"/>
        <v>0</v>
      </c>
      <c r="S265" s="153">
        <v>0</v>
      </c>
      <c r="T265" s="154">
        <f t="shared" si="1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129</v>
      </c>
      <c r="AT265" s="155" t="s">
        <v>124</v>
      </c>
      <c r="AU265" s="155" t="s">
        <v>86</v>
      </c>
      <c r="AY265" s="17" t="s">
        <v>122</v>
      </c>
      <c r="BE265" s="156">
        <f t="shared" si="14"/>
        <v>0</v>
      </c>
      <c r="BF265" s="156">
        <f t="shared" si="15"/>
        <v>0</v>
      </c>
      <c r="BG265" s="156">
        <f t="shared" si="16"/>
        <v>0</v>
      </c>
      <c r="BH265" s="156">
        <f t="shared" si="17"/>
        <v>0</v>
      </c>
      <c r="BI265" s="156">
        <f t="shared" si="18"/>
        <v>0</v>
      </c>
      <c r="BJ265" s="17" t="s">
        <v>82</v>
      </c>
      <c r="BK265" s="156">
        <f t="shared" si="19"/>
        <v>0</v>
      </c>
      <c r="BL265" s="17" t="s">
        <v>129</v>
      </c>
      <c r="BM265" s="155" t="s">
        <v>317</v>
      </c>
    </row>
    <row r="266" spans="1:65" s="2" customFormat="1" ht="16.5" customHeight="1">
      <c r="A266" s="32"/>
      <c r="B266" s="143"/>
      <c r="C266" s="144" t="s">
        <v>318</v>
      </c>
      <c r="D266" s="144" t="s">
        <v>124</v>
      </c>
      <c r="E266" s="145" t="s">
        <v>319</v>
      </c>
      <c r="F266" s="146" t="s">
        <v>320</v>
      </c>
      <c r="G266" s="147" t="s">
        <v>300</v>
      </c>
      <c r="H266" s="148">
        <v>1</v>
      </c>
      <c r="I266" s="149"/>
      <c r="J266" s="150">
        <f t="shared" si="10"/>
        <v>0</v>
      </c>
      <c r="K266" s="146" t="s">
        <v>1</v>
      </c>
      <c r="L266" s="33"/>
      <c r="M266" s="151" t="s">
        <v>1</v>
      </c>
      <c r="N266" s="152" t="s">
        <v>42</v>
      </c>
      <c r="O266" s="58"/>
      <c r="P266" s="153">
        <f t="shared" si="11"/>
        <v>0</v>
      </c>
      <c r="Q266" s="153">
        <v>0</v>
      </c>
      <c r="R266" s="153">
        <f t="shared" si="12"/>
        <v>0</v>
      </c>
      <c r="S266" s="153">
        <v>0</v>
      </c>
      <c r="T266" s="154">
        <f t="shared" si="1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129</v>
      </c>
      <c r="AT266" s="155" t="s">
        <v>124</v>
      </c>
      <c r="AU266" s="155" t="s">
        <v>86</v>
      </c>
      <c r="AY266" s="17" t="s">
        <v>122</v>
      </c>
      <c r="BE266" s="156">
        <f t="shared" si="14"/>
        <v>0</v>
      </c>
      <c r="BF266" s="156">
        <f t="shared" si="15"/>
        <v>0</v>
      </c>
      <c r="BG266" s="156">
        <f t="shared" si="16"/>
        <v>0</v>
      </c>
      <c r="BH266" s="156">
        <f t="shared" si="17"/>
        <v>0</v>
      </c>
      <c r="BI266" s="156">
        <f t="shared" si="18"/>
        <v>0</v>
      </c>
      <c r="BJ266" s="17" t="s">
        <v>82</v>
      </c>
      <c r="BK266" s="156">
        <f t="shared" si="19"/>
        <v>0</v>
      </c>
      <c r="BL266" s="17" t="s">
        <v>129</v>
      </c>
      <c r="BM266" s="155" t="s">
        <v>321</v>
      </c>
    </row>
    <row r="267" spans="1:65" s="2" customFormat="1" ht="24.2" customHeight="1">
      <c r="A267" s="32"/>
      <c r="B267" s="143"/>
      <c r="C267" s="144" t="s">
        <v>322</v>
      </c>
      <c r="D267" s="144" t="s">
        <v>124</v>
      </c>
      <c r="E267" s="145" t="s">
        <v>323</v>
      </c>
      <c r="F267" s="146" t="s">
        <v>324</v>
      </c>
      <c r="G267" s="147" t="s">
        <v>300</v>
      </c>
      <c r="H267" s="148">
        <v>1</v>
      </c>
      <c r="I267" s="149"/>
      <c r="J267" s="150">
        <f t="shared" si="10"/>
        <v>0</v>
      </c>
      <c r="K267" s="146" t="s">
        <v>1</v>
      </c>
      <c r="L267" s="33"/>
      <c r="M267" s="151" t="s">
        <v>1</v>
      </c>
      <c r="N267" s="152" t="s">
        <v>42</v>
      </c>
      <c r="O267" s="58"/>
      <c r="P267" s="153">
        <f t="shared" si="11"/>
        <v>0</v>
      </c>
      <c r="Q267" s="153">
        <v>0</v>
      </c>
      <c r="R267" s="153">
        <f t="shared" si="12"/>
        <v>0</v>
      </c>
      <c r="S267" s="153">
        <v>0</v>
      </c>
      <c r="T267" s="154">
        <f t="shared" si="1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5" t="s">
        <v>129</v>
      </c>
      <c r="AT267" s="155" t="s">
        <v>124</v>
      </c>
      <c r="AU267" s="155" t="s">
        <v>86</v>
      </c>
      <c r="AY267" s="17" t="s">
        <v>122</v>
      </c>
      <c r="BE267" s="156">
        <f t="shared" si="14"/>
        <v>0</v>
      </c>
      <c r="BF267" s="156">
        <f t="shared" si="15"/>
        <v>0</v>
      </c>
      <c r="BG267" s="156">
        <f t="shared" si="16"/>
        <v>0</v>
      </c>
      <c r="BH267" s="156">
        <f t="shared" si="17"/>
        <v>0</v>
      </c>
      <c r="BI267" s="156">
        <f t="shared" si="18"/>
        <v>0</v>
      </c>
      <c r="BJ267" s="17" t="s">
        <v>82</v>
      </c>
      <c r="BK267" s="156">
        <f t="shared" si="19"/>
        <v>0</v>
      </c>
      <c r="BL267" s="17" t="s">
        <v>129</v>
      </c>
      <c r="BM267" s="155" t="s">
        <v>325</v>
      </c>
    </row>
    <row r="268" spans="1:65" s="2" customFormat="1" ht="16.5" customHeight="1">
      <c r="A268" s="32"/>
      <c r="B268" s="143"/>
      <c r="C268" s="144" t="s">
        <v>326</v>
      </c>
      <c r="D268" s="144" t="s">
        <v>124</v>
      </c>
      <c r="E268" s="145" t="s">
        <v>327</v>
      </c>
      <c r="F268" s="146" t="s">
        <v>328</v>
      </c>
      <c r="G268" s="147" t="s">
        <v>300</v>
      </c>
      <c r="H268" s="148">
        <v>3</v>
      </c>
      <c r="I268" s="149"/>
      <c r="J268" s="150">
        <f t="shared" si="10"/>
        <v>0</v>
      </c>
      <c r="K268" s="146" t="s">
        <v>1</v>
      </c>
      <c r="L268" s="33"/>
      <c r="M268" s="151" t="s">
        <v>1</v>
      </c>
      <c r="N268" s="152" t="s">
        <v>42</v>
      </c>
      <c r="O268" s="58"/>
      <c r="P268" s="153">
        <f t="shared" si="11"/>
        <v>0</v>
      </c>
      <c r="Q268" s="153">
        <v>0</v>
      </c>
      <c r="R268" s="153">
        <f t="shared" si="12"/>
        <v>0</v>
      </c>
      <c r="S268" s="153">
        <v>0</v>
      </c>
      <c r="T268" s="154">
        <f t="shared" si="1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129</v>
      </c>
      <c r="AT268" s="155" t="s">
        <v>124</v>
      </c>
      <c r="AU268" s="155" t="s">
        <v>86</v>
      </c>
      <c r="AY268" s="17" t="s">
        <v>122</v>
      </c>
      <c r="BE268" s="156">
        <f t="shared" si="14"/>
        <v>0</v>
      </c>
      <c r="BF268" s="156">
        <f t="shared" si="15"/>
        <v>0</v>
      </c>
      <c r="BG268" s="156">
        <f t="shared" si="16"/>
        <v>0</v>
      </c>
      <c r="BH268" s="156">
        <f t="shared" si="17"/>
        <v>0</v>
      </c>
      <c r="BI268" s="156">
        <f t="shared" si="18"/>
        <v>0</v>
      </c>
      <c r="BJ268" s="17" t="s">
        <v>82</v>
      </c>
      <c r="BK268" s="156">
        <f t="shared" si="19"/>
        <v>0</v>
      </c>
      <c r="BL268" s="17" t="s">
        <v>129</v>
      </c>
      <c r="BM268" s="155" t="s">
        <v>329</v>
      </c>
    </row>
    <row r="269" spans="1:65" s="2" customFormat="1" ht="21.75" customHeight="1">
      <c r="A269" s="32"/>
      <c r="B269" s="143"/>
      <c r="C269" s="144" t="s">
        <v>330</v>
      </c>
      <c r="D269" s="144" t="s">
        <v>124</v>
      </c>
      <c r="E269" s="145" t="s">
        <v>331</v>
      </c>
      <c r="F269" s="146" t="s">
        <v>332</v>
      </c>
      <c r="G269" s="147" t="s">
        <v>137</v>
      </c>
      <c r="H269" s="148">
        <v>1.2</v>
      </c>
      <c r="I269" s="149"/>
      <c r="J269" s="150">
        <f t="shared" si="10"/>
        <v>0</v>
      </c>
      <c r="K269" s="146" t="s">
        <v>128</v>
      </c>
      <c r="L269" s="33"/>
      <c r="M269" s="151" t="s">
        <v>1</v>
      </c>
      <c r="N269" s="152" t="s">
        <v>42</v>
      </c>
      <c r="O269" s="58"/>
      <c r="P269" s="153">
        <f t="shared" si="11"/>
        <v>0</v>
      </c>
      <c r="Q269" s="153">
        <v>1.43E-2</v>
      </c>
      <c r="R269" s="153">
        <f t="shared" si="12"/>
        <v>1.7159999999999998E-2</v>
      </c>
      <c r="S269" s="153">
        <v>0</v>
      </c>
      <c r="T269" s="154">
        <f t="shared" si="1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129</v>
      </c>
      <c r="AT269" s="155" t="s">
        <v>124</v>
      </c>
      <c r="AU269" s="155" t="s">
        <v>86</v>
      </c>
      <c r="AY269" s="17" t="s">
        <v>122</v>
      </c>
      <c r="BE269" s="156">
        <f t="shared" si="14"/>
        <v>0</v>
      </c>
      <c r="BF269" s="156">
        <f t="shared" si="15"/>
        <v>0</v>
      </c>
      <c r="BG269" s="156">
        <f t="shared" si="16"/>
        <v>0</v>
      </c>
      <c r="BH269" s="156">
        <f t="shared" si="17"/>
        <v>0</v>
      </c>
      <c r="BI269" s="156">
        <f t="shared" si="18"/>
        <v>0</v>
      </c>
      <c r="BJ269" s="17" t="s">
        <v>82</v>
      </c>
      <c r="BK269" s="156">
        <f t="shared" si="19"/>
        <v>0</v>
      </c>
      <c r="BL269" s="17" t="s">
        <v>129</v>
      </c>
      <c r="BM269" s="155" t="s">
        <v>333</v>
      </c>
    </row>
    <row r="270" spans="1:65" s="2" customFormat="1" ht="44.25" customHeight="1">
      <c r="A270" s="32"/>
      <c r="B270" s="143"/>
      <c r="C270" s="144" t="s">
        <v>334</v>
      </c>
      <c r="D270" s="144" t="s">
        <v>124</v>
      </c>
      <c r="E270" s="145" t="s">
        <v>335</v>
      </c>
      <c r="F270" s="146" t="s">
        <v>336</v>
      </c>
      <c r="G270" s="147" t="s">
        <v>137</v>
      </c>
      <c r="H270" s="148">
        <v>89.42</v>
      </c>
      <c r="I270" s="149"/>
      <c r="J270" s="150">
        <f t="shared" si="10"/>
        <v>0</v>
      </c>
      <c r="K270" s="146" t="s">
        <v>128</v>
      </c>
      <c r="L270" s="33"/>
      <c r="M270" s="151" t="s">
        <v>1</v>
      </c>
      <c r="N270" s="152" t="s">
        <v>42</v>
      </c>
      <c r="O270" s="58"/>
      <c r="P270" s="153">
        <f t="shared" si="11"/>
        <v>0</v>
      </c>
      <c r="Q270" s="153">
        <v>0.10095</v>
      </c>
      <c r="R270" s="153">
        <f t="shared" si="12"/>
        <v>9.0269490000000001</v>
      </c>
      <c r="S270" s="153">
        <v>0</v>
      </c>
      <c r="T270" s="154">
        <f t="shared" si="1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129</v>
      </c>
      <c r="AT270" s="155" t="s">
        <v>124</v>
      </c>
      <c r="AU270" s="155" t="s">
        <v>86</v>
      </c>
      <c r="AY270" s="17" t="s">
        <v>122</v>
      </c>
      <c r="BE270" s="156">
        <f t="shared" si="14"/>
        <v>0</v>
      </c>
      <c r="BF270" s="156">
        <f t="shared" si="15"/>
        <v>0</v>
      </c>
      <c r="BG270" s="156">
        <f t="shared" si="16"/>
        <v>0</v>
      </c>
      <c r="BH270" s="156">
        <f t="shared" si="17"/>
        <v>0</v>
      </c>
      <c r="BI270" s="156">
        <f t="shared" si="18"/>
        <v>0</v>
      </c>
      <c r="BJ270" s="17" t="s">
        <v>82</v>
      </c>
      <c r="BK270" s="156">
        <f t="shared" si="19"/>
        <v>0</v>
      </c>
      <c r="BL270" s="17" t="s">
        <v>129</v>
      </c>
      <c r="BM270" s="155" t="s">
        <v>337</v>
      </c>
    </row>
    <row r="271" spans="1:65" s="13" customFormat="1">
      <c r="B271" s="157"/>
      <c r="D271" s="158" t="s">
        <v>131</v>
      </c>
      <c r="E271" s="159" t="s">
        <v>1</v>
      </c>
      <c r="F271" s="160" t="s">
        <v>338</v>
      </c>
      <c r="H271" s="161">
        <v>52</v>
      </c>
      <c r="I271" s="162"/>
      <c r="L271" s="157"/>
      <c r="M271" s="163"/>
      <c r="N271" s="164"/>
      <c r="O271" s="164"/>
      <c r="P271" s="164"/>
      <c r="Q271" s="164"/>
      <c r="R271" s="164"/>
      <c r="S271" s="164"/>
      <c r="T271" s="165"/>
      <c r="AT271" s="159" t="s">
        <v>131</v>
      </c>
      <c r="AU271" s="159" t="s">
        <v>86</v>
      </c>
      <c r="AV271" s="13" t="s">
        <v>86</v>
      </c>
      <c r="AW271" s="13" t="s">
        <v>34</v>
      </c>
      <c r="AX271" s="13" t="s">
        <v>77</v>
      </c>
      <c r="AY271" s="159" t="s">
        <v>122</v>
      </c>
    </row>
    <row r="272" spans="1:65" s="13" customFormat="1">
      <c r="B272" s="157"/>
      <c r="D272" s="158" t="s">
        <v>131</v>
      </c>
      <c r="E272" s="159" t="s">
        <v>1</v>
      </c>
      <c r="F272" s="160" t="s">
        <v>267</v>
      </c>
      <c r="H272" s="161">
        <v>-1.2</v>
      </c>
      <c r="I272" s="162"/>
      <c r="L272" s="157"/>
      <c r="M272" s="163"/>
      <c r="N272" s="164"/>
      <c r="O272" s="164"/>
      <c r="P272" s="164"/>
      <c r="Q272" s="164"/>
      <c r="R272" s="164"/>
      <c r="S272" s="164"/>
      <c r="T272" s="165"/>
      <c r="AT272" s="159" t="s">
        <v>131</v>
      </c>
      <c r="AU272" s="159" t="s">
        <v>86</v>
      </c>
      <c r="AV272" s="13" t="s">
        <v>86</v>
      </c>
      <c r="AW272" s="13" t="s">
        <v>34</v>
      </c>
      <c r="AX272" s="13" t="s">
        <v>77</v>
      </c>
      <c r="AY272" s="159" t="s">
        <v>122</v>
      </c>
    </row>
    <row r="273" spans="1:65" s="13" customFormat="1">
      <c r="B273" s="157"/>
      <c r="D273" s="158" t="s">
        <v>131</v>
      </c>
      <c r="E273" s="159" t="s">
        <v>1</v>
      </c>
      <c r="F273" s="160" t="s">
        <v>339</v>
      </c>
      <c r="H273" s="161">
        <v>17.100000000000001</v>
      </c>
      <c r="I273" s="162"/>
      <c r="L273" s="157"/>
      <c r="M273" s="163"/>
      <c r="N273" s="164"/>
      <c r="O273" s="164"/>
      <c r="P273" s="164"/>
      <c r="Q273" s="164"/>
      <c r="R273" s="164"/>
      <c r="S273" s="164"/>
      <c r="T273" s="165"/>
      <c r="AT273" s="159" t="s">
        <v>131</v>
      </c>
      <c r="AU273" s="159" t="s">
        <v>86</v>
      </c>
      <c r="AV273" s="13" t="s">
        <v>86</v>
      </c>
      <c r="AW273" s="13" t="s">
        <v>34</v>
      </c>
      <c r="AX273" s="13" t="s">
        <v>77</v>
      </c>
      <c r="AY273" s="159" t="s">
        <v>122</v>
      </c>
    </row>
    <row r="274" spans="1:65" s="13" customFormat="1">
      <c r="B274" s="157"/>
      <c r="D274" s="158" t="s">
        <v>131</v>
      </c>
      <c r="E274" s="159" t="s">
        <v>1</v>
      </c>
      <c r="F274" s="160" t="s">
        <v>340</v>
      </c>
      <c r="H274" s="161">
        <v>21.52</v>
      </c>
      <c r="I274" s="162"/>
      <c r="L274" s="157"/>
      <c r="M274" s="163"/>
      <c r="N274" s="164"/>
      <c r="O274" s="164"/>
      <c r="P274" s="164"/>
      <c r="Q274" s="164"/>
      <c r="R274" s="164"/>
      <c r="S274" s="164"/>
      <c r="T274" s="165"/>
      <c r="AT274" s="159" t="s">
        <v>131</v>
      </c>
      <c r="AU274" s="159" t="s">
        <v>86</v>
      </c>
      <c r="AV274" s="13" t="s">
        <v>86</v>
      </c>
      <c r="AW274" s="13" t="s">
        <v>34</v>
      </c>
      <c r="AX274" s="13" t="s">
        <v>77</v>
      </c>
      <c r="AY274" s="159" t="s">
        <v>122</v>
      </c>
    </row>
    <row r="275" spans="1:65" s="14" customFormat="1">
      <c r="B275" s="166"/>
      <c r="D275" s="158" t="s">
        <v>131</v>
      </c>
      <c r="E275" s="167" t="s">
        <v>1</v>
      </c>
      <c r="F275" s="168" t="s">
        <v>134</v>
      </c>
      <c r="H275" s="169">
        <v>89.42</v>
      </c>
      <c r="I275" s="170"/>
      <c r="L275" s="166"/>
      <c r="M275" s="171"/>
      <c r="N275" s="172"/>
      <c r="O275" s="172"/>
      <c r="P275" s="172"/>
      <c r="Q275" s="172"/>
      <c r="R275" s="172"/>
      <c r="S275" s="172"/>
      <c r="T275" s="173"/>
      <c r="AT275" s="167" t="s">
        <v>131</v>
      </c>
      <c r="AU275" s="167" t="s">
        <v>86</v>
      </c>
      <c r="AV275" s="14" t="s">
        <v>129</v>
      </c>
      <c r="AW275" s="14" t="s">
        <v>34</v>
      </c>
      <c r="AX275" s="14" t="s">
        <v>82</v>
      </c>
      <c r="AY275" s="167" t="s">
        <v>122</v>
      </c>
    </row>
    <row r="276" spans="1:65" s="2" customFormat="1" ht="16.5" customHeight="1">
      <c r="A276" s="32"/>
      <c r="B276" s="143"/>
      <c r="C276" s="181" t="s">
        <v>341</v>
      </c>
      <c r="D276" s="181" t="s">
        <v>212</v>
      </c>
      <c r="E276" s="182" t="s">
        <v>342</v>
      </c>
      <c r="F276" s="183" t="s">
        <v>343</v>
      </c>
      <c r="G276" s="184" t="s">
        <v>137</v>
      </c>
      <c r="H276" s="185">
        <v>90</v>
      </c>
      <c r="I276" s="186"/>
      <c r="J276" s="187">
        <f>ROUND(I276*H276,2)</f>
        <v>0</v>
      </c>
      <c r="K276" s="183" t="s">
        <v>128</v>
      </c>
      <c r="L276" s="188"/>
      <c r="M276" s="189" t="s">
        <v>1</v>
      </c>
      <c r="N276" s="190" t="s">
        <v>42</v>
      </c>
      <c r="O276" s="58"/>
      <c r="P276" s="153">
        <f>O276*H276</f>
        <v>0</v>
      </c>
      <c r="Q276" s="153">
        <v>2.1999999999999999E-2</v>
      </c>
      <c r="R276" s="153">
        <f>Q276*H276</f>
        <v>1.98</v>
      </c>
      <c r="S276" s="153">
        <v>0</v>
      </c>
      <c r="T276" s="154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5" t="s">
        <v>194</v>
      </c>
      <c r="AT276" s="155" t="s">
        <v>212</v>
      </c>
      <c r="AU276" s="155" t="s">
        <v>86</v>
      </c>
      <c r="AY276" s="17" t="s">
        <v>122</v>
      </c>
      <c r="BE276" s="156">
        <f>IF(N276="základní",J276,0)</f>
        <v>0</v>
      </c>
      <c r="BF276" s="156">
        <f>IF(N276="snížená",J276,0)</f>
        <v>0</v>
      </c>
      <c r="BG276" s="156">
        <f>IF(N276="zákl. přenesená",J276,0)</f>
        <v>0</v>
      </c>
      <c r="BH276" s="156">
        <f>IF(N276="sníž. přenesená",J276,0)</f>
        <v>0</v>
      </c>
      <c r="BI276" s="156">
        <f>IF(N276="nulová",J276,0)</f>
        <v>0</v>
      </c>
      <c r="BJ276" s="17" t="s">
        <v>82</v>
      </c>
      <c r="BK276" s="156">
        <f>ROUND(I276*H276,2)</f>
        <v>0</v>
      </c>
      <c r="BL276" s="17" t="s">
        <v>129</v>
      </c>
      <c r="BM276" s="155" t="s">
        <v>344</v>
      </c>
    </row>
    <row r="277" spans="1:65" s="2" customFormat="1" ht="24.2" customHeight="1">
      <c r="A277" s="32"/>
      <c r="B277" s="143"/>
      <c r="C277" s="144" t="s">
        <v>345</v>
      </c>
      <c r="D277" s="144" t="s">
        <v>124</v>
      </c>
      <c r="E277" s="145" t="s">
        <v>346</v>
      </c>
      <c r="F277" s="146" t="s">
        <v>347</v>
      </c>
      <c r="G277" s="147" t="s">
        <v>127</v>
      </c>
      <c r="H277" s="148">
        <v>61.5</v>
      </c>
      <c r="I277" s="149"/>
      <c r="J277" s="150">
        <f>ROUND(I277*H277,2)</f>
        <v>0</v>
      </c>
      <c r="K277" s="146" t="s">
        <v>128</v>
      </c>
      <c r="L277" s="33"/>
      <c r="M277" s="151" t="s">
        <v>1</v>
      </c>
      <c r="N277" s="152" t="s">
        <v>42</v>
      </c>
      <c r="O277" s="58"/>
      <c r="P277" s="153">
        <f>O277*H277</f>
        <v>0</v>
      </c>
      <c r="Q277" s="153">
        <v>4.6999999999999999E-4</v>
      </c>
      <c r="R277" s="153">
        <f>Q277*H277</f>
        <v>2.8905E-2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129</v>
      </c>
      <c r="AT277" s="155" t="s">
        <v>124</v>
      </c>
      <c r="AU277" s="155" t="s">
        <v>86</v>
      </c>
      <c r="AY277" s="17" t="s">
        <v>122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82</v>
      </c>
      <c r="BK277" s="156">
        <f>ROUND(I277*H277,2)</f>
        <v>0</v>
      </c>
      <c r="BL277" s="17" t="s">
        <v>129</v>
      </c>
      <c r="BM277" s="155" t="s">
        <v>348</v>
      </c>
    </row>
    <row r="278" spans="1:65" s="13" customFormat="1">
      <c r="B278" s="157"/>
      <c r="D278" s="158" t="s">
        <v>131</v>
      </c>
      <c r="E278" s="159" t="s">
        <v>1</v>
      </c>
      <c r="F278" s="160" t="s">
        <v>285</v>
      </c>
      <c r="H278" s="161">
        <v>48</v>
      </c>
      <c r="I278" s="162"/>
      <c r="L278" s="157"/>
      <c r="M278" s="163"/>
      <c r="N278" s="164"/>
      <c r="O278" s="164"/>
      <c r="P278" s="164"/>
      <c r="Q278" s="164"/>
      <c r="R278" s="164"/>
      <c r="S278" s="164"/>
      <c r="T278" s="165"/>
      <c r="AT278" s="159" t="s">
        <v>131</v>
      </c>
      <c r="AU278" s="159" t="s">
        <v>86</v>
      </c>
      <c r="AV278" s="13" t="s">
        <v>86</v>
      </c>
      <c r="AW278" s="13" t="s">
        <v>34</v>
      </c>
      <c r="AX278" s="13" t="s">
        <v>77</v>
      </c>
      <c r="AY278" s="159" t="s">
        <v>122</v>
      </c>
    </row>
    <row r="279" spans="1:65" s="13" customFormat="1">
      <c r="B279" s="157"/>
      <c r="D279" s="158" t="s">
        <v>131</v>
      </c>
      <c r="E279" s="159" t="s">
        <v>1</v>
      </c>
      <c r="F279" s="160" t="s">
        <v>286</v>
      </c>
      <c r="H279" s="161">
        <v>13.5</v>
      </c>
      <c r="I279" s="162"/>
      <c r="L279" s="157"/>
      <c r="M279" s="163"/>
      <c r="N279" s="164"/>
      <c r="O279" s="164"/>
      <c r="P279" s="164"/>
      <c r="Q279" s="164"/>
      <c r="R279" s="164"/>
      <c r="S279" s="164"/>
      <c r="T279" s="165"/>
      <c r="AT279" s="159" t="s">
        <v>131</v>
      </c>
      <c r="AU279" s="159" t="s">
        <v>86</v>
      </c>
      <c r="AV279" s="13" t="s">
        <v>86</v>
      </c>
      <c r="AW279" s="13" t="s">
        <v>34</v>
      </c>
      <c r="AX279" s="13" t="s">
        <v>77</v>
      </c>
      <c r="AY279" s="159" t="s">
        <v>122</v>
      </c>
    </row>
    <row r="280" spans="1:65" s="14" customFormat="1">
      <c r="B280" s="166"/>
      <c r="D280" s="158" t="s">
        <v>131</v>
      </c>
      <c r="E280" s="167" t="s">
        <v>1</v>
      </c>
      <c r="F280" s="168" t="s">
        <v>134</v>
      </c>
      <c r="H280" s="169">
        <v>61.5</v>
      </c>
      <c r="I280" s="170"/>
      <c r="L280" s="166"/>
      <c r="M280" s="171"/>
      <c r="N280" s="172"/>
      <c r="O280" s="172"/>
      <c r="P280" s="172"/>
      <c r="Q280" s="172"/>
      <c r="R280" s="172"/>
      <c r="S280" s="172"/>
      <c r="T280" s="173"/>
      <c r="AT280" s="167" t="s">
        <v>131</v>
      </c>
      <c r="AU280" s="167" t="s">
        <v>86</v>
      </c>
      <c r="AV280" s="14" t="s">
        <v>129</v>
      </c>
      <c r="AW280" s="14" t="s">
        <v>34</v>
      </c>
      <c r="AX280" s="14" t="s">
        <v>82</v>
      </c>
      <c r="AY280" s="167" t="s">
        <v>122</v>
      </c>
    </row>
    <row r="281" spans="1:65" s="12" customFormat="1" ht="22.9" customHeight="1">
      <c r="B281" s="130"/>
      <c r="D281" s="131" t="s">
        <v>76</v>
      </c>
      <c r="E281" s="141" t="s">
        <v>349</v>
      </c>
      <c r="F281" s="141" t="s">
        <v>350</v>
      </c>
      <c r="I281" s="133"/>
      <c r="J281" s="142">
        <f>BK281</f>
        <v>0</v>
      </c>
      <c r="L281" s="130"/>
      <c r="M281" s="135"/>
      <c r="N281" s="136"/>
      <c r="O281" s="136"/>
      <c r="P281" s="137">
        <f>P282</f>
        <v>0</v>
      </c>
      <c r="Q281" s="136"/>
      <c r="R281" s="137">
        <f>R282</f>
        <v>0</v>
      </c>
      <c r="S281" s="136"/>
      <c r="T281" s="138">
        <f>T282</f>
        <v>0</v>
      </c>
      <c r="AR281" s="131" t="s">
        <v>82</v>
      </c>
      <c r="AT281" s="139" t="s">
        <v>76</v>
      </c>
      <c r="AU281" s="139" t="s">
        <v>82</v>
      </c>
      <c r="AY281" s="131" t="s">
        <v>122</v>
      </c>
      <c r="BK281" s="140">
        <f>BK282</f>
        <v>0</v>
      </c>
    </row>
    <row r="282" spans="1:65" s="2" customFormat="1" ht="24.2" customHeight="1">
      <c r="A282" s="32"/>
      <c r="B282" s="143"/>
      <c r="C282" s="144" t="s">
        <v>351</v>
      </c>
      <c r="D282" s="144" t="s">
        <v>124</v>
      </c>
      <c r="E282" s="145" t="s">
        <v>352</v>
      </c>
      <c r="F282" s="146" t="s">
        <v>353</v>
      </c>
      <c r="G282" s="147" t="s">
        <v>197</v>
      </c>
      <c r="H282" s="148">
        <v>58.767000000000003</v>
      </c>
      <c r="I282" s="149"/>
      <c r="J282" s="150">
        <f>ROUND(I282*H282,2)</f>
        <v>0</v>
      </c>
      <c r="K282" s="146" t="s">
        <v>128</v>
      </c>
      <c r="L282" s="33"/>
      <c r="M282" s="191" t="s">
        <v>1</v>
      </c>
      <c r="N282" s="192" t="s">
        <v>42</v>
      </c>
      <c r="O282" s="193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129</v>
      </c>
      <c r="AT282" s="155" t="s">
        <v>124</v>
      </c>
      <c r="AU282" s="155" t="s">
        <v>86</v>
      </c>
      <c r="AY282" s="17" t="s">
        <v>122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7" t="s">
        <v>82</v>
      </c>
      <c r="BK282" s="156">
        <f>ROUND(I282*H282,2)</f>
        <v>0</v>
      </c>
      <c r="BL282" s="17" t="s">
        <v>129</v>
      </c>
      <c r="BM282" s="155" t="s">
        <v>354</v>
      </c>
    </row>
    <row r="283" spans="1:65" s="2" customFormat="1" ht="6.95" customHeight="1">
      <c r="A283" s="32"/>
      <c r="B283" s="47"/>
      <c r="C283" s="48"/>
      <c r="D283" s="48"/>
      <c r="E283" s="48"/>
      <c r="F283" s="48"/>
      <c r="G283" s="48"/>
      <c r="H283" s="48"/>
      <c r="I283" s="48"/>
      <c r="J283" s="48"/>
      <c r="K283" s="48"/>
      <c r="L283" s="33"/>
      <c r="M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</row>
  </sheetData>
  <autoFilter ref="C123:K282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9"/>
  <sheetViews>
    <sheetView showGridLines="0" topLeftCell="A107" workbookViewId="0">
      <selection activeCell="H133" sqref="H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91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6" t="str">
        <f>'Rekapitulace stavby'!K6</f>
        <v>Klatovy, dětské hřiště v ul. Karafiátová</v>
      </c>
      <c r="F7" s="237"/>
      <c r="G7" s="237"/>
      <c r="H7" s="237"/>
      <c r="L7" s="20"/>
    </row>
    <row r="8" spans="1:46" s="2" customFormat="1" ht="12" customHeight="1">
      <c r="A8" s="32"/>
      <c r="B8" s="33"/>
      <c r="C8" s="32"/>
      <c r="D8" s="27" t="s">
        <v>92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8" t="s">
        <v>355</v>
      </c>
      <c r="F9" s="235"/>
      <c r="G9" s="235"/>
      <c r="H9" s="235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13. 7. 2021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29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30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8" t="str">
        <f>'Rekapitulace stavby'!E14</f>
        <v>Vyplň údaj</v>
      </c>
      <c r="F18" s="227"/>
      <c r="G18" s="227"/>
      <c r="H18" s="227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32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28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1" t="s">
        <v>1</v>
      </c>
      <c r="F27" s="231"/>
      <c r="G27" s="231"/>
      <c r="H27" s="231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ROUND((SUM(BE120:BE128)),  2)</f>
        <v>0</v>
      </c>
      <c r="G33" s="32"/>
      <c r="H33" s="32"/>
      <c r="I33" s="100">
        <v>0.21</v>
      </c>
      <c r="J33" s="99">
        <f>ROUND(((SUM(BE120:BE128))*I33),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ROUND((SUM(BF120:BF128)),  2)</f>
        <v>0</v>
      </c>
      <c r="G34" s="32"/>
      <c r="H34" s="32"/>
      <c r="I34" s="100">
        <v>0.15</v>
      </c>
      <c r="J34" s="99">
        <f>ROUND(((SUM(BF120:BF128))*I34),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ROUND((SUM(BG120:BG128)),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ROUND((SUM(BH120:BH128)),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ROUND((SUM(BI120:BI128)),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6" t="str">
        <f>E7</f>
        <v>Klatovy, dětské hřiště v ul. Karafiátová</v>
      </c>
      <c r="F85" s="237"/>
      <c r="G85" s="237"/>
      <c r="H85" s="23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8" t="str">
        <f>E9</f>
        <v>OVN - Ostatní a vedlejší náklady</v>
      </c>
      <c r="F87" s="235"/>
      <c r="G87" s="235"/>
      <c r="H87" s="235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Klatovy</v>
      </c>
      <c r="G89" s="32"/>
      <c r="H89" s="32"/>
      <c r="I89" s="27" t="s">
        <v>22</v>
      </c>
      <c r="J89" s="55" t="str">
        <f>IF(J12="","",J12)</f>
        <v>13. 7. 2021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Město Klatovy, nam. Míru 62, 33901 Klatovy</v>
      </c>
      <c r="G91" s="32"/>
      <c r="H91" s="32"/>
      <c r="I91" s="27" t="s">
        <v>32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30</v>
      </c>
      <c r="D92" s="32"/>
      <c r="E92" s="32"/>
      <c r="F92" s="25" t="str">
        <f>IF(E18="","",E18)</f>
        <v>Vyplň údaj</v>
      </c>
      <c r="G92" s="32"/>
      <c r="H92" s="32"/>
      <c r="I92" s="2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31" s="9" customFormat="1" ht="24.95" customHeight="1">
      <c r="B97" s="112"/>
      <c r="D97" s="113" t="s">
        <v>356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>
      <c r="B98" s="116"/>
      <c r="D98" s="117" t="s">
        <v>357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10" customFormat="1" ht="19.899999999999999" customHeight="1">
      <c r="B99" s="116"/>
      <c r="D99" s="117" t="s">
        <v>358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31" s="10" customFormat="1" ht="19.899999999999999" customHeight="1">
      <c r="B100" s="116"/>
      <c r="D100" s="117" t="s">
        <v>359</v>
      </c>
      <c r="E100" s="118"/>
      <c r="F100" s="118"/>
      <c r="G100" s="118"/>
      <c r="H100" s="118"/>
      <c r="I100" s="118"/>
      <c r="J100" s="119">
        <f>J127</f>
        <v>0</v>
      </c>
      <c r="L100" s="116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107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6" t="str">
        <f>E7</f>
        <v>Klatovy, dětské hřiště v ul. Karafiátová</v>
      </c>
      <c r="F110" s="237"/>
      <c r="G110" s="237"/>
      <c r="H110" s="237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92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08" t="str">
        <f>E9</f>
        <v>OVN - Ostatní a vedlejší náklady</v>
      </c>
      <c r="F112" s="235"/>
      <c r="G112" s="235"/>
      <c r="H112" s="235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>Klatovy</v>
      </c>
      <c r="G114" s="32"/>
      <c r="H114" s="32"/>
      <c r="I114" s="27" t="s">
        <v>22</v>
      </c>
      <c r="J114" s="55" t="str">
        <f>IF(J12="","",J12)</f>
        <v>13. 7. 2021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24</v>
      </c>
      <c r="D116" s="32"/>
      <c r="E116" s="32"/>
      <c r="F116" s="25" t="str">
        <f>E15</f>
        <v>Město Klatovy, nam. Míru 62, 33901 Klatovy</v>
      </c>
      <c r="G116" s="32"/>
      <c r="H116" s="32"/>
      <c r="I116" s="27" t="s">
        <v>32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30</v>
      </c>
      <c r="D117" s="32"/>
      <c r="E117" s="32"/>
      <c r="F117" s="25" t="str">
        <f>IF(E18="","",E18)</f>
        <v>Vyplň údaj</v>
      </c>
      <c r="G117" s="32"/>
      <c r="H117" s="32"/>
      <c r="I117" s="27" t="s">
        <v>35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20"/>
      <c r="B119" s="121"/>
      <c r="C119" s="122" t="s">
        <v>108</v>
      </c>
      <c r="D119" s="123" t="s">
        <v>62</v>
      </c>
      <c r="E119" s="123" t="s">
        <v>58</v>
      </c>
      <c r="F119" s="123" t="s">
        <v>59</v>
      </c>
      <c r="G119" s="123" t="s">
        <v>109</v>
      </c>
      <c r="H119" s="123" t="s">
        <v>110</v>
      </c>
      <c r="I119" s="123" t="s">
        <v>111</v>
      </c>
      <c r="J119" s="123" t="s">
        <v>96</v>
      </c>
      <c r="K119" s="124" t="s">
        <v>112</v>
      </c>
      <c r="L119" s="125"/>
      <c r="M119" s="62" t="s">
        <v>1</v>
      </c>
      <c r="N119" s="63" t="s">
        <v>41</v>
      </c>
      <c r="O119" s="63" t="s">
        <v>113</v>
      </c>
      <c r="P119" s="63" t="s">
        <v>114</v>
      </c>
      <c r="Q119" s="63" t="s">
        <v>115</v>
      </c>
      <c r="R119" s="63" t="s">
        <v>116</v>
      </c>
      <c r="S119" s="63" t="s">
        <v>117</v>
      </c>
      <c r="T119" s="64" t="s">
        <v>118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>
      <c r="A120" s="32"/>
      <c r="B120" s="33"/>
      <c r="C120" s="69" t="s">
        <v>119</v>
      </c>
      <c r="D120" s="32"/>
      <c r="E120" s="32"/>
      <c r="F120" s="32"/>
      <c r="G120" s="32"/>
      <c r="H120" s="32"/>
      <c r="I120" s="32"/>
      <c r="J120" s="126">
        <f>BK120</f>
        <v>0</v>
      </c>
      <c r="K120" s="32"/>
      <c r="L120" s="33"/>
      <c r="M120" s="65"/>
      <c r="N120" s="56"/>
      <c r="O120" s="66"/>
      <c r="P120" s="127">
        <f>P121</f>
        <v>0</v>
      </c>
      <c r="Q120" s="66"/>
      <c r="R120" s="127">
        <f>R121</f>
        <v>0</v>
      </c>
      <c r="S120" s="66"/>
      <c r="T120" s="128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98</v>
      </c>
      <c r="BK120" s="129">
        <f>BK121</f>
        <v>0</v>
      </c>
    </row>
    <row r="121" spans="1:65" s="12" customFormat="1" ht="25.9" customHeight="1">
      <c r="B121" s="130"/>
      <c r="D121" s="131" t="s">
        <v>76</v>
      </c>
      <c r="E121" s="132" t="s">
        <v>360</v>
      </c>
      <c r="F121" s="132" t="s">
        <v>361</v>
      </c>
      <c r="I121" s="133"/>
      <c r="J121" s="134">
        <f>BK121</f>
        <v>0</v>
      </c>
      <c r="L121" s="130"/>
      <c r="M121" s="135"/>
      <c r="N121" s="136"/>
      <c r="O121" s="136"/>
      <c r="P121" s="137">
        <f>P122+P125+P127</f>
        <v>0</v>
      </c>
      <c r="Q121" s="136"/>
      <c r="R121" s="137">
        <f>R122+R125+R127</f>
        <v>0</v>
      </c>
      <c r="S121" s="136"/>
      <c r="T121" s="138">
        <f>T122+T125+T127</f>
        <v>0</v>
      </c>
      <c r="AR121" s="131" t="s">
        <v>169</v>
      </c>
      <c r="AT121" s="139" t="s">
        <v>76</v>
      </c>
      <c r="AU121" s="139" t="s">
        <v>77</v>
      </c>
      <c r="AY121" s="131" t="s">
        <v>122</v>
      </c>
      <c r="BK121" s="140">
        <f>BK122+BK125+BK127</f>
        <v>0</v>
      </c>
    </row>
    <row r="122" spans="1:65" s="12" customFormat="1" ht="22.9" customHeight="1">
      <c r="B122" s="130"/>
      <c r="D122" s="131" t="s">
        <v>76</v>
      </c>
      <c r="E122" s="141" t="s">
        <v>362</v>
      </c>
      <c r="F122" s="141" t="s">
        <v>363</v>
      </c>
      <c r="I122" s="133"/>
      <c r="J122" s="142">
        <f>BK122</f>
        <v>0</v>
      </c>
      <c r="L122" s="130"/>
      <c r="M122" s="135"/>
      <c r="N122" s="136"/>
      <c r="O122" s="136"/>
      <c r="P122" s="137">
        <f>SUM(P123:P124)</f>
        <v>0</v>
      </c>
      <c r="Q122" s="136"/>
      <c r="R122" s="137">
        <f>SUM(R123:R124)</f>
        <v>0</v>
      </c>
      <c r="S122" s="136"/>
      <c r="T122" s="138">
        <f>SUM(T123:T124)</f>
        <v>0</v>
      </c>
      <c r="AR122" s="131" t="s">
        <v>169</v>
      </c>
      <c r="AT122" s="139" t="s">
        <v>76</v>
      </c>
      <c r="AU122" s="139" t="s">
        <v>82</v>
      </c>
      <c r="AY122" s="131" t="s">
        <v>122</v>
      </c>
      <c r="BK122" s="140">
        <f>SUM(BK123:BK124)</f>
        <v>0</v>
      </c>
    </row>
    <row r="123" spans="1:65" s="2" customFormat="1" ht="16.5" customHeight="1">
      <c r="A123" s="32"/>
      <c r="B123" s="143"/>
      <c r="C123" s="144" t="s">
        <v>82</v>
      </c>
      <c r="D123" s="144" t="s">
        <v>124</v>
      </c>
      <c r="E123" s="145" t="s">
        <v>364</v>
      </c>
      <c r="F123" s="146" t="s">
        <v>365</v>
      </c>
      <c r="G123" s="147" t="s">
        <v>300</v>
      </c>
      <c r="H123" s="148">
        <v>1</v>
      </c>
      <c r="I123" s="149"/>
      <c r="J123" s="150">
        <f>ROUND(I123*H123,2)</f>
        <v>0</v>
      </c>
      <c r="K123" s="146" t="s">
        <v>128</v>
      </c>
      <c r="L123" s="33"/>
      <c r="M123" s="151" t="s">
        <v>1</v>
      </c>
      <c r="N123" s="152" t="s">
        <v>42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366</v>
      </c>
      <c r="AT123" s="155" t="s">
        <v>124</v>
      </c>
      <c r="AU123" s="155" t="s">
        <v>86</v>
      </c>
      <c r="AY123" s="17" t="s">
        <v>122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82</v>
      </c>
      <c r="BK123" s="156">
        <f>ROUND(I123*H123,2)</f>
        <v>0</v>
      </c>
      <c r="BL123" s="17" t="s">
        <v>366</v>
      </c>
      <c r="BM123" s="155" t="s">
        <v>367</v>
      </c>
    </row>
    <row r="124" spans="1:65" s="2" customFormat="1" ht="16.5" customHeight="1">
      <c r="A124" s="32"/>
      <c r="B124" s="143"/>
      <c r="C124" s="144">
        <v>2</v>
      </c>
      <c r="D124" s="144" t="s">
        <v>124</v>
      </c>
      <c r="E124" s="145" t="s">
        <v>368</v>
      </c>
      <c r="F124" s="146" t="s">
        <v>369</v>
      </c>
      <c r="G124" s="147" t="s">
        <v>300</v>
      </c>
      <c r="H124" s="148">
        <v>1</v>
      </c>
      <c r="I124" s="149"/>
      <c r="J124" s="150">
        <f>ROUND(I124*H124,2)</f>
        <v>0</v>
      </c>
      <c r="K124" s="146" t="s">
        <v>1</v>
      </c>
      <c r="L124" s="33"/>
      <c r="M124" s="151" t="s">
        <v>1</v>
      </c>
      <c r="N124" s="152" t="s">
        <v>42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366</v>
      </c>
      <c r="AT124" s="155" t="s">
        <v>124</v>
      </c>
      <c r="AU124" s="155" t="s">
        <v>86</v>
      </c>
      <c r="AY124" s="17" t="s">
        <v>122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82</v>
      </c>
      <c r="BK124" s="156">
        <f>ROUND(I124*H124,2)</f>
        <v>0</v>
      </c>
      <c r="BL124" s="17" t="s">
        <v>366</v>
      </c>
      <c r="BM124" s="155" t="s">
        <v>370</v>
      </c>
    </row>
    <row r="125" spans="1:65" s="12" customFormat="1" ht="22.9" customHeight="1">
      <c r="B125" s="130"/>
      <c r="D125" s="131" t="s">
        <v>76</v>
      </c>
      <c r="E125" s="141" t="s">
        <v>371</v>
      </c>
      <c r="F125" s="141" t="s">
        <v>372</v>
      </c>
      <c r="I125" s="133"/>
      <c r="J125" s="142">
        <f>BK125</f>
        <v>0</v>
      </c>
      <c r="L125" s="130"/>
      <c r="M125" s="135"/>
      <c r="N125" s="136"/>
      <c r="O125" s="136"/>
      <c r="P125" s="137">
        <f>P126</f>
        <v>0</v>
      </c>
      <c r="Q125" s="136"/>
      <c r="R125" s="137">
        <f>R126</f>
        <v>0</v>
      </c>
      <c r="S125" s="136"/>
      <c r="T125" s="138">
        <f>T126</f>
        <v>0</v>
      </c>
      <c r="AR125" s="131" t="s">
        <v>169</v>
      </c>
      <c r="AT125" s="139" t="s">
        <v>76</v>
      </c>
      <c r="AU125" s="139" t="s">
        <v>82</v>
      </c>
      <c r="AY125" s="131" t="s">
        <v>122</v>
      </c>
      <c r="BK125" s="140">
        <f>BK126</f>
        <v>0</v>
      </c>
    </row>
    <row r="126" spans="1:65" s="2" customFormat="1" ht="16.5" customHeight="1">
      <c r="A126" s="32"/>
      <c r="B126" s="143"/>
      <c r="C126" s="144">
        <v>3</v>
      </c>
      <c r="D126" s="144" t="s">
        <v>124</v>
      </c>
      <c r="E126" s="145" t="s">
        <v>373</v>
      </c>
      <c r="F126" s="146" t="s">
        <v>372</v>
      </c>
      <c r="G126" s="147" t="s">
        <v>300</v>
      </c>
      <c r="H126" s="148">
        <v>1</v>
      </c>
      <c r="I126" s="149"/>
      <c r="J126" s="150">
        <f>ROUND(I126*H126,2)</f>
        <v>0</v>
      </c>
      <c r="K126" s="146" t="s">
        <v>128</v>
      </c>
      <c r="L126" s="33"/>
      <c r="M126" s="151" t="s">
        <v>1</v>
      </c>
      <c r="N126" s="152" t="s">
        <v>42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366</v>
      </c>
      <c r="AT126" s="155" t="s">
        <v>124</v>
      </c>
      <c r="AU126" s="155" t="s">
        <v>86</v>
      </c>
      <c r="AY126" s="17" t="s">
        <v>122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82</v>
      </c>
      <c r="BK126" s="156">
        <f>ROUND(I126*H126,2)</f>
        <v>0</v>
      </c>
      <c r="BL126" s="17" t="s">
        <v>366</v>
      </c>
      <c r="BM126" s="155" t="s">
        <v>374</v>
      </c>
    </row>
    <row r="127" spans="1:65" s="12" customFormat="1" ht="22.9" customHeight="1">
      <c r="B127" s="130"/>
      <c r="D127" s="131" t="s">
        <v>76</v>
      </c>
      <c r="E127" s="141" t="s">
        <v>375</v>
      </c>
      <c r="F127" s="141" t="s">
        <v>376</v>
      </c>
      <c r="I127" s="133"/>
      <c r="J127" s="142">
        <f>BK127</f>
        <v>0</v>
      </c>
      <c r="L127" s="130"/>
      <c r="M127" s="135"/>
      <c r="N127" s="136"/>
      <c r="O127" s="136"/>
      <c r="P127" s="137">
        <f>P128</f>
        <v>0</v>
      </c>
      <c r="Q127" s="136"/>
      <c r="R127" s="137">
        <f>R128</f>
        <v>0</v>
      </c>
      <c r="S127" s="136"/>
      <c r="T127" s="138">
        <f>T128</f>
        <v>0</v>
      </c>
      <c r="AR127" s="131" t="s">
        <v>169</v>
      </c>
      <c r="AT127" s="139" t="s">
        <v>76</v>
      </c>
      <c r="AU127" s="139" t="s">
        <v>82</v>
      </c>
      <c r="AY127" s="131" t="s">
        <v>122</v>
      </c>
      <c r="BK127" s="140">
        <f>BK128</f>
        <v>0</v>
      </c>
    </row>
    <row r="128" spans="1:65" s="2" customFormat="1" ht="16.5" customHeight="1">
      <c r="A128" s="32"/>
      <c r="B128" s="143"/>
      <c r="C128" s="144">
        <v>4</v>
      </c>
      <c r="D128" s="144" t="s">
        <v>124</v>
      </c>
      <c r="E128" s="145" t="s">
        <v>377</v>
      </c>
      <c r="F128" s="146" t="s">
        <v>376</v>
      </c>
      <c r="G128" s="147" t="s">
        <v>300</v>
      </c>
      <c r="H128" s="148">
        <v>1</v>
      </c>
      <c r="I128" s="149"/>
      <c r="J128" s="150">
        <f>ROUND(I128*H128,2)</f>
        <v>0</v>
      </c>
      <c r="K128" s="146" t="s">
        <v>128</v>
      </c>
      <c r="L128" s="33"/>
      <c r="M128" s="191" t="s">
        <v>1</v>
      </c>
      <c r="N128" s="192" t="s">
        <v>42</v>
      </c>
      <c r="O128" s="193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366</v>
      </c>
      <c r="AT128" s="155" t="s">
        <v>124</v>
      </c>
      <c r="AU128" s="155" t="s">
        <v>86</v>
      </c>
      <c r="AY128" s="17" t="s">
        <v>122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82</v>
      </c>
      <c r="BK128" s="156">
        <f>ROUND(I128*H128,2)</f>
        <v>0</v>
      </c>
      <c r="BL128" s="17" t="s">
        <v>366</v>
      </c>
      <c r="BM128" s="155" t="s">
        <v>378</v>
      </c>
    </row>
    <row r="129" spans="1:31" s="2" customFormat="1" ht="6.95" customHeight="1">
      <c r="A129" s="32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19:K128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Dětské hřiště</vt:lpstr>
      <vt:lpstr>OVN - Ostatní a vedlejší ...</vt:lpstr>
      <vt:lpstr>'1 - Dětské hřiště'!Názvy_tisku</vt:lpstr>
      <vt:lpstr>'OVN - Ostatní a vedlejší ...'!Názvy_tisku</vt:lpstr>
      <vt:lpstr>'Rekapitulace stavby'!Názvy_tisku</vt:lpstr>
      <vt:lpstr>'1 - Dětské hřiště'!Oblast_tisku</vt:lpstr>
      <vt:lpstr>'OVN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Vladimir-PC\Vladimir</dc:creator>
  <cp:lastModifiedBy>Uživatel</cp:lastModifiedBy>
  <dcterms:created xsi:type="dcterms:W3CDTF">2021-07-27T11:22:44Z</dcterms:created>
  <dcterms:modified xsi:type="dcterms:W3CDTF">2021-07-27T13:56:10Z</dcterms:modified>
</cp:coreProperties>
</file>