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firstSheet="4" activeTab="4"/>
  </bookViews>
  <sheets>
    <sheet name="rekapitulace" sheetId="1" state="hidden" r:id="rId1"/>
    <sheet name="ZŠ Masarykova" sheetId="2" state="hidden" r:id="rId2"/>
    <sheet name="ZŠ Plánická" sheetId="3" state="hidden" r:id="rId3"/>
    <sheet name="ZŠ Čapkova" sheetId="4" state="hidden" r:id="rId4"/>
    <sheet name="konektivita" sheetId="5" r:id="rId5"/>
  </sheets>
  <definedNames>
    <definedName name="Z_D8586347_DDEC_4E91_AE08_F2F7594A8E6D_.wvu.Cols" localSheetId="3" hidden="1">'ZŠ Čapkova'!$E:$J</definedName>
  </definedNames>
  <calcPr fullCalcOnLoad="1"/>
</workbook>
</file>

<file path=xl/sharedStrings.xml><?xml version="1.0" encoding="utf-8"?>
<sst xmlns="http://schemas.openxmlformats.org/spreadsheetml/2006/main" count="523" uniqueCount="292">
  <si>
    <t>Vybavení</t>
  </si>
  <si>
    <t>Oslovená firma</t>
  </si>
  <si>
    <t>Nabídková cena za kus v Kč bez DPH</t>
  </si>
  <si>
    <t>Nabídková cena za kus v Kč vč. DPH</t>
  </si>
  <si>
    <t>Počet kusů</t>
  </si>
  <si>
    <t>Nabídková cena celkem v Kč vč. DPH</t>
  </si>
  <si>
    <t>Cena do rozpočtu</t>
  </si>
  <si>
    <t>3 keře a 3 stromy</t>
  </si>
  <si>
    <t>Technické služby města Klatov</t>
  </si>
  <si>
    <t>Hlavní aktivita</t>
  </si>
  <si>
    <t>Průzkum trhu projektu Vybavení základních škol Klatovy - ZŠ Plánická</t>
  </si>
  <si>
    <t>Celkem ZŠ Masarykova</t>
  </si>
  <si>
    <t>Celkem ZŠ Plánická</t>
  </si>
  <si>
    <t>Hlavní aktivita - keramická dílna</t>
  </si>
  <si>
    <t>Petr Krejnik</t>
  </si>
  <si>
    <t>PROPEC</t>
  </si>
  <si>
    <t>Tablet.docx</t>
  </si>
  <si>
    <t>Průzkum trhu projektu Vybavení základních škol v Klatovech - ZŠ Čapkova</t>
  </si>
  <si>
    <t>Celkem ZŠ Čapkova</t>
  </si>
  <si>
    <t>16 ks interiérových žaluzií</t>
  </si>
  <si>
    <t>NETA SERVIS s.r.o.</t>
  </si>
  <si>
    <t>malířské práce</t>
  </si>
  <si>
    <t>Malířství Smola</t>
  </si>
  <si>
    <t>Židle pro učitele. docx</t>
  </si>
  <si>
    <t>VK Vacovský</t>
  </si>
  <si>
    <t>WINDOOR</t>
  </si>
  <si>
    <t>Židle pro žáky. docx</t>
  </si>
  <si>
    <t>výměna stropních podhledů</t>
  </si>
  <si>
    <t>STAVOGIPS</t>
  </si>
  <si>
    <t>Podlahové krytiny</t>
  </si>
  <si>
    <t>HP Podlahy Klatovy</t>
  </si>
  <si>
    <t>BVD Pece</t>
  </si>
  <si>
    <t>PROFI Sádrokartony</t>
  </si>
  <si>
    <t>Elektroinstalace</t>
  </si>
  <si>
    <t>ESIO s.r.o.</t>
  </si>
  <si>
    <t>Bohumil Dach</t>
  </si>
  <si>
    <t>KINETIC KT, s.r.o.</t>
  </si>
  <si>
    <t>AV Media</t>
  </si>
  <si>
    <t>Práce a dopravné související s instalací Interaktivní tabule, výukového SW, ozvučení a pylonového pojezdu</t>
  </si>
  <si>
    <t>3D tiskárna.pdf</t>
  </si>
  <si>
    <t>RTS Plzeň spol. s r.o.</t>
  </si>
  <si>
    <t>Astra-K</t>
  </si>
  <si>
    <t>INVEST TEL s.r.o.</t>
  </si>
  <si>
    <t>Jazyková učebna</t>
  </si>
  <si>
    <t>Počítačová učebna č. 1</t>
  </si>
  <si>
    <t>Počítačová učebna č. 2</t>
  </si>
  <si>
    <t>Zeleň</t>
  </si>
  <si>
    <t>Vedlejší aktivita</t>
  </si>
  <si>
    <t>MS Office Pro</t>
  </si>
  <si>
    <t>Učebna přírodopisu, chemie a fyziky</t>
  </si>
  <si>
    <t>Průzkum trhu projektu Vybavení základních škol v Klatovech - ZŠ Masarykova</t>
  </si>
  <si>
    <t>C SYSTÉM CZ, a.s.</t>
  </si>
  <si>
    <t>ENGEL s.r.o.</t>
  </si>
  <si>
    <t>FAST ČR, a.s.</t>
  </si>
  <si>
    <t>úprava datových rozvodů</t>
  </si>
  <si>
    <t>Pavel Šíma</t>
  </si>
  <si>
    <t>SÁDROSTAV</t>
  </si>
  <si>
    <t>QUOVADIS Technology s.r.o</t>
  </si>
  <si>
    <t>-</t>
  </si>
  <si>
    <t>Učebna přírodopisu, chemie, fyziky, počítačová učebna č. 2 a jazyková učebna</t>
  </si>
  <si>
    <t>LINAKO Klatovy</t>
  </si>
  <si>
    <t>Podlahová krytina</t>
  </si>
  <si>
    <t>Město Klatovy</t>
  </si>
  <si>
    <t>Hlavní aktivita - Jazyková učebna</t>
  </si>
  <si>
    <t>Stavební práce - jazyková učebna</t>
  </si>
  <si>
    <t>Stanislav Kopecký</t>
  </si>
  <si>
    <t>Vojtěch Kašpar</t>
  </si>
  <si>
    <t>K3 KT s.r.o.</t>
  </si>
  <si>
    <t>Jiří Hořejší</t>
  </si>
  <si>
    <t>Kabinet Fyziky</t>
  </si>
  <si>
    <t>Učebna Fyziky</t>
  </si>
  <si>
    <t>Učebna PC</t>
  </si>
  <si>
    <t>ZŠ Plánická</t>
  </si>
  <si>
    <t>ZŠ Čapkova</t>
  </si>
  <si>
    <t>Celkem konektivita</t>
  </si>
  <si>
    <t>Z+M servis</t>
  </si>
  <si>
    <t>Autocont</t>
  </si>
  <si>
    <t>Nabídková cena celkem v Kč bez DPH</t>
  </si>
  <si>
    <t>Xanadu</t>
  </si>
  <si>
    <t>Stavební úpravy - učebna a kabinet Fy, učebna PC</t>
  </si>
  <si>
    <t>HDD.docx</t>
  </si>
  <si>
    <t>NAS.docx</t>
  </si>
  <si>
    <t>Učitelská katedra.docx</t>
  </si>
  <si>
    <t>Dotykový notebook.docx</t>
  </si>
  <si>
    <t>Židle žákovská.docx</t>
  </si>
  <si>
    <t>Přídavná obrazovka k interaktivní tabuli.docx</t>
  </si>
  <si>
    <t>Nástěnný držák na přídavnou obrazovku.docx</t>
  </si>
  <si>
    <t>Pylonový pojezd s křídly.docx</t>
  </si>
  <si>
    <t>PC stůl pro 1 žáka.docx</t>
  </si>
  <si>
    <t>PC stůl pro 2 žáky.docx</t>
  </si>
  <si>
    <t>s DPH</t>
  </si>
  <si>
    <t>Interaktivní tabule - uč. Fy, PC</t>
  </si>
  <si>
    <t>učebna Fyziky</t>
  </si>
  <si>
    <t>Nové parametry</t>
  </si>
  <si>
    <t>Odůvodnění změny parametrů</t>
  </si>
  <si>
    <t>NOVÁ
Nabídková cena za kus v Kč bez DPH</t>
  </si>
  <si>
    <t>NOVÁ
Nabídková cena za kus v Kč vč. DPH</t>
  </si>
  <si>
    <t>NOVÁ
Nabídková cena celkem v Kč vč. DPH</t>
  </si>
  <si>
    <t>Nové paremtry</t>
  </si>
  <si>
    <t>NOVĚ
Oslovená  firma</t>
  </si>
  <si>
    <t>NOVĚ
Oslovená firma</t>
  </si>
  <si>
    <t>CELKEM ZŠ MASARYKOVA</t>
  </si>
  <si>
    <t>NOVÁ
Nabídková cena celkem v Kč bez DPH</t>
  </si>
  <si>
    <r>
      <t xml:space="preserve">Interaktivní tabule
</t>
    </r>
    <r>
      <rPr>
        <sz val="10"/>
        <color theme="1"/>
        <rFont val="Arial"/>
        <family val="2"/>
      </rPr>
      <t>• úhlopříčka 190 cm
• rozměr 165x130 cm
• vč. instalace a dopravy</t>
    </r>
    <r>
      <rPr>
        <b/>
        <sz val="10"/>
        <color indexed="8"/>
        <rFont val="Arial"/>
        <family val="2"/>
      </rPr>
      <t xml:space="preserve">
</t>
    </r>
  </si>
  <si>
    <r>
      <rPr>
        <b/>
        <sz val="10"/>
        <color indexed="8"/>
        <rFont val="Arial"/>
        <family val="2"/>
      </rPr>
      <t>Výukový SW</t>
    </r>
    <r>
      <rPr>
        <sz val="10"/>
        <color theme="1"/>
        <rFont val="Arial"/>
        <family val="2"/>
      </rPr>
      <t xml:space="preserve">
• výukový software pro interaktivní tabuli</t>
    </r>
  </si>
  <si>
    <r>
      <rPr>
        <b/>
        <sz val="10"/>
        <color indexed="8"/>
        <rFont val="Arial"/>
        <family val="2"/>
      </rPr>
      <t>Ozvučení</t>
    </r>
    <r>
      <rPr>
        <sz val="10"/>
        <color theme="1"/>
        <rFont val="Arial"/>
        <family val="2"/>
      </rPr>
      <t xml:space="preserve">
• ozvučení pro interaktivní tabuli
• reproduktory 2x 14 W
• s USB
• vč. instalace a dopravy
</t>
    </r>
  </si>
  <si>
    <r>
      <rPr>
        <b/>
        <sz val="10"/>
        <color indexed="8"/>
        <rFont val="Arial"/>
        <family val="2"/>
      </rPr>
      <t>Pylonový pojezd s křídly</t>
    </r>
    <r>
      <rPr>
        <sz val="10"/>
        <color theme="1"/>
        <rFont val="Arial"/>
        <family val="2"/>
      </rPr>
      <t xml:space="preserve">
• k interaktivní tabuli
• bílá křídla
• vč. instalace a dopravy
</t>
    </r>
  </si>
  <si>
    <r>
      <rPr>
        <b/>
        <sz val="10"/>
        <color indexed="8"/>
        <rFont val="Arial"/>
        <family val="2"/>
      </rPr>
      <t>Vizualizér</t>
    </r>
    <r>
      <rPr>
        <sz val="10"/>
        <color theme="1"/>
        <rFont val="Arial"/>
        <family val="2"/>
      </rPr>
      <t xml:space="preserve">
• flexibilní rameno s kamerou
• připojení USB, VGA, DVI
• vč. instalace a dopravy
</t>
    </r>
  </si>
  <si>
    <r>
      <rPr>
        <b/>
        <sz val="10"/>
        <color indexed="8"/>
        <rFont val="Arial"/>
        <family val="2"/>
      </rPr>
      <t>Projektor</t>
    </r>
    <r>
      <rPr>
        <sz val="10"/>
        <color theme="1"/>
        <rFont val="Arial"/>
        <family val="2"/>
      </rPr>
      <t xml:space="preserve">
• ultrakrátká projekce
• svítivost min. 3 200 ANSI lm
• rozlišení  1024x768
• zobrazení 4:3
• vč. instalace a dopravy
</t>
    </r>
  </si>
  <si>
    <r>
      <rPr>
        <b/>
        <sz val="10"/>
        <color indexed="8"/>
        <rFont val="Arial"/>
        <family val="2"/>
      </rPr>
      <t>PC + klávesnice + myš</t>
    </r>
    <r>
      <rPr>
        <sz val="10"/>
        <color theme="1"/>
        <rFont val="Arial"/>
        <family val="2"/>
      </rPr>
      <t xml:space="preserve">
• 16 Gb RAM
• 128 Gb SSD
• DVD RAM
• čtečka paměťových karet
• procesor Intel Core i7-6700
• vč. operačního systému
• min 4x USB 3.0 a 2x USB 2.0
• vč. klávesnice a myši
</t>
    </r>
  </si>
  <si>
    <r>
      <rPr>
        <b/>
        <sz val="10"/>
        <color indexed="8"/>
        <rFont val="Arial"/>
        <family val="2"/>
      </rPr>
      <t>Monitor</t>
    </r>
    <r>
      <rPr>
        <sz val="10"/>
        <color theme="1"/>
        <rFont val="Arial"/>
        <family val="2"/>
      </rPr>
      <t xml:space="preserve">
• velikost obrazovky 24´´
• rozlišení FULL HD 1920x1080
• LED monitor
• konektory: USB, HDMI, DP, DVI
</t>
    </r>
  </si>
  <si>
    <r>
      <rPr>
        <b/>
        <sz val="10"/>
        <color indexed="8"/>
        <rFont val="Arial"/>
        <family val="2"/>
      </rPr>
      <t>Dataprojektor</t>
    </r>
    <r>
      <rPr>
        <sz val="10"/>
        <color theme="1"/>
        <rFont val="Arial"/>
        <family val="2"/>
      </rPr>
      <t xml:space="preserve">
• rozlišení 1024x768
• s USB
• 2x HDMI
• DPL projektor
• svítivost 4000 ANSI lm
• kontrast 11000:1
</t>
    </r>
  </si>
  <si>
    <r>
      <rPr>
        <b/>
        <sz val="10"/>
        <color indexed="8"/>
        <rFont val="Arial"/>
        <family val="2"/>
      </rPr>
      <t>Laserová tiskárna</t>
    </r>
    <r>
      <rPr>
        <sz val="10"/>
        <color theme="1"/>
        <rFont val="Arial"/>
        <family val="2"/>
      </rPr>
      <t xml:space="preserve">
• laserová, barevná
• min 20 str./min
• USB 2.0 + LAN
• Rozlišení 600x600 dpi
</t>
    </r>
  </si>
  <si>
    <r>
      <rPr>
        <b/>
        <sz val="10"/>
        <color indexed="8"/>
        <rFont val="Arial"/>
        <family val="2"/>
      </rPr>
      <t>3D tiskárna</t>
    </r>
    <r>
      <rPr>
        <sz val="10"/>
        <color theme="1"/>
        <rFont val="Arial"/>
        <family val="2"/>
      </rPr>
      <t xml:space="preserve">
• velikost tiskové plochy min. 150x150x150 mm
• USB
• multifunkční – s tiskárnou, scannerem, kopírkou
</t>
    </r>
  </si>
  <si>
    <r>
      <rPr>
        <b/>
        <sz val="10"/>
        <color indexed="8"/>
        <rFont val="Arial"/>
        <family val="2"/>
      </rPr>
      <t>Ineraktivní projektor s dotykem prstu</t>
    </r>
    <r>
      <rPr>
        <sz val="10"/>
        <color theme="1"/>
        <rFont val="Arial"/>
        <family val="2"/>
      </rPr>
      <t xml:space="preserve">
• kontrast 10 000:1
• rozlišení 1280x800
• svítivost 3600 ANSI lm
• životnost lampy min 5 000/10 000 hodin 
(normal/eko režim)
• reproduktory 2x 10 W
• ultrakrátká projekční vzdálenost
• vstupy: HDMI, video, VGA
• ovládání perem i prstem
• vč. dopravy, instalace a nastavení
</t>
    </r>
  </si>
  <si>
    <r>
      <rPr>
        <b/>
        <sz val="10"/>
        <color indexed="8"/>
        <rFont val="Arial"/>
        <family val="2"/>
      </rPr>
      <t>Tablet</t>
    </r>
    <r>
      <rPr>
        <sz val="10"/>
        <color theme="1"/>
        <rFont val="Arial"/>
        <family val="2"/>
      </rPr>
      <t xml:space="preserve">
• 4 GB RAM
• 128 GB ROM
• vnitřní paměť 128 GB
• displej 10´´
• rozlišení 1920x1200
• USB 3.0, micro SD slot, Docking connector, Keyboard connector
</t>
    </r>
  </si>
  <si>
    <r>
      <rPr>
        <b/>
        <sz val="10"/>
        <color indexed="8"/>
        <rFont val="Arial"/>
        <family val="2"/>
      </rPr>
      <t>Pec pro výpal keramiky</t>
    </r>
    <r>
      <rPr>
        <sz val="10"/>
        <color theme="1"/>
        <rFont val="Arial"/>
        <family val="2"/>
      </rPr>
      <t xml:space="preserve">
• provozní teplota max. 1260°C
• vnitřní objem pece min. 260 dm³
• příkon topení 14 kW
• čelní nakládání
• ochrana proti přetopení
• vč. pecních plátů a stojánků
• vč. dopravy a zaškolení
</t>
    </r>
  </si>
  <si>
    <r>
      <rPr>
        <b/>
        <sz val="10"/>
        <color indexed="8"/>
        <rFont val="Arial"/>
        <family val="2"/>
      </rPr>
      <t>Pec pro sušení keramických výrobků</t>
    </r>
    <r>
      <rPr>
        <sz val="10"/>
        <color theme="1"/>
        <rFont val="Arial"/>
        <family val="2"/>
      </rPr>
      <t xml:space="preserve">
• provozní teplota do 200°C
• vnitřní objem pece min. 260 dm³
• ochrana proti přetopení
• příkon topení 5 kW
• čelní nakládání
• vč. dopravy a zaškolení
</t>
    </r>
  </si>
  <si>
    <r>
      <rPr>
        <b/>
        <sz val="10"/>
        <color indexed="8"/>
        <rFont val="Arial"/>
        <family val="2"/>
      </rPr>
      <t>Odkalovací nádrž</t>
    </r>
    <r>
      <rPr>
        <sz val="10"/>
        <color theme="1"/>
        <rFont val="Arial"/>
        <family val="2"/>
      </rPr>
      <t xml:space="preserve">
• možnost připojení k umyvadlu a odpadu
• transportní kolečka s brzdou
• vč. dopravy a zaškolení
</t>
    </r>
  </si>
  <si>
    <r>
      <rPr>
        <b/>
        <sz val="10"/>
        <color indexed="8"/>
        <rFont val="Arial"/>
        <family val="2"/>
      </rPr>
      <t>Válcová stolice</t>
    </r>
    <r>
      <rPr>
        <sz val="10"/>
        <color theme="1"/>
        <rFont val="Arial"/>
        <family val="2"/>
      </rPr>
      <t xml:space="preserve">
• válcovaná plocha 30 x 50 cm
• volitelné nastavení tloušťky plátů
• vč. dopravy a zaškolení
</t>
    </r>
  </si>
  <si>
    <r>
      <rPr>
        <b/>
        <sz val="10"/>
        <color indexed="8"/>
        <rFont val="Arial"/>
        <family val="2"/>
      </rPr>
      <t>Přídavná obrazovka k interaktivní tabuli</t>
    </r>
    <r>
      <rPr>
        <sz val="10"/>
        <color theme="1"/>
        <rFont val="Arial"/>
        <family val="2"/>
      </rPr>
      <t xml:space="preserve">
• LED obrazovka
• rozlišení Full HD, 1920x1080
• úhlopříčka 102 cm
• konektory: USB, HDMI, SCRT, VGA
• možnost přichycení na stěnu pomocí držáku
</t>
    </r>
  </si>
  <si>
    <r>
      <rPr>
        <b/>
        <sz val="10"/>
        <color indexed="8"/>
        <rFont val="Arial"/>
        <family val="2"/>
      </rPr>
      <t>Nástěnný držák na přídavnou obrazovku</t>
    </r>
    <r>
      <rPr>
        <sz val="10"/>
        <color theme="1"/>
        <rFont val="Arial"/>
        <family val="2"/>
      </rPr>
      <t xml:space="preserve">
• pro televize s úhlopříčkou 25 – 117 cm
• možnost náklonu i natočení obrazovky
• nosnost 20 kg
• kovová konstrukce, dvou ramenná
• vč. montážního příslušenství
</t>
    </r>
  </si>
  <si>
    <r>
      <rPr>
        <b/>
        <sz val="10"/>
        <color indexed="8"/>
        <rFont val="Arial"/>
        <family val="2"/>
      </rPr>
      <t>Skříň vysoká prosklená</t>
    </r>
    <r>
      <rPr>
        <sz val="10"/>
        <color theme="1"/>
        <rFont val="Arial"/>
        <family val="2"/>
      </rPr>
      <t xml:space="preserve">
• školní skříň prosklená 4dveřová
• 4 police
• horní prosklené dveře bez rámu a dolní plné dveře
• z laminované dřevotřísky
• ABS hrana 2 mm proti poškození
• korpus skříně i police síla min.18 mm
• sokl 40 mm
• rozměry (v,š,h): 1810x800x410 mm
</t>
    </r>
  </si>
  <si>
    <r>
      <rPr>
        <b/>
        <sz val="10"/>
        <color indexed="8"/>
        <rFont val="Arial"/>
        <family val="2"/>
      </rPr>
      <t>Skříň vysoká čtyřdveřová</t>
    </r>
    <r>
      <rPr>
        <sz val="10"/>
        <color theme="1"/>
        <rFont val="Arial"/>
        <family val="2"/>
      </rPr>
      <t xml:space="preserve">
• lamino tl. 18 mm s hranou ABS 2 mm
• 4 police
• horní a dolní plné dveře
• kovové úchytky
• sokl 40 mm
• rozměry (v,š,h): 1810x800x410 mm
</t>
    </r>
  </si>
  <si>
    <r>
      <rPr>
        <b/>
        <sz val="10"/>
        <color indexed="8"/>
        <rFont val="Arial"/>
        <family val="2"/>
      </rPr>
      <t>Skříň nízká</t>
    </r>
    <r>
      <rPr>
        <sz val="10"/>
        <color theme="1"/>
        <rFont val="Arial"/>
        <family val="2"/>
      </rPr>
      <t xml:space="preserve">
• hrana ABS 2 mm
• 8 zásuvek,
• kovové úchytky 
• sokl 40 mm
• rozměry (v,š,h): 770x800x400 mm
</t>
    </r>
  </si>
  <si>
    <r>
      <rPr>
        <b/>
        <sz val="10"/>
        <color indexed="8"/>
        <rFont val="Arial"/>
        <family val="2"/>
      </rPr>
      <t>Skříň závěsná</t>
    </r>
    <r>
      <rPr>
        <sz val="10"/>
        <color theme="1"/>
        <rFont val="Arial"/>
        <family val="2"/>
      </rPr>
      <t xml:space="preserve">
• policová školní skříň na zeď
• rozměry (v,š,h): 700x800x410 mm
• lamino tl. 18 mm s hranou ABS 2
</t>
    </r>
  </si>
  <si>
    <r>
      <rPr>
        <b/>
        <sz val="10"/>
        <color indexed="8"/>
        <rFont val="Arial"/>
        <family val="2"/>
      </rPr>
      <t>Skříň nízká dvoudveřová</t>
    </r>
    <r>
      <rPr>
        <sz val="10"/>
        <color theme="1"/>
        <rFont val="Arial"/>
        <family val="2"/>
      </rPr>
      <t xml:space="preserve">
• lamino tl. 18 mm
• hrana ABS 2 mm
• 1 police
• kovové úchytky
• sokl 40 mm
• rozměry (v,š,h): 770x800x410 mm
</t>
    </r>
  </si>
  <si>
    <r>
      <rPr>
        <b/>
        <sz val="10"/>
        <color indexed="8"/>
        <rFont val="Arial"/>
        <family val="2"/>
      </rPr>
      <t>Měřící systémy</t>
    </r>
    <r>
      <rPr>
        <sz val="10"/>
        <color theme="1"/>
        <rFont val="Arial"/>
        <family val="2"/>
      </rPr>
      <t xml:space="preserve">
• úložný box
• senzory: senzor pohybu, senzor pH, senzor síly, nerezová teplotní sonda, barometr – senzor nízkého tlaku
• umožňuje pokusy: rychlost, zrychlení, zákon zachování energie, Newtonův 1. A 2. Zákon, pH půdy, Archimedův zákon, osmóza, transpirace
• bezdrátové rozhraní pro připojení USB či Bluetooth
• 1 metodická příručka pro učitele
</t>
    </r>
  </si>
  <si>
    <r>
      <rPr>
        <b/>
        <sz val="10"/>
        <color indexed="8"/>
        <rFont val="Arial"/>
        <family val="2"/>
      </rPr>
      <t>Přístroj demonstrační měřící</t>
    </r>
    <r>
      <rPr>
        <sz val="10"/>
        <color theme="1"/>
        <rFont val="Arial"/>
        <family val="2"/>
      </rPr>
      <t xml:space="preserve">
• přístroj určený na předvádění měření elektrických veličin a na běžné měření při různých fyzikálních pokusech
• měří střídavé a jednosměrné napětí a proudy i elektrický odpor
• analogové zobrazení s dobře viditelnou ručičkou a dvěma stupnicemi
• číslicové zobrazení s 3.5místný displejem
• automatické tepelněproudové chrániče
</t>
    </r>
  </si>
  <si>
    <r>
      <rPr>
        <b/>
        <sz val="10"/>
        <color indexed="8"/>
        <rFont val="Arial"/>
        <family val="2"/>
      </rPr>
      <t>Přístroj měřící, analogový, víceúčelový</t>
    </r>
    <r>
      <rPr>
        <sz val="10"/>
        <color theme="1"/>
        <rFont val="Arial"/>
        <family val="2"/>
      </rPr>
      <t xml:space="preserve">
• magneto-elektrický analogový přístroj
• automatická ochrana proti přetížení ve všech rozsazích.
• pro měření proudu, napětí, lze využít jako galvanometr
• měřící rozsah napětí:1 mV, 100 mV – 30 V
• měřící rozsah proudů Ac a DC:100 μA – 3A taktéž 10A
</t>
    </r>
  </si>
  <si>
    <r>
      <rPr>
        <b/>
        <sz val="10"/>
        <color indexed="8"/>
        <rFont val="Arial"/>
        <family val="2"/>
      </rPr>
      <t>Přístroj měřící, digitální</t>
    </r>
    <r>
      <rPr>
        <sz val="10"/>
        <color theme="1"/>
        <rFont val="Arial"/>
        <family val="2"/>
      </rPr>
      <t xml:space="preserve">
•  72řipojit pro školní pokusy
• automatická volba rozsahu
• funkce: podržení dat, automatické vypnutí, měření teploty, frekvence a kapacity
• LCD displej
• vč. stojánku a pouzdra
• měřící rozsah: teplota - 20° C až + 750 ° C
• měřící rozsah: kapacita 4 nF až100 μF
• měříc rozsah: frekvence 10 Hz až 5 MHz
• měřící rozsah: odpor 400 Ohm až 20 Mohm
• přesnost + / - 1, 5%
</t>
    </r>
  </si>
  <si>
    <r>
      <t xml:space="preserve">3D tiskárna
</t>
    </r>
    <r>
      <rPr>
        <sz val="10"/>
        <color theme="1"/>
        <rFont val="Arial"/>
        <family val="2"/>
      </rPr>
      <t xml:space="preserve">• velikost tiskové plochy min. 150x150x150 mm
• USB
• multifunkční – s tiskárnou, scannerem, kopírkou
</t>
    </r>
  </si>
  <si>
    <r>
      <rPr>
        <b/>
        <sz val="10"/>
        <color indexed="8"/>
        <rFont val="Arial"/>
        <family val="2"/>
      </rPr>
      <t>Židle pro učitele</t>
    </r>
    <r>
      <rPr>
        <sz val="10"/>
        <color theme="1"/>
        <rFont val="Arial"/>
        <family val="2"/>
      </rPr>
      <t xml:space="preserve">
• nastavitelná výška sedáku
• nosnost 120 kg
• potažený sedák i opěradlo (látka)
• plastový kříž, kolečka
</t>
    </r>
  </si>
  <si>
    <r>
      <rPr>
        <b/>
        <sz val="10"/>
        <color indexed="8"/>
        <rFont val="Arial"/>
        <family val="2"/>
      </rPr>
      <t>Učitelská katedra</t>
    </r>
    <r>
      <rPr>
        <sz val="10"/>
        <color theme="1"/>
        <rFont val="Arial"/>
        <family val="2"/>
      </rPr>
      <t xml:space="preserve">
• 4 zásuvky s centrálním zámkem vlevo
• vpravo držák na PC
• zadní okovaná deska
• rozměry (š,v,h): 150x60x76 cm
• kovová kostra
• pracovní deska a skřínky LDT, veškeré hrany ABS
• kabelové průchodky v pracovní desce
</t>
    </r>
  </si>
  <si>
    <r>
      <rPr>
        <b/>
        <sz val="10"/>
        <color indexed="8"/>
        <rFont val="Arial"/>
        <family val="2"/>
      </rPr>
      <t>PC stůl pro 1 žáka</t>
    </r>
    <r>
      <rPr>
        <sz val="10"/>
        <color theme="1"/>
        <rFont val="Arial"/>
        <family val="2"/>
      </rPr>
      <t xml:space="preserve">
• kovová kostra stolu
• z laminovaného dřevotřískového materiálu, síla 25 mm a ABS hrany
• kabelové průchodky v pracovní desce
• rozměry (š,v,h): 100x60x76 cm
• výsuv na klávesnici, držák na PC vpravo
</t>
    </r>
  </si>
  <si>
    <r>
      <rPr>
        <b/>
        <sz val="10"/>
        <color indexed="8"/>
        <rFont val="Arial"/>
        <family val="2"/>
      </rPr>
      <t>PC stůl pro 2 žáky</t>
    </r>
    <r>
      <rPr>
        <sz val="10"/>
        <color theme="1"/>
        <rFont val="Arial"/>
        <family val="2"/>
      </rPr>
      <t xml:space="preserve">
• dvoumístný žákovský PC stůl s výsuvy na klávesnici
• držáky na PC  po obou stranách
• plechové kabelové kanálky
• rozměry (š,v,h) 180 x 60 x 76 cm
• všechny hrany desek opatřeny ABS hranou
• kabelové průchodky v desce
</t>
    </r>
  </si>
  <si>
    <r>
      <rPr>
        <b/>
        <sz val="10"/>
        <color indexed="8"/>
        <rFont val="Arial"/>
        <family val="2"/>
      </rPr>
      <t xml:space="preserve">Židle žákovská </t>
    </r>
    <r>
      <rPr>
        <sz val="10"/>
        <color theme="1"/>
        <rFont val="Arial"/>
        <family val="2"/>
      </rPr>
      <t xml:space="preserve">
• otočná, čalouněná židle
• výškově nastavitelná pomocí pístu
• čalouněný sedák a opěrka
</t>
    </r>
  </si>
  <si>
    <r>
      <rPr>
        <b/>
        <sz val="10"/>
        <color indexed="8"/>
        <rFont val="Arial"/>
        <family val="2"/>
      </rPr>
      <t>Dotykový notebook</t>
    </r>
    <r>
      <rPr>
        <sz val="10"/>
        <color theme="1"/>
        <rFont val="Arial"/>
        <family val="2"/>
      </rPr>
      <t xml:space="preserve">
• tablet PC
• 14 palcový displej
• Rozlišení 1920x1080
• 4 GB RAM
• SSHD 500 GB
• Wifi, Bluetooth
• Webkamera
• HDMI
</t>
    </r>
  </si>
  <si>
    <r>
      <rPr>
        <b/>
        <sz val="10"/>
        <color indexed="8"/>
        <rFont val="Arial"/>
        <family val="2"/>
      </rPr>
      <t>NAS</t>
    </r>
    <r>
      <rPr>
        <sz val="10"/>
        <color theme="1"/>
        <rFont val="Arial"/>
        <family val="2"/>
      </rPr>
      <t xml:space="preserve">
• NAS server na správu a ochranu dat
• čtyřjádrový procesor
• paměť 4 BG DDR3
• možnost připojené až 9 disků
• maximální velikost 72 TB
• porty USB 3.0 3x, eSATA 1x, 2x GLAN
• 2x větrák</t>
    </r>
  </si>
  <si>
    <r>
      <rPr>
        <b/>
        <sz val="10"/>
        <color indexed="8"/>
        <rFont val="Arial"/>
        <family val="2"/>
      </rPr>
      <t>HDD</t>
    </r>
    <r>
      <rPr>
        <sz val="10"/>
        <color theme="1"/>
        <rFont val="Arial"/>
        <family val="2"/>
      </rPr>
      <t xml:space="preserve">
• Pevný disk velikosti 3,5“
• rozhraní SATA III 6 Gb/s
• kapacita 3 TB
• 64MB cache
• pro NAS systémy
• možnost provozu 24/7
</t>
    </r>
  </si>
  <si>
    <r>
      <rPr>
        <b/>
        <sz val="10"/>
        <color indexed="8"/>
        <rFont val="Arial"/>
        <family val="2"/>
      </rPr>
      <t>SW pro ovládání učebny</t>
    </r>
    <r>
      <rPr>
        <sz val="10"/>
        <color theme="1"/>
        <rFont val="Arial"/>
        <family val="2"/>
      </rPr>
      <t xml:space="preserve">
• možnosti SW: monitorovat aktivity žáků, sdílet obrazovky mezi žáky, sdílení souborů, řídit povolení/zakázání přístupu k internetu
• možnost vzdáleně spouštět aplikace, zhasnout obrazovku žákům
• možnost vzdálené práce na stanicích
• možnost zvýraznit potřebnou část obrazovky
• model: 1 učitel a neomezený počet řízených PC v učebně
• podpora 2 monitorů učitele
</t>
    </r>
  </si>
  <si>
    <r>
      <rPr>
        <b/>
        <sz val="10"/>
        <color indexed="8"/>
        <rFont val="Arial"/>
        <family val="2"/>
      </rPr>
      <t>Robotická lego stavebnice</t>
    </r>
    <r>
      <rPr>
        <sz val="10"/>
        <color theme="1"/>
        <rFont val="Arial"/>
        <family val="2"/>
      </rPr>
      <t xml:space="preserve">
• stavebnice pro výukové účely – stavby a programování robotů
•  centrální jednotka programovatelná pomocí PC a tabletu
• komunikace: min USB, WiFi, Bluetooth
• senzory: min 1x ultrazvukové, 1x světelné/barevné, 1x gyroskopické, 2x dotykové čidlo a 3 servomotory
• možnost vytvoření min. 5 různých robotů
• komponenty pro tvorbu složitějších modelů (šnekové, diferenciál apod), vícekolových modelů vč. spojovacího materiálu
• vč. nabíjecí baterie a adaptéru
• vč. manuálu v českém jazyce, vzorových příkladů a kontejneru pro uložení dílků
</t>
    </r>
  </si>
  <si>
    <r>
      <rPr>
        <b/>
        <sz val="10"/>
        <color indexed="8"/>
        <rFont val="Arial"/>
        <family val="2"/>
      </rPr>
      <t>Tablet</t>
    </r>
    <r>
      <rPr>
        <sz val="10"/>
        <color theme="1"/>
        <rFont val="Arial"/>
        <family val="2"/>
      </rPr>
      <t xml:space="preserve">
• Displej  minimálně 9,7“ 2048 × 1536
• Bezdrátové připojení Wifi ac (2,4 I 5 GHz), Bluetooth 4.0
• interní paměť 32 GB
• Senzory gyroskop, iBeacon, barometr, akcelerometr
•  Funkce Součástí tabletu je originální pouzdro
• Nabíjení a komunikace  USB-C, Lighting nebo obdobný kompatibilní
• Součástí dodávky bude software pro centrální správu všech tabletů a řízení výuky 
</t>
    </r>
  </si>
  <si>
    <r>
      <rPr>
        <b/>
        <sz val="10"/>
        <color indexed="8"/>
        <rFont val="Arial"/>
        <family val="2"/>
      </rPr>
      <t>Kufr pro uložení a centralizované napájení tabletů</t>
    </r>
    <r>
      <rPr>
        <sz val="10"/>
        <color theme="1"/>
        <rFont val="Arial"/>
        <family val="2"/>
      </rPr>
      <t xml:space="preserve">
• Box pro uložení a napájení min. x ks nabízených tabletů, musí umožnit uložení a nabíjení tabletů v nabízených pouzdrech
•  Zabezpečení uzamykatelný + automatické a ruční řízení nabíjení
</t>
    </r>
  </si>
  <si>
    <r>
      <rPr>
        <b/>
        <sz val="10"/>
        <color indexed="8"/>
        <rFont val="Arial"/>
        <family val="2"/>
      </rPr>
      <t>Interaktivní tabule</t>
    </r>
    <r>
      <rPr>
        <sz val="10"/>
        <color theme="1"/>
        <rFont val="Arial"/>
        <family val="2"/>
      </rPr>
      <t xml:space="preserve">
• možnost přichycení na zeď
• úhlopříčka 220 cm, rozlišení 16:10
• podpora multidotyků
• vč. ozvučení, zdroje světla
• vč. min 4 per, mazací houbičky, ovládacího SW, propojovacího kabeli s PC
</t>
    </r>
  </si>
  <si>
    <t>Rekonstrukce ústředního vytápění - jen učebna FY</t>
  </si>
  <si>
    <t>NOVÁ
Cena do rozpočtu vč. DPH</t>
  </si>
  <si>
    <t>NOVÁ 
Cena do rozpočtu bez DPH</t>
  </si>
  <si>
    <t>NOVÁ
Cena do rozpočtu bez DPH</t>
  </si>
  <si>
    <t>PC, klávesnice + myš.pdf</t>
  </si>
  <si>
    <t>Monitor.pdf</t>
  </si>
  <si>
    <t>MS Office Pro - licence.pdf</t>
  </si>
  <si>
    <t>Dataprojektor.pdf</t>
  </si>
  <si>
    <t>Laserová tiskárna.pdf</t>
  </si>
  <si>
    <t>CELKEM ZŠ PLÁNICKÁ</t>
  </si>
  <si>
    <r>
      <rPr>
        <b/>
        <sz val="10"/>
        <color indexed="8"/>
        <rFont val="Arial"/>
        <family val="2"/>
      </rPr>
      <t>Židle pro žáky</t>
    </r>
    <r>
      <rPr>
        <sz val="10"/>
        <color theme="1"/>
        <rFont val="Arial"/>
        <family val="2"/>
      </rPr>
      <t xml:space="preserve">
• stohovatelné
• povrch odolný proti otěru
• kovová konstrukce
• dřevěný sedák a opěradlo
• sedák s kolením ohybem
</t>
    </r>
  </si>
  <si>
    <r>
      <rPr>
        <b/>
        <sz val="10"/>
        <color indexed="8"/>
        <rFont val="Arial"/>
        <family val="2"/>
      </rPr>
      <t>Židle pro učitele</t>
    </r>
    <r>
      <rPr>
        <sz val="10"/>
        <color theme="1"/>
        <rFont val="Arial"/>
        <family val="2"/>
      </rPr>
      <t xml:space="preserve">
• nastavitelná výška sedáku
• nosnost 120 kg
• potažený sedák i opěradlo (látka)
• plastový kříž, kolečka 
</t>
    </r>
  </si>
  <si>
    <t>Celkem ZŠ ČAPKOVA</t>
  </si>
  <si>
    <r>
      <rPr>
        <b/>
        <sz val="10"/>
        <color indexed="8"/>
        <rFont val="Arial"/>
        <family val="2"/>
      </rPr>
      <t>Terminály</t>
    </r>
    <r>
      <rPr>
        <sz val="10"/>
        <color theme="1"/>
        <rFont val="Arial"/>
        <family val="2"/>
      </rPr>
      <t xml:space="preserve">
• Pasivní provedení bez rotačních dílů (HDD, ventilátor apod.), možnost umístění „nastojato“ i „naležato“ 
•  Porty Min. 6x USB, z toho min 2x USB min. 2.0, min. 2 monitor – VGA, Display port, audio – mikrofon, sluchátka, LAN RJ-45 1 Gb s podporou WoL (wake on line)
• Výkon   64 bit CPU, HD grafický čip, RAM min. 2 GB
• Grafika Podpora dvoumonitorového provozu, rozlišení min. 1920 x 1200
•  Kompatibilita Microsoft RDP; Remote FX; Citrix ICA, Citrix HDX, Vmware PcoIP, podpora nabízených verzí  74how74lizace ho software
• Bezpečnost Podpora 802.1X
• Operační systém umožňující provoz těchto 2 klientů v rámci systému. Zadavatel umožňuje použití i jiných, kvalitativně a technicky obdobných řešení 
• VESA Podpora standardu VESA pro montáž na monitor, zeď apod.
• Spotřeba Max. 10W
• Periferie  vč. spolehlivé bezdrátové klávesnice a bezdrátové optické myši
</t>
    </r>
  </si>
  <si>
    <t>https://www.acinterier.cz/skolni-skrine/skolni-skrin-vysoka-prosklena-adam/</t>
  </si>
  <si>
    <t>beze změny</t>
  </si>
  <si>
    <t xml:space="preserve"> - cena původní</t>
  </si>
  <si>
    <t>http://www.acinterier.cz/skolni-skrine/skolni-skrin-vysoka-ctyrdverova-adam/</t>
  </si>
  <si>
    <t>http://www.acinterier.cz/skolni-skrine/skolni-skrin-zavesna-adam/</t>
  </si>
  <si>
    <t>http://www.acinterier.cz/skolni-skrine/skolni-skrin-nizka-osmizasuvkova-adam/</t>
  </si>
  <si>
    <t>https://www.didaktik.cz/obchod/c_ntl_n.pdf</t>
  </si>
  <si>
    <t>http://www.vep-interier.cz/Kancelarska-skrin-prosklena-kombinovana-d43_1017363527.htm</t>
  </si>
  <si>
    <t>https://www.b2bpartner.cz/skrin-kombinovana-sklo-drevo/</t>
  </si>
  <si>
    <t>https://www.skolni-pomucky.eu/hlavni-oddeleni/vsechny-kategorie/ucebni-pomucky/fyzika/elektrina-a-mag/dem.-soupravy/pristroj-merici-univerzalni-analogove-digitalni-%28DE700-1M-1-6D8%29.html?ItemIdx=7</t>
  </si>
  <si>
    <t>http://docplayer.cz/6916311-Cenik-jaro-2015-tel-420-518-359-120-e-mail-didaktik-didaktik-cz-web-www-didaktik-cz-vyhradni-zastoupeni-ntl-pro-cr.html</t>
  </si>
  <si>
    <t>Skříň vysoká prosklená.docx</t>
  </si>
  <si>
    <t>Skříň vysoká čtyřdveřová.docx</t>
  </si>
  <si>
    <t>Skříň nízká.docx</t>
  </si>
  <si>
    <t>Skříň závěsná.docx</t>
  </si>
  <si>
    <t>http://www.jp-kontakt.cz/Skolni-nabytek/AKCNI-ZBOZI-MNOZSTEVNI-SLEVY/VOJTECH-zidle-pevna-_d10785146_10899.aspx</t>
  </si>
  <si>
    <t>https://www.santal.cz/catalog/zakovske-zidle/pevne/model-vq-sedak-operak-bukova-preklizka-stohovatelne-vyskove-nenastavite</t>
  </si>
  <si>
    <t>http://www.krovina.com/katalog/cz/skolni-nabytek/zidle_74/produkt/ratio-zakovska-zidle-stohovatelna</t>
  </si>
  <si>
    <t>https://www.kancelarska-zidle.cz/kancelarske-zidle/sedia/kancelarska-zidle-eco-8-atyp/</t>
  </si>
  <si>
    <t>https://www.nabytek-eva.cz/kancelarska-zidle-eco-8/p-140/</t>
  </si>
  <si>
    <t>https://www.kancelarskezidle.com/zidle/kancelarske-zidle/1000-1500-kc/1001149-zidle-eco-8.htm</t>
  </si>
  <si>
    <t>http://skola-servis.cz/produkt/skrin-4-dverova-s-nikou/</t>
  </si>
  <si>
    <t>http://www.ceskynabytek.cz/?path=kancelarsky-nabytek/design-kancelarsky-nabytek/kancelarske-skrine/384.sku</t>
  </si>
  <si>
    <t>http://www.nabytekdoskol.cz/skrine-efekt/skrinka-se-zasuvkami-et-42/</t>
  </si>
  <si>
    <t>https://www.czvyrobky.cz/8106-skrin-nizka-elsa-se-zasuvkami.html</t>
  </si>
  <si>
    <t>http://skola-servis.cz/produkt/skrin-policova-25mm-nizka/</t>
  </si>
  <si>
    <t>http://www.levny-kancelarsky-nabytek.cz/skrine/skrine-bez-dveri-uni//skrin-policova-otevrena-154580/</t>
  </si>
  <si>
    <t>https://www.acinterier.cz/skolni-skrine/skolni-skrin-nizka-dvoudverova-adam/</t>
  </si>
  <si>
    <t>Skříň nízká dvoudveřová.docx</t>
  </si>
  <si>
    <t>http://skola-servis.cz/vyhledavani/?q=sk%C5%99%C3%AD%C5%88%20s%20dve%C5%99mi&amp;order=3</t>
  </si>
  <si>
    <t>https://www.kancelar24h.cz/nizka-skrin-praktik-80-x-40-x-76-5-cm-p2630.html</t>
  </si>
  <si>
    <t>Měřící systémy.docx</t>
  </si>
  <si>
    <t>https://www.pasco.cz/sesorium#TYPY%20SAD</t>
  </si>
  <si>
    <t>http://www.avmedia.cz/cs/download/nabidka_reseni.pdf</t>
  </si>
  <si>
    <t>http://www.activmedia.cz/merici-pristroje-pasco/</t>
  </si>
  <si>
    <t>Přístroj demonstrační měřící.docx</t>
  </si>
  <si>
    <t>Přístroj měřící, analogový, víceúčelový.docx</t>
  </si>
  <si>
    <t>http://www.conrad.cz/multimetr-chauvin-arnoux-c-a-5001-p01196521e.k1195125?gclid=CNG1kvzi7tACFSS17QodJ0YPWQ</t>
  </si>
  <si>
    <t>https://www.ucebnicevanicek.cz/produkt/viceucelovy-merici-pristroj-analogovy-rucni</t>
  </si>
  <si>
    <t>https://www.ucebnicevanicek.cz/produkt/multimetr-rucni-digitalni-s-merenim-teploty</t>
  </si>
  <si>
    <t>http://www.didaktik.cz/obchod/c_ntl_n.pdf</t>
  </si>
  <si>
    <t>https://www.vybaveni-skol.cz/vysledky-vyhledavani.html?search_keyword=P3245-1T</t>
  </si>
  <si>
    <t>Přístroj měřící digitální.docx</t>
  </si>
  <si>
    <t>není v nabídce</t>
  </si>
  <si>
    <t>http://terasport.cz/nabytek-zakladni-stredni-vysoke-skoly.php?pk=217&amp;so=18&amp;pr=MP0637</t>
  </si>
  <si>
    <t>http://skola-servis.cz/produkt/ucitelska-katedra-nikol-2560-1/</t>
  </si>
  <si>
    <t>http://terasport.cz/nabytek-zakladni-stredni-vysoke-skoly.php?pk=217&amp;so=18&amp;pr=MP0641</t>
  </si>
  <si>
    <t>Jednomístný PC stůl s výsuvem pro klávesnici, držákem na PC, kabelovou průchodkou a nízkým okopem.
rozměry: 100 x 60 x 76 cm</t>
  </si>
  <si>
    <t>http://www.multip.cz/zakovsky-pc-stul-bingo-3704-2</t>
  </si>
  <si>
    <t>http://skola-servis.cz/produkt/zakovsky-pc-stul-bingo/</t>
  </si>
  <si>
    <t>Dvoumístný PC stůl s výsuvem pro klávesnici, držákem na PC, kabelovou průchodkou a plechovým kabelovým kanálem.
rozměry 180 x 60 x 76 cm</t>
  </si>
  <si>
    <t>http://www.multip.cz/zakovsky-pc-stul-bingo10</t>
  </si>
  <si>
    <t>http://skola-servis.cz/produkt/zakovsky-pc-stul-bingo-1/</t>
  </si>
  <si>
    <t>http://www.terasport.cz/nabytek-zakladni-stredni-vysoke-skoly.php?pk=669&amp;pr=MP0630</t>
  </si>
  <si>
    <t>https://www.hura-nabytek.cz/otocna-calounena-zidle-z40c-vyskove-nastavitelna/</t>
  </si>
  <si>
    <t>http://www.prodej-nabytku.com/Otocna-zidle-Z40C-d325.htm</t>
  </si>
  <si>
    <t>http://shop.novatronic.cz/zidle-otocna-vyskove-nastavitelna-bez-krempy-z40c</t>
  </si>
  <si>
    <t>beze změny stejná položka jako řádek 10-12</t>
  </si>
  <si>
    <t>https://www.alza.cz/lenovo-yoga-510-14isk-black-bazar-d5112144.htm</t>
  </si>
  <si>
    <t>https://www.czc.cz/lenovo-yoga-510-14ast-cerna_5/229172/produkt?gclid=EAIaIQobChMI0oiZsbS12gIVnoKyCh3OiAJgEAQYASABEgIuIPD_BwE&amp;dclid=CK6S_Nu0tdoCFRUo4AodGl4FnA</t>
  </si>
  <si>
    <t>https://www.mall.cz/notebooky/lenovo-yoga-510-14ast-80s9003vck?gclid=EAIaIQobChMI0oiZsbS12gIVnoKyCh3OiAJgEAQYAiABEgIc_fD_BwE</t>
  </si>
  <si>
    <t>externí box pro 4x 2.5/3.5" SATA III HDD/SSD,  Quad-core, RAID ( Basic/JBOD/0/1/5/6/10 ), 4GB DDR3L RAM, 2x GLAN, 2x USB 3.0, eSATA</t>
  </si>
  <si>
    <t>https://www.alza.cz/synology-diskstation-ds918-d5121460.htm</t>
  </si>
  <si>
    <t>https://www.czc.cz/synology-ds918-diskstation/220867/produkt?gclid=EAIaIQobChMIx-Lc37e12gIVQmcZCh39LQlJEAAYAiAAEgIzm_D_BwE&amp;dclid=CJzO9OK3tdoCFUc44AodYv0KGg</t>
  </si>
  <si>
    <t>Pevný disk 3.5" SATA III, 64MB cache, IntelliPower, NASware, vhodné pro NAS (24/7) kpacita 4  TB</t>
  </si>
  <si>
    <t>https://www.alza.cz/western-digital-red-4000gb-64mb-cache-d471130.htm</t>
  </si>
  <si>
    <t>https://www.mironet.cz/wd-red-4tb-hdd-35quot-sata-iii-5-400-rpm-64mb-cache-3y+dp248358/?gclid=EAIaIQobChMI2NOM_rm12gIVlZAYCh38eQSdEAQYAiABEgLEdPD_BwE#183180468</t>
  </si>
  <si>
    <t>https://www.czc.cz/wd-red-efrx-4tb/136359/produkt?gclid=EAIaIQobChMI2NOM_rm12gIVlZAYCh38eQSdEAAYASAAEgI7XvD_BwE&amp;dclid=CP7p_ZG6tdoCFZM64AodlPMPBg</t>
  </si>
  <si>
    <t>Televize LED, 102cm, Full HD, DVB-T2/S2/C, H.265/HEVC, 2x HDMI, 1x USB, SCART, CI+, LAN, A+</t>
  </si>
  <si>
    <t>https://www.alza.cz/40-thomson-40fc3206-d5146961.htm</t>
  </si>
  <si>
    <t>https://www.bscom.cz/televize-40-thomson-40fc3206-40fc3206_d692178/?utm_source=Google+nákupy&amp;utm_medium=ppc&amp;utm_campaign=Televize+40"+Thomson+40FC3206&amp;gclid=EAIaIQobChMI4-y-_7u12gIVU0kZCh3qngXDEAQYAyA</t>
  </si>
  <si>
    <t>https://www.electroworld.cz/thomson-40fc3206-led-televize?gclid=EAIaIQobChMI4-y-_7u12gIVU0kZCh3qngXDEAQYAiABEgJU6fD_BwE</t>
  </si>
  <si>
    <t>nenalezeno</t>
  </si>
  <si>
    <t>https://www.mironet.cz/synology-diskstation-ds918-4x-hdd-celeron-j3455-qc-15ghz-4gb-ram-2x-usb-30-2x-glan+dp335874/</t>
  </si>
  <si>
    <t>https://www.mall.cz/drzaky-televize/thomson-nastenny-drzak-wab846?gclid=CLiI2dzwtM0CFY4V0wodyaECjw</t>
  </si>
  <si>
    <t>http://www.hama.cz/thomson-wab846-nastenny-drzak-tv-2-ramena-3-klouby--200x200-1-/</t>
  </si>
  <si>
    <t>https://www.alza.cz/thomson-wab846-d2322031.htm?catid=18852649</t>
  </si>
  <si>
    <t>osloveny byly firmy PENTA CZ s.r.o. a Busines communication s.r.o. - nabídku nedodaly</t>
  </si>
  <si>
    <t xml:space="preserve">beze změny </t>
  </si>
  <si>
    <r>
      <t xml:space="preserve"> multidotykový 14" 1920x1080 IPS antireflexní, min RAM </t>
    </r>
    <r>
      <rPr>
        <sz val="10"/>
        <color indexed="10"/>
        <rFont val="Arial"/>
        <family val="2"/>
      </rPr>
      <t>8</t>
    </r>
    <r>
      <rPr>
        <sz val="10"/>
        <color theme="1"/>
        <rFont val="Arial"/>
        <family val="2"/>
      </rPr>
      <t>GB DDR4,  WiFi 802.11ac, Bluetooth 4.0, HDMI, HD-</t>
    </r>
    <r>
      <rPr>
        <sz val="10"/>
        <color indexed="10"/>
        <rFont val="Arial"/>
        <family val="2"/>
      </rPr>
      <t xml:space="preserve">240 SSD, </t>
    </r>
    <r>
      <rPr>
        <sz val="10"/>
        <color theme="1"/>
        <rFont val="Arial"/>
        <family val="2"/>
      </rPr>
      <t xml:space="preserve">webkamera,  </t>
    </r>
    <r>
      <rPr>
        <sz val="10"/>
        <color indexed="10"/>
        <rFont val="Arial"/>
        <family val="2"/>
      </rPr>
      <t>kompatibilní s Windows Profesional</t>
    </r>
  </si>
  <si>
    <t>nová typová řada</t>
  </si>
  <si>
    <r>
      <rPr>
        <b/>
        <sz val="10"/>
        <color indexed="10"/>
        <rFont val="Arial"/>
        <family val="2"/>
      </rPr>
      <t>3D tiskárna</t>
    </r>
    <r>
      <rPr>
        <sz val="10"/>
        <color indexed="10"/>
        <rFont val="Arial"/>
        <family val="2"/>
      </rPr>
      <t xml:space="preserve"> - vyhřívaná magnetická vyměnitelná tisková plocha, rozměr tisku min. 20x20x20 cm, český support, odolnost proti výpadku napájení, detekce zaseknutého extruderu a docházejícího filamentu, rychlost tisku 200mm/s, možnost rozšíření na barevný tisk</t>
    </r>
  </si>
  <si>
    <r>
      <t xml:space="preserve">odpovídá vývoji vzhledem k roku 2016 - </t>
    </r>
    <r>
      <rPr>
        <sz val="10"/>
        <color indexed="10"/>
        <rFont val="Arial"/>
        <family val="2"/>
      </rPr>
      <t>stejná jako ZŠ Masarykova</t>
    </r>
  </si>
  <si>
    <t>nová typová řada disků</t>
  </si>
  <si>
    <t>doplní p. Kinský</t>
  </si>
  <si>
    <t>dopní p. Volák</t>
  </si>
  <si>
    <t>Svítivost: 4000 ANSI</t>
  </si>
  <si>
    <t>Parametr který je důležitý a zapomněli jsme ho doplnit</t>
  </si>
  <si>
    <r>
      <rPr>
        <b/>
        <sz val="10"/>
        <color indexed="8"/>
        <rFont val="Arial"/>
        <family val="2"/>
      </rPr>
      <t>Dataprojektor</t>
    </r>
    <r>
      <rPr>
        <sz val="10"/>
        <color theme="1"/>
        <rFont val="Arial"/>
        <family val="2"/>
      </rPr>
      <t xml:space="preserve">
• projektor s krátkou projekční vzdáleností
• možnost umístit na strop či stěnu, vč. dodání držáku na strop
• projekční poměr: méně než 0,3:1
• LCD technologie, Svítivost 4000 ANSI
• vstupy: HDMI, VGA, audio, LAN,Wifi
• vč. zdroje světla (životnost min. 4000 hodin při plné svítivosti)</t>
    </r>
  </si>
  <si>
    <r>
      <rPr>
        <b/>
        <sz val="10"/>
        <color indexed="8"/>
        <rFont val="Arial"/>
        <family val="2"/>
      </rPr>
      <t>Monitory</t>
    </r>
    <r>
      <rPr>
        <sz val="10"/>
        <color theme="1"/>
        <rFont val="Arial"/>
        <family val="2"/>
      </rPr>
      <t xml:space="preserve">
• 24“, FullHD 
• Rozlišení: 1920x1080
• IPS panel s podsvícením LED
• matný
• digitální vstup HDMI, Display Port vč. kabelu
</t>
    </r>
  </si>
  <si>
    <t>DiplsyPort</t>
  </si>
  <si>
    <t>Standartní datový rozhraní u nových PC</t>
  </si>
  <si>
    <r>
      <rPr>
        <b/>
        <sz val="10"/>
        <color indexed="8"/>
        <rFont val="Arial"/>
        <family val="2"/>
      </rPr>
      <t>Server pro termínálovou učebnu</t>
    </r>
    <r>
      <rPr>
        <sz val="10"/>
        <color theme="1"/>
        <rFont val="Arial"/>
        <family val="2"/>
      </rPr>
      <t xml:space="preserve">
• rackové provedení max 2U vč. montážního materiálu
• CPU: min. 2x 4 core CPU 2.6 GHz, 10 MB cache
• RAM 96 GB, min 2400MHz
• HDD 2x 300GB + 8x 1,2TB, všechny  SAS 12Gb 10000 ot/min
• RAID 2x 300GB + 8x 1,2TB, všechny  SAS 12Gb 10000 ot/min
• LAN: LAN 2x10Gb SFP+ a 2x 1GbE RJ-45 s podporou  74řipojiteln – Vmware NetQueue, Microsoft VMQ
• management: servisní modul s možností samostatného přístupu po management síti, možnost vzdálené klávesnice, myši a obrazovky bez nutnosti běhu OS, možnost zapínat/vypínat server, bootování ze vzdáleného média, vyhrazený LAN port
• podpora: http/s, ssh, SNMP, syslog
• provoz v běžném neklimatizovaném prostředí do 35 stupňu celsia
• 2x napájecí zdroj, redundance
• stavový a diagnostický grafický displej
</t>
    </r>
  </si>
  <si>
    <r>
      <rPr>
        <b/>
        <sz val="10"/>
        <color indexed="8"/>
        <rFont val="Arial"/>
        <family val="2"/>
      </rPr>
      <t>WinSrv Std EDU</t>
    </r>
    <r>
      <rPr>
        <sz val="10"/>
        <color theme="1"/>
        <rFont val="Arial"/>
        <family val="2"/>
      </rPr>
      <t xml:space="preserve">
• licence 64-bitového operačního systému v aktuální verzi
• každá licence musí umožnit provoz min. 2 virtuálních serverů stejné verze v prostředí nabízené serverové  virtualizace, dále provoz všech nabízených aplikací a management nástrojů</t>
    </r>
  </si>
  <si>
    <r>
      <rPr>
        <b/>
        <sz val="10"/>
        <color indexed="8"/>
        <rFont val="Arial"/>
        <family val="2"/>
      </rPr>
      <t>Win Pro Upg EDU - licence Operačního windows 10- UPG pro edu (z důvodu návaznosti na stávající používaný OS)</t>
    </r>
    <r>
      <rPr>
        <strike/>
        <sz val="10"/>
        <color indexed="8"/>
        <rFont val="Arial"/>
        <family val="2"/>
      </rPr>
      <t xml:space="preserve">
</t>
    </r>
    <r>
      <rPr>
        <sz val="10"/>
        <color theme="1"/>
        <rFont val="Arial"/>
        <family val="2"/>
      </rPr>
      <t xml:space="preserve">
</t>
    </r>
  </si>
  <si>
    <t xml:space="preserve">
Nabídková cena za kus v Kč bez DPH</t>
  </si>
  <si>
    <t>Společné řešení – Balbínova 59</t>
  </si>
  <si>
    <r>
      <rPr>
        <b/>
        <sz val="10"/>
        <color indexed="8"/>
        <rFont val="Arial"/>
        <family val="2"/>
      </rPr>
      <t>Hvězdičkový certifikát</t>
    </r>
    <r>
      <rPr>
        <sz val="10"/>
        <color theme="1"/>
        <rFont val="Arial"/>
        <family val="2"/>
      </rPr>
      <t xml:space="preserve">
• pro zabezpečení internetových služeb a komunikace
• vystavení veřejnou certifikační autoritou, jejíž kořenový certifikát je standardně součástí běžných desktopových a mobilních operačních systémů (Linux, Windows, OSX, Android, IQS)
• platnost min 24 měsíců
</t>
    </r>
  </si>
  <si>
    <r>
      <t>Win Srv  device</t>
    </r>
    <r>
      <rPr>
        <b/>
        <strike/>
        <sz val="10"/>
        <color indexed="8"/>
        <rFont val="Arial"/>
        <family val="2"/>
      </rPr>
      <t xml:space="preserve"> </t>
    </r>
    <r>
      <rPr>
        <b/>
        <sz val="10"/>
        <color indexed="8"/>
        <rFont val="Arial"/>
        <family val="2"/>
      </rPr>
      <t xml:space="preserve">CAL EDU 
</t>
    </r>
    <r>
      <rPr>
        <sz val="10"/>
        <color indexed="8"/>
        <rFont val="Arial"/>
        <family val="2"/>
      </rPr>
      <t>• přístupové licence 64-bitového operačního systému v aktuální verzi pro nabízený  serverový systém, vázané na zařízení</t>
    </r>
    <r>
      <rPr>
        <sz val="10"/>
        <color theme="1"/>
        <rFont val="Arial"/>
        <family val="2"/>
      </rPr>
      <t xml:space="preserve">
</t>
    </r>
  </si>
  <si>
    <r>
      <rPr>
        <b/>
        <sz val="10"/>
        <color indexed="8"/>
        <rFont val="Arial"/>
        <family val="2"/>
      </rPr>
      <t>Hvězdičkový certifikát</t>
    </r>
    <r>
      <rPr>
        <sz val="10"/>
        <color theme="1"/>
        <rFont val="Arial"/>
        <family val="2"/>
      </rPr>
      <t xml:space="preserve">
• pro zabezpečení internetových služeb a komunikace
• vystavení veřejnou certifikační autoritou, jejíž kořenový certifikát je standardně součástí běžných desktopových a mobilních operačních systémů (Linux, Windows, OSX, Android, IQS)
• platnost min 24 měsíců
</t>
    </r>
  </si>
  <si>
    <r>
      <rPr>
        <b/>
        <sz val="10"/>
        <color indexed="8"/>
        <rFont val="Arial"/>
        <family val="2"/>
      </rPr>
      <t xml:space="preserve">Win Srv device CAL EDU </t>
    </r>
    <r>
      <rPr>
        <sz val="10"/>
        <color theme="1"/>
        <rFont val="Arial"/>
        <family val="2"/>
      </rPr>
      <t xml:space="preserve">
• přístupové licence 64-bitového operačního systému v aktuální verzi pro nabízený  serverový systém, vázané na zařízení
</t>
    </r>
  </si>
  <si>
    <r>
      <rPr>
        <b/>
        <sz val="10"/>
        <rFont val="Arial"/>
        <family val="2"/>
      </rPr>
      <t>Dodávka kabeláže a racků</t>
    </r>
    <r>
      <rPr>
        <b/>
        <sz val="10"/>
        <color indexed="8"/>
        <rFont val="Arial"/>
        <family val="2"/>
      </rPr>
      <t xml:space="preserve">
</t>
    </r>
    <r>
      <rPr>
        <sz val="10"/>
        <color theme="1"/>
        <rFont val="Arial"/>
        <family val="2"/>
      </rPr>
      <t>• Datový kabel UTP cat. 6a 4770 m
• Datové zásuvky  40 ks
• Patch panel 24 port  6 ks
• Optický kabel vnitřní SM, 4vlákna 200 m
• Optická vana pro 8 vláken včetně konektorů a příslušenství 1 ks
• optický rozvaděč ODFpro 4 konektory 3 ks
• Rack 6U 3 ks
• Rack 12U 1 ks
• Průrazy zdí 40 ks
• Patch kabel UTP 1m  80 ks
• Drobný instalační materiál
• Práce</t>
    </r>
    <r>
      <rPr>
        <b/>
        <sz val="10"/>
        <color indexed="8"/>
        <rFont val="Arial"/>
        <family val="2"/>
      </rPr>
      <t xml:space="preserve">
</t>
    </r>
    <r>
      <rPr>
        <b/>
        <sz val="10"/>
        <color indexed="8"/>
        <rFont val="Arial"/>
        <family val="2"/>
      </rPr>
      <t xml:space="preserve">
</t>
    </r>
  </si>
  <si>
    <r>
      <rPr>
        <b/>
        <sz val="10"/>
        <rFont val="Arial"/>
        <family val="2"/>
      </rPr>
      <t>Dodávka kabeláže a racků</t>
    </r>
    <r>
      <rPr>
        <b/>
        <sz val="10"/>
        <color indexed="8"/>
        <rFont val="Arial"/>
        <family val="2"/>
      </rPr>
      <t xml:space="preserve">
</t>
    </r>
    <r>
      <rPr>
        <sz val="10"/>
        <color theme="1"/>
        <rFont val="Arial"/>
        <family val="2"/>
      </rPr>
      <t>• Datový kabel UTP cat. 6a  2400 m
• Datové zásuvky  110 ks
• Patch panel 24 port  4 ks
• Optický kabel vnitřní SM, 4 vlákna 250 m
• Optická vana pro 12 vláken včetně příslušenství a konektorů 1 ks
• optický rozvaděč ODF pro 4 konektory  3 ks
• Rack 19“, 12U 1 ks
• Rack 19“, 6U 3 ks
• Průrazy zdí 30 ks
• Patch kabel UTP 1m  60 ks
• Drobný instalační materiál
• Práce</t>
    </r>
    <r>
      <rPr>
        <b/>
        <sz val="10"/>
        <color indexed="8"/>
        <rFont val="Arial"/>
        <family val="2"/>
      </rPr>
      <t xml:space="preserve">
</t>
    </r>
    <r>
      <rPr>
        <sz val="10"/>
        <color theme="1"/>
        <rFont val="Arial"/>
        <family val="2"/>
      </rPr>
      <t xml:space="preserve">                 </t>
    </r>
    <r>
      <rPr>
        <b/>
        <sz val="10"/>
        <color indexed="8"/>
        <rFont val="Arial"/>
        <family val="2"/>
      </rPr>
      <t xml:space="preserve">    
</t>
    </r>
  </si>
  <si>
    <t>Položka</t>
  </si>
  <si>
    <t>Standardní záruka (měsíce)</t>
  </si>
  <si>
    <r>
      <rPr>
        <b/>
        <sz val="10"/>
        <color indexed="8"/>
        <rFont val="Arial"/>
        <family val="2"/>
      </rPr>
      <t>Monitoring, logování</t>
    </r>
    <r>
      <rPr>
        <sz val="10"/>
        <color theme="1"/>
        <rFont val="Arial"/>
        <family val="2"/>
      </rPr>
      <t xml:space="preserve">
• Systém pro sběr, ukládání a správu provozních a bezpečnostních informací a událostí ze sledovaných systémů 
• Min. Netflow či kompatibilní dle nabízeného firewallu a centrálního přepínače, syslog, TCP, UDP, HTTP, AMQP, JSON
• Min. REST API, textové soubory, Radius, Active Directory, MS SQL databáze, Windows Event Log - včetně rozšířených "Applications and Services Logs", síťové prvky - syslog a netflow, ostatní aktivní prvky - syslog, SNMP trap 
• Integrovaný nástroj pro parsování logů. Možnost nahrání části logu, online vytváření parseru a snadné testování výsledku. Podpora vytváření opakovaně použitelných vzorků - např. definice IP adresy regulárním dotazem apod.
• Uchovávání logů min. 6 měsíců, automatická retence logů a indexů
• Podpora automatické doplňování logů o informaci o lokalitě podle IP adresy
• Podpora rozšíření logů o vlastní statické a dynamické (kalkulované) položky integrovaným nástrojem.
• Podpora snadného rozšíření funkčnosti pomocí plug-inů nebo modulů
• Podpora šifrované komunikace se zdroji (SSL apod.), ověřování zdrojů (TLS apod.)
• Min. 1000 EPS (event per second), 5000 FPM (flows per minute)
• Uživatelské vytváření dashboardů (pracovních desek) včetně možnosti využití grafických prvků (grafy, mapy, histogramy apod.) i strukturovaných dat (tabulek)
• Export dat do csv a/nebo xls - min. výsledky hledání 
• Možnost vytváření kanálů - datových sad či toků - na základě pravidel (logických podmínek) a to i napříč různými zdroji. Podpora dalšího zpracování - tvorba alarmů, zobrazení na dashboardu, online odesílání do nadřazeného systému apod. 
• Podpora vytváření alertů - překročení okamžitých či kumulovaných hodnot, zasílaní upozornění
• integrace s Active Directory pro ověřování úživatelů, nastavení oprávnění min. administrator a operator
• Rychlé a intuitivní vyhledávání v záznamech napříč všemi zdroji i při velkých objemech dat (řády TB). Jednoduchý dotazovací jazyk. Rychlé vyhledávání či filtrování bez tvorby dotazů - např. výběrem v kontextovém menu vybraného pole uloženého záznamu.
• Intuitivní grafické rozhraní 
• Podpora provozu v prostředí serverové virtualizace
• do databáze, případná databázová licence musí být součástí dodávky
• Možnost výstupů do nadřazeného systému pro účely vzdáleného bezpečnostního dohledu. Zabezpečený přenos vhodným protokolem
</t>
    </r>
  </si>
  <si>
    <r>
      <rPr>
        <b/>
        <sz val="10"/>
        <color indexed="8"/>
        <rFont val="Arial"/>
        <family val="2"/>
      </rPr>
      <t>UPS</t>
    </r>
    <r>
      <rPr>
        <sz val="10"/>
        <color theme="1"/>
        <rFont val="Arial"/>
        <family val="2"/>
      </rPr>
      <t xml:space="preserve">
• provedení do 19" racku, max. 2 U, včetně montážního materiálu
• jmenovité napětí 230 V, jednofázová na vstupu i výstupu
• výkon 1500 VA/ 1350 W
• technologie Line-interaktivní
• účinnost min. 95%, účiník 0,9
• stabilizace: výstupní napětí, odchylka max. ±10 % od jmenovité hodnoty
• vstup: zásuvka IEC C14
• výstup: min. 8 zásuvek IEC C13 s měřením spotřeby
• min. 2 nezávisle ovládané napájecí segmenty pro postupný náběh napájených technologií
• automatický interní bypass, možnost měnit baterie za chodu bez odstávky, vestavěný úplný systémový autotest
• komunikační porty: RS-232, USB
• možnost dálkového ovládání a restartování chráněných zařízení, korektní shutdown operačních systémů
• stavový grafický displej pro konfiguraci a základní informace o stavu UPS
• UPS musí být plně podporovaná pro použití ve vizualizačních prostředích Vmware a Microsoft Hyper-V, vč. dodávky příslušného SW
</t>
    </r>
  </si>
  <si>
    <r>
      <rPr>
        <b/>
        <sz val="10"/>
        <color indexed="8"/>
        <rFont val="Arial"/>
        <family val="2"/>
      </rPr>
      <t>NAS (centrální)</t>
    </r>
    <r>
      <rPr>
        <sz val="10"/>
        <color theme="1"/>
        <rFont val="Arial"/>
        <family val="2"/>
      </rPr>
      <t xml:space="preserve">
• provední do 19" datového rozvaděče, max. 2U, včetně montážního materiálu
• HDD: min.</t>
    </r>
    <r>
      <rPr>
        <sz val="10"/>
        <rFont val="Arial"/>
        <family val="2"/>
      </rPr>
      <t xml:space="preserve"> 12 pozice pro HDD, rozšiřitelné min na 24 HDD</t>
    </r>
    <r>
      <rPr>
        <sz val="10"/>
        <color theme="1"/>
        <rFont val="Arial"/>
        <family val="2"/>
      </rPr>
      <t xml:space="preserve">
• podpora připojení externích disků přes USB 3.0 (min 2 porty)
• možnost výměny disků za chodu
• kapacita: Osazeno min. 12x HDD dle specifikace níže
• konektivita: Min. 2 x 1Gbit, 1 x 10 Gbit Ethernet porty s podporou agregace linek a redundance
• rychlost zápisu min 600 MB/sec při RAIDS a CIFS/SMB
• plná podpora Microsoft Hyper-V a Windows ADS a ACL
• síťové protokoly CIFS, WebDAV,  SSH, SNMP, https
• podpora korektního vypnutí signálem z UPS přes LAN při výpadku napájení
• RAM min 16 GB
• integrované typy ochrany dat RAID 1, RAID 5, RAID 6, RAID 10
</t>
    </r>
  </si>
  <si>
    <r>
      <rPr>
        <b/>
        <sz val="10"/>
        <color indexed="8"/>
        <rFont val="Arial"/>
        <family val="2"/>
      </rPr>
      <t xml:space="preserve">HDD
</t>
    </r>
    <r>
      <rPr>
        <sz val="10"/>
        <color theme="1"/>
        <rFont val="Arial"/>
        <family val="2"/>
      </rPr>
      <t xml:space="preserve">• Pevný disk velikosti 3,5“
• rozhraní SATA III 6 Gb/s
• kapacita 4 TB
• 128 MB cache
• 7200 otáček/min
• určených výrobcem pro NAS (nepřipouští se HDD určené jiným účelům (desktop, kamerové systémy apod.)možnost provozu 24/7
• kompatibilita s nabízenou NAS
</t>
    </r>
  </si>
  <si>
    <r>
      <rPr>
        <b/>
        <sz val="10"/>
        <color indexed="8"/>
        <rFont val="Arial"/>
        <family val="2"/>
      </rPr>
      <t>Switch 24 portů (připojení firewallů, core switchů, serveru a NAS)</t>
    </r>
    <r>
      <rPr>
        <sz val="10"/>
        <color theme="1"/>
        <rFont val="Arial"/>
        <family val="2"/>
      </rPr>
      <t xml:space="preserve">
• L2/L3 přepínač v rackovém provedení max. 1U
</t>
    </r>
    <r>
      <rPr>
        <sz val="10"/>
        <rFont val="Arial"/>
        <family val="2"/>
      </rPr>
      <t>•  minimální konfigurace 24 × 1 GbE a  8 × 10 Gb SFP+ portů, switch musí umožnit připojení dodaných firewallů a NAS a serveru s 2x SFP+ a 3x 1 1GbE (není součástí této dodávky) ve stejné lokalitě a vzdálených core switchů v jednotlivých školách</t>
    </r>
    <r>
      <rPr>
        <sz val="10"/>
        <color theme="1"/>
        <rFont val="Arial"/>
        <family val="2"/>
      </rPr>
      <t xml:space="preserve">
• neblokovaná architektura, prostupnost min. 200 Gb
• statické a dynamické routování, policy based rating
• víceúrovňové QoS
• VLAN 802.1Q, MAC i protokol based, podpora zařazování do VLAN a přidělení QoS a přístupových filtrů na základě 802.1X ověření
• podpora 802.1X
• podpora Ipv4 a Ipv6  vč. směrování a QoS
• podpora MPLS a VPLS vč. L2 a L3 MPLS VPN
• export síťových toků (Netflow nebo ekvivalent)
• plnohodnotné CLI, SSH, SNMP 1-3, syslog,  RMON, web rozhraní
• výměna/oprava do 2 pracovních dnů, včetně nároku na opravné verze firmware 
</t>
    </r>
  </si>
  <si>
    <r>
      <rPr>
        <b/>
        <sz val="10"/>
        <rFont val="Arial"/>
        <family val="2"/>
      </rPr>
      <t>Optické moduly a kabely</t>
    </r>
    <r>
      <rPr>
        <sz val="10"/>
        <color theme="1"/>
        <rFont val="Arial"/>
        <family val="2"/>
      </rPr>
      <t xml:space="preserve">
• 8 ks modulů SFP+  10 Gb, SM min. 10km , BiDirectional, včetně DMI diagnostiky pro nabízený přepínač 
• 1 ks modul SFP+ 10 Gb, SM min. 1km, BiDirectional, včetně DMI diagnostiky pro NAS
• ke každému SFP/SFP+ modulu kabel SM s konektory SC / dle modulu, délka 3m
• 10 ks patch kabelů min. Cat 5e RJ45/RJ45, 3 m
</t>
    </r>
  </si>
  <si>
    <r>
      <rPr>
        <b/>
        <sz val="10"/>
        <color indexed="8"/>
        <rFont val="Arial"/>
        <family val="2"/>
      </rPr>
      <t>Antivir stanice a servery</t>
    </r>
    <r>
      <rPr>
        <sz val="10"/>
        <color theme="1"/>
        <rFont val="Arial"/>
        <family val="2"/>
      </rPr>
      <t xml:space="preserve">
• Ochrana před malware včetně ransomware, integrovaný firewall, ochrana před průnikem HIPS (Host based intrusion prevention), řízení a ochrana webového přístupu
• Centrální správa součástí dodávky 
• Centrální vzdálená instalace nabízeného produktu a odinstalace obvyklých antivirových řešení třetích výrobců včetně free verzí
• Řízení aplikací -  centrální vzdálená instalace, povolení/zákaz spouštění
• Řízení přístupu (zákaz/povolen) k výměnným zařízením - USB flash/disky CD/DVD 
• Správa mobilních zařízení iOS a Android - omezení spouštění aplikací, řízení internetového přístupu
• všechny desktopové a serverové operační systémy Microsoft aktuálně podporované výrobcem, macOS, iOS a Android 
• včetně bezpečnostních a funkčních aktualizací
</t>
    </r>
  </si>
  <si>
    <r>
      <rPr>
        <b/>
        <sz val="10"/>
        <rFont val="Arial"/>
        <family val="2"/>
      </rPr>
      <t>Switch core centrální 48 × 1Gb + 8 × 10 Gb SFP+</t>
    </r>
    <r>
      <rPr>
        <b/>
        <sz val="10"/>
        <color indexed="10"/>
        <rFont val="Arial"/>
        <family val="2"/>
      </rPr>
      <t xml:space="preserve"> </t>
    </r>
    <r>
      <rPr>
        <b/>
        <sz val="10"/>
        <color indexed="8"/>
        <rFont val="Arial"/>
        <family val="2"/>
      </rPr>
      <t xml:space="preserve">
• </t>
    </r>
    <r>
      <rPr>
        <sz val="10"/>
        <color indexed="8"/>
        <rFont val="Arial"/>
        <family val="2"/>
      </rPr>
      <t xml:space="preserve">L2/L3 přepínač v rackovém provedení max. 1U
• 48 × 1GbE, 4 × 10 Gb SFP+
• neblokovaná architektura, prostupnost min. 176 Gb
• statické a dynamické routování, policy based rating
• víceúrovňové QoS
• podpora 802.1X
• VLAN 802.1Q, MAC i protokol based, podpora zařazování do VLAN a přidělení QoS a přístupových filtrů na základě 802.1X ověření
• podpora IPv4 a IPv6 vč. směrování a QoS
• podpora MPLS a VPLS vč. L2 a L3 MPLS VPN
• export síťových toků (Netflow nebo ekvivalent)
• plnohodnotné CLI, SSH, SNMP 1-3, syslog, sFlow, RMON, web rozhraní
• výměna/oprava do 2 pracovních dnů, včetně nároku na opravné verze firmware
</t>
    </r>
  </si>
  <si>
    <r>
      <rPr>
        <b/>
        <sz val="10"/>
        <color indexed="8"/>
        <rFont val="Arial"/>
        <family val="2"/>
      </rPr>
      <t>Přístupový přepínač 24x 1 GbE, PoE+, 4 × 1Gb SFP (nesdílené s 1 GbE)</t>
    </r>
    <r>
      <rPr>
        <sz val="10"/>
        <color theme="1"/>
        <rFont val="Arial"/>
        <family val="2"/>
      </rPr>
      <t xml:space="preserve">
• L2 přepínač v rackovém provedení max. 1U
• podpora stohování pro jednotný management
• neblokovaná architektura, propustnost min. 56 Gbps
• podpora LACP
• podpora Ipv4 a Ipv6  vč. podpory ACL a QoS
• VLAN 802.1X
• plnohodnotné CLI, SSH, SNMP 1-3, syslog,  RMON, web rozhraní
• výměna/oprava do 2 pracovních dnů, včetně nároku na opravné verze firmware
</t>
    </r>
  </si>
  <si>
    <r>
      <rPr>
        <b/>
        <sz val="10"/>
        <color indexed="8"/>
        <rFont val="Arial"/>
        <family val="2"/>
      </rPr>
      <t>Wifi AP</t>
    </r>
    <r>
      <rPr>
        <sz val="10"/>
        <color theme="1"/>
        <rFont val="Arial"/>
        <family val="2"/>
      </rPr>
      <t xml:space="preserve">
• Přístupový bod (AP) WiFi včetně montážního materiálu na stěnu nebo strop
• činnost v radiovém pásmu 2,4 a 5 GHz současně, 2 radiové moduly
• interní systém min. MIMO 3x3 (5 GHz) a MIMO 2x2 (2,4 GHz), optimalizovaný pro montáž na strop
• SU-MIMO (5GHz) až 1300Mbps, MU-MIMO až 867Mbps. 2,4GHz MIMO až 300Mbps. 
• podpora 802.3at, 802.11n, 802.11ac, 802.1x včetně přiřazování do VLAN
• automatické směrování komunikace klientů z 2.4 GHz na 5 GHz (pokud klienti podporují obě pásma)
• průběžná detekce non-WiFi rušení a spektrální analýza
• podpora vysílání min. 8 SSID (WiFi sítí) současně, podpora přiřazení každého SSID samostatné VLAN
• min. 250 přiřazených (asociovaných) klientů na radiový modul
• min. 1x 1Gb, PoE s podporou standardů 802.3at a 802.3af
• podpora úspory energie dle standardu Energy-Efficient Ethernet (https://en.wikipedia.org/wiki/Energy-Efficient_Ethernet ) nebo obdobného
• klasifikace a kontrola provozu, detekce obvyklých aplikací s možností určení priority nebo šířky pásma zvoleného provozu
• automatické řízení kvality služeb (QoS) pro hlas a video
• Podpora MU-MIMO (Multi-User MIMO) - multi-user multiple input/multiple output
• SU-MIMO (Single-User MIMO) min. 1300Mb, MU-MIMO min. 850 Mb 
• Detekce cizích přístupových bodů zjištěných v LAN i v radiofrekvenčním pásmu
• Virtuální, vysoce dostupný kontroler obsažený ve firmware každého přístupového bodu. Umožňuje kompletní centrální správu WiFi infrastruktury a řízení jejího provozu včetně roamingu klientů.
• plná podpora CLI, SSH, SNMP 1-3, syslog, web rozhraní
• automatické dynamické přidělování kanálů a řízení výkonu přístupových bodů pro vyrovnané pokrytí a minimalizaci interference
• výměna/oprava do 2 pracovních dnů, včetně nároku na opravné verze firmware
</t>
    </r>
  </si>
  <si>
    <r>
      <rPr>
        <b/>
        <sz val="10"/>
        <color indexed="8"/>
        <rFont val="Arial"/>
        <family val="2"/>
      </rPr>
      <t>Optické moduly a kabely</t>
    </r>
    <r>
      <rPr>
        <sz val="10"/>
        <color theme="1"/>
        <rFont val="Arial"/>
        <family val="2"/>
      </rPr>
      <t xml:space="preserve">
• 1 ks modulů SFP+  10 Gb, SM min. 10km , BiDirectional, včetně DMI diagnostiky pro nabízený centrální přepínač 
• 4 ks modul SFP 1 Gb, SM min. 1km, BiDirectional, včetně DMI diagnostiky pro nabízený centrální přepínač
• 4 ks modul SFP 1 Gb, SM min. 1km, BiDirectional, včetně DMI diagnostiky pro nabízený přístupový přepínač
• ke každému SFP/SFP+ modulu kabel SM s konektory SC / dle modulu, délka 3m
</t>
    </r>
  </si>
  <si>
    <r>
      <rPr>
        <b/>
        <sz val="10"/>
        <color indexed="8"/>
        <rFont val="Arial"/>
        <family val="2"/>
      </rPr>
      <t xml:space="preserve">Switch core centrální 48 × 1GbE + 8 × 10 Gb SFP+ 
</t>
    </r>
    <r>
      <rPr>
        <sz val="10"/>
        <color indexed="8"/>
        <rFont val="Arial"/>
        <family val="2"/>
      </rPr>
      <t>• L2/L3 přepínač v rackovém provedení max. 1U
• 48 × 1GbE, 4 × 10 Gb SFP+
• neblokovaná architektura, prostupnost min. 176 Gb
• statické a dynamické routování, policy based rating
• víceúrovňové QoS
• podpora 802.1X
• VLAN 802.1Q, MAC i protokol based, podpora zařazování do VLAN a přidělení QoS a přístupových filtrů na základě 802.1X ověření
• podpora IPv4 a IPv6 vč. směrování a QoS
• podpora MPLS a VPLS vč. L2 a L3 MPLS VPN
• export síťových toků (Netflow nebo ekvivalent)
• plnohodnotné CLI, SSH, SNMP 1-3, syslog, sFlow, RMON, web rozhraní
• výměna/oprava do 2 pracovních dnů, včetně nároku na opravné verze firmware</t>
    </r>
    <r>
      <rPr>
        <sz val="10"/>
        <color theme="1"/>
        <rFont val="Arial"/>
        <family val="2"/>
      </rPr>
      <t xml:space="preserve">
</t>
    </r>
  </si>
  <si>
    <r>
      <rPr>
        <b/>
        <sz val="10"/>
        <color indexed="8"/>
        <rFont val="Arial"/>
        <family val="2"/>
      </rPr>
      <t>Přístupový přepínač 48 × 1 GbE PoE+, 4 × 1 Gb SFP (nesdílené s 1 GbE)</t>
    </r>
    <r>
      <rPr>
        <sz val="10"/>
        <color theme="1"/>
        <rFont val="Arial"/>
        <family val="2"/>
      </rPr>
      <t xml:space="preserve">
• L2 přepínač v rackovém provedení max. 1U
• podpora stohování pro jednotný management
• neblokovaná architektura, propustnost min. 104 Gbps
• podpora LACP
• podpora Ipv4 a Ipv6  vč. podpory ACL a QoS
• VLAN 802.1X
• plnohodnotné CLI, SSH, SNMP 1-3, syslog,  RMON, web rozhraní
• výměna/oprava do 2 pracovních dnů, včetně nároku na opravné verze firmware
</t>
    </r>
  </si>
  <si>
    <r>
      <rPr>
        <b/>
        <sz val="10"/>
        <color indexed="8"/>
        <rFont val="Arial"/>
        <family val="2"/>
      </rPr>
      <t xml:space="preserve">Přístupový přepínač 24x 1 GbE, PoE+, 4 × 1Gb SFP (nesdílené s 1 GbE)
</t>
    </r>
    <r>
      <rPr>
        <sz val="10"/>
        <color indexed="8"/>
        <rFont val="Arial"/>
        <family val="2"/>
      </rPr>
      <t>• L2 přepínač v rackovém provedení max. 1U
• podpora stohování pro jednotný management
• neblokovaná architektura, propustnost min. 56 Gbps
• podpora LACP
• podpora Ipv4 a Ipv6  vč. podpory ACL a QoS
• VLAN 802.1X
• plnohodnotné CLI, SSH, SNMP 1-3, syslog,  RMON, web rozhraní
• výměna/oprava do 2 pracovních dnů, včetně nároku na opravné verze firmware</t>
    </r>
  </si>
  <si>
    <r>
      <rPr>
        <b/>
        <sz val="10"/>
        <color indexed="8"/>
        <rFont val="Arial"/>
        <family val="2"/>
      </rPr>
      <t xml:space="preserve">Wifi AP
</t>
    </r>
    <r>
      <rPr>
        <sz val="10"/>
        <color indexed="8"/>
        <rFont val="Arial"/>
        <family val="2"/>
      </rPr>
      <t xml:space="preserve">• Přístupový bod (AP) WiFi včetně montážního materiálu na stěnu nebo strop
• činnost v radiovém pásmu 2,4 a 5 GHz současně, 2 radiové moduly
• interní systém min. MIMO 3x3 (5 GHz) a MIMO 2x2 (2,4 GHz), optimalizovaný pro montáž na strop
• SU-MIMO (5GHz) až 1300Mbps, MU-MIMO až 867Mbps. 2,4GHz MIMO až 300Mbps. 
• podpora 802.3at, 802.11n, 802.11ac, 802.1x včetně přiřazování do VLAN
• automatické směrování komunikace klientů z 2.4 GHz na 5 GHz (pokud klienti podporují obě pásma)
• průběžná detekce non-WiFi rušení a spektrální analýza
• podpora vysílání min. 8 SSID (WiFi sítí) současně, podpora přiřazení každého SSID samostatné VLAN
• min. 250 přiřazených (asociovaných) klientů na radiový modul
• min. 1x 1Gb, PoE s podporou standardů 802.3at a 802.3af
• podpora úspory energie dle standardu Energy-Efficient Ethernet (https://en.wikipedia.org/wiki/Energy-Efficient_Ethernet ) nebo obdobného
• klasifikace a kontrola provozu, detekce obvyklých aplikací s možností určení priority nebo šířky pásma zvoleného provozu
• automatické řízení kvality služeb (QoS) pro hlas a video
• Podpora MU-MIMO (Multi-User MIMO) - multi-user multiple input/multiple output
• SU-MIMO (Single-User MIMO) min. 1300Mb, MU-MIMO min. 850 Mb 
• Detekce cizích přístupových bodů zjištěných v LAN i v radiofrekvenčním pásmu
• Virtuální, vysoce dostupný kontroler obsažený ve firmware každého přístupového bodu. Umožňuje kompletní centrální správu WiFi infrastruktury a řízení jejího provozu včetně roamingu klientů.
• plná podpora CLI, SSH, SNMP 1-3, syslog, web rozhraní
• automatické dynamické přidělování kanálů a řízení výkonu přístupových bodů pro vyrovnané pokrytí a minimalizaci interference
• výměna/oprava do 2 pracovních dnů, včetně nároku na opravné verze firmware
</t>
    </r>
    <r>
      <rPr>
        <sz val="10"/>
        <color theme="1"/>
        <rFont val="Arial"/>
        <family val="2"/>
      </rPr>
      <t xml:space="preserve">
</t>
    </r>
  </si>
  <si>
    <r>
      <rPr>
        <b/>
        <sz val="10"/>
        <color indexed="8"/>
        <rFont val="Arial"/>
        <family val="2"/>
      </rPr>
      <t xml:space="preserve">Optické moduly a kabely
</t>
    </r>
    <r>
      <rPr>
        <sz val="10"/>
        <color indexed="8"/>
        <rFont val="Arial"/>
        <family val="2"/>
      </rPr>
      <t xml:space="preserve">• 1 ks modulů SFP+  10 Gb, SM min. 10km , BiDirectional, včetně DMI diagnostiky pro nabízený centrální přepínač 
• 4 ks modul SFP 1 Gb, SM min. 1km, BiDirectional, včetně DMI diagnostiky pro nabízený centrální přepínač
• 4 ks modul SFP 1 Gb, SM min. 1km, BiDirectional, včetně DMI diagnostiky pro nabízené přístupové přepínače
• ke každému SFP/SFP+ modulu kabel SM s konektory SC / dle modulu, délka 3m
</t>
    </r>
    <r>
      <rPr>
        <sz val="10"/>
        <color theme="1"/>
        <rFont val="Arial"/>
        <family val="2"/>
      </rPr>
      <t xml:space="preserve">
</t>
    </r>
  </si>
  <si>
    <t>Celková nabídková cena v Kč bez DPH</t>
  </si>
  <si>
    <t>DPH</t>
  </si>
  <si>
    <r>
      <rPr>
        <b/>
        <sz val="10"/>
        <color indexed="8"/>
        <rFont val="Arial"/>
        <family val="2"/>
      </rPr>
      <t>Firewall</t>
    </r>
    <r>
      <rPr>
        <sz val="10"/>
        <color theme="1"/>
        <rFont val="Arial"/>
        <family val="2"/>
      </rPr>
      <t xml:space="preserve">
• porty: min 18x 1GbE a min. 2x SFP (mohou být sdílené),  z toho min. 2x WAN a 2x HA (high-availability)
• agregace portů: podpora LACP 802.3ad a přenosu VLAN 802.1q skrz agregační interface
• podpora VLAN 802.1q 
• prostupnost firewallu: min. 7 GBps pro pakety větší než 512B
• min. 2 mil. současných spojení
• prostupnost SSL VPN: min. 200 Mbps
• prostupnost IPS: min. 1.5 Gbps (HTTP)
• Kombinovaná propustnost (firewall + IPS + aplikační kontrola + antimalware): min. 250 Mbps
• min. 7 virtuálních kontextů
• režimy Active/Passive i Active/Active  se společnou konfigurací
• </t>
    </r>
    <r>
      <rPr>
        <sz val="10"/>
        <rFont val="Arial"/>
        <family val="2"/>
      </rPr>
      <t>dualstack:</t>
    </r>
    <r>
      <rPr>
        <sz val="10"/>
        <color theme="1"/>
        <rFont val="Arial"/>
        <family val="2"/>
      </rPr>
      <t xml:space="preserve"> podpora současného běhu Ipv4 a Ipv6
• aplikační kontrola: detekce, monitoring, povolení či zakázání vice než 2000 síťových aplikací na základě signatury dané aplikace, nikoliv dle portu
• antivir: pro vybrané protokoly, možnost volby různých databází, podpora archivace škodlivého obsahu, podpora protokolu ICAP pro </t>
    </r>
    <r>
      <rPr>
        <sz val="10"/>
        <rFont val="Arial"/>
        <family val="2"/>
      </rPr>
      <t>offload</t>
    </r>
    <r>
      <rPr>
        <sz val="10"/>
        <color theme="1"/>
        <rFont val="Arial"/>
        <family val="2"/>
      </rPr>
      <t xml:space="preserve"> AV engine, možnost detekce Grayware
• antispamová a antivirová inspekce elektronické pošty
• automatická aktualizace UTM funkcí poskytovaná výrobcem zařízení
• ověřování uživatelů: LDAP, Active Directory, Single Sign On vůči Active Directory, Radius, 
TACACS+, Ověřování na základě certifikátu
• SSL hardwarový off-loading pro SSL inspekci
• export síťových toků (Netflow nebo ekvivalent)
• funkce: NAT, statické a dynamické routování, publikace interních serverů
• včetně aktualizací fimware a UTM, výměna zařízení při poruše do 2 pracovních dnů, vrácení vadného zařízení až po zprovoznění vyměněného  
</t>
    </r>
  </si>
  <si>
    <r>
      <rPr>
        <b/>
        <sz val="10"/>
        <color indexed="8"/>
        <rFont val="Arial"/>
        <family val="2"/>
      </rPr>
      <t>Zálohovací SW</t>
    </r>
    <r>
      <rPr>
        <sz val="10"/>
        <color theme="1"/>
        <rFont val="Arial"/>
        <family val="2"/>
      </rPr>
      <t xml:space="preserve">
• licence pro SW bez omezení počtu zálohovacích virtuálních serverů či aplikací
• "bezagentové“ řešení – bez instalace agentů do zálohovaných virtuálních serverů či aplikací
• efektivita ukládání dat: Integrované technologie komprimace a deduplikace.
• provádění datově konzistentních záloh hlavních serverových aplikací – Microsoft SQL server,  Active Directory, souborové systémy – bez nutnosti odstávky aplikace
• možnost plnohodnotné replikace přes WAN pro replikaci virtuálních serverů do vzdálených lokalit
• využívání snapshotů,  zálohování pouze dat změněných od poslední úspěšné zálohy
• podpora operačních systémů Windows a Linux v zálohovaných virtuálních serverech
• možnost ukládání záloh na diskový prostor a páskovou jednotku/knihovnu
• možnost nouzového spuštění zazálohovaného virtuálního serveru z NAS bez nutnosti obnovy
• vytváření a správa úloh pomocí vestavěných průvodců vč. konfigurace automatického spouštění úloh
• automatický reporting úspěšných i neúspěšných úloh, běžné úlohy obnovy prováděny pomocí průvodců
• podpora zálohování fyzických počítačů či serverů (pro tuto funkci je přípustné využít agentů)
• licence pro jeden hypervizor, max. 2 CPU
• včetné nároku na opravné aktualizace</t>
    </r>
  </si>
  <si>
    <t xml:space="preserve">
Nabídková cena celkem v Kč bez DPH</t>
  </si>
  <si>
    <t>Místo a datum podpisu</t>
  </si>
  <si>
    <t>Vybavení základních škol v Klatovech: Konektivita a připojení k internetu – ZŠ Plánická, ZŠ Čapkova</t>
  </si>
  <si>
    <t>Technická specifikace</t>
  </si>
  <si>
    <t>Příloha č. 1 zadávací dokumentace:</t>
  </si>
  <si>
    <t>Parametry dodávané
(účastník zadávacího řízení uvede konkrétní typ výrobku, název výrobce a parametry výrobku)</t>
  </si>
  <si>
    <t xml:space="preserve">Jméno, příjmení, funkce
Podpis osoby oprávněná jednat jménem 
účastníka zadávacího řízení
</t>
  </si>
  <si>
    <r>
      <rPr>
        <b/>
        <sz val="8"/>
        <color indexed="8"/>
        <rFont val="Arial"/>
        <family val="2"/>
      </rPr>
      <t>Identity management</t>
    </r>
    <r>
      <rPr>
        <sz val="8"/>
        <color indexed="8"/>
        <rFont val="Arial"/>
        <family val="2"/>
      </rPr>
      <t xml:space="preserve">
• IDM bude udržovat a spravovat identity a organizační strukturu organizace - třídy, učitelský sbor, administrativa atd. 
• Identity budou ukládány v databázi.
• Poskytnutá licence umožní nasazení a provoz IDM pro 2 školy bez omezení na počet uživatelů, spravovaných identit a napojených systémů. Předpokládaný počet uživatelů je do 5000. Integrovaný registr aplikací a informačních systémů (souhrnně IS) a jejich uživatelských rolí včetně možnosti importu rolí přes webové služby. Integrovaná správa uživatelských rolí, včetně zařazení uživatele do odpovídající role v příslušných IS.
• Vestavěná detailní databázové historizace pro evidenci změn identit včetně referenčních objektů a vazeb mezi nimi. Historizace poskytne data v libovolném časovém okamžiku - aktuálním nebo zpětně v minulosti. Podpora intuitivní tvorby pravidel v grafickém prostředí pro automatické vytváření uživatelských účtů, začleňování uživatelů do skupin a přiřazování aplikačních rolí uživatelům na základě libovolných atributů identity a přidružených referenčních objektů (organizační jednotka/třída, aplikační role, pracovní pozice atd.). Systém bude poskytovat auditní logy pro pořizovaný logovací a monitorovací systém.
• Systém bude umožňovat logování min. následujících typů událostí:
- události systému (aplikační log), změny entit evidovaných systémem a změny konfigurace systému (auditní log), synchronizace s napojenými systémy (synchronizační log),odeslané notifikace a upozornění (notifikační log).
• Systém bude spravovat organizační strukturu obsahující interní a externí identity jako samostatné větve struktury.
• Systém umožní implementaci procesů a rozhraní, která jsou vyžadována v Nařízení Evropského parlamentu a Rady (EU) č. 910/2014 ze dne 23. července 2014 o elektronické identifikaci a službách vytvářejících důvěru pro elektronické transakce na vnitřním trhu a o zrušení směrnice 1999/93/ES. IDM bude obsahovat webový portál (dále jen Portál), který bude sloužit jako hlavní rozhraní pro uživatele i správce pro přístup k datům, funkcím, správu a konfiguraci Systému. Portál bude umožňovat přehlednou správu samostatných identifikovatelných objektů - referenčních objektů, na které se identity mohou odkazovat: min. pracovní pozice, organizační jednotka/třída, skupina, aplikace, skupina aplikací, aplikační role.Systém umožní přidávání a správu dalších typů referenčních objektů, a to i v průběhu správy konkrétní identity s možností okamžitého použití referenčního objektu u spravované identity. Systém umožní nastavení samostatných nezávislých administrátorských oprávnění pro správu jednotlivých referenčních objektů. Systém umožní dodatečné rozšiřování identit a referenčních objektů o další atributy a zajistí publikaci těchto nových atributů externím aplikacím prostřednictvím rozhraní webových služeb IDM. 
• Portál umožní grafické zobrazení a současné vyhledávání identit / uživatelských účtů ve stromové organizační struktuře a prohledávání organizační struktury včetně pracovních pozic až do úrovně jednotlivých uživatelských účtů (identit). Portál bude umožňovat vyhledávat i bez diakritiky (např. zadání Parizek vyhledává i Pařízek apod.) Systém umožní k jednotlivým účtům (identitám) přikládat obrázky - fotografie. Systém bude obsahovat mechanismus zabránění hromadným změnám z důvodu případných chybných vstupních dat (např. z personálního systému), aby nedošlo k hromadným nežádoucím změnám (například smazání objektů v Active Directory apod). Systém umožní sjednocení více uživatelů (identit) do jedné a odpovídající sjednocení spravovaných účtů. Vestavěný export přehledů a seznamů zobrazených na portále do souborů CSV nebo obdobného strojově zpracovatelného a současně běžně čitelného formátu.
• Vestavěný editor filtrů pro vyhledávání identit a referenčních identit. Možnost filtrování libovolných atributů identity včetně přidružených referenčních objektů. Možnost uložení filtrů pro opakované použití. Víceúrovňová správa administrátorských oprávnění s možností nastavení oprávnění min. na úrovni organizační jednotky (nebo hlouběji) a detailní přiřazení rolí a oprávnění (např. přiřazení činnostní role, přiřazení aplikační role, editace identity apod.). Oprávnění přidělovaná uživatelům a správcům bude možné definovat a přidělovat pro jednotlivé části systému (identity, referenční objekty, notifikací, synchronizací, konfigurace systému, reporty, workflow, webové služby atd.). U jednotlivých částí bude možnost definovat akce, které může uživatel s přidělenými oprávnění v konkrétní části IDM provádět. IDM umožní spravovat licence pro jednotlivé evidované aplikace a přiřazovat je jednotlivým uživatelům (identitám). Pro schvalování přiřazování licencí bude IDM obsahovat workflow platformu s možností vytvářeni víceúrovňových schvalovacích workflow.
• IDM bude umožňovat přiřazení rolí konkrétní identitě, pracovní pozici, skupině a organizační jednotce/třídě včetně možnosti nastavení data a času vypršení platnosti přiřazení. Po vypršení platnosti přiřazení IDM rolí přiřazenému objektu automaticky odebere.
• Možnost přiřazení identit k pracovním pozicím ve vazbě M:N. Identita může být v IDM evidována na více pracovních pozicích současně a současně na pracovní pozici může být evidováno více identit. Možnost zobrazení přidělených rolí k jednotlivým identitám s přehledným rozlišením rolí navázaných na pracovní pozici, rolí navázaných na identitu, rolí navázaných na organizační jednotku, rolí navázaných na skupinu a delegovaných role. IDM umožní evidenci a přehledné souhrnné zobrazení všech rolí včetně informace, odkud uživatel roli zdědil (z organizační jednotky/třídy, pracovní pozice, skupiny) nebo zda má nějakou roli od někoho delegovánu.
• IDM bude obsahovat správu skupin s možností začleňovat více skupin do sebe, přiřazovat do skupin jednotlivé uživatele i pracovní pozice. Možnost delegování administrátorských práv. IDM bude obsahovat samoobslužné uživatelské rozhraní pro reset hesla jednotlivých účtů daného uživatele. Zasílání kódů pro reset hesla danému uživatele musí být možnou provádět pomocí SMS (tj. IDM musí být možné na SMS bránu či službu napojit). Rozhraní musí umožnit i běžnou změnu hesla (bez resetu).
• IDM umožní uživatelům individuálně nastavit vlastní zobrazení rozhraníIDM zajistí zasílání konfigurovatelných emailových upozornění min. pro následující události: vytvoření a změna identity, referenčního objektu (pracovní pozice, organizační jednotka, skupina, aplikace, skupina aplikací, aplikační role atd.), problém při synchronizaci, vypršení hesla v Active Directory, vypršení platnosti certifikátu. Upozornění na vypršení časových termínů musí být možno zasílat v předstihu. Velikost předstihu (např. 10 dnů) musí být možno konfigurovat pro každý typ upozornění samostatně. Šablony upozornění umožní definovat příjemce, předmět a obsah upozornění. U upozornění vázaného k identitám musí být možné nastavovat různé příjemce pro různé části organizační struktury (např. odbor, oddělení) apod. Šablony musí umožnit vložit do obsahu upozornění libovolný atribut identity a/nebo referenčního objektu. 
• Pro zasílání jednotlivých typů upozornění bude možno konfigurovat kontext, resp. podmínky, za jakých bude upozornění zasláno. V konfiguraci bude možné využít atributů identit a referenčních objektů. Příklad: notifikace budou generovány pouze pro identity v konkrétních uvedených skupinách, které mají uvedenu konkrétní aplikační role a konkrétní atribut atd.    
• Veškeré změny vyvolané požadavky uživatele a administrátorů/správců IDM budou provedeny transakčně. Budou logovány tak, aby bylo možné zpětně prokázat co, kdo a kdy měnil v identitách a referenčních objektech i v administraci a konfiguraci IDM. Záznam v logu bude obsahovat původní i novou hodnotu. Veškeré požadavky na změny v IDM bude možné zadávat výhradně prostřednictvím Portálu. Není přípustné realizovat požadavky ručními změnami textových soubory jako XML, CSV, atd. z důvodu zajištění úplného logování všech změn jednotlivých konfigurovaných parametrů IDM. IDM umožní export auditního reportu z údajů o identitách uložených v IDM a to i historických. Auditní reporty budou minimálně ve formátu XML nebo CSV a budou obsahovat souhrnné zobrazení daných uživatelů (identit) a jejich rolí v IS napojených na IDM, přiřazených skupin ve vybraném časovém okamžiku od aktuálního času do minulosti.Identity pro generování auditního reporty musí být možné vybrat (filtrovat) dle libovolných atributů identity včetně přidružených referenčních objektů. 
• Vestavěné reporty obsahující uživatele s přímo přiřazenými aplikačními rolemi a s aplikačními rolemi delegovanými od jiných uživatelů. Reporty budou exportovatelný do CSV souboru.
• Automatické ukládání vygenerovaných reportů s možností pozdějšího zobrazení či stažení. IDM bude poskytovat rozhraní webových služeb pro napojení dalších systémů s možností konfigurace v Portálu. Webové služby IDM budou definované v rozšířeném standardu WSDL a podporovat protokol SOAP. Konfigurace webových služeb umožní konfigurovat přístup pro volání jednotlivých vybraných služeb pro každý odpovídající systémový účet samostatně. Volání webových služeb bude logováno a bude možné je zobrazit v prostředí Portálu. Rozhraní bude poskytovat minimálně následující služby:
- Získání organizační struktury, Získání hierarchie pracovních pozic, Získání seznamu identit,  Získání nadřízené osoby pro daného zaměstnance
- Získání seznamu aplikační rolí, Získání seznamu uživatelů dané aplikace, Zápis seznamu aplikačních rolí do IDM, Zápis a změna identit
• Ruční i automatické spuštění synchronizací s propojenými systémy.Spuštění synchronizací i v simulačním režimu pro ověření dopadu reálného spuštění bez ovlivnění produkčních dat a napojených systémů. Simulační logy budou zobrazitelné v Portálu.
• Zobrazení jednotlivých stavů průběhu synchronizace bude k dispozici v přehledné grafické podobě. Pro napojení na jednotlivé systémy a implementaci jejich synchronizací s IDM umožní IDM u každého systému využít více režimů synchronizací (za předpokladu podpory napojovaného systému):
- Plná synchronizace – prochází všechny objekty v IDM a synchronizuje je s objekty daného systému
- Změnová synchronizace – synchronizuje vždy jen změny od poslední spuštěné synchronizace.
- Simulační synchronizace – synchronizace vytvoří report očekávaných změn v napojeném systému pro provedení ostré synchronizace. Report změn bude evidován jako pohled nebo přehledná souhrnná tabulka.
- Historie běhu synchronizací – jednotlivé běhy synchronizací budou zaznamenány v historii dostupné v Portálu. Historie plné synchronizace bude obsahovat odkazy na objekty, které byly synchronizovány a log, co bylo u těchto objektů změněno v synchronizovaném systému. V případě změnové synchronizace pak bude v historii dále informace o události, která změnovou synchronizaci vyvolala.
• Vestavěná správa jednotlivých synchronizací včetně nastavení připojení na synchronizované systémy, nastavení plné a změnové synchronizace, počet změn, které je možné zpracovat, nastavení časového intervalu spouštění, nastavení intervalu odstávky. Správa bude součástí Portálu.Pro správu identit nenapojených aplikací a testování. Konektor simuluje aplikaci, požadavky na změny nastavení v aplikaci zasílá e-mailem správci aplikace. Podpora zpětné vazby - správce v IDM potvrzuje provedení požadavků pro účely logování
• IDM bude spravovat identity a řídit oprávnění v dále vyjmenovaných systémech. V těchto systémech bude IDM vytvářet, aktualizovat, vytvářet uživatele a nastavovat jim oprávnění k rolím.
- Microsoft Active Directory
- Microsoft Office 365
• IDM bude napojeno na školský informační systém Bakaláři. Ze systému Bakaláři budou načítány údaje o organizační struktuře, osobách a tyto údaje budou pro IDM sloužit jako zdrojové 
 včetně nároku na opravné a nové verze
• IDM bude mít trvalou licenci (nemá omezenou platnost)</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</si>
</sst>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s>
  <fonts count="69">
    <font>
      <sz val="10"/>
      <color theme="1"/>
      <name val="Arial"/>
      <family val="2"/>
    </font>
    <font>
      <sz val="11"/>
      <color indexed="8"/>
      <name val="Calibri"/>
      <family val="2"/>
    </font>
    <font>
      <b/>
      <sz val="10"/>
      <color indexed="8"/>
      <name val="Arial"/>
      <family val="2"/>
    </font>
    <font>
      <sz val="10"/>
      <color indexed="10"/>
      <name val="Arial"/>
      <family val="2"/>
    </font>
    <font>
      <b/>
      <sz val="10"/>
      <color indexed="10"/>
      <name val="Arial"/>
      <family val="2"/>
    </font>
    <font>
      <sz val="10"/>
      <name val="Arial"/>
      <family val="2"/>
    </font>
    <font>
      <strike/>
      <sz val="10"/>
      <color indexed="8"/>
      <name val="Arial"/>
      <family val="2"/>
    </font>
    <font>
      <b/>
      <strike/>
      <sz val="10"/>
      <color indexed="8"/>
      <name val="Arial"/>
      <family val="2"/>
    </font>
    <font>
      <sz val="10"/>
      <color indexed="8"/>
      <name val="Arial"/>
      <family val="2"/>
    </font>
    <font>
      <b/>
      <sz val="10"/>
      <name val="Arial"/>
      <family val="2"/>
    </font>
    <font>
      <sz val="8"/>
      <color indexed="8"/>
      <name val="Arial"/>
      <family val="2"/>
    </font>
    <font>
      <b/>
      <sz val="8"/>
      <color indexed="8"/>
      <name val="Arial"/>
      <family val="2"/>
    </font>
    <font>
      <i/>
      <sz val="12"/>
      <color indexed="8"/>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6"/>
      <color indexed="8"/>
      <name val="Arial"/>
      <family val="2"/>
    </font>
    <font>
      <b/>
      <i/>
      <sz val="10"/>
      <color indexed="8"/>
      <name val="Arial"/>
      <family val="2"/>
    </font>
    <font>
      <b/>
      <sz val="14"/>
      <color indexed="8"/>
      <name val="Arial"/>
      <family val="2"/>
    </font>
    <font>
      <sz val="14"/>
      <color indexed="8"/>
      <name val="Arial"/>
      <family val="2"/>
    </font>
    <font>
      <sz val="12"/>
      <color indexed="23"/>
      <name val="Arial"/>
      <family val="2"/>
    </font>
    <font>
      <i/>
      <sz val="10"/>
      <color indexed="8"/>
      <name val="Arial"/>
      <family val="2"/>
    </font>
    <font>
      <sz val="12"/>
      <color indexed="8"/>
      <name val="Arial"/>
      <family val="2"/>
    </font>
    <font>
      <b/>
      <sz val="12"/>
      <color indexed="8"/>
      <name val="Arial"/>
      <family val="2"/>
    </font>
    <font>
      <b/>
      <i/>
      <sz val="12"/>
      <color indexed="8"/>
      <name val="Arial"/>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6"/>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12"/>
      <color rgb="FF5D5D5D"/>
      <name val="Arial"/>
      <family val="2"/>
    </font>
    <font>
      <sz val="10"/>
      <color rgb="FFFF0000"/>
      <name val="Arial"/>
      <family val="2"/>
    </font>
    <font>
      <i/>
      <sz val="10"/>
      <color theme="1"/>
      <name val="Arial"/>
      <family val="2"/>
    </font>
    <font>
      <sz val="12"/>
      <color theme="1"/>
      <name val="Arial"/>
      <family val="2"/>
    </font>
    <font>
      <i/>
      <sz val="12"/>
      <color theme="1"/>
      <name val="Arial"/>
      <family val="2"/>
    </font>
    <font>
      <b/>
      <i/>
      <sz val="12"/>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24997000396251678"/>
        <bgColor indexed="64"/>
      </patternFill>
    </fill>
    <fill>
      <patternFill patternType="solid">
        <fgColor rgb="FFFFFF66"/>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thin"/>
    </border>
    <border>
      <left style="thin"/>
      <right style="thin"/>
      <top style="medium"/>
      <bottom/>
    </border>
    <border>
      <left/>
      <right style="medium"/>
      <top style="medium"/>
      <bottom/>
    </border>
    <border>
      <left/>
      <right style="medium"/>
      <top/>
      <bottom/>
    </border>
    <border>
      <left/>
      <right style="medium"/>
      <top/>
      <bottom style="medium"/>
    </border>
    <border>
      <left/>
      <right/>
      <top style="medium"/>
      <bottom/>
    </border>
    <border>
      <left/>
      <right/>
      <top/>
      <bottom style="medium"/>
    </border>
    <border>
      <left style="medium"/>
      <right/>
      <top style="medium"/>
      <bottom/>
    </border>
    <border>
      <left style="medium"/>
      <right/>
      <top/>
      <bottom/>
    </border>
    <border>
      <left style="medium"/>
      <right/>
      <top/>
      <bottom style="medium"/>
    </border>
    <border>
      <left/>
      <right style="thin"/>
      <top style="medium"/>
      <bottom style="medium"/>
    </border>
    <border>
      <left style="thin"/>
      <right/>
      <top style="medium"/>
      <bottom style="medium"/>
    </border>
    <border>
      <left style="medium"/>
      <right style="medium"/>
      <top style="medium"/>
      <bottom style="medium"/>
    </border>
    <border>
      <left/>
      <right style="thin"/>
      <top style="medium"/>
      <bottom style="thin"/>
    </border>
    <border>
      <left/>
      <right style="thin"/>
      <top style="thin"/>
      <bottom style="thin"/>
    </border>
    <border>
      <left/>
      <right style="thin"/>
      <top style="thin"/>
      <bottom style="medium"/>
    </border>
    <border>
      <left/>
      <right style="thin"/>
      <top/>
      <bottom style="thin"/>
    </border>
    <border>
      <left/>
      <right style="thin"/>
      <top style="thin"/>
      <bottom/>
    </border>
    <border>
      <left style="thin"/>
      <right/>
      <top style="thin"/>
      <bottom style="medium"/>
    </border>
    <border>
      <left style="thin"/>
      <right style="thin"/>
      <top/>
      <bottom style="medium"/>
    </border>
    <border>
      <left style="thin"/>
      <right style="thin"/>
      <top/>
      <bottom/>
    </border>
    <border>
      <left/>
      <right>
        <color indexed="63"/>
      </right>
      <top style="medium"/>
      <bottom style="medium"/>
    </border>
    <border>
      <left style="thin"/>
      <right style="medium"/>
      <top/>
      <bottom style="medium"/>
    </border>
    <border>
      <left style="medium"/>
      <right/>
      <top style="medium"/>
      <bottom style="medium"/>
    </border>
    <border>
      <left style="thin"/>
      <right/>
      <top style="medium"/>
      <bottom/>
    </border>
    <border>
      <left style="thin"/>
      <right/>
      <top/>
      <bottom/>
    </border>
    <border>
      <left style="thin"/>
      <right/>
      <top/>
      <bottom style="medium"/>
    </border>
    <border>
      <left style="medium"/>
      <right style="thin"/>
      <top style="medium"/>
      <bottom/>
    </border>
    <border>
      <left style="medium"/>
      <right style="thin"/>
      <top/>
      <bottom/>
    </border>
    <border>
      <left style="medium"/>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thin"/>
      <bottom/>
    </border>
    <border>
      <left/>
      <right style="thin"/>
      <top/>
      <bottom style="medium"/>
    </border>
    <border>
      <left style="thin"/>
      <right style="medium"/>
      <top style="medium"/>
      <bottom/>
    </border>
    <border>
      <left style="thin"/>
      <right style="medium"/>
      <top/>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439">
    <xf numFmtId="0" fontId="0" fillId="0" borderId="0" xfId="0" applyAlignment="1">
      <alignment/>
    </xf>
    <xf numFmtId="0" fontId="57" fillId="0" borderId="0" xfId="0" applyFont="1" applyAlignment="1">
      <alignment/>
    </xf>
    <xf numFmtId="44" fontId="57" fillId="0" borderId="0" xfId="0" applyNumberFormat="1" applyFont="1" applyAlignment="1">
      <alignment/>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44" fontId="58" fillId="0" borderId="11" xfId="0" applyNumberFormat="1" applyFont="1" applyBorder="1" applyAlignment="1">
      <alignment horizontal="center" vertical="center" wrapText="1"/>
    </xf>
    <xf numFmtId="44" fontId="0" fillId="0" borderId="12" xfId="0" applyNumberFormat="1" applyBorder="1" applyAlignment="1">
      <alignment vertical="center"/>
    </xf>
    <xf numFmtId="44" fontId="0" fillId="0" borderId="12" xfId="39" applyNumberFormat="1" applyFont="1" applyBorder="1" applyAlignment="1">
      <alignment vertical="center"/>
    </xf>
    <xf numFmtId="44" fontId="0" fillId="0" borderId="13" xfId="0" applyNumberFormat="1" applyBorder="1" applyAlignment="1">
      <alignment vertical="center"/>
    </xf>
    <xf numFmtId="44" fontId="0" fillId="0" borderId="13" xfId="39" applyNumberFormat="1" applyFont="1" applyBorder="1" applyAlignment="1">
      <alignment vertical="center"/>
    </xf>
    <xf numFmtId="44" fontId="0" fillId="0" borderId="14" xfId="0" applyNumberFormat="1" applyBorder="1" applyAlignment="1">
      <alignment vertical="center"/>
    </xf>
    <xf numFmtId="44" fontId="0" fillId="0" borderId="14" xfId="39" applyNumberFormat="1" applyFont="1" applyBorder="1" applyAlignment="1">
      <alignment vertical="center"/>
    </xf>
    <xf numFmtId="0" fontId="58" fillId="0" borderId="0" xfId="0" applyFont="1" applyBorder="1" applyAlignment="1">
      <alignment/>
    </xf>
    <xf numFmtId="44" fontId="0" fillId="0" borderId="0" xfId="0" applyNumberFormat="1" applyBorder="1" applyAlignment="1">
      <alignment/>
    </xf>
    <xf numFmtId="44" fontId="0" fillId="0" borderId="0" xfId="0" applyNumberFormat="1" applyAlignment="1">
      <alignment/>
    </xf>
    <xf numFmtId="0" fontId="0" fillId="0" borderId="11" xfId="0" applyBorder="1" applyAlignment="1">
      <alignment/>
    </xf>
    <xf numFmtId="44" fontId="0" fillId="0" borderId="11" xfId="0" applyNumberFormat="1" applyBorder="1" applyAlignment="1">
      <alignment/>
    </xf>
    <xf numFmtId="0" fontId="57" fillId="0" borderId="0" xfId="0" applyFont="1" applyFill="1" applyAlignment="1">
      <alignment/>
    </xf>
    <xf numFmtId="44" fontId="57" fillId="0" borderId="0" xfId="0" applyNumberFormat="1" applyFont="1" applyFill="1" applyAlignment="1">
      <alignment/>
    </xf>
    <xf numFmtId="0" fontId="0" fillId="0" borderId="0" xfId="0" applyFill="1" applyAlignment="1">
      <alignment/>
    </xf>
    <xf numFmtId="0" fontId="58" fillId="0" borderId="0" xfId="0" applyFont="1" applyFill="1" applyAlignment="1">
      <alignment/>
    </xf>
    <xf numFmtId="0" fontId="0" fillId="0" borderId="0" xfId="0" applyBorder="1" applyAlignment="1">
      <alignment/>
    </xf>
    <xf numFmtId="44" fontId="0" fillId="0" borderId="0" xfId="0" applyNumberFormat="1" applyBorder="1" applyAlignment="1">
      <alignment vertical="center"/>
    </xf>
    <xf numFmtId="44" fontId="0" fillId="0" borderId="0" xfId="39" applyNumberFormat="1" applyFont="1" applyBorder="1" applyAlignment="1">
      <alignment vertical="center"/>
    </xf>
    <xf numFmtId="0" fontId="0" fillId="0" borderId="0" xfId="0" applyFill="1" applyBorder="1" applyAlignment="1">
      <alignment vertical="center"/>
    </xf>
    <xf numFmtId="0" fontId="0" fillId="0" borderId="0" xfId="0" applyBorder="1" applyAlignment="1">
      <alignment horizontal="center" wrapText="1"/>
    </xf>
    <xf numFmtId="0" fontId="0" fillId="0" borderId="0" xfId="0" applyBorder="1" applyAlignment="1">
      <alignment/>
    </xf>
    <xf numFmtId="0" fontId="0" fillId="0" borderId="0" xfId="0" applyFill="1" applyBorder="1" applyAlignment="1">
      <alignment horizontal="center" vertical="center"/>
    </xf>
    <xf numFmtId="44" fontId="0" fillId="0" borderId="0" xfId="39" applyNumberFormat="1" applyFont="1" applyBorder="1" applyAlignment="1">
      <alignment horizontal="center" vertical="center"/>
    </xf>
    <xf numFmtId="0" fontId="0" fillId="0" borderId="0" xfId="0" applyBorder="1" applyAlignment="1">
      <alignment wrapText="1"/>
    </xf>
    <xf numFmtId="0" fontId="0" fillId="0" borderId="11" xfId="0" applyBorder="1" applyAlignment="1">
      <alignment horizontal="center"/>
    </xf>
    <xf numFmtId="44" fontId="0" fillId="0" borderId="11" xfId="0" applyNumberFormat="1" applyBorder="1" applyAlignment="1">
      <alignment vertical="center"/>
    </xf>
    <xf numFmtId="44" fontId="0" fillId="0" borderId="15" xfId="0" applyNumberFormat="1" applyBorder="1" applyAlignment="1">
      <alignment vertical="center"/>
    </xf>
    <xf numFmtId="44" fontId="0" fillId="0" borderId="15" xfId="39" applyNumberFormat="1" applyFont="1" applyBorder="1" applyAlignment="1">
      <alignment vertical="center"/>
    </xf>
    <xf numFmtId="0" fontId="59" fillId="0" borderId="0" xfId="0" applyFont="1" applyBorder="1" applyAlignment="1">
      <alignment wrapText="1"/>
    </xf>
    <xf numFmtId="0" fontId="59" fillId="0" borderId="0" xfId="0" applyFont="1" applyFill="1" applyAlignment="1">
      <alignment/>
    </xf>
    <xf numFmtId="44" fontId="0" fillId="0" borderId="14" xfId="0" applyNumberFormat="1" applyBorder="1" applyAlignment="1">
      <alignment horizontal="center" vertical="center"/>
    </xf>
    <xf numFmtId="0" fontId="0" fillId="0" borderId="0" xfId="0" applyAlignment="1">
      <alignment horizontal="center" wrapText="1"/>
    </xf>
    <xf numFmtId="44" fontId="0" fillId="0" borderId="11" xfId="39" applyNumberFormat="1" applyFont="1" applyBorder="1" applyAlignment="1">
      <alignment vertical="center"/>
    </xf>
    <xf numFmtId="0" fontId="0" fillId="0" borderId="11" xfId="0" applyFill="1" applyBorder="1" applyAlignment="1">
      <alignment horizontal="center" vertical="center"/>
    </xf>
    <xf numFmtId="44" fontId="0" fillId="0" borderId="11" xfId="39" applyNumberFormat="1" applyFont="1" applyBorder="1" applyAlignment="1">
      <alignment horizontal="center" vertical="center"/>
    </xf>
    <xf numFmtId="0" fontId="58" fillId="0" borderId="0" xfId="0" applyFont="1" applyBorder="1" applyAlignment="1">
      <alignment vertical="center"/>
    </xf>
    <xf numFmtId="44" fontId="0" fillId="0" borderId="12" xfId="0" applyNumberFormat="1" applyFill="1" applyBorder="1" applyAlignment="1">
      <alignment vertical="center"/>
    </xf>
    <xf numFmtId="44" fontId="0" fillId="0" borderId="12" xfId="39" applyNumberFormat="1" applyFont="1" applyFill="1" applyBorder="1" applyAlignment="1">
      <alignment vertical="center"/>
    </xf>
    <xf numFmtId="44" fontId="0" fillId="0" borderId="13" xfId="0" applyNumberFormat="1" applyFill="1" applyBorder="1" applyAlignment="1">
      <alignment vertical="center"/>
    </xf>
    <xf numFmtId="44" fontId="0" fillId="0" borderId="13" xfId="39" applyNumberFormat="1" applyFont="1" applyFill="1" applyBorder="1" applyAlignment="1">
      <alignment vertical="center"/>
    </xf>
    <xf numFmtId="44" fontId="0" fillId="0" borderId="14" xfId="0" applyNumberFormat="1" applyFill="1" applyBorder="1" applyAlignment="1">
      <alignment vertical="center"/>
    </xf>
    <xf numFmtId="44" fontId="0" fillId="0" borderId="14" xfId="39" applyNumberFormat="1" applyFont="1" applyFill="1" applyBorder="1" applyAlignment="1">
      <alignment vertical="center"/>
    </xf>
    <xf numFmtId="44" fontId="0" fillId="0" borderId="0" xfId="0" applyNumberFormat="1" applyFill="1" applyBorder="1" applyAlignment="1">
      <alignment vertical="center"/>
    </xf>
    <xf numFmtId="44" fontId="0" fillId="0" borderId="15" xfId="0" applyNumberFormat="1" applyFill="1" applyBorder="1" applyAlignment="1">
      <alignment vertical="center"/>
    </xf>
    <xf numFmtId="44" fontId="0" fillId="0" borderId="15" xfId="39" applyNumberFormat="1" applyFont="1" applyFill="1" applyBorder="1" applyAlignment="1">
      <alignment vertical="center"/>
    </xf>
    <xf numFmtId="44" fontId="0" fillId="0" borderId="0" xfId="0" applyNumberFormat="1" applyFill="1" applyAlignment="1">
      <alignment/>
    </xf>
    <xf numFmtId="44" fontId="58" fillId="0" borderId="0" xfId="0" applyNumberFormat="1" applyFont="1" applyBorder="1" applyAlignment="1">
      <alignment vertical="center"/>
    </xf>
    <xf numFmtId="44" fontId="0" fillId="0" borderId="12" xfId="0" applyNumberFormat="1" applyFill="1" applyBorder="1" applyAlignment="1">
      <alignment horizontal="center" vertical="center"/>
    </xf>
    <xf numFmtId="44" fontId="0" fillId="0" borderId="13" xfId="0" applyNumberFormat="1" applyFill="1" applyBorder="1" applyAlignment="1">
      <alignment horizontal="center" vertical="center"/>
    </xf>
    <xf numFmtId="44" fontId="0" fillId="0" borderId="14" xfId="0" applyNumberFormat="1" applyFill="1" applyBorder="1" applyAlignment="1">
      <alignment horizontal="center" vertical="center"/>
    </xf>
    <xf numFmtId="44" fontId="0" fillId="0" borderId="0" xfId="0" applyNumberFormat="1" applyFill="1" applyBorder="1" applyAlignment="1">
      <alignment horizontal="center" vertical="center"/>
    </xf>
    <xf numFmtId="44" fontId="0" fillId="0" borderId="15" xfId="0" applyNumberFormat="1" applyFill="1" applyBorder="1" applyAlignment="1">
      <alignment horizontal="center" vertical="center"/>
    </xf>
    <xf numFmtId="44" fontId="0" fillId="0" borderId="11" xfId="0" applyNumberFormat="1" applyFill="1" applyBorder="1" applyAlignment="1">
      <alignment horizontal="center" vertical="center"/>
    </xf>
    <xf numFmtId="44" fontId="0" fillId="0" borderId="14" xfId="39" applyNumberFormat="1" applyFont="1" applyBorder="1" applyAlignment="1">
      <alignment horizontal="center" vertical="center"/>
    </xf>
    <xf numFmtId="44" fontId="0" fillId="0" borderId="16" xfId="0" applyNumberFormat="1" applyFill="1" applyBorder="1" applyAlignment="1">
      <alignment horizontal="center" vertical="center"/>
    </xf>
    <xf numFmtId="44" fontId="0" fillId="0" borderId="16" xfId="0" applyNumberFormat="1" applyBorder="1" applyAlignment="1">
      <alignment vertical="center"/>
    </xf>
    <xf numFmtId="44" fontId="0" fillId="0" borderId="16" xfId="39" applyNumberFormat="1" applyFont="1" applyBorder="1" applyAlignment="1">
      <alignment vertical="center"/>
    </xf>
    <xf numFmtId="44" fontId="0" fillId="0" borderId="17" xfId="0" applyNumberFormat="1" applyFill="1" applyBorder="1" applyAlignment="1">
      <alignment vertical="center"/>
    </xf>
    <xf numFmtId="44" fontId="0" fillId="0" borderId="17" xfId="0" applyNumberFormat="1" applyBorder="1" applyAlignment="1">
      <alignment vertical="center"/>
    </xf>
    <xf numFmtId="0" fontId="58" fillId="0" borderId="0" xfId="0" applyFont="1" applyAlignment="1">
      <alignment horizontal="center" vertical="center"/>
    </xf>
    <xf numFmtId="44" fontId="0" fillId="0" borderId="18" xfId="0" applyNumberFormat="1" applyBorder="1" applyAlignment="1">
      <alignment/>
    </xf>
    <xf numFmtId="44" fontId="0" fillId="0" borderId="19" xfId="0" applyNumberFormat="1" applyBorder="1" applyAlignment="1">
      <alignment/>
    </xf>
    <xf numFmtId="44" fontId="0" fillId="0" borderId="20" xfId="0" applyNumberFormat="1" applyBorder="1" applyAlignment="1">
      <alignment/>
    </xf>
    <xf numFmtId="0" fontId="0" fillId="0" borderId="21" xfId="0" applyBorder="1" applyAlignment="1">
      <alignment/>
    </xf>
    <xf numFmtId="44" fontId="0" fillId="0" borderId="21" xfId="0" applyNumberFormat="1" applyBorder="1" applyAlignment="1">
      <alignment vertical="center"/>
    </xf>
    <xf numFmtId="44" fontId="0" fillId="0" borderId="21" xfId="39" applyNumberFormat="1" applyFont="1" applyBorder="1" applyAlignment="1">
      <alignment vertical="center"/>
    </xf>
    <xf numFmtId="0" fontId="0" fillId="0" borderId="21" xfId="0" applyFill="1" applyBorder="1" applyAlignment="1">
      <alignment horizontal="center" vertical="center"/>
    </xf>
    <xf numFmtId="44" fontId="0" fillId="0" borderId="21" xfId="0" applyNumberFormat="1" applyFill="1" applyBorder="1" applyAlignment="1">
      <alignment horizontal="center" vertical="center"/>
    </xf>
    <xf numFmtId="44" fontId="0" fillId="0" borderId="21" xfId="39" applyNumberFormat="1" applyFont="1" applyBorder="1" applyAlignment="1">
      <alignment horizontal="center" vertical="center"/>
    </xf>
    <xf numFmtId="0" fontId="0" fillId="0" borderId="22" xfId="0" applyBorder="1" applyAlignment="1">
      <alignment/>
    </xf>
    <xf numFmtId="0" fontId="0" fillId="0" borderId="0" xfId="0" applyNumberFormat="1" applyAlignment="1">
      <alignment/>
    </xf>
    <xf numFmtId="0" fontId="0" fillId="0" borderId="0" xfId="0" applyNumberFormat="1" applyBorder="1" applyAlignment="1">
      <alignment/>
    </xf>
    <xf numFmtId="44" fontId="0" fillId="0" borderId="0" xfId="0" applyNumberFormat="1" applyFill="1" applyBorder="1" applyAlignment="1">
      <alignment/>
    </xf>
    <xf numFmtId="44" fontId="58" fillId="0" borderId="0" xfId="0" applyNumberFormat="1" applyFont="1" applyBorder="1" applyAlignment="1">
      <alignment/>
    </xf>
    <xf numFmtId="44" fontId="0" fillId="0" borderId="0" xfId="0" applyNumberFormat="1" applyFont="1" applyBorder="1" applyAlignment="1">
      <alignment/>
    </xf>
    <xf numFmtId="44" fontId="0" fillId="0" borderId="23" xfId="0" applyNumberFormat="1" applyFont="1" applyBorder="1" applyAlignment="1">
      <alignment/>
    </xf>
    <xf numFmtId="44" fontId="0" fillId="0" borderId="24" xfId="0" applyNumberFormat="1" applyFont="1" applyBorder="1" applyAlignment="1">
      <alignment/>
    </xf>
    <xf numFmtId="44" fontId="0" fillId="0" borderId="25" xfId="0" applyNumberFormat="1" applyFont="1" applyBorder="1" applyAlignment="1">
      <alignment/>
    </xf>
    <xf numFmtId="0" fontId="0" fillId="0" borderId="26" xfId="0" applyBorder="1" applyAlignment="1">
      <alignment horizontal="center" wrapText="1"/>
    </xf>
    <xf numFmtId="0" fontId="0" fillId="0" borderId="26" xfId="0" applyBorder="1" applyAlignment="1">
      <alignment horizontal="center" vertical="center"/>
    </xf>
    <xf numFmtId="0" fontId="58" fillId="12" borderId="11" xfId="0" applyFont="1" applyFill="1" applyBorder="1" applyAlignment="1">
      <alignment horizontal="center" vertical="center" wrapText="1"/>
    </xf>
    <xf numFmtId="44" fontId="58" fillId="12" borderId="11" xfId="0" applyNumberFormat="1" applyFont="1" applyFill="1" applyBorder="1" applyAlignment="1">
      <alignment horizontal="center" vertical="center" wrapText="1"/>
    </xf>
    <xf numFmtId="0" fontId="58" fillId="33" borderId="0" xfId="0" applyFont="1" applyFill="1" applyAlignment="1">
      <alignment/>
    </xf>
    <xf numFmtId="0" fontId="57" fillId="33" borderId="0" xfId="0" applyFont="1" applyFill="1" applyAlignment="1">
      <alignment/>
    </xf>
    <xf numFmtId="44" fontId="57" fillId="33" borderId="0" xfId="0" applyNumberFormat="1" applyFont="1" applyFill="1" applyAlignment="1">
      <alignment/>
    </xf>
    <xf numFmtId="0" fontId="0" fillId="33" borderId="0" xfId="0" applyFill="1" applyAlignment="1">
      <alignment/>
    </xf>
    <xf numFmtId="0" fontId="58" fillId="33" borderId="0" xfId="0" applyFont="1" applyFill="1" applyBorder="1" applyAlignment="1">
      <alignment horizontal="left" wrapText="1"/>
    </xf>
    <xf numFmtId="44" fontId="0" fillId="33" borderId="0" xfId="0" applyNumberFormat="1" applyFill="1" applyBorder="1" applyAlignment="1">
      <alignment vertical="center"/>
    </xf>
    <xf numFmtId="44" fontId="0" fillId="33" borderId="0" xfId="39" applyNumberFormat="1" applyFont="1" applyFill="1" applyBorder="1" applyAlignment="1">
      <alignment vertical="center"/>
    </xf>
    <xf numFmtId="0" fontId="0" fillId="33" borderId="0" xfId="0" applyFill="1" applyBorder="1" applyAlignment="1">
      <alignment horizontal="center" vertical="center"/>
    </xf>
    <xf numFmtId="44" fontId="0" fillId="33" borderId="0" xfId="39" applyNumberFormat="1" applyFont="1" applyFill="1" applyBorder="1" applyAlignment="1">
      <alignment horizontal="center" vertical="center"/>
    </xf>
    <xf numFmtId="0" fontId="58" fillId="33" borderId="0" xfId="0" applyFont="1" applyFill="1" applyBorder="1" applyAlignment="1">
      <alignment wrapText="1"/>
    </xf>
    <xf numFmtId="0" fontId="0" fillId="33" borderId="0" xfId="0" applyFill="1" applyBorder="1" applyAlignment="1">
      <alignment vertical="center"/>
    </xf>
    <xf numFmtId="0" fontId="58" fillId="33" borderId="0" xfId="0" applyFont="1" applyFill="1" applyBorder="1" applyAlignment="1">
      <alignment/>
    </xf>
    <xf numFmtId="0" fontId="58" fillId="33" borderId="0" xfId="0" applyFont="1" applyFill="1" applyAlignment="1">
      <alignment horizontal="left" vertical="center"/>
    </xf>
    <xf numFmtId="0" fontId="58" fillId="33" borderId="0" xfId="0" applyFont="1" applyFill="1" applyBorder="1" applyAlignment="1">
      <alignment horizontal="left" vertical="center" wrapText="1"/>
    </xf>
    <xf numFmtId="0" fontId="58" fillId="33" borderId="0" xfId="0" applyFont="1" applyFill="1" applyBorder="1" applyAlignment="1">
      <alignment vertical="center" wrapText="1"/>
    </xf>
    <xf numFmtId="0" fontId="58" fillId="33" borderId="0" xfId="0" applyFont="1" applyFill="1" applyBorder="1" applyAlignment="1">
      <alignment vertical="center"/>
    </xf>
    <xf numFmtId="44" fontId="0" fillId="33" borderId="0" xfId="0" applyNumberFormat="1" applyFill="1" applyBorder="1" applyAlignment="1">
      <alignment horizontal="center" vertical="center"/>
    </xf>
    <xf numFmtId="0" fontId="0" fillId="33" borderId="0" xfId="0" applyFill="1" applyAlignment="1">
      <alignment horizontal="center" wrapText="1"/>
    </xf>
    <xf numFmtId="44" fontId="58" fillId="0" borderId="27" xfId="0" applyNumberFormat="1" applyFont="1" applyBorder="1" applyAlignment="1">
      <alignment horizontal="center" vertical="center" wrapText="1"/>
    </xf>
    <xf numFmtId="44" fontId="58" fillId="12" borderId="26" xfId="0" applyNumberFormat="1" applyFont="1" applyFill="1" applyBorder="1" applyAlignment="1">
      <alignment horizontal="center" vertical="center" wrapText="1"/>
    </xf>
    <xf numFmtId="44" fontId="58" fillId="12" borderId="28" xfId="0" applyNumberFormat="1" applyFont="1" applyFill="1" applyBorder="1" applyAlignment="1">
      <alignment horizontal="center" vertical="center" wrapText="1"/>
    </xf>
    <xf numFmtId="44" fontId="0" fillId="0" borderId="29" xfId="0" applyNumberFormat="1" applyBorder="1" applyAlignment="1">
      <alignment vertical="center"/>
    </xf>
    <xf numFmtId="44" fontId="0" fillId="0" borderId="30" xfId="0" applyNumberFormat="1" applyBorder="1" applyAlignment="1">
      <alignment vertical="center"/>
    </xf>
    <xf numFmtId="44" fontId="0" fillId="0" borderId="31" xfId="0" applyNumberFormat="1" applyBorder="1" applyAlignment="1">
      <alignment vertical="center"/>
    </xf>
    <xf numFmtId="44" fontId="0" fillId="0" borderId="32" xfId="0" applyNumberFormat="1" applyBorder="1" applyAlignment="1">
      <alignment vertical="center"/>
    </xf>
    <xf numFmtId="44" fontId="0" fillId="0" borderId="33" xfId="0" applyNumberFormat="1" applyBorder="1" applyAlignment="1">
      <alignment vertical="center"/>
    </xf>
    <xf numFmtId="44" fontId="58" fillId="33" borderId="0" xfId="0" applyNumberFormat="1" applyFont="1" applyFill="1" applyBorder="1" applyAlignment="1">
      <alignment vertical="center"/>
    </xf>
    <xf numFmtId="0" fontId="0" fillId="33" borderId="0" xfId="0" applyFont="1" applyFill="1" applyBorder="1" applyAlignment="1">
      <alignment vertical="center"/>
    </xf>
    <xf numFmtId="0" fontId="0" fillId="0" borderId="0" xfId="0" applyAlignment="1">
      <alignment vertical="top"/>
    </xf>
    <xf numFmtId="0" fontId="58" fillId="0" borderId="10" xfId="0" applyFont="1" applyBorder="1" applyAlignment="1">
      <alignment horizontal="left" wrapText="1"/>
    </xf>
    <xf numFmtId="0" fontId="58" fillId="0" borderId="10" xfId="0" applyFont="1" applyBorder="1" applyAlignment="1">
      <alignment horizontal="left" vertical="top"/>
    </xf>
    <xf numFmtId="0" fontId="58" fillId="0" borderId="10" xfId="0" applyFont="1" applyBorder="1" applyAlignment="1">
      <alignment horizontal="left" vertical="top" wrapText="1"/>
    </xf>
    <xf numFmtId="44" fontId="0" fillId="0" borderId="0" xfId="0" applyNumberFormat="1" applyFont="1" applyFill="1" applyBorder="1" applyAlignment="1">
      <alignment/>
    </xf>
    <xf numFmtId="44" fontId="0" fillId="0" borderId="0" xfId="0" applyNumberFormat="1" applyFill="1" applyBorder="1" applyAlignment="1">
      <alignment/>
    </xf>
    <xf numFmtId="44" fontId="0" fillId="0" borderId="0" xfId="0" applyNumberFormat="1" applyBorder="1" applyAlignment="1">
      <alignment horizontal="right"/>
    </xf>
    <xf numFmtId="2" fontId="0" fillId="0" borderId="0" xfId="0" applyNumberFormat="1" applyBorder="1" applyAlignment="1">
      <alignment/>
    </xf>
    <xf numFmtId="44" fontId="0" fillId="0" borderId="12" xfId="39" applyFont="1" applyBorder="1" applyAlignment="1">
      <alignment vertical="center"/>
    </xf>
    <xf numFmtId="44" fontId="0" fillId="0" borderId="17" xfId="39" applyNumberFormat="1" applyFont="1" applyBorder="1" applyAlignment="1">
      <alignment vertical="center"/>
    </xf>
    <xf numFmtId="44" fontId="0" fillId="0" borderId="13" xfId="39" applyFont="1" applyBorder="1" applyAlignment="1">
      <alignment vertical="center"/>
    </xf>
    <xf numFmtId="44" fontId="0" fillId="0" borderId="14" xfId="39" applyFont="1" applyBorder="1" applyAlignment="1">
      <alignment vertical="center"/>
    </xf>
    <xf numFmtId="44" fontId="0" fillId="0" borderId="34" xfId="39" applyFont="1" applyBorder="1" applyAlignment="1">
      <alignment vertical="center"/>
    </xf>
    <xf numFmtId="44" fontId="0" fillId="0" borderId="16" xfId="39" applyFont="1" applyBorder="1" applyAlignment="1">
      <alignment vertical="center"/>
    </xf>
    <xf numFmtId="44" fontId="0" fillId="0" borderId="15" xfId="39" applyFont="1" applyBorder="1" applyAlignment="1">
      <alignment vertical="center"/>
    </xf>
    <xf numFmtId="44" fontId="0" fillId="0" borderId="11" xfId="39" applyFont="1" applyBorder="1" applyAlignment="1">
      <alignment vertical="center"/>
    </xf>
    <xf numFmtId="44" fontId="0" fillId="0" borderId="11" xfId="39" applyFont="1" applyBorder="1" applyAlignment="1">
      <alignment/>
    </xf>
    <xf numFmtId="0" fontId="60" fillId="0" borderId="0" xfId="0" applyFont="1" applyBorder="1" applyAlignment="1">
      <alignment/>
    </xf>
    <xf numFmtId="0" fontId="61" fillId="0" borderId="0" xfId="0" applyFont="1" applyAlignment="1">
      <alignment/>
    </xf>
    <xf numFmtId="44" fontId="61" fillId="0" borderId="0" xfId="0" applyNumberFormat="1" applyFont="1" applyAlignment="1">
      <alignment/>
    </xf>
    <xf numFmtId="44" fontId="58" fillId="12" borderId="17" xfId="0" applyNumberFormat="1" applyFont="1" applyFill="1" applyBorder="1" applyAlignment="1">
      <alignment horizontal="center" vertical="center" wrapText="1"/>
    </xf>
    <xf numFmtId="0" fontId="0" fillId="34" borderId="0" xfId="0" applyFill="1" applyAlignment="1">
      <alignment/>
    </xf>
    <xf numFmtId="44" fontId="58" fillId="34" borderId="0" xfId="0" applyNumberFormat="1" applyFont="1" applyFill="1" applyBorder="1" applyAlignment="1">
      <alignment horizontal="center" vertical="center" wrapText="1"/>
    </xf>
    <xf numFmtId="44" fontId="0" fillId="34" borderId="0" xfId="39" applyNumberFormat="1" applyFont="1" applyFill="1" applyBorder="1" applyAlignment="1">
      <alignment horizontal="center" vertical="center"/>
    </xf>
    <xf numFmtId="0" fontId="0" fillId="34" borderId="0" xfId="0" applyFill="1" applyBorder="1" applyAlignment="1">
      <alignment/>
    </xf>
    <xf numFmtId="44" fontId="0" fillId="34" borderId="0" xfId="0" applyNumberFormat="1" applyFill="1" applyAlignment="1">
      <alignment/>
    </xf>
    <xf numFmtId="44" fontId="0" fillId="0" borderId="17" xfId="0" applyNumberFormat="1" applyFill="1" applyBorder="1" applyAlignment="1">
      <alignment horizontal="center" vertical="center"/>
    </xf>
    <xf numFmtId="44" fontId="0" fillId="0" borderId="35" xfId="0" applyNumberFormat="1" applyFill="1" applyBorder="1" applyAlignment="1">
      <alignment horizontal="center" vertical="center"/>
    </xf>
    <xf numFmtId="44" fontId="0" fillId="0" borderId="35" xfId="0" applyNumberFormat="1" applyBorder="1" applyAlignment="1">
      <alignment vertical="center"/>
    </xf>
    <xf numFmtId="44" fontId="0" fillId="0" borderId="35" xfId="39" applyNumberFormat="1" applyFont="1" applyBorder="1" applyAlignment="1">
      <alignment vertical="center"/>
    </xf>
    <xf numFmtId="0" fontId="0" fillId="0" borderId="12" xfId="0"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Alignment="1">
      <alignment horizontal="center" vertical="center"/>
    </xf>
    <xf numFmtId="0" fontId="0" fillId="33" borderId="0" xfId="0" applyFill="1" applyAlignment="1">
      <alignment horizontal="center" vertical="center"/>
    </xf>
    <xf numFmtId="0" fontId="0" fillId="33" borderId="0" xfId="0" applyFill="1"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center" vertical="center"/>
    </xf>
    <xf numFmtId="44" fontId="0" fillId="0" borderId="0" xfId="0" applyNumberFormat="1" applyAlignment="1">
      <alignment horizontal="center" vertical="center"/>
    </xf>
    <xf numFmtId="0" fontId="57" fillId="33" borderId="0" xfId="0" applyFont="1" applyFill="1" applyAlignment="1">
      <alignment horizontal="center" vertical="center"/>
    </xf>
    <xf numFmtId="0" fontId="57" fillId="0" borderId="0" xfId="0" applyFont="1" applyFill="1" applyAlignment="1">
      <alignment horizontal="center" vertical="center"/>
    </xf>
    <xf numFmtId="0" fontId="0" fillId="0" borderId="0" xfId="0" applyBorder="1" applyAlignment="1">
      <alignment horizontal="center" vertical="center"/>
    </xf>
    <xf numFmtId="44" fontId="61" fillId="0" borderId="0" xfId="0" applyNumberFormat="1" applyFont="1" applyBorder="1" applyAlignment="1">
      <alignment horizontal="center" vertical="center"/>
    </xf>
    <xf numFmtId="0" fontId="0" fillId="0" borderId="14" xfId="0" applyBorder="1" applyAlignment="1">
      <alignment horizontal="center" vertical="center" wrapText="1"/>
    </xf>
    <xf numFmtId="0" fontId="58" fillId="0" borderId="0" xfId="0" applyFont="1" applyBorder="1" applyAlignment="1">
      <alignment horizontal="center" vertical="center"/>
    </xf>
    <xf numFmtId="0" fontId="58" fillId="33" borderId="0" xfId="0" applyFont="1" applyFill="1" applyBorder="1" applyAlignment="1">
      <alignment horizontal="center" vertical="center"/>
    </xf>
    <xf numFmtId="0" fontId="57"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1" xfId="0" applyBorder="1" applyAlignment="1">
      <alignment horizontal="center" vertical="center"/>
    </xf>
    <xf numFmtId="44" fontId="0" fillId="0" borderId="0" xfId="0" applyNumberFormat="1" applyBorder="1" applyAlignment="1">
      <alignment horizontal="center" vertical="center"/>
    </xf>
    <xf numFmtId="0" fontId="58" fillId="12" borderId="26" xfId="0" applyFont="1" applyFill="1" applyBorder="1" applyAlignment="1">
      <alignment horizontal="center" vertical="center" wrapText="1"/>
    </xf>
    <xf numFmtId="44" fontId="0" fillId="0" borderId="36" xfId="0" applyNumberFormat="1" applyBorder="1" applyAlignment="1">
      <alignment vertical="center"/>
    </xf>
    <xf numFmtId="44" fontId="58" fillId="12" borderId="14" xfId="0" applyNumberFormat="1" applyFont="1" applyFill="1" applyBorder="1" applyAlignment="1">
      <alignment horizontal="center" vertical="center" wrapText="1"/>
    </xf>
    <xf numFmtId="44" fontId="0" fillId="0" borderId="27" xfId="39" applyNumberFormat="1" applyFont="1" applyBorder="1" applyAlignment="1">
      <alignment horizontal="center" vertical="center"/>
    </xf>
    <xf numFmtId="44" fontId="0" fillId="0" borderId="35" xfId="0" applyNumberFormat="1" applyBorder="1" applyAlignment="1">
      <alignment/>
    </xf>
    <xf numFmtId="0" fontId="0" fillId="33" borderId="22" xfId="0" applyFill="1" applyBorder="1" applyAlignment="1">
      <alignment/>
    </xf>
    <xf numFmtId="0" fontId="58" fillId="33" borderId="24" xfId="0" applyFont="1" applyFill="1" applyBorder="1" applyAlignment="1">
      <alignment vertical="center"/>
    </xf>
    <xf numFmtId="44" fontId="0" fillId="0" borderId="17" xfId="39" applyNumberFormat="1" applyFont="1" applyFill="1" applyBorder="1" applyAlignment="1">
      <alignment vertical="center"/>
    </xf>
    <xf numFmtId="44" fontId="0" fillId="0" borderId="16" xfId="39" applyNumberFormat="1" applyFont="1" applyFill="1" applyBorder="1" applyAlignment="1">
      <alignment vertical="center"/>
    </xf>
    <xf numFmtId="44" fontId="0" fillId="0" borderId="16" xfId="0" applyNumberFormat="1" applyFill="1" applyBorder="1" applyAlignment="1">
      <alignment vertical="center"/>
    </xf>
    <xf numFmtId="44" fontId="0" fillId="0" borderId="36" xfId="0" applyNumberFormat="1" applyFill="1" applyBorder="1" applyAlignment="1">
      <alignment vertical="center"/>
    </xf>
    <xf numFmtId="44" fontId="0" fillId="0" borderId="35" xfId="0" applyNumberFormat="1" applyFill="1" applyBorder="1" applyAlignment="1">
      <alignment vertical="center"/>
    </xf>
    <xf numFmtId="44" fontId="0" fillId="0" borderId="35" xfId="39" applyNumberFormat="1" applyFont="1" applyFill="1" applyBorder="1" applyAlignment="1">
      <alignment vertical="center"/>
    </xf>
    <xf numFmtId="44" fontId="0" fillId="0" borderId="36" xfId="0" applyNumberFormat="1" applyFill="1" applyBorder="1" applyAlignment="1">
      <alignment horizontal="center" vertical="center"/>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58" fillId="0" borderId="10" xfId="0" applyFont="1" applyBorder="1" applyAlignment="1">
      <alignment horizontal="left" vertical="center" wrapText="1"/>
    </xf>
    <xf numFmtId="0" fontId="0" fillId="0" borderId="26" xfId="0" applyBorder="1" applyAlignment="1">
      <alignment horizontal="center" vertical="center" wrapText="1"/>
    </xf>
    <xf numFmtId="0" fontId="42" fillId="0" borderId="17" xfId="36" applyBorder="1" applyAlignment="1">
      <alignment vertical="center" wrapText="1"/>
    </xf>
    <xf numFmtId="0" fontId="42" fillId="0" borderId="0" xfId="36" applyAlignment="1">
      <alignment horizontal="center" vertical="center" wrapText="1"/>
    </xf>
    <xf numFmtId="0" fontId="42" fillId="0" borderId="0" xfId="36" applyAlignment="1">
      <alignment vertical="center" wrapText="1"/>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42" fillId="0" borderId="12" xfId="36" applyBorder="1" applyAlignment="1">
      <alignment horizontal="center" vertical="center" wrapText="1"/>
    </xf>
    <xf numFmtId="0" fontId="42" fillId="0" borderId="35" xfId="36" applyBorder="1" applyAlignment="1">
      <alignment vertical="center" wrapText="1"/>
    </xf>
    <xf numFmtId="0" fontId="42" fillId="0" borderId="13" xfId="36" applyBorder="1" applyAlignment="1">
      <alignment horizontal="center" vertical="center" wrapText="1"/>
    </xf>
    <xf numFmtId="7" fontId="0" fillId="0" borderId="14" xfId="0" applyNumberFormat="1" applyFill="1" applyBorder="1" applyAlignment="1">
      <alignment vertical="center"/>
    </xf>
    <xf numFmtId="0" fontId="42" fillId="0" borderId="14" xfId="36" applyBorder="1" applyAlignment="1">
      <alignment horizontal="center" vertical="center" wrapText="1"/>
    </xf>
    <xf numFmtId="0" fontId="42" fillId="0" borderId="12" xfId="36" applyFill="1" applyBorder="1" applyAlignment="1">
      <alignment horizontal="center" vertical="center" wrapText="1"/>
    </xf>
    <xf numFmtId="0" fontId="42" fillId="0" borderId="13" xfId="36" applyFill="1" applyBorder="1" applyAlignment="1">
      <alignment horizontal="center" vertical="center" wrapText="1"/>
    </xf>
    <xf numFmtId="0" fontId="42" fillId="0" borderId="14" xfId="36" applyFill="1" applyBorder="1" applyAlignment="1">
      <alignment horizontal="center" vertical="center" wrapText="1"/>
    </xf>
    <xf numFmtId="0" fontId="0" fillId="0" borderId="35" xfId="0" applyBorder="1" applyAlignment="1">
      <alignment horizontal="center" vertical="center" wrapText="1"/>
    </xf>
    <xf numFmtId="0" fontId="42" fillId="0" borderId="17" xfId="36" applyBorder="1" applyAlignment="1">
      <alignment horizontal="center" vertical="center" wrapText="1"/>
    </xf>
    <xf numFmtId="0" fontId="42" fillId="0" borderId="36" xfId="36" applyBorder="1" applyAlignment="1">
      <alignment horizontal="center" vertical="center" wrapText="1"/>
    </xf>
    <xf numFmtId="0" fontId="42" fillId="0" borderId="35" xfId="36" applyBorder="1" applyAlignment="1">
      <alignment horizontal="center" vertical="center" wrapText="1"/>
    </xf>
    <xf numFmtId="0" fontId="42" fillId="0" borderId="12" xfId="36" applyBorder="1" applyAlignment="1">
      <alignment horizontal="center" vertical="center" wrapText="1"/>
    </xf>
    <xf numFmtId="0" fontId="42" fillId="0" borderId="16" xfId="36" applyBorder="1" applyAlignment="1">
      <alignment horizontal="center" vertical="center" wrapText="1"/>
    </xf>
    <xf numFmtId="164" fontId="62" fillId="0" borderId="13" xfId="0" applyNumberFormat="1"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44" fontId="0" fillId="34" borderId="13" xfId="39" applyNumberFormat="1" applyFont="1" applyFill="1" applyBorder="1" applyAlignment="1">
      <alignment vertical="center"/>
    </xf>
    <xf numFmtId="44" fontId="0" fillId="0" borderId="12" xfId="39" applyFont="1" applyBorder="1" applyAlignment="1">
      <alignment horizontal="center" vertical="center" wrapText="1"/>
    </xf>
    <xf numFmtId="0" fontId="63" fillId="0" borderId="26" xfId="0" applyFont="1" applyBorder="1" applyAlignment="1">
      <alignment horizontal="center" vertical="center" wrapText="1"/>
    </xf>
    <xf numFmtId="44" fontId="0" fillId="34" borderId="17" xfId="0" applyNumberFormat="1" applyFill="1" applyBorder="1" applyAlignment="1">
      <alignment vertical="center"/>
    </xf>
    <xf numFmtId="0" fontId="60" fillId="0" borderId="0" xfId="0" applyFont="1" applyAlignment="1">
      <alignment/>
    </xf>
    <xf numFmtId="0" fontId="64" fillId="0" borderId="0" xfId="0" applyFont="1" applyAlignment="1">
      <alignment horizontal="center"/>
    </xf>
    <xf numFmtId="0" fontId="61" fillId="34" borderId="0" xfId="0" applyFont="1" applyFill="1" applyAlignment="1">
      <alignment/>
    </xf>
    <xf numFmtId="0" fontId="58" fillId="34" borderId="0" xfId="0" applyFont="1" applyFill="1" applyBorder="1" applyAlignment="1">
      <alignment horizontal="center" vertical="center"/>
    </xf>
    <xf numFmtId="0" fontId="64" fillId="0" borderId="0" xfId="0" applyFont="1" applyAlignment="1">
      <alignment horizontal="center"/>
    </xf>
    <xf numFmtId="0" fontId="58" fillId="0" borderId="0" xfId="0" applyFont="1" applyAlignment="1">
      <alignment/>
    </xf>
    <xf numFmtId="0" fontId="60" fillId="0" borderId="0" xfId="0" applyFont="1" applyAlignment="1">
      <alignment/>
    </xf>
    <xf numFmtId="0" fontId="0" fillId="0" borderId="0" xfId="0" applyAlignment="1">
      <alignment/>
    </xf>
    <xf numFmtId="0" fontId="0" fillId="0" borderId="0" xfId="0" applyAlignment="1">
      <alignment vertical="center"/>
    </xf>
    <xf numFmtId="44" fontId="0" fillId="34" borderId="0" xfId="39" applyNumberFormat="1" applyFont="1" applyFill="1" applyBorder="1" applyAlignment="1">
      <alignment horizontal="left" vertical="center"/>
    </xf>
    <xf numFmtId="0" fontId="0" fillId="0" borderId="0" xfId="0" applyAlignment="1">
      <alignment horizontal="left" vertical="center"/>
    </xf>
    <xf numFmtId="44" fontId="0" fillId="0" borderId="0" xfId="0" applyNumberFormat="1" applyAlignment="1">
      <alignment horizontal="left" vertical="center"/>
    </xf>
    <xf numFmtId="0" fontId="0" fillId="33" borderId="0" xfId="0" applyFill="1" applyAlignment="1">
      <alignment horizontal="left" vertical="center"/>
    </xf>
    <xf numFmtId="44" fontId="0" fillId="33" borderId="0" xfId="0" applyNumberFormat="1" applyFill="1" applyAlignment="1">
      <alignment horizontal="left" vertical="center"/>
    </xf>
    <xf numFmtId="0" fontId="0" fillId="0" borderId="0" xfId="0" applyBorder="1" applyAlignment="1">
      <alignment horizontal="center" vertical="center" wrapText="1"/>
    </xf>
    <xf numFmtId="0" fontId="58" fillId="33" borderId="0" xfId="0" applyFont="1" applyFill="1" applyAlignment="1">
      <alignment horizontal="center" vertical="center"/>
    </xf>
    <xf numFmtId="0" fontId="60" fillId="0" borderId="0" xfId="0" applyFont="1" applyAlignment="1">
      <alignment horizontal="center" vertical="center"/>
    </xf>
    <xf numFmtId="0" fontId="65" fillId="0" borderId="0" xfId="0" applyFont="1" applyAlignment="1">
      <alignment horizontal="center" vertical="center"/>
    </xf>
    <xf numFmtId="0" fontId="0" fillId="0" borderId="0" xfId="0" applyBorder="1" applyAlignment="1">
      <alignment horizontal="center" vertical="center" wrapText="1"/>
    </xf>
    <xf numFmtId="0" fontId="58" fillId="34" borderId="22" xfId="0" applyFont="1" applyFill="1" applyBorder="1" applyAlignment="1">
      <alignment vertical="center"/>
    </xf>
    <xf numFmtId="0" fontId="58" fillId="35" borderId="10" xfId="0" applyFont="1" applyFill="1" applyBorder="1" applyAlignment="1">
      <alignment horizontal="center" vertical="center" wrapText="1"/>
    </xf>
    <xf numFmtId="0" fontId="58" fillId="35" borderId="11" xfId="0" applyFont="1" applyFill="1" applyBorder="1" applyAlignment="1">
      <alignment horizontal="center" vertical="center" wrapText="1"/>
    </xf>
    <xf numFmtId="0" fontId="58" fillId="35" borderId="37" xfId="0" applyFont="1" applyFill="1" applyBorder="1" applyAlignment="1">
      <alignment horizontal="center" vertical="center" wrapText="1"/>
    </xf>
    <xf numFmtId="44" fontId="0" fillId="34" borderId="0" xfId="39" applyNumberFormat="1" applyFont="1" applyFill="1" applyBorder="1" applyAlignment="1">
      <alignment horizontal="center" vertical="center"/>
    </xf>
    <xf numFmtId="44" fontId="58" fillId="35" borderId="28" xfId="0" applyNumberFormat="1" applyFont="1" applyFill="1" applyBorder="1" applyAlignment="1">
      <alignment horizontal="center" vertical="center" wrapText="1"/>
    </xf>
    <xf numFmtId="44" fontId="58" fillId="35" borderId="25" xfId="0" applyNumberFormat="1" applyFont="1" applyFill="1" applyBorder="1" applyAlignment="1">
      <alignment horizontal="center" vertical="center" wrapText="1"/>
    </xf>
    <xf numFmtId="44" fontId="58" fillId="35" borderId="38" xfId="0" applyNumberFormat="1" applyFont="1" applyFill="1" applyBorder="1" applyAlignment="1">
      <alignment horizontal="center" vertical="center" wrapText="1"/>
    </xf>
    <xf numFmtId="0" fontId="58" fillId="35" borderId="39" xfId="0" applyFont="1" applyFill="1" applyBorder="1" applyAlignment="1">
      <alignment vertical="center"/>
    </xf>
    <xf numFmtId="0" fontId="58" fillId="35" borderId="37" xfId="0" applyFont="1" applyFill="1" applyBorder="1" applyAlignment="1">
      <alignment vertical="center"/>
    </xf>
    <xf numFmtId="0" fontId="0" fillId="35" borderId="37" xfId="0" applyFill="1" applyBorder="1" applyAlignment="1">
      <alignment vertical="center"/>
    </xf>
    <xf numFmtId="0" fontId="58" fillId="35" borderId="39" xfId="0" applyFont="1" applyFill="1" applyBorder="1" applyAlignment="1">
      <alignment vertical="center" wrapText="1"/>
    </xf>
    <xf numFmtId="0" fontId="58" fillId="35" borderId="37" xfId="0" applyFont="1" applyFill="1" applyBorder="1" applyAlignment="1">
      <alignment vertical="center" wrapText="1"/>
    </xf>
    <xf numFmtId="44" fontId="58" fillId="35" borderId="28" xfId="0" applyNumberFormat="1" applyFont="1" applyFill="1" applyBorder="1" applyAlignment="1">
      <alignment vertical="center"/>
    </xf>
    <xf numFmtId="44" fontId="58" fillId="35" borderId="28" xfId="0" applyNumberFormat="1" applyFont="1" applyFill="1" applyBorder="1" applyAlignment="1">
      <alignment vertical="center" wrapText="1"/>
    </xf>
    <xf numFmtId="0" fontId="65" fillId="0" borderId="0" xfId="0" applyFont="1" applyBorder="1" applyAlignment="1">
      <alignment/>
    </xf>
    <xf numFmtId="0" fontId="0" fillId="0" borderId="0" xfId="0" applyFont="1" applyAlignment="1">
      <alignment/>
    </xf>
    <xf numFmtId="0" fontId="66" fillId="36" borderId="0" xfId="0" applyFont="1" applyFill="1" applyAlignment="1">
      <alignment horizontal="left"/>
    </xf>
    <xf numFmtId="0" fontId="0" fillId="0" borderId="4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58" fillId="0" borderId="43" xfId="0" applyFont="1" applyFill="1" applyBorder="1" applyAlignment="1">
      <alignment horizontal="left" vertical="top" wrapText="1"/>
    </xf>
    <xf numFmtId="0" fontId="58" fillId="0" borderId="44" xfId="0" applyFont="1" applyFill="1" applyBorder="1" applyAlignment="1">
      <alignment horizontal="left" vertical="top" wrapText="1"/>
    </xf>
    <xf numFmtId="0" fontId="58" fillId="0" borderId="45" xfId="0" applyFont="1" applyFill="1" applyBorder="1" applyAlignment="1">
      <alignment horizontal="left" vertical="top" wrapText="1"/>
    </xf>
    <xf numFmtId="0" fontId="58" fillId="0" borderId="43" xfId="0" applyFont="1" applyBorder="1" applyAlignment="1">
      <alignment horizontal="left" vertical="top" wrapText="1"/>
    </xf>
    <xf numFmtId="0" fontId="58" fillId="0" borderId="44" xfId="0" applyFont="1" applyBorder="1" applyAlignment="1">
      <alignment horizontal="left" vertical="top" wrapText="1"/>
    </xf>
    <xf numFmtId="0" fontId="58" fillId="0" borderId="45" xfId="0" applyFont="1" applyBorder="1" applyAlignment="1">
      <alignment horizontal="left" vertical="top"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44" fontId="0" fillId="0" borderId="12" xfId="39" applyNumberFormat="1" applyFont="1" applyBorder="1" applyAlignment="1">
      <alignment horizontal="center" vertical="center"/>
    </xf>
    <xf numFmtId="44" fontId="0" fillId="0" borderId="13" xfId="39" applyNumberFormat="1" applyFont="1" applyBorder="1" applyAlignment="1">
      <alignment horizontal="center" vertical="center"/>
    </xf>
    <xf numFmtId="44" fontId="0" fillId="0" borderId="14" xfId="39" applyNumberFormat="1" applyFont="1" applyBorder="1" applyAlignment="1">
      <alignment horizontal="center" vertical="center"/>
    </xf>
    <xf numFmtId="0" fontId="0" fillId="0" borderId="17" xfId="0" applyBorder="1" applyAlignment="1">
      <alignment horizontal="center" wrapText="1"/>
    </xf>
    <xf numFmtId="0" fontId="0" fillId="0" borderId="36" xfId="0" applyBorder="1" applyAlignment="1">
      <alignment horizontal="center" wrapText="1"/>
    </xf>
    <xf numFmtId="0" fontId="0" fillId="0" borderId="35" xfId="0" applyBorder="1" applyAlignment="1">
      <alignment horizont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60" fillId="0" borderId="0" xfId="0" applyFont="1" applyAlignment="1">
      <alignment horizontal="left" vertical="center"/>
    </xf>
    <xf numFmtId="0" fontId="0" fillId="0" borderId="43"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16" xfId="0" applyFill="1" applyBorder="1" applyAlignment="1">
      <alignment horizontal="center" vertical="center"/>
    </xf>
    <xf numFmtId="44" fontId="0" fillId="0" borderId="16" xfId="39" applyNumberFormat="1" applyFont="1" applyFill="1" applyBorder="1" applyAlignment="1">
      <alignment horizontal="center" vertical="center"/>
    </xf>
    <xf numFmtId="44" fontId="0" fillId="0" borderId="13" xfId="39" applyNumberFormat="1" applyFont="1" applyFill="1" applyBorder="1" applyAlignment="1">
      <alignment horizontal="center" vertical="center"/>
    </xf>
    <xf numFmtId="44" fontId="0" fillId="0" borderId="14" xfId="39" applyNumberFormat="1" applyFont="1" applyFill="1" applyBorder="1" applyAlignment="1">
      <alignment horizontal="center" vertical="center"/>
    </xf>
    <xf numFmtId="44" fontId="0" fillId="0" borderId="12" xfId="39" applyNumberFormat="1" applyFont="1"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58" fillId="0" borderId="49" xfId="0" applyFont="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15" xfId="0" applyFill="1" applyBorder="1" applyAlignment="1">
      <alignment horizontal="center" vertical="center"/>
    </xf>
    <xf numFmtId="44" fontId="0" fillId="0" borderId="15" xfId="39"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center" vertical="center"/>
    </xf>
    <xf numFmtId="44" fontId="0" fillId="0" borderId="17" xfId="39" applyNumberFormat="1" applyFont="1" applyBorder="1" applyAlignment="1">
      <alignment horizontal="center" vertical="center"/>
    </xf>
    <xf numFmtId="44" fontId="0" fillId="0" borderId="36" xfId="39" applyNumberFormat="1" applyFont="1" applyBorder="1" applyAlignment="1">
      <alignment horizontal="center" vertical="center"/>
    </xf>
    <xf numFmtId="44" fontId="0" fillId="0" borderId="35" xfId="39" applyNumberFormat="1" applyFont="1" applyBorder="1" applyAlignment="1">
      <alignment horizontal="center" vertical="center"/>
    </xf>
    <xf numFmtId="44" fontId="0" fillId="0" borderId="17" xfId="39" applyNumberFormat="1" applyFont="1" applyFill="1" applyBorder="1" applyAlignment="1">
      <alignment horizontal="center" vertical="center"/>
    </xf>
    <xf numFmtId="44" fontId="0" fillId="0" borderId="36" xfId="39" applyNumberFormat="1" applyFont="1" applyFill="1" applyBorder="1" applyAlignment="1">
      <alignment horizontal="center" vertical="center"/>
    </xf>
    <xf numFmtId="44" fontId="0" fillId="0" borderId="35" xfId="39"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15" xfId="0" applyBorder="1" applyAlignment="1">
      <alignment horizontal="center" vertical="center" wrapText="1"/>
    </xf>
    <xf numFmtId="0" fontId="0" fillId="0" borderId="52" xfId="0" applyBorder="1" applyAlignment="1">
      <alignment horizontal="center" wrapText="1"/>
    </xf>
    <xf numFmtId="0" fontId="0" fillId="0" borderId="53" xfId="0" applyBorder="1" applyAlignment="1">
      <alignment horizontal="center" wrapText="1"/>
    </xf>
    <xf numFmtId="0" fontId="0" fillId="0" borderId="38" xfId="0" applyBorder="1" applyAlignment="1">
      <alignment horizontal="center" wrapText="1"/>
    </xf>
    <xf numFmtId="0" fontId="58" fillId="0" borderId="0" xfId="0" applyFont="1" applyAlignment="1">
      <alignment horizontal="left" vertical="center"/>
    </xf>
    <xf numFmtId="0" fontId="0" fillId="33" borderId="22" xfId="0" applyFill="1" applyBorder="1" applyAlignment="1">
      <alignment horizontal="left" vertical="center" wrapText="1"/>
    </xf>
    <xf numFmtId="0" fontId="0" fillId="0" borderId="17"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44" fontId="0" fillId="0" borderId="15" xfId="0" applyNumberFormat="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44" fontId="0" fillId="0" borderId="17" xfId="0" applyNumberFormat="1" applyBorder="1" applyAlignment="1">
      <alignment horizontal="center" vertical="center"/>
    </xf>
    <xf numFmtId="0" fontId="63" fillId="0" borderId="17" xfId="0" applyFont="1" applyBorder="1" applyAlignment="1">
      <alignment horizontal="center" vertical="center" wrapText="1"/>
    </xf>
    <xf numFmtId="0" fontId="0" fillId="0" borderId="1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5" xfId="0" applyFill="1" applyBorder="1" applyAlignment="1">
      <alignment horizontal="center" vertical="center" wrapText="1"/>
    </xf>
    <xf numFmtId="44" fontId="0" fillId="0" borderId="15" xfId="39" applyNumberFormat="1" applyFont="1" applyBorder="1" applyAlignment="1">
      <alignment horizontal="center" vertical="center"/>
    </xf>
    <xf numFmtId="0" fontId="42" fillId="0" borderId="36" xfId="36" applyBorder="1" applyAlignment="1">
      <alignment horizontal="center" vertical="center" wrapText="1"/>
    </xf>
    <xf numFmtId="0" fontId="42" fillId="0" borderId="35" xfId="36" applyBorder="1" applyAlignment="1">
      <alignment horizontal="center" vertical="center" wrapText="1"/>
    </xf>
    <xf numFmtId="0" fontId="42" fillId="0" borderId="16" xfId="36" applyBorder="1" applyAlignment="1">
      <alignment horizontal="center" vertical="center" wrapText="1"/>
    </xf>
    <xf numFmtId="0" fontId="42" fillId="0" borderId="12" xfId="36" applyBorder="1" applyAlignment="1">
      <alignment horizontal="center" vertical="center" wrapText="1"/>
    </xf>
    <xf numFmtId="0" fontId="60" fillId="0" borderId="0" xfId="0" applyFont="1" applyFill="1" applyBorder="1" applyAlignment="1">
      <alignment horizontal="lef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9" xfId="0" applyFill="1" applyBorder="1" applyAlignment="1">
      <alignment horizontal="left" vertical="center" wrapText="1"/>
    </xf>
    <xf numFmtId="0" fontId="0" fillId="0" borderId="47" xfId="0" applyFill="1" applyBorder="1" applyAlignment="1">
      <alignment horizontal="left" vertical="center" wrapText="1"/>
    </xf>
    <xf numFmtId="0" fontId="0" fillId="0" borderId="48" xfId="0" applyFill="1" applyBorder="1" applyAlignment="1">
      <alignment horizontal="left" vertical="center" wrapText="1"/>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50" xfId="0" applyFill="1" applyBorder="1" applyAlignment="1">
      <alignment horizontal="left" vertical="center" wrapText="1"/>
    </xf>
    <xf numFmtId="0" fontId="0" fillId="0" borderId="15" xfId="0" applyFill="1" applyBorder="1" applyAlignment="1">
      <alignment horizontal="center" vertical="center" wrapText="1"/>
    </xf>
    <xf numFmtId="0" fontId="0" fillId="0" borderId="43" xfId="0" applyFill="1" applyBorder="1" applyAlignment="1">
      <alignment horizontal="left" vertical="center" wrapText="1"/>
    </xf>
    <xf numFmtId="0" fontId="0" fillId="0" borderId="44" xfId="0" applyFill="1" applyBorder="1" applyAlignment="1">
      <alignment horizontal="left" vertical="center" wrapText="1"/>
    </xf>
    <xf numFmtId="0" fontId="0" fillId="0" borderId="45" xfId="0" applyFill="1" applyBorder="1" applyAlignment="1">
      <alignment horizontal="left" vertical="center" wrapText="1"/>
    </xf>
    <xf numFmtId="44" fontId="0" fillId="0" borderId="16" xfId="39" applyNumberFormat="1" applyFont="1" applyBorder="1" applyAlignment="1">
      <alignment horizontal="center" vertical="center"/>
    </xf>
    <xf numFmtId="0" fontId="58" fillId="0" borderId="49" xfId="0" applyFont="1" applyBorder="1" applyAlignment="1">
      <alignment horizontal="left" vertical="center" wrapText="1"/>
    </xf>
    <xf numFmtId="0" fontId="0" fillId="0" borderId="17" xfId="0" applyBorder="1" applyAlignment="1">
      <alignment horizontal="center" vertical="top" wrapText="1"/>
    </xf>
    <xf numFmtId="0" fontId="0" fillId="0" borderId="36" xfId="0" applyBorder="1" applyAlignment="1">
      <alignment horizontal="center" vertical="top" wrapText="1"/>
    </xf>
    <xf numFmtId="0" fontId="0" fillId="0" borderId="35" xfId="0" applyBorder="1" applyAlignment="1">
      <alignment horizontal="center" vertical="top"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3" fillId="34" borderId="17" xfId="0" applyFont="1" applyFill="1" applyBorder="1" applyAlignment="1">
      <alignment horizontal="center" vertical="top" wrapText="1"/>
    </xf>
    <xf numFmtId="0" fontId="63" fillId="34" borderId="36" xfId="0" applyFont="1" applyFill="1" applyBorder="1" applyAlignment="1">
      <alignment horizontal="center" vertical="top" wrapText="1"/>
    </xf>
    <xf numFmtId="0" fontId="63" fillId="34" borderId="35" xfId="0" applyFont="1" applyFill="1" applyBorder="1" applyAlignment="1">
      <alignment horizontal="center" vertical="top" wrapText="1"/>
    </xf>
    <xf numFmtId="0" fontId="58" fillId="0" borderId="47" xfId="0" applyFont="1" applyBorder="1" applyAlignment="1">
      <alignment horizontal="left" vertical="center" wrapText="1"/>
    </xf>
    <xf numFmtId="0" fontId="58" fillId="0" borderId="48" xfId="0" applyFont="1" applyBorder="1" applyAlignment="1">
      <alignment horizontal="left" vertical="center" wrapText="1"/>
    </xf>
    <xf numFmtId="0" fontId="63" fillId="0" borderId="36" xfId="0" applyFont="1" applyBorder="1" applyAlignment="1">
      <alignment horizontal="center" vertical="center" wrapText="1"/>
    </xf>
    <xf numFmtId="0" fontId="63"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46" xfId="0" applyFill="1" applyBorder="1" applyAlignment="1">
      <alignment horizontal="left" vertical="center" wrapText="1"/>
    </xf>
    <xf numFmtId="0" fontId="58" fillId="33" borderId="22" xfId="0" applyFont="1" applyFill="1" applyBorder="1" applyAlignment="1">
      <alignment horizontal="left" vertical="center"/>
    </xf>
    <xf numFmtId="44" fontId="0" fillId="34" borderId="17" xfId="39" applyNumberFormat="1" applyFont="1" applyFill="1" applyBorder="1" applyAlignment="1">
      <alignment horizontal="center" vertical="center"/>
    </xf>
    <xf numFmtId="44" fontId="0" fillId="34" borderId="36" xfId="39" applyNumberFormat="1" applyFont="1" applyFill="1" applyBorder="1" applyAlignment="1">
      <alignment horizontal="center" vertical="center"/>
    </xf>
    <xf numFmtId="44" fontId="0" fillId="34" borderId="35" xfId="39" applyNumberFormat="1" applyFont="1" applyFill="1" applyBorder="1" applyAlignment="1">
      <alignment horizontal="center" vertical="center"/>
    </xf>
    <xf numFmtId="44" fontId="0" fillId="0" borderId="36" xfId="0" applyNumberFormat="1" applyBorder="1" applyAlignment="1">
      <alignment horizontal="center" vertical="center"/>
    </xf>
    <xf numFmtId="44" fontId="0" fillId="0" borderId="35" xfId="0" applyNumberFormat="1" applyBorder="1" applyAlignment="1">
      <alignment horizontal="center" vertical="center"/>
    </xf>
    <xf numFmtId="0" fontId="67" fillId="0" borderId="0" xfId="0" applyFont="1" applyAlignment="1">
      <alignment horizontal="right"/>
    </xf>
    <xf numFmtId="0" fontId="58" fillId="0" borderId="0" xfId="0" applyFont="1" applyAlignment="1">
      <alignment horizontal="right"/>
    </xf>
    <xf numFmtId="0" fontId="57" fillId="33" borderId="0" xfId="0" applyFont="1" applyFill="1" applyAlignment="1">
      <alignment horizontal="left" vertical="center"/>
    </xf>
    <xf numFmtId="44" fontId="0" fillId="36" borderId="43" xfId="0" applyNumberFormat="1" applyFill="1" applyBorder="1" applyAlignment="1">
      <alignment horizontal="center" vertical="center"/>
    </xf>
    <xf numFmtId="44" fontId="0" fillId="36" borderId="44" xfId="0" applyNumberFormat="1" applyFill="1" applyBorder="1" applyAlignment="1">
      <alignment horizontal="center" vertical="center"/>
    </xf>
    <xf numFmtId="44" fontId="0" fillId="36" borderId="45" xfId="0" applyNumberFormat="1" applyFill="1" applyBorder="1" applyAlignment="1">
      <alignment horizontal="center" vertical="center"/>
    </xf>
    <xf numFmtId="44" fontId="0" fillId="0" borderId="52" xfId="0" applyNumberFormat="1" applyFill="1" applyBorder="1" applyAlignment="1">
      <alignment horizontal="center" vertical="center"/>
    </xf>
    <xf numFmtId="44" fontId="0" fillId="0" borderId="53" xfId="0" applyNumberFormat="1" applyFill="1" applyBorder="1" applyAlignment="1">
      <alignment horizontal="center" vertical="center"/>
    </xf>
    <xf numFmtId="44" fontId="0" fillId="0" borderId="38" xfId="0" applyNumberFormat="1" applyFill="1" applyBorder="1" applyAlignment="1">
      <alignment horizontal="center" vertical="center"/>
    </xf>
    <xf numFmtId="0" fontId="12" fillId="36" borderId="0" xfId="0" applyFont="1" applyFill="1" applyBorder="1" applyAlignment="1">
      <alignment horizontal="left" wrapText="1"/>
    </xf>
    <xf numFmtId="0" fontId="66" fillId="36" borderId="0" xfId="0" applyFont="1" applyFill="1" applyBorder="1" applyAlignment="1">
      <alignment horizontal="left"/>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4" fontId="0" fillId="36" borderId="43" xfId="0" applyNumberFormat="1" applyFill="1" applyBorder="1" applyAlignment="1">
      <alignment horizontal="left" vertical="center"/>
    </xf>
    <xf numFmtId="44" fontId="0" fillId="36" borderId="44" xfId="0" applyNumberFormat="1" applyFill="1" applyBorder="1" applyAlignment="1">
      <alignment horizontal="left" vertical="center"/>
    </xf>
    <xf numFmtId="44" fontId="0" fillId="36" borderId="45" xfId="0" applyNumberFormat="1" applyFill="1" applyBorder="1" applyAlignment="1">
      <alignment horizontal="left" vertical="center"/>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0" fillId="34" borderId="0" xfId="39" applyNumberFormat="1" applyFont="1" applyFill="1" applyBorder="1" applyAlignment="1">
      <alignment horizontal="center" vertical="center"/>
    </xf>
    <xf numFmtId="44" fontId="0" fillId="34" borderId="0" xfId="39" applyNumberFormat="1" applyFont="1" applyFill="1" applyBorder="1" applyAlignment="1">
      <alignment horizontal="center" vertical="center"/>
    </xf>
    <xf numFmtId="44" fontId="0" fillId="36" borderId="43" xfId="0" applyNumberFormat="1" applyFill="1" applyBorder="1" applyAlignment="1">
      <alignment horizontal="center"/>
    </xf>
    <xf numFmtId="44" fontId="0" fillId="36" borderId="44" xfId="0" applyNumberFormat="1" applyFill="1" applyBorder="1" applyAlignment="1">
      <alignment horizontal="center"/>
    </xf>
    <xf numFmtId="44" fontId="0" fillId="36" borderId="45" xfId="0" applyNumberFormat="1" applyFill="1" applyBorder="1" applyAlignment="1">
      <alignment horizontal="center"/>
    </xf>
    <xf numFmtId="0" fontId="58" fillId="34" borderId="43" xfId="0" applyFont="1" applyFill="1" applyBorder="1" applyAlignment="1">
      <alignment horizontal="left" vertical="top" wrapText="1"/>
    </xf>
    <xf numFmtId="0" fontId="0" fillId="34" borderId="44" xfId="0" applyFill="1" applyBorder="1" applyAlignment="1">
      <alignment horizontal="left" vertical="top" wrapText="1"/>
    </xf>
    <xf numFmtId="0" fontId="0" fillId="34" borderId="45" xfId="0" applyFill="1" applyBorder="1" applyAlignment="1">
      <alignment horizontal="left" vertical="top" wrapText="1"/>
    </xf>
    <xf numFmtId="44" fontId="0" fillId="36" borderId="18" xfId="0" applyNumberFormat="1" applyFill="1" applyBorder="1" applyAlignment="1">
      <alignment horizontal="center" vertical="center"/>
    </xf>
    <xf numFmtId="44" fontId="0" fillId="36" borderId="19" xfId="0" applyNumberFormat="1" applyFill="1" applyBorder="1" applyAlignment="1">
      <alignment horizontal="center" vertical="center"/>
    </xf>
    <xf numFmtId="44" fontId="0" fillId="36" borderId="20" xfId="0" applyNumberFormat="1" applyFill="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0" fillId="34" borderId="40" xfId="0" applyFill="1" applyBorder="1" applyAlignment="1">
      <alignment horizontal="center" vertical="center" wrapText="1"/>
    </xf>
    <xf numFmtId="0" fontId="0" fillId="34" borderId="41" xfId="0" applyFill="1" applyBorder="1" applyAlignment="1">
      <alignment horizontal="center" vertical="center" wrapText="1"/>
    </xf>
    <xf numFmtId="0" fontId="0" fillId="34" borderId="42" xfId="0"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horizontal="center" vertical="center" wrapText="1"/>
    </xf>
    <xf numFmtId="44" fontId="0" fillId="36" borderId="54" xfId="0" applyNumberFormat="1" applyFill="1" applyBorder="1" applyAlignment="1">
      <alignment horizontal="center" vertical="center"/>
    </xf>
    <xf numFmtId="44" fontId="0" fillId="36" borderId="55" xfId="0" applyNumberFormat="1" applyFill="1" applyBorder="1" applyAlignment="1">
      <alignment horizontal="center" vertical="center"/>
    </xf>
    <xf numFmtId="44" fontId="0" fillId="36" borderId="56" xfId="0" applyNumberFormat="1" applyFill="1" applyBorder="1" applyAlignment="1">
      <alignment horizontal="center" vertical="center"/>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34" borderId="43" xfId="0" applyFill="1" applyBorder="1" applyAlignment="1">
      <alignment horizontal="left" vertical="top" wrapText="1"/>
    </xf>
    <xf numFmtId="0" fontId="2" fillId="0" borderId="43" xfId="0" applyFont="1" applyBorder="1" applyAlignment="1">
      <alignment horizontal="left" vertical="top" wrapText="1"/>
    </xf>
    <xf numFmtId="44" fontId="0" fillId="36" borderId="18" xfId="0" applyNumberFormat="1" applyFill="1" applyBorder="1" applyAlignment="1">
      <alignment horizontal="left" vertical="center"/>
    </xf>
    <xf numFmtId="44" fontId="0" fillId="36" borderId="19" xfId="0" applyNumberFormat="1" applyFill="1" applyBorder="1" applyAlignment="1">
      <alignment horizontal="left" vertical="center"/>
    </xf>
    <xf numFmtId="44" fontId="0" fillId="36" borderId="20" xfId="0" applyNumberFormat="1" applyFill="1" applyBorder="1" applyAlignment="1">
      <alignment horizontal="left" vertical="center"/>
    </xf>
    <xf numFmtId="0" fontId="8" fillId="0" borderId="43" xfId="0" applyFont="1" applyBorder="1" applyAlignment="1">
      <alignment horizontal="left" vertical="top" wrapText="1"/>
    </xf>
    <xf numFmtId="44" fontId="0" fillId="36" borderId="18" xfId="0" applyNumberFormat="1" applyFill="1" applyBorder="1" applyAlignment="1">
      <alignment horizontal="center"/>
    </xf>
    <xf numFmtId="44" fontId="0" fillId="36" borderId="19" xfId="0" applyNumberFormat="1" applyFill="1" applyBorder="1" applyAlignment="1">
      <alignment horizontal="center"/>
    </xf>
    <xf numFmtId="44" fontId="0" fillId="36" borderId="20" xfId="0" applyNumberFormat="1" applyFill="1" applyBorder="1" applyAlignment="1">
      <alignment horizontal="center"/>
    </xf>
    <xf numFmtId="0" fontId="68" fillId="34" borderId="0" xfId="0" applyFont="1" applyFill="1" applyAlignment="1">
      <alignment horizontal="left"/>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8" fillId="0" borderId="40"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42" xfId="0" applyFont="1" applyBorder="1" applyAlignment="1">
      <alignment horizontal="center" vertical="center" wrapText="1"/>
    </xf>
    <xf numFmtId="0" fontId="58" fillId="34" borderId="22" xfId="0"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5"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cinterier.cz/skolni-skrine/skolni-skrin-vysoka-prosklena-adam/" TargetMode="External" /><Relationship Id="rId2" Type="http://schemas.openxmlformats.org/officeDocument/2006/relationships/hyperlink" Target="http://www.acinterier.cz/skolni-skrine/skolni-skrin-nizka-osmizasuvkova-adam/" TargetMode="External" /><Relationship Id="rId3" Type="http://schemas.openxmlformats.org/officeDocument/2006/relationships/hyperlink" Target="https://www.pasco.cz/sesorium#cena" TargetMode="External" /><Relationship Id="rId4" Type="http://schemas.openxmlformats.org/officeDocument/2006/relationships/hyperlink" Target="https://www.didaktik.cz/obchod/c_ntl_n.pdf" TargetMode="External" /><Relationship Id="rId5" Type="http://schemas.openxmlformats.org/officeDocument/2006/relationships/hyperlink" Target="https://www.didaktik.cz/meraky_rucni.html" TargetMode="External" /><Relationship Id="rId6" Type="http://schemas.openxmlformats.org/officeDocument/2006/relationships/hyperlink" Target="https://www.didaktik.cz/" TargetMode="External" /><Relationship Id="rId7" Type="http://schemas.openxmlformats.org/officeDocument/2006/relationships/hyperlink" Target="https://www.skolni-pomucky.eu/hlavni-oddeleni/vsechny-kategorie/ucebni-pomucky/fyzika/elektrina-a-mag/dem.-soupravy/pristroj-merici-univerzalni-analogove-digitalni-%28DE700-1M-1-6D8%29.html?ItemIdx=7" TargetMode="External" /><Relationship Id="rId8" Type="http://schemas.openxmlformats.org/officeDocument/2006/relationships/hyperlink" Target="http://docplayer.cz/6916311-Cenik-jaro-2015-tel-420-518-359-120-e-mail-didaktik-didaktik-cz-web-www-didaktik-cz-vyhradni-zastoupeni-ntl-pro-cr.html" TargetMode="External" /><Relationship Id="rId9" Type="http://schemas.openxmlformats.org/officeDocument/2006/relationships/hyperlink" Target="http://www.vep-interier.cz/Kancelarska-skrin-prosklena-kombinovana-d43_1017363527.htm" TargetMode="External" /><Relationship Id="rId10" Type="http://schemas.openxmlformats.org/officeDocument/2006/relationships/hyperlink" Target="https://www.b2bpartner.cz/skrin-kombinovana-sklo-drevo/" TargetMode="External" /><Relationship Id="rId11" Type="http://schemas.openxmlformats.org/officeDocument/2006/relationships/hyperlink" Target="http://www.jp-kontakt.cz/Skolni-nabytek/AKCNI-ZBOZI-MNOZSTEVNI-SLEVY/VOJTECH-zidle-pevna-_d10785146_10899.aspx" TargetMode="External" /><Relationship Id="rId12" Type="http://schemas.openxmlformats.org/officeDocument/2006/relationships/hyperlink" Target="https://www.santal.cz/catalog/zakovske-zidle/pevne/model-vq-sedak-operak-bukova-preklizka-stohovatelne-vyskove-nenastavite" TargetMode="External" /><Relationship Id="rId13" Type="http://schemas.openxmlformats.org/officeDocument/2006/relationships/hyperlink" Target="http://www.krovina.com/katalog/cz/skolni-nabytek/zidle_74/produkt/ratio-zakovska-zidle-stohovatelna" TargetMode="External" /><Relationship Id="rId14" Type="http://schemas.openxmlformats.org/officeDocument/2006/relationships/hyperlink" Target="http://www.acinterier.cz/skolni-skrine/skolni-skrin-vysoka-ctyrdverova-adam/" TargetMode="External" /><Relationship Id="rId15" Type="http://schemas.openxmlformats.org/officeDocument/2006/relationships/hyperlink" Target="http://skola-servis.cz/produkt/skrin-4-dverova-s-nikou/" TargetMode="External" /><Relationship Id="rId16" Type="http://schemas.openxmlformats.org/officeDocument/2006/relationships/hyperlink" Target="http://www.ceskynabytek.cz/?path=kancelarsky-nabytek/design-kancelarsky-nabytek/kancelarske-skrine/384.sku" TargetMode="External" /><Relationship Id="rId17" Type="http://schemas.openxmlformats.org/officeDocument/2006/relationships/hyperlink" Target="http://www.acinterier.cz/skolni-skrine/skolni-skrin-nizka-osmizasuvkova-adam/" TargetMode="External" /><Relationship Id="rId18" Type="http://schemas.openxmlformats.org/officeDocument/2006/relationships/hyperlink" Target="http://www.acinterier.cz/skolni-skrine/skolni-skrin-zavesna-adam/" TargetMode="External" /><Relationship Id="rId19" Type="http://schemas.openxmlformats.org/officeDocument/2006/relationships/hyperlink" Target="https://www.pasco.cz/sesorium#TYPY%20SAD" TargetMode="External" /><Relationship Id="rId20" Type="http://schemas.openxmlformats.org/officeDocument/2006/relationships/hyperlink" Target="http://www.activmedia.cz/merici-pristroje-pasco/" TargetMode="External" /><Relationship Id="rId21" Type="http://schemas.openxmlformats.org/officeDocument/2006/relationships/hyperlink" Target="http://www.conrad.cz/multimetr-chauvin-arnoux-c-a-5001-p01196521e.k1195125?gclid=CNG1kvzi7tACFSS17QodJ0YPWQ" TargetMode="External" /><Relationship Id="rId22" Type="http://schemas.openxmlformats.org/officeDocument/2006/relationships/hyperlink" Target="http://www.didaktik.cz/obchod/c_ntl_n.pdf" TargetMode="External" /><Relationship Id="rId23" Type="http://schemas.openxmlformats.org/officeDocument/2006/relationships/hyperlink" Target="https://www.didaktik.cz/obchod/c_ntl_n.pdf" TargetMode="External" /><Relationship Id="rId24" Type="http://schemas.openxmlformats.org/officeDocument/2006/relationships/hyperlink" Target="https://www.kancelarska-zidle.cz/kancelarske-zidle/sedia/kancelarska-zidle-eco-8-atyp/" TargetMode="External" /><Relationship Id="rId25" Type="http://schemas.openxmlformats.org/officeDocument/2006/relationships/hyperlink" Target="https://www.nabytek-eva.cz/kancelarska-zidle-eco-8/p-140/" TargetMode="External" /><Relationship Id="rId26" Type="http://schemas.openxmlformats.org/officeDocument/2006/relationships/hyperlink" Target="https://www.kancelarskezidle.com/zidle/kancelarske-zidle/1000-1500-kc/1001149-zidle-eco-8.htm" TargetMode="External" /><Relationship Id="rId27" Type="http://schemas.openxmlformats.org/officeDocument/2006/relationships/hyperlink" Target="http://terasport.cz/nabytek-zakladni-stredni-vysoke-skoly.php?pk=217&amp;so=18&amp;pr=MP0637" TargetMode="External" /><Relationship Id="rId28" Type="http://schemas.openxmlformats.org/officeDocument/2006/relationships/hyperlink" Target="http://terasport.cz/nabytek-zakladni-stredni-vysoke-skoly.php?pk=217&amp;so=18&amp;pr=MP0641" TargetMode="External" /><Relationship Id="rId29" Type="http://schemas.openxmlformats.org/officeDocument/2006/relationships/hyperlink" Target="http://www.multip.cz/zakovsky-pc-stul-bingo-3704-2" TargetMode="External" /><Relationship Id="rId30" Type="http://schemas.openxmlformats.org/officeDocument/2006/relationships/hyperlink" Target="http://skola-servis.cz/produkt/zakovsky-pc-stul-bingo/" TargetMode="External" /><Relationship Id="rId31" Type="http://schemas.openxmlformats.org/officeDocument/2006/relationships/hyperlink" Target="http://skola-servis.cz/produkt/zakovsky-pc-stul-bingo-1/" TargetMode="External" /><Relationship Id="rId32" Type="http://schemas.openxmlformats.org/officeDocument/2006/relationships/hyperlink" Target="https://www.hura-nabytek.cz/otocna-calounena-zidle-z40c-vyskove-nastavitelna/" TargetMode="External" /><Relationship Id="rId33" Type="http://schemas.openxmlformats.org/officeDocument/2006/relationships/hyperlink" Target="http://www.prodej-nabytku.com/Otocna-zidle-Z40C-d325.htm" TargetMode="External" /><Relationship Id="rId34" Type="http://schemas.openxmlformats.org/officeDocument/2006/relationships/hyperlink" Target="https://www.alza.cz/lenovo-yoga-510-14isk-black-bazar-d5112144.htm" TargetMode="External" /><Relationship Id="rId35" Type="http://schemas.openxmlformats.org/officeDocument/2006/relationships/hyperlink" Target="https://www.czc.cz/lenovo-yoga-510-14ast-cerna_5/229172/produkt?gclid=EAIaIQobChMI0oiZsbS12gIVnoKyCh3OiAJgEAQYASABEgIuIPD_BwE&amp;dclid=CK6S_Nu0tdoCFRUo4AodGl4FnA" TargetMode="External" /><Relationship Id="rId36" Type="http://schemas.openxmlformats.org/officeDocument/2006/relationships/hyperlink" Target="https://www.mall.cz/notebooky/lenovo-yoga-510-14ast-80s9003vck?gclid=EAIaIQobChMI0oiZsbS12gIVnoKyCh3OiAJgEAQYAiABEgIc_fD_BwE" TargetMode="External" /><Relationship Id="rId37" Type="http://schemas.openxmlformats.org/officeDocument/2006/relationships/hyperlink" Target="https://www.alza.cz/synology-diskstation-ds918-d5121460.htm" TargetMode="External" /><Relationship Id="rId38" Type="http://schemas.openxmlformats.org/officeDocument/2006/relationships/hyperlink" Target="https://www.czc.cz/synology-ds918-diskstation/220867/produkt?gclid=EAIaIQobChMIx-Lc37e12gIVQmcZCh39LQlJEAAYAiAAEgIzm_D_BwE&amp;dclid=CJzO9OK3tdoCFUc44AodYv0KGg" TargetMode="External" /><Relationship Id="rId39" Type="http://schemas.openxmlformats.org/officeDocument/2006/relationships/hyperlink" Target="https://www.czc.cz/wd-red-efrx-4tb/136359/produkt?gclid=EAIaIQobChMI2NOM_rm12gIVlZAYCh38eQSdEAAYASAAEgI7XvD_BwE&amp;dclid=CP7p_ZG6tdoCFZM64AodlPMPBg" TargetMode="External" /><Relationship Id="rId40" Type="http://schemas.openxmlformats.org/officeDocument/2006/relationships/hyperlink" Target="https://www.alza.cz/40-thomson-40fc3206-d5146961.htm" TargetMode="External" /><Relationship Id="rId41" Type="http://schemas.openxmlformats.org/officeDocument/2006/relationships/hyperlink" Target="https://www.bscom.cz/televize-40-thomson-40fc3206-40fc3206_d692178/?utm_source=Google+n&#225;kupy&amp;utm_medium=ppc&amp;utm_campaign=Televize+40%22+Thomson+40FC3206&amp;gclid=EAIaIQobChMI4-y-_7u12gIVU0kZCh3qngXDEAQYAyA" TargetMode="External" /><Relationship Id="rId42" Type="http://schemas.openxmlformats.org/officeDocument/2006/relationships/hyperlink" Target="https://www.czvyrobky.cz/8106-skrin-nizka-elsa-se-zasuvkami.html" TargetMode="External" /><Relationship Id="rId43" Type="http://schemas.openxmlformats.org/officeDocument/2006/relationships/hyperlink" Target="http://www.nabytekdoskol.cz/skrine-efekt/skrinka-se-zasuvkami-et-42/" TargetMode="External" /><Relationship Id="rId44" Type="http://schemas.openxmlformats.org/officeDocument/2006/relationships/hyperlink" Target="http://www.levny-kancelarsky-nabytek.cz/skrine/skrine-bez-dveri-uni/skrin-policova-otevrena-154580/" TargetMode="External" /><Relationship Id="rId45" Type="http://schemas.openxmlformats.org/officeDocument/2006/relationships/hyperlink" Target="http://skola-servis.cz/produkt/skrin-policova-25mm-nizka/" TargetMode="External" /><Relationship Id="rId46" Type="http://schemas.openxmlformats.org/officeDocument/2006/relationships/hyperlink" Target="https://www.kancelar24h.cz/nizka-skrin-praktik-80-x-40-x-76-5-cm-p2630.html" TargetMode="External" /><Relationship Id="rId47" Type="http://schemas.openxmlformats.org/officeDocument/2006/relationships/hyperlink" Target="https://www.acinterier.cz/skolni-skrine/skolni-skrin-nizka-dvoudverova-adam/" TargetMode="External" /><Relationship Id="rId48" Type="http://schemas.openxmlformats.org/officeDocument/2006/relationships/hyperlink" Target="http://skola-servis.cz/vyhledavani/?q=sk%C5%99%C3%AD%C5%88%20s%20dve%C5%99mi&amp;order=3" TargetMode="External" /><Relationship Id="rId49" Type="http://schemas.openxmlformats.org/officeDocument/2006/relationships/hyperlink" Target="http://www.avmedia.cz/cs/download/nabidka_reseni.pdf" TargetMode="External" /><Relationship Id="rId50" Type="http://schemas.openxmlformats.org/officeDocument/2006/relationships/hyperlink" Target="https://www.ucebnicevanicek.cz/produkt/viceucelovy-merici-pristroj-analogovy-rucni" TargetMode="External" /><Relationship Id="rId51" Type="http://schemas.openxmlformats.org/officeDocument/2006/relationships/hyperlink" Target="https://www.ucebnicevanicek.cz/produkt/multimetr-rucni-digitalni-s-merenim-teploty" TargetMode="External" /><Relationship Id="rId52" Type="http://schemas.openxmlformats.org/officeDocument/2006/relationships/hyperlink" Target="https://www.vybaveni-skol.cz/vysledky-vyhledavani.html?search_keyword=P3245-1T" TargetMode="External" /><Relationship Id="rId53" Type="http://schemas.openxmlformats.org/officeDocument/2006/relationships/hyperlink" Target="http://skola-servis.cz/produkt/ucitelska-katedra-nikol-2560-1/" TargetMode="External" /><Relationship Id="rId54" Type="http://schemas.openxmlformats.org/officeDocument/2006/relationships/hyperlink" Target="http://www.multip.cz/zakovsky-pc-stul-bingo10" TargetMode="External" /><Relationship Id="rId55" Type="http://schemas.openxmlformats.org/officeDocument/2006/relationships/hyperlink" Target="http://www.terasport.cz/nabytek-zakladni-stredni-vysoke-skoly.php?pk=669&amp;pr=MP0630" TargetMode="External" /><Relationship Id="rId56" Type="http://schemas.openxmlformats.org/officeDocument/2006/relationships/hyperlink" Target="http://shop.novatronic.cz/zidle-otocna-vyskove-nastavitelna-bez-krempy-z40c" TargetMode="External" /><Relationship Id="rId57" Type="http://schemas.openxmlformats.org/officeDocument/2006/relationships/hyperlink" Target="https://www.mironet.cz/synology-diskstation-ds918-4x-hdd-celeron-j3455-qc-15ghz-4gb-ram-2x-usb-30-2x-glan+dp335874/" TargetMode="External" /><Relationship Id="rId58" Type="http://schemas.openxmlformats.org/officeDocument/2006/relationships/hyperlink" Target="https://www.alza.cz/western-digital-red-4000gb-64mb-cache-d471130.htm" TargetMode="External" /><Relationship Id="rId59" Type="http://schemas.openxmlformats.org/officeDocument/2006/relationships/hyperlink" Target="https://www.mironet.cz/wd-red-4tb-hdd-35quot-sata-iii-5-400-rpm-64mb-cache-3y+dp248358/?gclid=EAIaIQobChMI2NOM_rm12gIVlZAYCh38eQSdEAQYAiABEgLEdPD_BwE#183180468" TargetMode="External" /><Relationship Id="rId60" Type="http://schemas.openxmlformats.org/officeDocument/2006/relationships/hyperlink" Target="https://www.electroworld.cz/thomson-40fc3206-led-televize?gclid=EAIaIQobChMI4-y-_7u12gIVU0kZCh3qngXDEAQYAiABEgJU6fD_BwE" TargetMode="External" /><Relationship Id="rId61" Type="http://schemas.openxmlformats.org/officeDocument/2006/relationships/hyperlink" Target="https://www.mall.cz/drzaky-televize/thomson-nastenny-drzak-wab846?gclid=CLiI2dzwtM0CFY4V0wodyaECjw" TargetMode="External" /><Relationship Id="rId62" Type="http://schemas.openxmlformats.org/officeDocument/2006/relationships/hyperlink" Target="http://www.hama.cz/thomson-wab846-nastenny-drzak-tv-2-ramena-3-klouby--200x200-1-/" TargetMode="External" /><Relationship Id="rId63" Type="http://schemas.openxmlformats.org/officeDocument/2006/relationships/hyperlink" Target="https://www.alza.cz/thomson-wab846-d2322031.htm?catid=18852649" TargetMode="External" /><Relationship Id="rId6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50"/>
  <sheetViews>
    <sheetView zoomScalePageLayoutView="0" workbookViewId="0" topLeftCell="A1">
      <selection activeCell="A1" sqref="A1"/>
    </sheetView>
  </sheetViews>
  <sheetFormatPr defaultColWidth="9.140625" defaultRowHeight="12.75"/>
  <cols>
    <col min="1" max="1" width="22.140625" style="0" customWidth="1"/>
    <col min="2" max="2" width="20.28125" style="14" customWidth="1"/>
    <col min="3" max="3" width="19.7109375" style="0" customWidth="1"/>
    <col min="4" max="4" width="15.8515625" style="0" bestFit="1" customWidth="1"/>
    <col min="5" max="5" width="17.7109375" style="0" customWidth="1"/>
    <col min="6" max="6" width="20.140625" style="0" customWidth="1"/>
    <col min="7" max="7" width="20.421875" style="0" customWidth="1"/>
    <col min="8" max="8" width="16.421875" style="0" customWidth="1"/>
    <col min="9" max="12" width="16.8515625" style="0" bestFit="1" customWidth="1"/>
    <col min="13" max="13" width="19.421875" style="0" customWidth="1"/>
    <col min="14" max="14" width="13.28125" style="0" bestFit="1" customWidth="1"/>
    <col min="15" max="15" width="18.140625" style="0" customWidth="1"/>
    <col min="16" max="16" width="16.8515625" style="0" customWidth="1"/>
  </cols>
  <sheetData>
    <row r="1" ht="13.5" thickBot="1">
      <c r="B1" s="14" t="s">
        <v>90</v>
      </c>
    </row>
    <row r="2" spans="1:17" ht="12.75">
      <c r="A2" s="81" t="s">
        <v>11</v>
      </c>
      <c r="B2" s="66">
        <f>'ZŠ Masarykova'!D72</f>
        <v>1788010.573333333</v>
      </c>
      <c r="C2" s="13"/>
      <c r="D2" s="13"/>
      <c r="E2" s="13"/>
      <c r="F2" s="13"/>
      <c r="G2" s="13"/>
      <c r="I2" s="13"/>
      <c r="J2" s="14"/>
      <c r="K2" s="14"/>
      <c r="L2" s="14"/>
      <c r="M2" s="14"/>
      <c r="N2" s="14"/>
      <c r="O2" s="14"/>
      <c r="P2" s="14"/>
      <c r="Q2" s="14"/>
    </row>
    <row r="3" spans="1:17" ht="12.75">
      <c r="A3" s="82" t="s">
        <v>12</v>
      </c>
      <c r="B3" s="67">
        <f>'ZŠ Plánická'!D27</f>
        <v>1216823.9048000001</v>
      </c>
      <c r="C3" s="13"/>
      <c r="D3" s="13"/>
      <c r="E3" s="13"/>
      <c r="G3" s="13"/>
      <c r="H3" s="13"/>
      <c r="I3" s="13"/>
      <c r="J3" s="13"/>
      <c r="K3" s="13"/>
      <c r="L3" s="14"/>
      <c r="M3" s="14"/>
      <c r="N3" s="14"/>
      <c r="O3" s="14"/>
      <c r="P3" s="14"/>
      <c r="Q3" s="14"/>
    </row>
    <row r="4" spans="1:17" ht="12.75">
      <c r="A4" s="82" t="s">
        <v>18</v>
      </c>
      <c r="B4" s="67">
        <f>'ZŠ Čapkova'!D133</f>
        <v>3779125.1633333336</v>
      </c>
      <c r="C4" s="13"/>
      <c r="D4" s="13"/>
      <c r="E4" s="13"/>
      <c r="G4" s="13"/>
      <c r="H4" s="77"/>
      <c r="I4" s="77"/>
      <c r="J4" s="77"/>
      <c r="K4" s="13"/>
      <c r="L4" s="14"/>
      <c r="M4" s="14"/>
      <c r="N4" s="14"/>
      <c r="O4" s="14"/>
      <c r="P4" s="14"/>
      <c r="Q4" s="14"/>
    </row>
    <row r="5" spans="1:17" ht="13.5" thickBot="1">
      <c r="A5" s="83" t="s">
        <v>74</v>
      </c>
      <c r="B5" s="68" t="e">
        <f>konektivita!#REF!</f>
        <v>#REF!</v>
      </c>
      <c r="C5" s="13"/>
      <c r="D5" s="13"/>
      <c r="E5" s="13"/>
      <c r="G5" s="26"/>
      <c r="H5" s="13"/>
      <c r="I5" s="13"/>
      <c r="J5" s="13"/>
      <c r="K5" s="13"/>
      <c r="L5" s="14"/>
      <c r="M5" s="14"/>
      <c r="N5" s="14"/>
      <c r="O5" s="14"/>
      <c r="P5" s="14"/>
      <c r="Q5" s="14"/>
    </row>
    <row r="6" spans="1:17" ht="12.75">
      <c r="A6" s="79"/>
      <c r="B6" s="13"/>
      <c r="C6" s="13"/>
      <c r="D6" s="13"/>
      <c r="E6" s="13"/>
      <c r="G6" s="13"/>
      <c r="H6" s="13"/>
      <c r="I6" s="13"/>
      <c r="J6" s="13"/>
      <c r="K6" s="13"/>
      <c r="L6" s="14"/>
      <c r="M6" s="14"/>
      <c r="N6" s="14"/>
      <c r="O6" s="14"/>
      <c r="P6" s="14"/>
      <c r="Q6" s="14"/>
    </row>
    <row r="7" spans="1:17" ht="12.75">
      <c r="A7" s="120"/>
      <c r="B7" s="80"/>
      <c r="C7" s="80"/>
      <c r="D7" s="80"/>
      <c r="E7" s="13"/>
      <c r="F7" s="26"/>
      <c r="G7" s="13"/>
      <c r="H7" s="13"/>
      <c r="I7" s="13"/>
      <c r="J7" s="13"/>
      <c r="K7" s="13"/>
      <c r="L7" s="13"/>
      <c r="M7" s="13"/>
      <c r="N7" s="14"/>
      <c r="O7" s="14"/>
      <c r="P7" s="14"/>
      <c r="Q7" s="14"/>
    </row>
    <row r="8" spans="1:17" ht="12.75">
      <c r="A8" s="13"/>
      <c r="B8" s="80"/>
      <c r="C8" s="80"/>
      <c r="D8" s="80"/>
      <c r="E8" s="13"/>
      <c r="F8" s="26"/>
      <c r="G8" s="13"/>
      <c r="H8" s="13"/>
      <c r="I8" s="13"/>
      <c r="J8" s="13"/>
      <c r="K8" s="13"/>
      <c r="L8" s="13"/>
      <c r="M8" s="13"/>
      <c r="N8" s="14"/>
      <c r="O8" s="14"/>
      <c r="P8" s="14"/>
      <c r="Q8" s="14"/>
    </row>
    <row r="9" spans="1:17" ht="12.75">
      <c r="A9" s="121"/>
      <c r="B9" s="80"/>
      <c r="C9" s="80"/>
      <c r="D9" s="80"/>
      <c r="E9" s="13"/>
      <c r="F9" s="26"/>
      <c r="G9" s="13"/>
      <c r="H9" s="13"/>
      <c r="I9" s="13"/>
      <c r="J9" s="13"/>
      <c r="K9" s="13"/>
      <c r="L9" s="13"/>
      <c r="M9" s="13"/>
      <c r="N9" s="14"/>
      <c r="O9" s="14"/>
      <c r="P9" s="14"/>
      <c r="Q9" s="14"/>
    </row>
    <row r="10" spans="1:17" ht="12.75">
      <c r="A10" s="80"/>
      <c r="B10" s="80"/>
      <c r="C10" s="80"/>
      <c r="D10" s="80"/>
      <c r="E10" s="13"/>
      <c r="F10" s="26"/>
      <c r="G10" s="13"/>
      <c r="H10" s="13"/>
      <c r="I10" s="13"/>
      <c r="J10" s="13"/>
      <c r="K10" s="13"/>
      <c r="L10" s="13"/>
      <c r="M10" s="13"/>
      <c r="N10" s="14"/>
      <c r="O10" s="14"/>
      <c r="P10" s="14"/>
      <c r="Q10" s="14"/>
    </row>
    <row r="11" spans="1:17" ht="12.75">
      <c r="A11" s="13"/>
      <c r="B11" s="80"/>
      <c r="C11" s="80"/>
      <c r="D11" s="80"/>
      <c r="E11" s="13"/>
      <c r="F11" s="26"/>
      <c r="G11" s="26"/>
      <c r="H11" s="26"/>
      <c r="I11" s="26"/>
      <c r="J11" s="26"/>
      <c r="K11" s="13"/>
      <c r="L11" s="13"/>
      <c r="M11" s="13"/>
      <c r="N11" s="14"/>
      <c r="O11" s="14"/>
      <c r="P11" s="14"/>
      <c r="Q11" s="14"/>
    </row>
    <row r="12" spans="1:17" ht="12.75">
      <c r="A12" s="80"/>
      <c r="B12" s="80"/>
      <c r="C12" s="80"/>
      <c r="D12" s="80"/>
      <c r="E12" s="13"/>
      <c r="F12" s="26"/>
      <c r="G12" s="26"/>
      <c r="H12" s="26"/>
      <c r="I12" s="26"/>
      <c r="J12" s="26"/>
      <c r="K12" s="13"/>
      <c r="L12" s="13"/>
      <c r="M12" s="13"/>
      <c r="N12" s="14"/>
      <c r="O12" s="14"/>
      <c r="P12" s="14"/>
      <c r="Q12" s="14"/>
    </row>
    <row r="13" spans="1:17" ht="12.75">
      <c r="A13" s="13"/>
      <c r="B13" s="80"/>
      <c r="C13" s="80"/>
      <c r="D13" s="80"/>
      <c r="E13" s="13"/>
      <c r="F13" s="26"/>
      <c r="G13" s="26"/>
      <c r="H13" s="26"/>
      <c r="I13" s="26"/>
      <c r="J13" s="26"/>
      <c r="K13" s="13"/>
      <c r="L13" s="13"/>
      <c r="M13" s="13"/>
      <c r="N13" s="14"/>
      <c r="O13" s="14"/>
      <c r="P13" s="14"/>
      <c r="Q13" s="14"/>
    </row>
    <row r="14" spans="1:17" ht="12.75">
      <c r="A14" s="13"/>
      <c r="B14" s="80"/>
      <c r="C14" s="80"/>
      <c r="D14" s="80"/>
      <c r="E14" s="13"/>
      <c r="F14" s="26"/>
      <c r="G14" s="13"/>
      <c r="H14" s="13"/>
      <c r="I14" s="13"/>
      <c r="J14" s="26"/>
      <c r="K14" s="13"/>
      <c r="L14" s="13"/>
      <c r="M14" s="13"/>
      <c r="N14" s="14"/>
      <c r="O14" s="14"/>
      <c r="P14" s="14"/>
      <c r="Q14" s="14"/>
    </row>
    <row r="15" spans="1:17" ht="12.75">
      <c r="A15" s="13"/>
      <c r="B15" s="80"/>
      <c r="C15" s="80"/>
      <c r="D15" s="80"/>
      <c r="E15" s="13"/>
      <c r="F15" s="26"/>
      <c r="G15" s="13"/>
      <c r="H15" s="13"/>
      <c r="I15" s="13"/>
      <c r="J15" s="13"/>
      <c r="K15" s="13"/>
      <c r="L15" s="13"/>
      <c r="M15" s="13"/>
      <c r="N15" s="14"/>
      <c r="O15" s="14"/>
      <c r="P15" s="14"/>
      <c r="Q15" s="14"/>
    </row>
    <row r="16" spans="1:17" ht="12.75">
      <c r="A16" s="80"/>
      <c r="B16" s="80"/>
      <c r="C16" s="80"/>
      <c r="D16" s="80"/>
      <c r="E16" s="13"/>
      <c r="F16" s="26"/>
      <c r="G16" s="13"/>
      <c r="H16" s="13"/>
      <c r="I16" s="13"/>
      <c r="J16" s="13"/>
      <c r="K16" s="13"/>
      <c r="L16" s="13"/>
      <c r="M16" s="13"/>
      <c r="N16" s="14"/>
      <c r="O16" s="14"/>
      <c r="P16" s="14"/>
      <c r="Q16" s="14"/>
    </row>
    <row r="17" spans="1:17" ht="12.75">
      <c r="A17" s="13"/>
      <c r="B17" s="80"/>
      <c r="C17" s="80"/>
      <c r="D17" s="13"/>
      <c r="E17" s="13"/>
      <c r="F17" s="26"/>
      <c r="G17" s="13"/>
      <c r="H17" s="13"/>
      <c r="I17" s="13"/>
      <c r="J17" s="13"/>
      <c r="K17" s="13"/>
      <c r="L17" s="13"/>
      <c r="M17" s="13"/>
      <c r="N17" s="14"/>
      <c r="O17" s="14"/>
      <c r="P17" s="14"/>
      <c r="Q17" s="14"/>
    </row>
    <row r="18" spans="1:17" ht="12.75">
      <c r="A18" s="13"/>
      <c r="B18" s="80"/>
      <c r="C18" s="80"/>
      <c r="D18" s="13"/>
      <c r="E18" s="13"/>
      <c r="F18" s="13"/>
      <c r="G18" s="13"/>
      <c r="H18" s="13"/>
      <c r="I18" s="13"/>
      <c r="J18" s="13"/>
      <c r="K18" s="13"/>
      <c r="L18" s="13"/>
      <c r="M18" s="13"/>
      <c r="N18" s="14"/>
      <c r="O18" s="14"/>
      <c r="P18" s="14"/>
      <c r="Q18" s="14"/>
    </row>
    <row r="19" spans="1:17" ht="12.75">
      <c r="A19" s="13"/>
      <c r="B19" s="80"/>
      <c r="C19" s="80"/>
      <c r="D19" s="13"/>
      <c r="E19" s="13"/>
      <c r="F19" s="13"/>
      <c r="G19" s="13"/>
      <c r="H19" s="13"/>
      <c r="I19" s="13"/>
      <c r="J19" s="13"/>
      <c r="K19" s="13"/>
      <c r="L19" s="13"/>
      <c r="M19" s="13"/>
      <c r="N19" s="14"/>
      <c r="O19" s="14"/>
      <c r="P19" s="14"/>
      <c r="Q19" s="14"/>
    </row>
    <row r="20" spans="1:17" ht="12.75">
      <c r="A20" s="13"/>
      <c r="B20" s="80"/>
      <c r="C20" s="80"/>
      <c r="D20" s="13"/>
      <c r="E20" s="13"/>
      <c r="F20" s="13"/>
      <c r="G20" s="13"/>
      <c r="H20" s="13"/>
      <c r="I20" s="13"/>
      <c r="J20" s="13"/>
      <c r="K20" s="13"/>
      <c r="L20" s="13"/>
      <c r="M20" s="13"/>
      <c r="N20" s="14"/>
      <c r="O20" s="14"/>
      <c r="P20" s="14"/>
      <c r="Q20" s="14"/>
    </row>
    <row r="21" spans="1:17" ht="12.75">
      <c r="A21" s="13"/>
      <c r="B21" s="80"/>
      <c r="C21" s="80"/>
      <c r="D21" s="80"/>
      <c r="E21" s="13"/>
      <c r="F21" s="13"/>
      <c r="G21" s="13"/>
      <c r="H21" s="13"/>
      <c r="I21" s="13"/>
      <c r="J21" s="13"/>
      <c r="K21" s="13"/>
      <c r="L21" s="13"/>
      <c r="M21" s="13"/>
      <c r="N21" s="14"/>
      <c r="O21" s="14"/>
      <c r="P21" s="14"/>
      <c r="Q21" s="14"/>
    </row>
    <row r="22" spans="1:17" ht="12.75">
      <c r="A22" s="13"/>
      <c r="B22" s="80"/>
      <c r="C22" s="80"/>
      <c r="D22" s="26"/>
      <c r="E22" s="26"/>
      <c r="F22" s="26"/>
      <c r="G22" s="13"/>
      <c r="H22" s="13"/>
      <c r="I22" s="13"/>
      <c r="J22" s="13"/>
      <c r="K22" s="13"/>
      <c r="L22" s="13"/>
      <c r="M22" s="13"/>
      <c r="N22" s="14"/>
      <c r="O22" s="14"/>
      <c r="P22" s="14"/>
      <c r="Q22" s="14"/>
    </row>
    <row r="23" spans="1:17" ht="12.75">
      <c r="A23" s="13"/>
      <c r="B23" s="80"/>
      <c r="C23" s="80"/>
      <c r="D23" s="26"/>
      <c r="E23" s="26"/>
      <c r="F23" s="26"/>
      <c r="G23" s="13"/>
      <c r="H23" s="13"/>
      <c r="I23" s="13"/>
      <c r="J23" s="13"/>
      <c r="K23" s="13"/>
      <c r="L23" s="13"/>
      <c r="M23" s="13"/>
      <c r="N23" s="14"/>
      <c r="O23" s="14"/>
      <c r="P23" s="14"/>
      <c r="Q23" s="14"/>
    </row>
    <row r="24" spans="1:17" ht="12.75">
      <c r="A24" s="13"/>
      <c r="B24" s="80"/>
      <c r="C24" s="80"/>
      <c r="D24" s="80"/>
      <c r="E24" s="13"/>
      <c r="F24" s="122"/>
      <c r="G24" s="13"/>
      <c r="H24" s="13"/>
      <c r="I24" s="13"/>
      <c r="J24" s="13"/>
      <c r="K24" s="13"/>
      <c r="L24" s="13"/>
      <c r="M24" s="13"/>
      <c r="N24" s="14"/>
      <c r="O24" s="14"/>
      <c r="P24" s="14"/>
      <c r="Q24" s="14"/>
    </row>
    <row r="25" spans="1:17" ht="12.75">
      <c r="A25" s="13"/>
      <c r="B25" s="80"/>
      <c r="C25" s="80"/>
      <c r="D25" s="13"/>
      <c r="E25" s="13"/>
      <c r="F25" s="77"/>
      <c r="G25" s="13"/>
      <c r="H25" s="13"/>
      <c r="I25" s="13"/>
      <c r="J25" s="13"/>
      <c r="K25" s="13"/>
      <c r="L25" s="13"/>
      <c r="M25" s="13"/>
      <c r="N25" s="14"/>
      <c r="O25" s="14"/>
      <c r="P25" s="14"/>
      <c r="Q25" s="14"/>
    </row>
    <row r="26" spans="1:17" ht="12.75">
      <c r="A26" s="13"/>
      <c r="B26" s="80"/>
      <c r="C26" s="80"/>
      <c r="D26" s="13"/>
      <c r="E26" s="13"/>
      <c r="F26" s="123"/>
      <c r="G26" s="13"/>
      <c r="H26" s="13"/>
      <c r="I26" s="13"/>
      <c r="J26" s="13"/>
      <c r="K26" s="13"/>
      <c r="L26" s="13"/>
      <c r="M26" s="13"/>
      <c r="N26" s="14"/>
      <c r="O26" s="14"/>
      <c r="P26" s="14"/>
      <c r="Q26" s="14"/>
    </row>
    <row r="27" spans="1:17" ht="12.75">
      <c r="A27" s="80"/>
      <c r="B27" s="80"/>
      <c r="C27" s="80"/>
      <c r="D27" s="13"/>
      <c r="E27" s="13"/>
      <c r="F27" s="123"/>
      <c r="G27" s="13"/>
      <c r="H27" s="13"/>
      <c r="I27" s="13"/>
      <c r="J27" s="13"/>
      <c r="K27" s="13"/>
      <c r="L27" s="13"/>
      <c r="M27" s="13"/>
      <c r="N27" s="14"/>
      <c r="O27" s="14"/>
      <c r="P27" s="14"/>
      <c r="Q27" s="14"/>
    </row>
    <row r="28" spans="1:17" ht="12.75">
      <c r="A28" s="13"/>
      <c r="B28" s="80"/>
      <c r="C28" s="80"/>
      <c r="D28" s="80"/>
      <c r="E28" s="13"/>
      <c r="F28" s="13"/>
      <c r="G28" s="13"/>
      <c r="H28" s="13"/>
      <c r="I28" s="13"/>
      <c r="J28" s="13"/>
      <c r="K28" s="13"/>
      <c r="L28" s="13"/>
      <c r="M28" s="13"/>
      <c r="N28" s="14"/>
      <c r="O28" s="14"/>
      <c r="P28" s="14"/>
      <c r="Q28" s="14"/>
    </row>
    <row r="29" spans="1:17" ht="12.75">
      <c r="A29" s="13"/>
      <c r="B29" s="80"/>
      <c r="C29" s="80"/>
      <c r="D29" s="80"/>
      <c r="E29" s="13"/>
      <c r="F29" s="13"/>
      <c r="G29" s="13"/>
      <c r="H29" s="13"/>
      <c r="I29" s="13"/>
      <c r="J29" s="13"/>
      <c r="K29" s="13"/>
      <c r="L29" s="13"/>
      <c r="M29" s="13"/>
      <c r="N29" s="14"/>
      <c r="O29" s="14"/>
      <c r="P29" s="14"/>
      <c r="Q29" s="14"/>
    </row>
    <row r="30" spans="1:17" ht="12.75">
      <c r="A30" s="80"/>
      <c r="B30" s="80"/>
      <c r="C30" s="80"/>
      <c r="D30" s="80"/>
      <c r="E30" s="13"/>
      <c r="F30" s="13"/>
      <c r="G30" s="13"/>
      <c r="H30" s="13"/>
      <c r="I30" s="13"/>
      <c r="J30" s="13"/>
      <c r="K30" s="13"/>
      <c r="L30" s="13"/>
      <c r="M30" s="13"/>
      <c r="N30" s="14"/>
      <c r="O30" s="14"/>
      <c r="P30" s="14"/>
      <c r="Q30" s="14"/>
    </row>
    <row r="31" spans="1:17" ht="12.75">
      <c r="A31" s="80"/>
      <c r="B31" s="80"/>
      <c r="C31" s="80"/>
      <c r="D31" s="80"/>
      <c r="E31" s="13"/>
      <c r="F31" s="13"/>
      <c r="G31" s="13"/>
      <c r="H31" s="13"/>
      <c r="I31" s="13"/>
      <c r="J31" s="13"/>
      <c r="K31" s="13"/>
      <c r="L31" s="13"/>
      <c r="M31" s="13"/>
      <c r="N31" s="14"/>
      <c r="O31" s="14"/>
      <c r="P31" s="14"/>
      <c r="Q31" s="14"/>
    </row>
    <row r="32" spans="1:17" ht="12.75">
      <c r="A32" s="80"/>
      <c r="B32" s="80"/>
      <c r="C32" s="80"/>
      <c r="D32" s="80"/>
      <c r="E32" s="13"/>
      <c r="F32" s="13"/>
      <c r="G32" s="13"/>
      <c r="H32" s="13"/>
      <c r="I32" s="13"/>
      <c r="J32" s="13"/>
      <c r="K32" s="13"/>
      <c r="L32" s="13"/>
      <c r="M32" s="13"/>
      <c r="N32" s="14"/>
      <c r="O32" s="14"/>
      <c r="P32" s="14"/>
      <c r="Q32" s="14"/>
    </row>
    <row r="33" spans="1:17" ht="12.75">
      <c r="A33" s="80"/>
      <c r="B33" s="80"/>
      <c r="C33" s="80"/>
      <c r="D33" s="80"/>
      <c r="E33" s="13"/>
      <c r="F33" s="13"/>
      <c r="G33" s="13"/>
      <c r="H33" s="13"/>
      <c r="I33" s="13"/>
      <c r="J33" s="13"/>
      <c r="K33" s="13"/>
      <c r="L33" s="13"/>
      <c r="M33" s="13"/>
      <c r="N33" s="14"/>
      <c r="O33" s="14"/>
      <c r="P33" s="14"/>
      <c r="Q33" s="14"/>
    </row>
    <row r="34" spans="1:17" ht="12.75">
      <c r="A34" s="80"/>
      <c r="B34" s="80"/>
      <c r="C34" s="80"/>
      <c r="D34" s="80"/>
      <c r="E34" s="13"/>
      <c r="F34" s="13"/>
      <c r="G34" s="13"/>
      <c r="H34" s="13"/>
      <c r="I34" s="13"/>
      <c r="J34" s="13"/>
      <c r="K34" s="13"/>
      <c r="L34" s="13"/>
      <c r="M34" s="13"/>
      <c r="N34" s="14"/>
      <c r="O34" s="14"/>
      <c r="P34" s="14"/>
      <c r="Q34" s="14"/>
    </row>
    <row r="35" spans="1:17" ht="12.75">
      <c r="A35" s="80"/>
      <c r="B35" s="80"/>
      <c r="C35" s="80"/>
      <c r="D35" s="80"/>
      <c r="E35" s="13"/>
      <c r="F35" s="13"/>
      <c r="G35" s="13"/>
      <c r="H35" s="13"/>
      <c r="I35" s="13"/>
      <c r="J35" s="13"/>
      <c r="K35" s="13"/>
      <c r="L35" s="13"/>
      <c r="M35" s="13"/>
      <c r="N35" s="14"/>
      <c r="O35" s="14"/>
      <c r="P35" s="14"/>
      <c r="Q35" s="14"/>
    </row>
    <row r="36" spans="1:17" ht="12.75">
      <c r="A36" s="80"/>
      <c r="B36" s="80"/>
      <c r="C36" s="80"/>
      <c r="D36" s="80"/>
      <c r="E36" s="13"/>
      <c r="F36" s="13"/>
      <c r="G36" s="13"/>
      <c r="H36" s="13"/>
      <c r="I36" s="13"/>
      <c r="J36" s="13"/>
      <c r="K36" s="13"/>
      <c r="L36" s="13"/>
      <c r="M36" s="13"/>
      <c r="N36" s="14"/>
      <c r="O36" s="14"/>
      <c r="P36" s="14"/>
      <c r="Q36" s="14"/>
    </row>
    <row r="37" spans="1:17" ht="12.75">
      <c r="A37" s="13"/>
      <c r="B37" s="13"/>
      <c r="C37" s="13"/>
      <c r="D37" s="13"/>
      <c r="E37" s="13"/>
      <c r="F37" s="13"/>
      <c r="G37" s="13"/>
      <c r="H37" s="13"/>
      <c r="I37" s="13"/>
      <c r="J37" s="13"/>
      <c r="K37" s="13"/>
      <c r="L37" s="13"/>
      <c r="M37" s="13"/>
      <c r="N37" s="14"/>
      <c r="O37" s="14"/>
      <c r="P37" s="14"/>
      <c r="Q37" s="14"/>
    </row>
    <row r="38" spans="1:17" ht="12.75">
      <c r="A38" s="13"/>
      <c r="B38" s="13"/>
      <c r="C38" s="13"/>
      <c r="D38" s="13"/>
      <c r="E38" s="13"/>
      <c r="F38" s="13"/>
      <c r="G38" s="13"/>
      <c r="H38" s="13"/>
      <c r="I38" s="13"/>
      <c r="J38" s="13"/>
      <c r="K38" s="13"/>
      <c r="L38" s="13"/>
      <c r="M38" s="13"/>
      <c r="N38" s="14"/>
      <c r="O38" s="14"/>
      <c r="P38" s="14"/>
      <c r="Q38" s="14"/>
    </row>
    <row r="39" spans="1:17" ht="12.75">
      <c r="A39" s="13"/>
      <c r="B39" s="13"/>
      <c r="C39" s="13"/>
      <c r="D39" s="13"/>
      <c r="E39" s="13"/>
      <c r="F39" s="13"/>
      <c r="G39" s="13"/>
      <c r="H39" s="13"/>
      <c r="I39" s="13"/>
      <c r="J39" s="13"/>
      <c r="K39" s="13"/>
      <c r="L39" s="13"/>
      <c r="M39" s="13"/>
      <c r="N39" s="14"/>
      <c r="O39" s="14"/>
      <c r="P39" s="14"/>
      <c r="Q39" s="14"/>
    </row>
    <row r="40" spans="1:17" ht="12.75">
      <c r="A40" s="13"/>
      <c r="B40" s="13"/>
      <c r="C40" s="13"/>
      <c r="D40" s="13"/>
      <c r="E40" s="13"/>
      <c r="F40" s="13"/>
      <c r="G40" s="13"/>
      <c r="H40" s="13"/>
      <c r="I40" s="13"/>
      <c r="J40" s="13"/>
      <c r="K40" s="13"/>
      <c r="L40" s="13"/>
      <c r="M40" s="13"/>
      <c r="N40" s="14"/>
      <c r="O40" s="14"/>
      <c r="P40" s="14"/>
      <c r="Q40" s="14"/>
    </row>
    <row r="41" spans="1:17" ht="12.75">
      <c r="A41" s="13"/>
      <c r="B41" s="13"/>
      <c r="C41" s="13"/>
      <c r="D41" s="13"/>
      <c r="E41" s="13"/>
      <c r="F41" s="13"/>
      <c r="G41" s="13"/>
      <c r="H41" s="13"/>
      <c r="I41" s="13"/>
      <c r="J41" s="13"/>
      <c r="K41" s="13"/>
      <c r="L41" s="13"/>
      <c r="M41" s="13"/>
      <c r="N41" s="14"/>
      <c r="O41" s="14"/>
      <c r="P41" s="14"/>
      <c r="Q41" s="14"/>
    </row>
    <row r="42" spans="1:17" ht="12.75">
      <c r="A42" s="13"/>
      <c r="B42" s="13"/>
      <c r="C42" s="13"/>
      <c r="D42" s="13"/>
      <c r="E42" s="13"/>
      <c r="F42" s="13"/>
      <c r="G42" s="13"/>
      <c r="H42" s="13"/>
      <c r="I42" s="13"/>
      <c r="J42" s="13"/>
      <c r="K42" s="13"/>
      <c r="L42" s="13"/>
      <c r="M42" s="13"/>
      <c r="N42" s="14"/>
      <c r="O42" s="14"/>
      <c r="P42" s="14"/>
      <c r="Q42" s="14"/>
    </row>
    <row r="43" spans="1:17" ht="12.75">
      <c r="A43" s="13"/>
      <c r="B43" s="13"/>
      <c r="C43" s="13"/>
      <c r="D43" s="13"/>
      <c r="E43" s="13"/>
      <c r="F43" s="13"/>
      <c r="G43" s="13"/>
      <c r="H43" s="13"/>
      <c r="I43" s="13"/>
      <c r="J43" s="13"/>
      <c r="K43" s="13"/>
      <c r="L43" s="13"/>
      <c r="M43" s="13"/>
      <c r="N43" s="14"/>
      <c r="O43" s="14"/>
      <c r="P43" s="14"/>
      <c r="Q43" s="14"/>
    </row>
    <row r="44" spans="1:17" ht="12.75">
      <c r="A44" s="13"/>
      <c r="B44" s="13"/>
      <c r="C44" s="13"/>
      <c r="D44" s="13"/>
      <c r="E44" s="13"/>
      <c r="F44" s="13"/>
      <c r="G44" s="13"/>
      <c r="H44" s="13"/>
      <c r="I44" s="78"/>
      <c r="J44" s="14"/>
      <c r="K44" s="13"/>
      <c r="L44" s="13"/>
      <c r="M44" s="13"/>
      <c r="N44" s="14"/>
      <c r="O44" s="14"/>
      <c r="P44" s="14"/>
      <c r="Q44" s="14"/>
    </row>
    <row r="45" spans="1:17" ht="12.75">
      <c r="A45" s="13"/>
      <c r="B45" s="13"/>
      <c r="C45" s="13"/>
      <c r="D45" s="13"/>
      <c r="E45" s="13"/>
      <c r="F45" s="13"/>
      <c r="G45" s="13"/>
      <c r="H45" s="13"/>
      <c r="I45" s="13"/>
      <c r="J45" s="14"/>
      <c r="K45" s="13"/>
      <c r="L45" s="13"/>
      <c r="M45" s="13"/>
      <c r="N45" s="14"/>
      <c r="O45" s="14"/>
      <c r="P45" s="14"/>
      <c r="Q45" s="14"/>
    </row>
    <row r="46" spans="1:17" ht="12.75">
      <c r="A46" s="13"/>
      <c r="B46" s="13"/>
      <c r="C46" s="13"/>
      <c r="D46" s="13"/>
      <c r="E46" s="13"/>
      <c r="F46" s="13"/>
      <c r="G46" s="13"/>
      <c r="H46" s="13"/>
      <c r="I46" s="13"/>
      <c r="J46" s="14"/>
      <c r="K46" s="13"/>
      <c r="L46" s="13"/>
      <c r="M46" s="13"/>
      <c r="N46" s="14"/>
      <c r="O46" s="14"/>
      <c r="P46" s="14"/>
      <c r="Q46" s="14"/>
    </row>
    <row r="47" spans="1:17" ht="12.75">
      <c r="A47" s="13"/>
      <c r="B47" s="13"/>
      <c r="C47" s="13"/>
      <c r="D47" s="13"/>
      <c r="E47" s="13"/>
      <c r="F47" s="13"/>
      <c r="G47" s="13"/>
      <c r="H47" s="78"/>
      <c r="I47" s="13"/>
      <c r="J47" s="14"/>
      <c r="K47" s="13"/>
      <c r="L47" s="77"/>
      <c r="M47" s="77"/>
      <c r="N47" s="76"/>
      <c r="O47" s="76"/>
      <c r="P47" s="14"/>
      <c r="Q47" s="14"/>
    </row>
    <row r="48" spans="1:17" ht="12.75">
      <c r="A48" s="13"/>
      <c r="B48" s="13"/>
      <c r="C48" s="13"/>
      <c r="D48" s="13"/>
      <c r="E48" s="13"/>
      <c r="F48" s="13"/>
      <c r="G48" s="13"/>
      <c r="H48" s="13"/>
      <c r="I48" s="13"/>
      <c r="J48" s="14"/>
      <c r="K48" s="13"/>
      <c r="L48" s="13"/>
      <c r="M48" s="13"/>
      <c r="N48" s="14"/>
      <c r="O48" s="14"/>
      <c r="P48" s="14"/>
      <c r="Q48" s="14"/>
    </row>
    <row r="49" spans="1:17" ht="12.75">
      <c r="A49" s="13"/>
      <c r="B49" s="13"/>
      <c r="C49" s="13"/>
      <c r="D49" s="13"/>
      <c r="E49" s="13"/>
      <c r="F49" s="13"/>
      <c r="G49" s="13"/>
      <c r="H49" s="13"/>
      <c r="I49" s="13"/>
      <c r="J49" s="14"/>
      <c r="K49" s="13"/>
      <c r="L49" s="13"/>
      <c r="M49" s="13"/>
      <c r="N49" s="14"/>
      <c r="O49" s="14"/>
      <c r="P49" s="14"/>
      <c r="Q49" s="14"/>
    </row>
    <row r="50" spans="1:17" ht="12.75">
      <c r="A50" s="13"/>
      <c r="B50" s="13"/>
      <c r="C50" s="13"/>
      <c r="D50" s="13"/>
      <c r="E50" s="13"/>
      <c r="F50" s="13"/>
      <c r="G50" s="13"/>
      <c r="H50" s="13"/>
      <c r="I50" s="13"/>
      <c r="J50" s="13"/>
      <c r="K50" s="13"/>
      <c r="L50" s="13"/>
      <c r="M50" s="13"/>
      <c r="N50" s="14"/>
      <c r="O50" s="14"/>
      <c r="P50" s="14"/>
      <c r="Q50" s="14"/>
    </row>
    <row r="51" spans="1:17" ht="12.75">
      <c r="A51" s="13"/>
      <c r="B51" s="13"/>
      <c r="C51" s="13"/>
      <c r="D51" s="13"/>
      <c r="E51" s="13"/>
      <c r="F51" s="13"/>
      <c r="G51" s="13"/>
      <c r="H51" s="13"/>
      <c r="I51" s="13"/>
      <c r="J51" s="13"/>
      <c r="K51" s="13"/>
      <c r="L51" s="13"/>
      <c r="M51" s="13"/>
      <c r="N51" s="14"/>
      <c r="O51" s="14"/>
      <c r="P51" s="14"/>
      <c r="Q51" s="14"/>
    </row>
    <row r="52" spans="1:17" ht="12.75">
      <c r="A52" s="13"/>
      <c r="B52" s="13"/>
      <c r="C52" s="13"/>
      <c r="D52" s="13"/>
      <c r="E52" s="13"/>
      <c r="F52" s="13"/>
      <c r="G52" s="13"/>
      <c r="H52" s="13"/>
      <c r="I52" s="13"/>
      <c r="J52" s="13"/>
      <c r="K52" s="13"/>
      <c r="L52" s="13"/>
      <c r="M52" s="13"/>
      <c r="N52" s="14"/>
      <c r="O52" s="14"/>
      <c r="P52" s="14"/>
      <c r="Q52" s="14"/>
    </row>
    <row r="53" spans="1:17" ht="12.75">
      <c r="A53" s="13"/>
      <c r="B53" s="13"/>
      <c r="C53" s="13"/>
      <c r="D53" s="13"/>
      <c r="E53" s="13"/>
      <c r="F53" s="13"/>
      <c r="G53" s="13"/>
      <c r="H53" s="13"/>
      <c r="I53" s="13"/>
      <c r="J53" s="13"/>
      <c r="K53" s="13"/>
      <c r="L53" s="13"/>
      <c r="M53" s="13"/>
      <c r="N53" s="14"/>
      <c r="O53" s="14"/>
      <c r="P53" s="14"/>
      <c r="Q53" s="14"/>
    </row>
    <row r="54" spans="1:17" ht="12.75">
      <c r="A54" s="13"/>
      <c r="B54" s="13"/>
      <c r="C54" s="13"/>
      <c r="D54" s="13"/>
      <c r="E54" s="13"/>
      <c r="F54" s="13"/>
      <c r="G54" s="13"/>
      <c r="H54" s="13"/>
      <c r="I54" s="13"/>
      <c r="J54" s="13"/>
      <c r="K54" s="13"/>
      <c r="L54" s="13"/>
      <c r="M54" s="13"/>
      <c r="N54" s="14"/>
      <c r="O54" s="14"/>
      <c r="P54" s="14"/>
      <c r="Q54" s="14"/>
    </row>
    <row r="55" spans="1:17" ht="12.75">
      <c r="A55" s="13"/>
      <c r="B55" s="13"/>
      <c r="C55" s="13"/>
      <c r="D55" s="13"/>
      <c r="E55" s="13"/>
      <c r="F55" s="13"/>
      <c r="G55" s="13"/>
      <c r="H55" s="13"/>
      <c r="I55" s="13"/>
      <c r="J55" s="14"/>
      <c r="K55" s="14"/>
      <c r="L55" s="14"/>
      <c r="M55" s="14"/>
      <c r="N55" s="14"/>
      <c r="O55" s="14"/>
      <c r="P55" s="14"/>
      <c r="Q55" s="14"/>
    </row>
    <row r="56" spans="1:17" ht="12.75">
      <c r="A56" s="13"/>
      <c r="B56" s="13"/>
      <c r="C56" s="13"/>
      <c r="D56" s="13"/>
      <c r="E56" s="13"/>
      <c r="F56" s="13"/>
      <c r="G56" s="13"/>
      <c r="H56" s="13"/>
      <c r="I56" s="13"/>
      <c r="J56" s="14"/>
      <c r="K56" s="14"/>
      <c r="L56" s="14"/>
      <c r="M56" s="14"/>
      <c r="N56" s="14"/>
      <c r="O56" s="14"/>
      <c r="P56" s="14"/>
      <c r="Q56" s="14"/>
    </row>
    <row r="57" spans="1:17" ht="12.75">
      <c r="A57" s="13"/>
      <c r="B57" s="13"/>
      <c r="C57" s="13"/>
      <c r="D57" s="13"/>
      <c r="E57" s="13"/>
      <c r="F57" s="13"/>
      <c r="G57" s="13"/>
      <c r="H57" s="13"/>
      <c r="I57" s="13"/>
      <c r="J57" s="14"/>
      <c r="K57" s="14"/>
      <c r="L57" s="14"/>
      <c r="M57" s="14"/>
      <c r="N57" s="14"/>
      <c r="O57" s="14"/>
      <c r="P57" s="14"/>
      <c r="Q57" s="14"/>
    </row>
    <row r="58" spans="1:17" ht="12.75">
      <c r="A58" s="13"/>
      <c r="B58" s="13"/>
      <c r="C58" s="13"/>
      <c r="D58" s="13"/>
      <c r="E58" s="13"/>
      <c r="F58" s="13"/>
      <c r="G58" s="13"/>
      <c r="H58" s="13"/>
      <c r="I58" s="13"/>
      <c r="J58" s="14"/>
      <c r="K58" s="14"/>
      <c r="L58" s="14"/>
      <c r="M58" s="14"/>
      <c r="N58" s="14"/>
      <c r="O58" s="14"/>
      <c r="P58" s="14"/>
      <c r="Q58" s="14"/>
    </row>
    <row r="59" spans="1:17" ht="12.75">
      <c r="A59" s="13"/>
      <c r="B59" s="13"/>
      <c r="C59" s="13"/>
      <c r="D59" s="13"/>
      <c r="E59" s="13"/>
      <c r="F59" s="13"/>
      <c r="G59" s="13"/>
      <c r="H59" s="13"/>
      <c r="I59" s="13"/>
      <c r="J59" s="14"/>
      <c r="K59" s="14"/>
      <c r="L59" s="14"/>
      <c r="M59" s="14"/>
      <c r="N59" s="14"/>
      <c r="O59" s="14"/>
      <c r="P59" s="14"/>
      <c r="Q59" s="14"/>
    </row>
    <row r="60" spans="1:17" ht="12.75">
      <c r="A60" s="13"/>
      <c r="B60" s="13"/>
      <c r="C60" s="13"/>
      <c r="D60" s="13"/>
      <c r="E60" s="13"/>
      <c r="F60" s="13"/>
      <c r="G60" s="13"/>
      <c r="H60" s="13"/>
      <c r="I60" s="13"/>
      <c r="J60" s="14"/>
      <c r="K60" s="14"/>
      <c r="L60" s="14"/>
      <c r="M60" s="14"/>
      <c r="N60" s="14"/>
      <c r="O60" s="14"/>
      <c r="P60" s="14"/>
      <c r="Q60" s="14"/>
    </row>
    <row r="61" spans="1:17" ht="12.75">
      <c r="A61" s="14"/>
      <c r="C61" s="14"/>
      <c r="D61" s="14"/>
      <c r="E61" s="14"/>
      <c r="F61" s="14"/>
      <c r="G61" s="14"/>
      <c r="H61" s="14"/>
      <c r="I61" s="14"/>
      <c r="J61" s="14"/>
      <c r="K61" s="14"/>
      <c r="L61" s="14"/>
      <c r="M61" s="14"/>
      <c r="N61" s="14"/>
      <c r="O61" s="14"/>
      <c r="P61" s="14"/>
      <c r="Q61" s="14"/>
    </row>
    <row r="62" spans="1:17" ht="12.75">
      <c r="A62" s="14"/>
      <c r="C62" s="14"/>
      <c r="D62" s="14"/>
      <c r="E62" s="14"/>
      <c r="F62" s="14"/>
      <c r="G62" s="14"/>
      <c r="H62" s="14"/>
      <c r="I62" s="14"/>
      <c r="J62" s="14"/>
      <c r="K62" s="14"/>
      <c r="L62" s="14"/>
      <c r="M62" s="14"/>
      <c r="N62" s="14"/>
      <c r="O62" s="14"/>
      <c r="P62" s="14"/>
      <c r="Q62" s="14"/>
    </row>
    <row r="63" spans="1:17" ht="12.75">
      <c r="A63" s="14"/>
      <c r="C63" s="14"/>
      <c r="D63" s="14"/>
      <c r="E63" s="14"/>
      <c r="F63" s="14"/>
      <c r="G63" s="14"/>
      <c r="H63" s="14"/>
      <c r="I63" s="14"/>
      <c r="J63" s="14"/>
      <c r="K63" s="14"/>
      <c r="L63" s="14"/>
      <c r="M63" s="14"/>
      <c r="N63" s="14"/>
      <c r="O63" s="14"/>
      <c r="P63" s="14"/>
      <c r="Q63" s="14"/>
    </row>
    <row r="64" spans="1:17" ht="12.75">
      <c r="A64" s="14"/>
      <c r="C64" s="14"/>
      <c r="D64" s="14"/>
      <c r="E64" s="14"/>
      <c r="F64" s="14"/>
      <c r="G64" s="14"/>
      <c r="H64" s="14"/>
      <c r="I64" s="14"/>
      <c r="J64" s="14"/>
      <c r="K64" s="14"/>
      <c r="L64" s="14"/>
      <c r="M64" s="14"/>
      <c r="N64" s="14"/>
      <c r="O64" s="14"/>
      <c r="P64" s="14"/>
      <c r="Q64" s="14"/>
    </row>
    <row r="65" spans="1:17" ht="12.75">
      <c r="A65" s="14"/>
      <c r="C65" s="14"/>
      <c r="D65" s="14"/>
      <c r="E65" s="14"/>
      <c r="F65" s="14"/>
      <c r="G65" s="14"/>
      <c r="H65" s="14"/>
      <c r="I65" s="14"/>
      <c r="J65" s="14"/>
      <c r="K65" s="14"/>
      <c r="L65" s="14"/>
      <c r="M65" s="14"/>
      <c r="N65" s="14"/>
      <c r="O65" s="14"/>
      <c r="P65" s="14"/>
      <c r="Q65" s="14"/>
    </row>
    <row r="66" spans="1:17" ht="12.75">
      <c r="A66" s="14"/>
      <c r="C66" s="14"/>
      <c r="D66" s="14"/>
      <c r="E66" s="14"/>
      <c r="F66" s="14"/>
      <c r="G66" s="14"/>
      <c r="H66" s="14"/>
      <c r="I66" s="14"/>
      <c r="J66" s="14"/>
      <c r="K66" s="14"/>
      <c r="L66" s="14"/>
      <c r="M66" s="14"/>
      <c r="N66" s="14"/>
      <c r="O66" s="14"/>
      <c r="P66" s="14"/>
      <c r="Q66" s="14"/>
    </row>
    <row r="67" spans="1:17" ht="12.75">
      <c r="A67" s="14"/>
      <c r="C67" s="14"/>
      <c r="D67" s="14"/>
      <c r="E67" s="14"/>
      <c r="F67" s="14"/>
      <c r="G67" s="14"/>
      <c r="H67" s="14"/>
      <c r="I67" s="14"/>
      <c r="J67" s="14"/>
      <c r="K67" s="14"/>
      <c r="L67" s="14"/>
      <c r="M67" s="14"/>
      <c r="N67" s="14"/>
      <c r="O67" s="14"/>
      <c r="P67" s="14"/>
      <c r="Q67" s="14"/>
    </row>
    <row r="68" spans="1:17" ht="12.75">
      <c r="A68" s="14"/>
      <c r="C68" s="14"/>
      <c r="D68" s="14"/>
      <c r="E68" s="14"/>
      <c r="F68" s="14"/>
      <c r="G68" s="14"/>
      <c r="H68" s="14"/>
      <c r="I68" s="14"/>
      <c r="J68" s="14"/>
      <c r="K68" s="14"/>
      <c r="L68" s="14"/>
      <c r="M68" s="14"/>
      <c r="N68" s="14"/>
      <c r="O68" s="14"/>
      <c r="P68" s="14"/>
      <c r="Q68" s="14"/>
    </row>
    <row r="69" spans="1:17" ht="12.75">
      <c r="A69" s="14"/>
      <c r="C69" s="14"/>
      <c r="D69" s="14"/>
      <c r="E69" s="14"/>
      <c r="F69" s="14"/>
      <c r="G69" s="14"/>
      <c r="H69" s="14"/>
      <c r="I69" s="14"/>
      <c r="J69" s="14"/>
      <c r="K69" s="14"/>
      <c r="L69" s="14"/>
      <c r="M69" s="14"/>
      <c r="N69" s="14"/>
      <c r="O69" s="14"/>
      <c r="P69" s="14"/>
      <c r="Q69" s="14"/>
    </row>
    <row r="70" spans="1:17" ht="12.75">
      <c r="A70" s="14"/>
      <c r="C70" s="14"/>
      <c r="D70" s="14"/>
      <c r="E70" s="14"/>
      <c r="F70" s="14"/>
      <c r="G70" s="14"/>
      <c r="H70" s="14"/>
      <c r="I70" s="14"/>
      <c r="J70" s="14"/>
      <c r="K70" s="14"/>
      <c r="L70" s="14"/>
      <c r="M70" s="14"/>
      <c r="N70" s="14"/>
      <c r="O70" s="14"/>
      <c r="P70" s="14"/>
      <c r="Q70" s="14"/>
    </row>
    <row r="71" spans="1:17" ht="12.75">
      <c r="A71" s="14"/>
      <c r="C71" s="14"/>
      <c r="D71" s="14"/>
      <c r="E71" s="14"/>
      <c r="F71" s="14"/>
      <c r="G71" s="14"/>
      <c r="H71" s="14"/>
      <c r="I71" s="14"/>
      <c r="J71" s="14"/>
      <c r="K71" s="14"/>
      <c r="L71" s="14"/>
      <c r="M71" s="14"/>
      <c r="N71" s="14"/>
      <c r="O71" s="14"/>
      <c r="P71" s="14"/>
      <c r="Q71" s="14"/>
    </row>
    <row r="72" spans="1:17" ht="12.75">
      <c r="A72" s="14"/>
      <c r="C72" s="14"/>
      <c r="D72" s="14"/>
      <c r="E72" s="14"/>
      <c r="F72" s="14"/>
      <c r="G72" s="14"/>
      <c r="H72" s="14"/>
      <c r="I72" s="14"/>
      <c r="J72" s="14"/>
      <c r="K72" s="14"/>
      <c r="L72" s="14"/>
      <c r="M72" s="14"/>
      <c r="N72" s="14"/>
      <c r="O72" s="14"/>
      <c r="P72" s="14"/>
      <c r="Q72" s="14"/>
    </row>
    <row r="73" spans="1:17" ht="12.75">
      <c r="A73" s="14"/>
      <c r="C73" s="14"/>
      <c r="D73" s="14"/>
      <c r="E73" s="14"/>
      <c r="F73" s="14"/>
      <c r="G73" s="14"/>
      <c r="H73" s="14"/>
      <c r="I73" s="14"/>
      <c r="J73" s="14"/>
      <c r="K73" s="14"/>
      <c r="L73" s="14"/>
      <c r="M73" s="14"/>
      <c r="N73" s="14"/>
      <c r="O73" s="14"/>
      <c r="P73" s="14"/>
      <c r="Q73" s="14"/>
    </row>
    <row r="74" spans="1:17" ht="12.75">
      <c r="A74" s="14"/>
      <c r="C74" s="14"/>
      <c r="D74" s="14"/>
      <c r="E74" s="14"/>
      <c r="F74" s="14"/>
      <c r="G74" s="14"/>
      <c r="H74" s="14"/>
      <c r="I74" s="14"/>
      <c r="J74" s="14"/>
      <c r="K74" s="14"/>
      <c r="L74" s="14"/>
      <c r="M74" s="14"/>
      <c r="N74" s="14"/>
      <c r="O74" s="14"/>
      <c r="P74" s="14"/>
      <c r="Q74" s="14"/>
    </row>
    <row r="75" spans="1:17" ht="12.75">
      <c r="A75" s="14"/>
      <c r="C75" s="14"/>
      <c r="D75" s="14"/>
      <c r="E75" s="14"/>
      <c r="F75" s="14"/>
      <c r="G75" s="14"/>
      <c r="H75" s="14"/>
      <c r="I75" s="14"/>
      <c r="J75" s="14"/>
      <c r="K75" s="14"/>
      <c r="L75" s="14"/>
      <c r="M75" s="14"/>
      <c r="N75" s="14"/>
      <c r="O75" s="14"/>
      <c r="P75" s="14"/>
      <c r="Q75" s="14"/>
    </row>
    <row r="76" spans="1:17" ht="12.75">
      <c r="A76" s="14"/>
      <c r="C76" s="14"/>
      <c r="D76" s="14"/>
      <c r="E76" s="14"/>
      <c r="F76" s="14"/>
      <c r="G76" s="14"/>
      <c r="H76" s="14"/>
      <c r="I76" s="14"/>
      <c r="J76" s="14"/>
      <c r="K76" s="14"/>
      <c r="L76" s="14"/>
      <c r="M76" s="14"/>
      <c r="N76" s="14"/>
      <c r="O76" s="14"/>
      <c r="P76" s="14"/>
      <c r="Q76" s="14"/>
    </row>
    <row r="77" spans="1:17" ht="12.75">
      <c r="A77" s="14"/>
      <c r="C77" s="14"/>
      <c r="D77" s="14"/>
      <c r="E77" s="14"/>
      <c r="F77" s="14"/>
      <c r="G77" s="14"/>
      <c r="H77" s="14"/>
      <c r="I77" s="14"/>
      <c r="J77" s="14"/>
      <c r="K77" s="14"/>
      <c r="L77" s="14"/>
      <c r="M77" s="14"/>
      <c r="N77" s="14"/>
      <c r="O77" s="14"/>
      <c r="P77" s="14"/>
      <c r="Q77" s="14"/>
    </row>
    <row r="78" spans="1:17" ht="12.75">
      <c r="A78" s="14"/>
      <c r="C78" s="14"/>
      <c r="D78" s="14"/>
      <c r="E78" s="14"/>
      <c r="F78" s="14"/>
      <c r="G78" s="14"/>
      <c r="H78" s="14"/>
      <c r="I78" s="14"/>
      <c r="J78" s="14"/>
      <c r="K78" s="14"/>
      <c r="L78" s="14"/>
      <c r="M78" s="14"/>
      <c r="N78" s="14"/>
      <c r="O78" s="14"/>
      <c r="P78" s="14"/>
      <c r="Q78" s="14"/>
    </row>
    <row r="79" spans="1:17" ht="12.75">
      <c r="A79" s="14"/>
      <c r="C79" s="14"/>
      <c r="D79" s="14"/>
      <c r="E79" s="14"/>
      <c r="F79" s="14"/>
      <c r="G79" s="14"/>
      <c r="H79" s="14"/>
      <c r="I79" s="14"/>
      <c r="J79" s="14"/>
      <c r="K79" s="14"/>
      <c r="L79" s="14"/>
      <c r="M79" s="14"/>
      <c r="N79" s="14"/>
      <c r="O79" s="14"/>
      <c r="P79" s="14"/>
      <c r="Q79" s="14"/>
    </row>
    <row r="80" spans="1:17" ht="12.75">
      <c r="A80" s="14"/>
      <c r="C80" s="14"/>
      <c r="D80" s="14"/>
      <c r="E80" s="14"/>
      <c r="F80" s="14"/>
      <c r="G80" s="14"/>
      <c r="H80" s="14"/>
      <c r="I80" s="14"/>
      <c r="J80" s="14"/>
      <c r="K80" s="14"/>
      <c r="L80" s="14"/>
      <c r="M80" s="14"/>
      <c r="N80" s="14"/>
      <c r="O80" s="14"/>
      <c r="P80" s="14"/>
      <c r="Q80" s="14"/>
    </row>
    <row r="81" spans="1:17" ht="12.75">
      <c r="A81" s="14"/>
      <c r="C81" s="14"/>
      <c r="D81" s="14"/>
      <c r="E81" s="14"/>
      <c r="F81" s="14"/>
      <c r="G81" s="14"/>
      <c r="H81" s="14"/>
      <c r="I81" s="14"/>
      <c r="J81" s="14"/>
      <c r="K81" s="14"/>
      <c r="L81" s="14"/>
      <c r="M81" s="14"/>
      <c r="N81" s="14"/>
      <c r="O81" s="14"/>
      <c r="P81" s="14"/>
      <c r="Q81" s="14"/>
    </row>
    <row r="82" spans="1:17" ht="12.75">
      <c r="A82" s="14"/>
      <c r="C82" s="14"/>
      <c r="D82" s="14"/>
      <c r="E82" s="14"/>
      <c r="F82" s="14"/>
      <c r="G82" s="14"/>
      <c r="H82" s="14"/>
      <c r="I82" s="14"/>
      <c r="J82" s="14"/>
      <c r="K82" s="14"/>
      <c r="L82" s="14"/>
      <c r="M82" s="14"/>
      <c r="N82" s="14"/>
      <c r="O82" s="14"/>
      <c r="P82" s="14"/>
      <c r="Q82" s="14"/>
    </row>
    <row r="83" spans="1:17" ht="12.75">
      <c r="A83" s="14"/>
      <c r="C83" s="14"/>
      <c r="D83" s="14"/>
      <c r="E83" s="14"/>
      <c r="F83" s="14"/>
      <c r="G83" s="14"/>
      <c r="H83" s="14"/>
      <c r="I83" s="14"/>
      <c r="J83" s="14"/>
      <c r="K83" s="14"/>
      <c r="L83" s="14"/>
      <c r="M83" s="14"/>
      <c r="N83" s="14"/>
      <c r="O83" s="14"/>
      <c r="P83" s="14"/>
      <c r="Q83" s="14"/>
    </row>
    <row r="84" spans="1:17" ht="12.75">
      <c r="A84" s="14"/>
      <c r="C84" s="14"/>
      <c r="D84" s="14"/>
      <c r="E84" s="14"/>
      <c r="F84" s="14"/>
      <c r="G84" s="14"/>
      <c r="H84" s="14"/>
      <c r="I84" s="14"/>
      <c r="J84" s="14"/>
      <c r="K84" s="14"/>
      <c r="L84" s="14"/>
      <c r="M84" s="14"/>
      <c r="N84" s="14"/>
      <c r="O84" s="14"/>
      <c r="P84" s="14"/>
      <c r="Q84" s="14"/>
    </row>
    <row r="85" spans="1:17" ht="12.75">
      <c r="A85" s="14"/>
      <c r="C85" s="14"/>
      <c r="D85" s="14"/>
      <c r="E85" s="14"/>
      <c r="F85" s="14"/>
      <c r="G85" s="14"/>
      <c r="H85" s="14"/>
      <c r="I85" s="14"/>
      <c r="J85" s="14"/>
      <c r="K85" s="14"/>
      <c r="L85" s="14"/>
      <c r="M85" s="14"/>
      <c r="N85" s="14"/>
      <c r="O85" s="14"/>
      <c r="P85" s="14"/>
      <c r="Q85" s="14"/>
    </row>
    <row r="86" spans="1:17" ht="12.75">
      <c r="A86" s="14"/>
      <c r="C86" s="14"/>
      <c r="D86" s="14"/>
      <c r="E86" s="14"/>
      <c r="F86" s="14"/>
      <c r="G86" s="14"/>
      <c r="H86" s="14"/>
      <c r="I86" s="14"/>
      <c r="J86" s="14"/>
      <c r="K86" s="14"/>
      <c r="L86" s="14"/>
      <c r="M86" s="14"/>
      <c r="N86" s="14"/>
      <c r="O86" s="14"/>
      <c r="P86" s="14"/>
      <c r="Q86" s="14"/>
    </row>
    <row r="87" spans="1:17" ht="12.75">
      <c r="A87" s="14"/>
      <c r="C87" s="14"/>
      <c r="D87" s="14"/>
      <c r="E87" s="14"/>
      <c r="F87" s="14"/>
      <c r="G87" s="14"/>
      <c r="H87" s="14"/>
      <c r="I87" s="14"/>
      <c r="J87" s="14"/>
      <c r="K87" s="14"/>
      <c r="L87" s="14"/>
      <c r="M87" s="14"/>
      <c r="N87" s="14"/>
      <c r="O87" s="14"/>
      <c r="P87" s="14"/>
      <c r="Q87" s="14"/>
    </row>
    <row r="88" spans="1:17" ht="12.75">
      <c r="A88" s="14"/>
      <c r="C88" s="14"/>
      <c r="D88" s="14"/>
      <c r="E88" s="14"/>
      <c r="F88" s="14"/>
      <c r="G88" s="14"/>
      <c r="H88" s="14"/>
      <c r="I88" s="14"/>
      <c r="J88" s="14"/>
      <c r="K88" s="14"/>
      <c r="L88" s="14"/>
      <c r="M88" s="14"/>
      <c r="N88" s="14"/>
      <c r="O88" s="14"/>
      <c r="P88" s="14"/>
      <c r="Q88" s="14"/>
    </row>
    <row r="89" spans="1:17" ht="12.75">
      <c r="A89" s="14"/>
      <c r="C89" s="14"/>
      <c r="D89" s="14"/>
      <c r="E89" s="14"/>
      <c r="F89" s="14"/>
      <c r="G89" s="14"/>
      <c r="H89" s="14"/>
      <c r="I89" s="14"/>
      <c r="J89" s="14"/>
      <c r="K89" s="14"/>
      <c r="L89" s="14"/>
      <c r="M89" s="14"/>
      <c r="N89" s="14"/>
      <c r="O89" s="14"/>
      <c r="P89" s="14"/>
      <c r="Q89" s="14"/>
    </row>
    <row r="90" spans="1:17" ht="12.75">
      <c r="A90" s="14"/>
      <c r="C90" s="14"/>
      <c r="D90" s="14"/>
      <c r="E90" s="14"/>
      <c r="F90" s="14"/>
      <c r="G90" s="14"/>
      <c r="H90" s="14"/>
      <c r="I90" s="14"/>
      <c r="J90" s="14"/>
      <c r="K90" s="14"/>
      <c r="L90" s="14"/>
      <c r="M90" s="14"/>
      <c r="N90" s="14"/>
      <c r="O90" s="14"/>
      <c r="P90" s="14"/>
      <c r="Q90" s="14"/>
    </row>
    <row r="91" spans="1:17" ht="12.75">
      <c r="A91" s="14"/>
      <c r="C91" s="14"/>
      <c r="D91" s="14"/>
      <c r="E91" s="14"/>
      <c r="F91" s="14"/>
      <c r="G91" s="14"/>
      <c r="H91" s="14"/>
      <c r="I91" s="14"/>
      <c r="J91" s="14"/>
      <c r="K91" s="14"/>
      <c r="L91" s="14"/>
      <c r="M91" s="14"/>
      <c r="N91" s="14"/>
      <c r="O91" s="14"/>
      <c r="P91" s="14"/>
      <c r="Q91" s="14"/>
    </row>
    <row r="92" spans="1:17" ht="12.75">
      <c r="A92" s="14"/>
      <c r="C92" s="14"/>
      <c r="D92" s="14"/>
      <c r="E92" s="14"/>
      <c r="F92" s="14"/>
      <c r="G92" s="14"/>
      <c r="H92" s="14"/>
      <c r="I92" s="14"/>
      <c r="J92" s="14"/>
      <c r="K92" s="14"/>
      <c r="L92" s="14"/>
      <c r="M92" s="14"/>
      <c r="N92" s="14"/>
      <c r="O92" s="14"/>
      <c r="P92" s="14"/>
      <c r="Q92" s="14"/>
    </row>
    <row r="93" spans="1:17" ht="12.75">
      <c r="A93" s="14"/>
      <c r="C93" s="14"/>
      <c r="D93" s="14"/>
      <c r="E93" s="14"/>
      <c r="F93" s="14"/>
      <c r="G93" s="14"/>
      <c r="H93" s="14"/>
      <c r="I93" s="14"/>
      <c r="J93" s="14"/>
      <c r="K93" s="14"/>
      <c r="L93" s="14"/>
      <c r="M93" s="14"/>
      <c r="N93" s="14"/>
      <c r="O93" s="14"/>
      <c r="P93" s="14"/>
      <c r="Q93" s="14"/>
    </row>
    <row r="94" spans="1:17" ht="12.75">
      <c r="A94" s="14"/>
      <c r="C94" s="14"/>
      <c r="D94" s="14"/>
      <c r="E94" s="14"/>
      <c r="F94" s="14"/>
      <c r="G94" s="14"/>
      <c r="H94" s="14"/>
      <c r="I94" s="14"/>
      <c r="J94" s="14"/>
      <c r="K94" s="14"/>
      <c r="L94" s="14"/>
      <c r="M94" s="14"/>
      <c r="N94" s="14"/>
      <c r="O94" s="14"/>
      <c r="P94" s="14"/>
      <c r="Q94" s="14"/>
    </row>
    <row r="95" spans="1:17" ht="12.75">
      <c r="A95" s="14"/>
      <c r="C95" s="14"/>
      <c r="D95" s="14"/>
      <c r="E95" s="14"/>
      <c r="F95" s="14"/>
      <c r="G95" s="14"/>
      <c r="H95" s="14"/>
      <c r="I95" s="14"/>
      <c r="J95" s="14"/>
      <c r="K95" s="14"/>
      <c r="L95" s="14"/>
      <c r="M95" s="14"/>
      <c r="N95" s="14"/>
      <c r="O95" s="14"/>
      <c r="P95" s="14"/>
      <c r="Q95" s="14"/>
    </row>
    <row r="96" spans="1:17" ht="12.75">
      <c r="A96" s="14"/>
      <c r="C96" s="14"/>
      <c r="D96" s="14"/>
      <c r="E96" s="14"/>
      <c r="F96" s="14"/>
      <c r="G96" s="14"/>
      <c r="H96" s="14"/>
      <c r="I96" s="14"/>
      <c r="J96" s="14"/>
      <c r="K96" s="14"/>
      <c r="L96" s="14"/>
      <c r="M96" s="14"/>
      <c r="N96" s="14"/>
      <c r="O96" s="14"/>
      <c r="P96" s="14"/>
      <c r="Q96" s="14"/>
    </row>
    <row r="97" spans="1:17" ht="12.75">
      <c r="A97" s="14"/>
      <c r="C97" s="14"/>
      <c r="D97" s="14"/>
      <c r="E97" s="14"/>
      <c r="F97" s="14"/>
      <c r="G97" s="14"/>
      <c r="H97" s="14"/>
      <c r="I97" s="14"/>
      <c r="J97" s="14"/>
      <c r="K97" s="14"/>
      <c r="L97" s="14"/>
      <c r="M97" s="14"/>
      <c r="N97" s="14"/>
      <c r="O97" s="14"/>
      <c r="P97" s="14"/>
      <c r="Q97" s="14"/>
    </row>
    <row r="98" spans="1:17" ht="12.75">
      <c r="A98" s="14"/>
      <c r="C98" s="14"/>
      <c r="D98" s="14"/>
      <c r="E98" s="14"/>
      <c r="F98" s="14"/>
      <c r="G98" s="14"/>
      <c r="H98" s="14"/>
      <c r="I98" s="14"/>
      <c r="J98" s="14"/>
      <c r="K98" s="14"/>
      <c r="L98" s="14"/>
      <c r="M98" s="14"/>
      <c r="N98" s="14"/>
      <c r="O98" s="14"/>
      <c r="P98" s="14"/>
      <c r="Q98" s="14"/>
    </row>
    <row r="99" spans="1:17" ht="12.75">
      <c r="A99" s="14"/>
      <c r="C99" s="14"/>
      <c r="D99" s="14"/>
      <c r="E99" s="14"/>
      <c r="F99" s="14"/>
      <c r="G99" s="14"/>
      <c r="H99" s="14"/>
      <c r="I99" s="14"/>
      <c r="J99" s="14"/>
      <c r="K99" s="14"/>
      <c r="L99" s="14"/>
      <c r="M99" s="14"/>
      <c r="N99" s="14"/>
      <c r="O99" s="14"/>
      <c r="P99" s="14"/>
      <c r="Q99" s="14"/>
    </row>
    <row r="100" spans="1:17" ht="12.75">
      <c r="A100" s="14"/>
      <c r="C100" s="14"/>
      <c r="D100" s="14"/>
      <c r="E100" s="14"/>
      <c r="F100" s="14"/>
      <c r="G100" s="14"/>
      <c r="H100" s="14"/>
      <c r="I100" s="14"/>
      <c r="J100" s="14"/>
      <c r="K100" s="14"/>
      <c r="L100" s="14"/>
      <c r="M100" s="14"/>
      <c r="N100" s="14"/>
      <c r="O100" s="14"/>
      <c r="P100" s="14"/>
      <c r="Q100" s="14"/>
    </row>
    <row r="101" spans="1:17" ht="12.75">
      <c r="A101" s="14"/>
      <c r="C101" s="14"/>
      <c r="D101" s="14"/>
      <c r="E101" s="14"/>
      <c r="F101" s="14"/>
      <c r="G101" s="14"/>
      <c r="H101" s="14"/>
      <c r="I101" s="14"/>
      <c r="J101" s="14"/>
      <c r="K101" s="14"/>
      <c r="L101" s="14"/>
      <c r="M101" s="14"/>
      <c r="N101" s="14"/>
      <c r="O101" s="14"/>
      <c r="P101" s="14"/>
      <c r="Q101" s="14"/>
    </row>
    <row r="102" spans="1:17" ht="12.75">
      <c r="A102" s="14"/>
      <c r="C102" s="14"/>
      <c r="D102" s="14"/>
      <c r="E102" s="14"/>
      <c r="F102" s="14"/>
      <c r="G102" s="14"/>
      <c r="H102" s="14"/>
      <c r="I102" s="14"/>
      <c r="J102" s="14"/>
      <c r="K102" s="14"/>
      <c r="L102" s="14"/>
      <c r="M102" s="14"/>
      <c r="N102" s="14"/>
      <c r="O102" s="14"/>
      <c r="P102" s="14"/>
      <c r="Q102" s="14"/>
    </row>
    <row r="103" spans="1:17" ht="12.75">
      <c r="A103" s="14"/>
      <c r="C103" s="14"/>
      <c r="D103" s="14"/>
      <c r="E103" s="14"/>
      <c r="F103" s="14"/>
      <c r="G103" s="14"/>
      <c r="H103" s="14"/>
      <c r="I103" s="14"/>
      <c r="J103" s="14"/>
      <c r="K103" s="14"/>
      <c r="L103" s="14"/>
      <c r="M103" s="14"/>
      <c r="N103" s="14"/>
      <c r="O103" s="14"/>
      <c r="P103" s="14"/>
      <c r="Q103" s="14"/>
    </row>
    <row r="104" spans="1:17" ht="12.75">
      <c r="A104" s="14"/>
      <c r="C104" s="14"/>
      <c r="D104" s="14"/>
      <c r="E104" s="14"/>
      <c r="F104" s="14"/>
      <c r="G104" s="14"/>
      <c r="H104" s="14"/>
      <c r="I104" s="14"/>
      <c r="J104" s="14"/>
      <c r="K104" s="14"/>
      <c r="L104" s="14"/>
      <c r="M104" s="14"/>
      <c r="N104" s="14"/>
      <c r="O104" s="14"/>
      <c r="P104" s="14"/>
      <c r="Q104" s="14"/>
    </row>
    <row r="105" spans="1:17" ht="12.75">
      <c r="A105" s="14"/>
      <c r="C105" s="14"/>
      <c r="D105" s="14"/>
      <c r="E105" s="14"/>
      <c r="F105" s="14"/>
      <c r="G105" s="14"/>
      <c r="H105" s="14"/>
      <c r="I105" s="14"/>
      <c r="J105" s="14"/>
      <c r="K105" s="14"/>
      <c r="L105" s="14"/>
      <c r="M105" s="14"/>
      <c r="N105" s="14"/>
      <c r="O105" s="14"/>
      <c r="P105" s="14"/>
      <c r="Q105" s="14"/>
    </row>
    <row r="106" spans="1:17" ht="12.75">
      <c r="A106" s="14"/>
      <c r="C106" s="14"/>
      <c r="D106" s="14"/>
      <c r="E106" s="14"/>
      <c r="F106" s="14"/>
      <c r="G106" s="14"/>
      <c r="H106" s="14"/>
      <c r="I106" s="14"/>
      <c r="J106" s="14"/>
      <c r="K106" s="14"/>
      <c r="L106" s="14"/>
      <c r="M106" s="14"/>
      <c r="N106" s="14"/>
      <c r="O106" s="14"/>
      <c r="P106" s="14"/>
      <c r="Q106" s="14"/>
    </row>
    <row r="107" spans="1:17" ht="12.75">
      <c r="A107" s="14"/>
      <c r="C107" s="14"/>
      <c r="D107" s="14"/>
      <c r="E107" s="14"/>
      <c r="F107" s="14"/>
      <c r="G107" s="14"/>
      <c r="H107" s="14"/>
      <c r="I107" s="14"/>
      <c r="J107" s="14"/>
      <c r="K107" s="14"/>
      <c r="L107" s="14"/>
      <c r="M107" s="14"/>
      <c r="N107" s="14"/>
      <c r="O107" s="14"/>
      <c r="P107" s="14"/>
      <c r="Q107" s="14"/>
    </row>
    <row r="108" spans="1:17" ht="12.75">
      <c r="A108" s="14"/>
      <c r="C108" s="14"/>
      <c r="D108" s="14"/>
      <c r="E108" s="14"/>
      <c r="F108" s="14"/>
      <c r="G108" s="14"/>
      <c r="H108" s="14"/>
      <c r="I108" s="14"/>
      <c r="J108" s="14"/>
      <c r="K108" s="14"/>
      <c r="L108" s="14"/>
      <c r="M108" s="14"/>
      <c r="N108" s="14"/>
      <c r="O108" s="14"/>
      <c r="P108" s="14"/>
      <c r="Q108" s="14"/>
    </row>
    <row r="109" spans="1:17" ht="12.75">
      <c r="A109" s="14"/>
      <c r="C109" s="14"/>
      <c r="D109" s="14"/>
      <c r="E109" s="14"/>
      <c r="F109" s="14"/>
      <c r="G109" s="14"/>
      <c r="H109" s="14"/>
      <c r="I109" s="14"/>
      <c r="J109" s="14"/>
      <c r="K109" s="14"/>
      <c r="L109" s="14"/>
      <c r="M109" s="14"/>
      <c r="N109" s="14"/>
      <c r="O109" s="14"/>
      <c r="P109" s="14"/>
      <c r="Q109" s="14"/>
    </row>
    <row r="110" spans="1:17" ht="12.75">
      <c r="A110" s="14"/>
      <c r="C110" s="14"/>
      <c r="D110" s="14"/>
      <c r="E110" s="14"/>
      <c r="F110" s="14"/>
      <c r="G110" s="14"/>
      <c r="H110" s="14"/>
      <c r="I110" s="14"/>
      <c r="J110" s="14"/>
      <c r="K110" s="14"/>
      <c r="L110" s="14"/>
      <c r="M110" s="14"/>
      <c r="N110" s="14"/>
      <c r="O110" s="14"/>
      <c r="P110" s="14"/>
      <c r="Q110" s="14"/>
    </row>
    <row r="111" spans="1:17" ht="12.75">
      <c r="A111" s="14"/>
      <c r="C111" s="14"/>
      <c r="D111" s="14"/>
      <c r="E111" s="14"/>
      <c r="F111" s="14"/>
      <c r="G111" s="14"/>
      <c r="H111" s="14"/>
      <c r="I111" s="14"/>
      <c r="J111" s="14"/>
      <c r="K111" s="14"/>
      <c r="L111" s="14"/>
      <c r="M111" s="14"/>
      <c r="N111" s="14"/>
      <c r="O111" s="14"/>
      <c r="P111" s="14"/>
      <c r="Q111" s="14"/>
    </row>
    <row r="112" spans="1:17" ht="12.75">
      <c r="A112" s="14"/>
      <c r="C112" s="14"/>
      <c r="D112" s="14"/>
      <c r="E112" s="14"/>
      <c r="F112" s="14"/>
      <c r="G112" s="14"/>
      <c r="H112" s="14"/>
      <c r="I112" s="14"/>
      <c r="J112" s="14"/>
      <c r="K112" s="14"/>
      <c r="L112" s="14"/>
      <c r="M112" s="14"/>
      <c r="N112" s="14"/>
      <c r="O112" s="14"/>
      <c r="P112" s="14"/>
      <c r="Q112" s="14"/>
    </row>
    <row r="113" spans="1:17" ht="12.75">
      <c r="A113" s="14"/>
      <c r="C113" s="14"/>
      <c r="D113" s="14"/>
      <c r="E113" s="14"/>
      <c r="F113" s="14"/>
      <c r="G113" s="14"/>
      <c r="H113" s="14"/>
      <c r="I113" s="14"/>
      <c r="J113" s="14"/>
      <c r="K113" s="14"/>
      <c r="L113" s="14"/>
      <c r="M113" s="14"/>
      <c r="N113" s="14"/>
      <c r="O113" s="14"/>
      <c r="P113" s="14"/>
      <c r="Q113" s="14"/>
    </row>
    <row r="114" spans="1:17" ht="12.75">
      <c r="A114" s="14"/>
      <c r="C114" s="14"/>
      <c r="D114" s="14"/>
      <c r="E114" s="14"/>
      <c r="F114" s="14"/>
      <c r="G114" s="14"/>
      <c r="H114" s="14"/>
      <c r="I114" s="14"/>
      <c r="J114" s="14"/>
      <c r="K114" s="14"/>
      <c r="L114" s="14"/>
      <c r="M114" s="14"/>
      <c r="N114" s="14"/>
      <c r="O114" s="14"/>
      <c r="P114" s="14"/>
      <c r="Q114" s="14"/>
    </row>
    <row r="115" spans="1:17" ht="12.75">
      <c r="A115" s="14"/>
      <c r="C115" s="14"/>
      <c r="D115" s="14"/>
      <c r="E115" s="14"/>
      <c r="F115" s="14"/>
      <c r="G115" s="14"/>
      <c r="H115" s="14"/>
      <c r="I115" s="14"/>
      <c r="J115" s="14"/>
      <c r="K115" s="14"/>
      <c r="L115" s="14"/>
      <c r="M115" s="14"/>
      <c r="N115" s="14"/>
      <c r="O115" s="14"/>
      <c r="P115" s="14"/>
      <c r="Q115" s="14"/>
    </row>
    <row r="116" spans="1:17" ht="12.75">
      <c r="A116" s="14"/>
      <c r="C116" s="14"/>
      <c r="D116" s="14"/>
      <c r="E116" s="14"/>
      <c r="F116" s="14"/>
      <c r="G116" s="14"/>
      <c r="H116" s="14"/>
      <c r="I116" s="14"/>
      <c r="J116" s="14"/>
      <c r="K116" s="14"/>
      <c r="L116" s="14"/>
      <c r="M116" s="14"/>
      <c r="N116" s="14"/>
      <c r="O116" s="14"/>
      <c r="P116" s="14"/>
      <c r="Q116" s="14"/>
    </row>
    <row r="117" spans="1:17" ht="12.75">
      <c r="A117" s="14"/>
      <c r="C117" s="14"/>
      <c r="D117" s="14"/>
      <c r="E117" s="14"/>
      <c r="F117" s="14"/>
      <c r="G117" s="14"/>
      <c r="H117" s="14"/>
      <c r="I117" s="14"/>
      <c r="J117" s="14"/>
      <c r="K117" s="14"/>
      <c r="L117" s="14"/>
      <c r="M117" s="14"/>
      <c r="N117" s="14"/>
      <c r="O117" s="14"/>
      <c r="P117" s="14"/>
      <c r="Q117" s="14"/>
    </row>
    <row r="118" spans="1:17" ht="12.75">
      <c r="A118" s="14"/>
      <c r="C118" s="14"/>
      <c r="D118" s="14"/>
      <c r="E118" s="14"/>
      <c r="F118" s="14"/>
      <c r="G118" s="14"/>
      <c r="H118" s="14"/>
      <c r="I118" s="14"/>
      <c r="J118" s="14"/>
      <c r="K118" s="14"/>
      <c r="L118" s="14"/>
      <c r="M118" s="14"/>
      <c r="N118" s="14"/>
      <c r="O118" s="14"/>
      <c r="P118" s="14"/>
      <c r="Q118" s="14"/>
    </row>
    <row r="119" spans="1:17" ht="12.75">
      <c r="A119" s="14"/>
      <c r="C119" s="14"/>
      <c r="D119" s="14"/>
      <c r="E119" s="14"/>
      <c r="F119" s="14"/>
      <c r="G119" s="14"/>
      <c r="H119" s="14"/>
      <c r="I119" s="14"/>
      <c r="J119" s="14"/>
      <c r="K119" s="14"/>
      <c r="L119" s="14"/>
      <c r="M119" s="14"/>
      <c r="N119" s="14"/>
      <c r="O119" s="14"/>
      <c r="P119" s="14"/>
      <c r="Q119" s="14"/>
    </row>
    <row r="120" spans="1:17" ht="12.75">
      <c r="A120" s="14"/>
      <c r="C120" s="14"/>
      <c r="D120" s="14"/>
      <c r="E120" s="14"/>
      <c r="F120" s="14"/>
      <c r="G120" s="14"/>
      <c r="H120" s="14"/>
      <c r="I120" s="14"/>
      <c r="J120" s="14"/>
      <c r="K120" s="14"/>
      <c r="L120" s="14"/>
      <c r="M120" s="14"/>
      <c r="N120" s="14"/>
      <c r="O120" s="14"/>
      <c r="P120" s="14"/>
      <c r="Q120" s="14"/>
    </row>
    <row r="121" spans="1:17" ht="12.75">
      <c r="A121" s="14"/>
      <c r="C121" s="14"/>
      <c r="D121" s="14"/>
      <c r="E121" s="14"/>
      <c r="F121" s="14"/>
      <c r="G121" s="14"/>
      <c r="H121" s="14"/>
      <c r="I121" s="14"/>
      <c r="J121" s="14"/>
      <c r="K121" s="14"/>
      <c r="L121" s="14"/>
      <c r="M121" s="14"/>
      <c r="N121" s="14"/>
      <c r="O121" s="14"/>
      <c r="P121" s="14"/>
      <c r="Q121" s="14"/>
    </row>
    <row r="122" spans="1:17" ht="12.75">
      <c r="A122" s="14"/>
      <c r="C122" s="14"/>
      <c r="D122" s="14"/>
      <c r="E122" s="14"/>
      <c r="F122" s="14"/>
      <c r="G122" s="14"/>
      <c r="H122" s="14"/>
      <c r="I122" s="14"/>
      <c r="J122" s="14"/>
      <c r="K122" s="14"/>
      <c r="L122" s="14"/>
      <c r="M122" s="14"/>
      <c r="N122" s="14"/>
      <c r="O122" s="14"/>
      <c r="P122" s="14"/>
      <c r="Q122" s="14"/>
    </row>
    <row r="123" spans="1:17" ht="12.75">
      <c r="A123" s="14"/>
      <c r="C123" s="14"/>
      <c r="D123" s="14"/>
      <c r="E123" s="14"/>
      <c r="F123" s="14"/>
      <c r="G123" s="14"/>
      <c r="H123" s="14"/>
      <c r="I123" s="14"/>
      <c r="J123" s="14"/>
      <c r="K123" s="14"/>
      <c r="L123" s="14"/>
      <c r="M123" s="14"/>
      <c r="N123" s="14"/>
      <c r="O123" s="14"/>
      <c r="P123" s="14"/>
      <c r="Q123" s="14"/>
    </row>
    <row r="124" spans="1:17" ht="12.75">
      <c r="A124" s="14"/>
      <c r="C124" s="14"/>
      <c r="D124" s="14"/>
      <c r="E124" s="14"/>
      <c r="F124" s="14"/>
      <c r="G124" s="14"/>
      <c r="H124" s="14"/>
      <c r="I124" s="14"/>
      <c r="J124" s="14"/>
      <c r="K124" s="14"/>
      <c r="L124" s="14"/>
      <c r="M124" s="14"/>
      <c r="N124" s="14"/>
      <c r="O124" s="14"/>
      <c r="P124" s="14"/>
      <c r="Q124" s="14"/>
    </row>
    <row r="125" spans="1:17" ht="12.75">
      <c r="A125" s="14"/>
      <c r="C125" s="14"/>
      <c r="D125" s="14"/>
      <c r="E125" s="14"/>
      <c r="F125" s="14"/>
      <c r="G125" s="14"/>
      <c r="H125" s="14"/>
      <c r="I125" s="14"/>
      <c r="J125" s="14"/>
      <c r="K125" s="14"/>
      <c r="L125" s="14"/>
      <c r="M125" s="14"/>
      <c r="N125" s="14"/>
      <c r="O125" s="14"/>
      <c r="P125" s="14"/>
      <c r="Q125" s="14"/>
    </row>
    <row r="126" spans="1:17" ht="12.75">
      <c r="A126" s="14"/>
      <c r="C126" s="14"/>
      <c r="D126" s="14"/>
      <c r="E126" s="14"/>
      <c r="F126" s="14"/>
      <c r="G126" s="14"/>
      <c r="H126" s="14"/>
      <c r="I126" s="14"/>
      <c r="J126" s="14"/>
      <c r="K126" s="14"/>
      <c r="L126" s="14"/>
      <c r="M126" s="14"/>
      <c r="N126" s="14"/>
      <c r="O126" s="14"/>
      <c r="P126" s="14"/>
      <c r="Q126" s="14"/>
    </row>
    <row r="127" spans="1:17" ht="12.75">
      <c r="A127" s="14"/>
      <c r="C127" s="14"/>
      <c r="D127" s="14"/>
      <c r="E127" s="14"/>
      <c r="F127" s="14"/>
      <c r="G127" s="14"/>
      <c r="H127" s="14"/>
      <c r="I127" s="14"/>
      <c r="J127" s="14"/>
      <c r="K127" s="14"/>
      <c r="L127" s="14"/>
      <c r="M127" s="14"/>
      <c r="N127" s="14"/>
      <c r="O127" s="14"/>
      <c r="P127" s="14"/>
      <c r="Q127" s="14"/>
    </row>
    <row r="128" spans="1:17" ht="12.75">
      <c r="A128" s="14"/>
      <c r="C128" s="14"/>
      <c r="D128" s="14"/>
      <c r="E128" s="14"/>
      <c r="F128" s="14"/>
      <c r="G128" s="14"/>
      <c r="H128" s="14"/>
      <c r="I128" s="14"/>
      <c r="J128" s="14"/>
      <c r="K128" s="14"/>
      <c r="L128" s="14"/>
      <c r="M128" s="14"/>
      <c r="N128" s="14"/>
      <c r="O128" s="14"/>
      <c r="P128" s="14"/>
      <c r="Q128" s="14"/>
    </row>
    <row r="129" spans="1:17" ht="12.75">
      <c r="A129" s="14"/>
      <c r="C129" s="14"/>
      <c r="D129" s="14"/>
      <c r="E129" s="14"/>
      <c r="F129" s="14"/>
      <c r="G129" s="14"/>
      <c r="H129" s="14"/>
      <c r="I129" s="14"/>
      <c r="J129" s="14"/>
      <c r="K129" s="14"/>
      <c r="L129" s="14"/>
      <c r="M129" s="14"/>
      <c r="N129" s="14"/>
      <c r="O129" s="14"/>
      <c r="P129" s="14"/>
      <c r="Q129" s="14"/>
    </row>
    <row r="130" spans="1:17" ht="12.75">
      <c r="A130" s="14"/>
      <c r="C130" s="14"/>
      <c r="D130" s="14"/>
      <c r="E130" s="14"/>
      <c r="F130" s="14"/>
      <c r="G130" s="14"/>
      <c r="H130" s="14"/>
      <c r="I130" s="14"/>
      <c r="J130" s="14"/>
      <c r="K130" s="14"/>
      <c r="L130" s="14"/>
      <c r="M130" s="14"/>
      <c r="N130" s="14"/>
      <c r="O130" s="14"/>
      <c r="P130" s="14"/>
      <c r="Q130" s="14"/>
    </row>
    <row r="131" spans="1:17" ht="12.75">
      <c r="A131" s="14"/>
      <c r="C131" s="14"/>
      <c r="D131" s="14"/>
      <c r="E131" s="14"/>
      <c r="F131" s="14"/>
      <c r="G131" s="14"/>
      <c r="H131" s="14"/>
      <c r="I131" s="14"/>
      <c r="J131" s="14"/>
      <c r="K131" s="14"/>
      <c r="L131" s="14"/>
      <c r="M131" s="14"/>
      <c r="N131" s="14"/>
      <c r="O131" s="14"/>
      <c r="P131" s="14"/>
      <c r="Q131" s="14"/>
    </row>
    <row r="132" spans="1:17" ht="12.75">
      <c r="A132" s="14"/>
      <c r="C132" s="14"/>
      <c r="D132" s="14"/>
      <c r="E132" s="14"/>
      <c r="F132" s="14"/>
      <c r="G132" s="14"/>
      <c r="H132" s="14"/>
      <c r="I132" s="14"/>
      <c r="J132" s="14"/>
      <c r="K132" s="14"/>
      <c r="L132" s="14"/>
      <c r="M132" s="14"/>
      <c r="N132" s="14"/>
      <c r="O132" s="14"/>
      <c r="P132" s="14"/>
      <c r="Q132" s="14"/>
    </row>
    <row r="133" spans="1:17" ht="12.75">
      <c r="A133" s="14"/>
      <c r="C133" s="14"/>
      <c r="D133" s="14"/>
      <c r="E133" s="14"/>
      <c r="F133" s="14"/>
      <c r="G133" s="14"/>
      <c r="H133" s="14"/>
      <c r="I133" s="14"/>
      <c r="J133" s="14"/>
      <c r="K133" s="14"/>
      <c r="L133" s="14"/>
      <c r="M133" s="14"/>
      <c r="N133" s="14"/>
      <c r="O133" s="14"/>
      <c r="P133" s="14"/>
      <c r="Q133" s="14"/>
    </row>
    <row r="134" spans="1:17" ht="12.75">
      <c r="A134" s="14"/>
      <c r="C134" s="14"/>
      <c r="D134" s="14"/>
      <c r="E134" s="14"/>
      <c r="F134" s="14"/>
      <c r="G134" s="14"/>
      <c r="H134" s="14"/>
      <c r="I134" s="14"/>
      <c r="J134" s="14"/>
      <c r="K134" s="14"/>
      <c r="L134" s="14"/>
      <c r="M134" s="14"/>
      <c r="N134" s="14"/>
      <c r="O134" s="14"/>
      <c r="P134" s="14"/>
      <c r="Q134" s="14"/>
    </row>
    <row r="135" spans="1:17" ht="12.75">
      <c r="A135" s="14"/>
      <c r="C135" s="14"/>
      <c r="D135" s="14"/>
      <c r="E135" s="14"/>
      <c r="F135" s="14"/>
      <c r="G135" s="14"/>
      <c r="H135" s="14"/>
      <c r="I135" s="14"/>
      <c r="J135" s="14"/>
      <c r="K135" s="14"/>
      <c r="L135" s="14"/>
      <c r="M135" s="14"/>
      <c r="N135" s="14"/>
      <c r="O135" s="14"/>
      <c r="P135" s="14"/>
      <c r="Q135" s="14"/>
    </row>
    <row r="136" spans="1:17" ht="12.75">
      <c r="A136" s="14"/>
      <c r="C136" s="14"/>
      <c r="D136" s="14"/>
      <c r="E136" s="14"/>
      <c r="F136" s="14"/>
      <c r="G136" s="14"/>
      <c r="H136" s="14"/>
      <c r="I136" s="14"/>
      <c r="J136" s="14"/>
      <c r="K136" s="14"/>
      <c r="L136" s="14"/>
      <c r="M136" s="14"/>
      <c r="N136" s="14"/>
      <c r="O136" s="14"/>
      <c r="P136" s="14"/>
      <c r="Q136" s="14"/>
    </row>
    <row r="137" spans="1:17" ht="12.75">
      <c r="A137" s="14"/>
      <c r="C137" s="14"/>
      <c r="D137" s="14"/>
      <c r="E137" s="14"/>
      <c r="F137" s="14"/>
      <c r="G137" s="14"/>
      <c r="H137" s="14"/>
      <c r="I137" s="14"/>
      <c r="J137" s="14"/>
      <c r="K137" s="14"/>
      <c r="L137" s="14"/>
      <c r="M137" s="14"/>
      <c r="N137" s="14"/>
      <c r="O137" s="14"/>
      <c r="P137" s="14"/>
      <c r="Q137" s="14"/>
    </row>
    <row r="138" spans="1:17" ht="12.75">
      <c r="A138" s="14"/>
      <c r="C138" s="14"/>
      <c r="D138" s="14"/>
      <c r="E138" s="14"/>
      <c r="F138" s="14"/>
      <c r="G138" s="14"/>
      <c r="H138" s="14"/>
      <c r="I138" s="14"/>
      <c r="J138" s="14"/>
      <c r="K138" s="14"/>
      <c r="L138" s="14"/>
      <c r="M138" s="14"/>
      <c r="N138" s="14"/>
      <c r="O138" s="14"/>
      <c r="P138" s="14"/>
      <c r="Q138" s="14"/>
    </row>
    <row r="139" spans="1:17" ht="12.75">
      <c r="A139" s="14"/>
      <c r="C139" s="14"/>
      <c r="D139" s="14"/>
      <c r="E139" s="14"/>
      <c r="F139" s="14"/>
      <c r="G139" s="14"/>
      <c r="H139" s="14"/>
      <c r="I139" s="14"/>
      <c r="J139" s="14"/>
      <c r="K139" s="14"/>
      <c r="L139" s="14"/>
      <c r="M139" s="14"/>
      <c r="N139" s="14"/>
      <c r="O139" s="14"/>
      <c r="P139" s="14"/>
      <c r="Q139" s="14"/>
    </row>
    <row r="140" spans="1:17" ht="12.75">
      <c r="A140" s="14"/>
      <c r="C140" s="14"/>
      <c r="D140" s="14"/>
      <c r="E140" s="14"/>
      <c r="F140" s="14"/>
      <c r="G140" s="14"/>
      <c r="H140" s="14"/>
      <c r="I140" s="14"/>
      <c r="J140" s="14"/>
      <c r="K140" s="14"/>
      <c r="L140" s="14"/>
      <c r="M140" s="14"/>
      <c r="N140" s="14"/>
      <c r="O140" s="14"/>
      <c r="P140" s="14"/>
      <c r="Q140" s="14"/>
    </row>
    <row r="141" spans="1:17" ht="12.75">
      <c r="A141" s="14"/>
      <c r="C141" s="14"/>
      <c r="D141" s="14"/>
      <c r="E141" s="14"/>
      <c r="F141" s="14"/>
      <c r="G141" s="14"/>
      <c r="H141" s="14"/>
      <c r="I141" s="14"/>
      <c r="J141" s="14"/>
      <c r="K141" s="14"/>
      <c r="L141" s="14"/>
      <c r="M141" s="14"/>
      <c r="N141" s="14"/>
      <c r="O141" s="14"/>
      <c r="P141" s="14"/>
      <c r="Q141" s="14"/>
    </row>
    <row r="142" spans="1:17" ht="12.75">
      <c r="A142" s="14"/>
      <c r="C142" s="14"/>
      <c r="D142" s="14"/>
      <c r="E142" s="14"/>
      <c r="F142" s="14"/>
      <c r="G142" s="14"/>
      <c r="H142" s="14"/>
      <c r="I142" s="14"/>
      <c r="J142" s="14"/>
      <c r="K142" s="14"/>
      <c r="L142" s="14"/>
      <c r="M142" s="14"/>
      <c r="N142" s="14"/>
      <c r="O142" s="14"/>
      <c r="P142" s="14"/>
      <c r="Q142" s="14"/>
    </row>
    <row r="143" spans="1:17" ht="12.75">
      <c r="A143" s="14"/>
      <c r="C143" s="14"/>
      <c r="D143" s="14"/>
      <c r="E143" s="14"/>
      <c r="F143" s="14"/>
      <c r="G143" s="14"/>
      <c r="H143" s="14"/>
      <c r="I143" s="14"/>
      <c r="J143" s="14"/>
      <c r="K143" s="14"/>
      <c r="L143" s="14"/>
      <c r="M143" s="14"/>
      <c r="N143" s="14"/>
      <c r="O143" s="14"/>
      <c r="P143" s="14"/>
      <c r="Q143" s="14"/>
    </row>
    <row r="144" spans="1:17" ht="12.75">
      <c r="A144" s="14"/>
      <c r="C144" s="14"/>
      <c r="D144" s="14"/>
      <c r="E144" s="14"/>
      <c r="F144" s="14"/>
      <c r="G144" s="14"/>
      <c r="H144" s="14"/>
      <c r="I144" s="14"/>
      <c r="J144" s="14"/>
      <c r="K144" s="14"/>
      <c r="L144" s="14"/>
      <c r="M144" s="14"/>
      <c r="N144" s="14"/>
      <c r="O144" s="14"/>
      <c r="P144" s="14"/>
      <c r="Q144" s="14"/>
    </row>
    <row r="145" spans="1:17" ht="12.75">
      <c r="A145" s="14"/>
      <c r="C145" s="14"/>
      <c r="D145" s="14"/>
      <c r="E145" s="14"/>
      <c r="F145" s="14"/>
      <c r="G145" s="14"/>
      <c r="H145" s="14"/>
      <c r="I145" s="14"/>
      <c r="J145" s="14"/>
      <c r="K145" s="14"/>
      <c r="L145" s="14"/>
      <c r="M145" s="14"/>
      <c r="N145" s="14"/>
      <c r="O145" s="14"/>
      <c r="P145" s="14"/>
      <c r="Q145" s="14"/>
    </row>
    <row r="146" spans="1:17" ht="12.75">
      <c r="A146" s="14"/>
      <c r="C146" s="14"/>
      <c r="D146" s="14"/>
      <c r="E146" s="14"/>
      <c r="F146" s="14"/>
      <c r="G146" s="14"/>
      <c r="H146" s="14"/>
      <c r="I146" s="14"/>
      <c r="J146" s="14"/>
      <c r="K146" s="14"/>
      <c r="L146" s="14"/>
      <c r="M146" s="14"/>
      <c r="N146" s="14"/>
      <c r="O146" s="14"/>
      <c r="P146" s="14"/>
      <c r="Q146" s="14"/>
    </row>
    <row r="147" spans="1:17" ht="12.75">
      <c r="A147" s="14"/>
      <c r="C147" s="14"/>
      <c r="D147" s="14"/>
      <c r="E147" s="14"/>
      <c r="F147" s="14"/>
      <c r="G147" s="14"/>
      <c r="H147" s="14"/>
      <c r="I147" s="14"/>
      <c r="J147" s="14"/>
      <c r="K147" s="14"/>
      <c r="L147" s="14"/>
      <c r="M147" s="14"/>
      <c r="N147" s="14"/>
      <c r="O147" s="14"/>
      <c r="P147" s="14"/>
      <c r="Q147" s="14"/>
    </row>
    <row r="148" spans="1:17" ht="12.75">
      <c r="A148" s="14"/>
      <c r="C148" s="14"/>
      <c r="D148" s="14"/>
      <c r="E148" s="14"/>
      <c r="F148" s="14"/>
      <c r="G148" s="14"/>
      <c r="H148" s="14"/>
      <c r="I148" s="14"/>
      <c r="J148" s="14"/>
      <c r="K148" s="14"/>
      <c r="L148" s="14"/>
      <c r="M148" s="14"/>
      <c r="N148" s="14"/>
      <c r="O148" s="14"/>
      <c r="P148" s="14"/>
      <c r="Q148" s="14"/>
    </row>
    <row r="149" spans="1:17" ht="12.75">
      <c r="A149" s="14"/>
      <c r="C149" s="14"/>
      <c r="D149" s="14"/>
      <c r="E149" s="14"/>
      <c r="F149" s="14"/>
      <c r="G149" s="14"/>
      <c r="H149" s="14"/>
      <c r="I149" s="14"/>
      <c r="J149" s="14"/>
      <c r="K149" s="14"/>
      <c r="L149" s="14"/>
      <c r="M149" s="14"/>
      <c r="N149" s="14"/>
      <c r="O149" s="14"/>
      <c r="P149" s="14"/>
      <c r="Q149" s="14"/>
    </row>
    <row r="150" spans="1:17" ht="12.75">
      <c r="A150" s="14"/>
      <c r="C150" s="14"/>
      <c r="D150" s="14"/>
      <c r="E150" s="14"/>
      <c r="F150" s="14"/>
      <c r="G150" s="14"/>
      <c r="H150" s="14"/>
      <c r="I150" s="14"/>
      <c r="J150" s="14"/>
      <c r="K150" s="14"/>
      <c r="L150" s="14"/>
      <c r="M150" s="14"/>
      <c r="N150" s="14"/>
      <c r="O150" s="14"/>
      <c r="P150" s="14"/>
      <c r="Q150" s="14"/>
    </row>
    <row r="151" spans="1:17" ht="12.75">
      <c r="A151" s="14"/>
      <c r="C151" s="14"/>
      <c r="D151" s="14"/>
      <c r="E151" s="14"/>
      <c r="F151" s="14"/>
      <c r="G151" s="14"/>
      <c r="H151" s="14"/>
      <c r="I151" s="14"/>
      <c r="J151" s="14"/>
      <c r="K151" s="14"/>
      <c r="L151" s="14"/>
      <c r="M151" s="14"/>
      <c r="N151" s="14"/>
      <c r="O151" s="14"/>
      <c r="P151" s="14"/>
      <c r="Q151" s="14"/>
    </row>
    <row r="152" spans="1:17" ht="12.75">
      <c r="A152" s="14"/>
      <c r="C152" s="14"/>
      <c r="D152" s="14"/>
      <c r="E152" s="14"/>
      <c r="F152" s="14"/>
      <c r="G152" s="14"/>
      <c r="H152" s="14"/>
      <c r="I152" s="14"/>
      <c r="J152" s="14"/>
      <c r="K152" s="14"/>
      <c r="L152" s="14"/>
      <c r="M152" s="14"/>
      <c r="N152" s="14"/>
      <c r="O152" s="14"/>
      <c r="P152" s="14"/>
      <c r="Q152" s="14"/>
    </row>
    <row r="153" spans="1:17" ht="12.75">
      <c r="A153" s="14"/>
      <c r="C153" s="14"/>
      <c r="D153" s="14"/>
      <c r="E153" s="14"/>
      <c r="F153" s="14"/>
      <c r="G153" s="14"/>
      <c r="H153" s="14"/>
      <c r="I153" s="14"/>
      <c r="J153" s="14"/>
      <c r="K153" s="14"/>
      <c r="L153" s="14"/>
      <c r="M153" s="14"/>
      <c r="N153" s="14"/>
      <c r="O153" s="14"/>
      <c r="P153" s="14"/>
      <c r="Q153" s="14"/>
    </row>
    <row r="154" spans="1:17" ht="12.75">
      <c r="A154" s="14"/>
      <c r="C154" s="14"/>
      <c r="D154" s="14"/>
      <c r="E154" s="14"/>
      <c r="F154" s="14"/>
      <c r="G154" s="14"/>
      <c r="H154" s="14"/>
      <c r="I154" s="14"/>
      <c r="J154" s="14"/>
      <c r="K154" s="14"/>
      <c r="L154" s="14"/>
      <c r="M154" s="14"/>
      <c r="N154" s="14"/>
      <c r="O154" s="14"/>
      <c r="P154" s="14"/>
      <c r="Q154" s="14"/>
    </row>
    <row r="155" spans="1:17" ht="12.75">
      <c r="A155" s="14"/>
      <c r="C155" s="14"/>
      <c r="D155" s="14"/>
      <c r="E155" s="14"/>
      <c r="F155" s="14"/>
      <c r="G155" s="14"/>
      <c r="H155" s="14"/>
      <c r="I155" s="14"/>
      <c r="J155" s="14"/>
      <c r="K155" s="14"/>
      <c r="L155" s="14"/>
      <c r="M155" s="14"/>
      <c r="N155" s="14"/>
      <c r="O155" s="14"/>
      <c r="P155" s="14"/>
      <c r="Q155" s="14"/>
    </row>
    <row r="156" spans="1:17" ht="12.75">
      <c r="A156" s="14"/>
      <c r="C156" s="14"/>
      <c r="D156" s="14"/>
      <c r="E156" s="14"/>
      <c r="F156" s="14"/>
      <c r="G156" s="14"/>
      <c r="H156" s="14"/>
      <c r="I156" s="14"/>
      <c r="J156" s="14"/>
      <c r="K156" s="14"/>
      <c r="L156" s="14"/>
      <c r="M156" s="14"/>
      <c r="N156" s="14"/>
      <c r="O156" s="14"/>
      <c r="P156" s="14"/>
      <c r="Q156" s="14"/>
    </row>
    <row r="157" spans="1:17" ht="12.75">
      <c r="A157" s="14"/>
      <c r="C157" s="14"/>
      <c r="D157" s="14"/>
      <c r="E157" s="14"/>
      <c r="F157" s="14"/>
      <c r="G157" s="14"/>
      <c r="H157" s="14"/>
      <c r="I157" s="14"/>
      <c r="J157" s="14"/>
      <c r="K157" s="14"/>
      <c r="L157" s="14"/>
      <c r="M157" s="14"/>
      <c r="N157" s="14"/>
      <c r="O157" s="14"/>
      <c r="P157" s="14"/>
      <c r="Q157" s="14"/>
    </row>
    <row r="158" spans="1:17" ht="12.75">
      <c r="A158" s="14"/>
      <c r="C158" s="14"/>
      <c r="D158" s="14"/>
      <c r="E158" s="14"/>
      <c r="F158" s="14"/>
      <c r="G158" s="14"/>
      <c r="H158" s="14"/>
      <c r="I158" s="14"/>
      <c r="J158" s="14"/>
      <c r="K158" s="14"/>
      <c r="L158" s="14"/>
      <c r="M158" s="14"/>
      <c r="N158" s="14"/>
      <c r="O158" s="14"/>
      <c r="P158" s="14"/>
      <c r="Q158" s="14"/>
    </row>
    <row r="159" spans="1:17" ht="12.75">
      <c r="A159" s="14"/>
      <c r="C159" s="14"/>
      <c r="D159" s="14"/>
      <c r="E159" s="14"/>
      <c r="F159" s="14"/>
      <c r="G159" s="14"/>
      <c r="H159" s="14"/>
      <c r="I159" s="14"/>
      <c r="J159" s="14"/>
      <c r="K159" s="14"/>
      <c r="L159" s="14"/>
      <c r="M159" s="14"/>
      <c r="N159" s="14"/>
      <c r="O159" s="14"/>
      <c r="P159" s="14"/>
      <c r="Q159" s="14"/>
    </row>
    <row r="160" spans="1:17" ht="12.75">
      <c r="A160" s="14"/>
      <c r="C160" s="14"/>
      <c r="D160" s="14"/>
      <c r="E160" s="14"/>
      <c r="F160" s="14"/>
      <c r="G160" s="14"/>
      <c r="H160" s="14"/>
      <c r="I160" s="14"/>
      <c r="J160" s="14"/>
      <c r="K160" s="14"/>
      <c r="L160" s="14"/>
      <c r="M160" s="14"/>
      <c r="N160" s="14"/>
      <c r="O160" s="14"/>
      <c r="P160" s="14"/>
      <c r="Q160" s="14"/>
    </row>
    <row r="161" spans="1:17" ht="12.75">
      <c r="A161" s="14"/>
      <c r="C161" s="14"/>
      <c r="D161" s="14"/>
      <c r="E161" s="14"/>
      <c r="F161" s="14"/>
      <c r="G161" s="14"/>
      <c r="H161" s="14"/>
      <c r="I161" s="14"/>
      <c r="J161" s="14"/>
      <c r="K161" s="14"/>
      <c r="L161" s="14"/>
      <c r="M161" s="14"/>
      <c r="N161" s="14"/>
      <c r="O161" s="14"/>
      <c r="P161" s="14"/>
      <c r="Q161" s="14"/>
    </row>
    <row r="162" spans="1:17" ht="12.75">
      <c r="A162" s="14"/>
      <c r="C162" s="14"/>
      <c r="D162" s="14"/>
      <c r="E162" s="14"/>
      <c r="F162" s="14"/>
      <c r="G162" s="14"/>
      <c r="H162" s="14"/>
      <c r="I162" s="14"/>
      <c r="J162" s="14"/>
      <c r="K162" s="14"/>
      <c r="L162" s="14"/>
      <c r="M162" s="14"/>
      <c r="N162" s="14"/>
      <c r="O162" s="14"/>
      <c r="P162" s="14"/>
      <c r="Q162" s="14"/>
    </row>
    <row r="163" spans="1:17" ht="12.75">
      <c r="A163" s="14"/>
      <c r="C163" s="14"/>
      <c r="D163" s="14"/>
      <c r="E163" s="14"/>
      <c r="F163" s="14"/>
      <c r="G163" s="14"/>
      <c r="H163" s="14"/>
      <c r="I163" s="14"/>
      <c r="J163" s="14"/>
      <c r="K163" s="14"/>
      <c r="L163" s="14"/>
      <c r="M163" s="14"/>
      <c r="N163" s="14"/>
      <c r="O163" s="14"/>
      <c r="P163" s="14"/>
      <c r="Q163" s="14"/>
    </row>
    <row r="164" spans="1:17" ht="12.75">
      <c r="A164" s="14"/>
      <c r="C164" s="14"/>
      <c r="D164" s="14"/>
      <c r="E164" s="14"/>
      <c r="F164" s="14"/>
      <c r="G164" s="14"/>
      <c r="H164" s="14"/>
      <c r="I164" s="14"/>
      <c r="J164" s="14"/>
      <c r="K164" s="14"/>
      <c r="L164" s="14"/>
      <c r="M164" s="14"/>
      <c r="N164" s="14"/>
      <c r="O164" s="14"/>
      <c r="P164" s="14"/>
      <c r="Q164" s="14"/>
    </row>
    <row r="165" spans="1:17" ht="12.75">
      <c r="A165" s="14"/>
      <c r="C165" s="14"/>
      <c r="D165" s="14"/>
      <c r="E165" s="14"/>
      <c r="F165" s="14"/>
      <c r="G165" s="14"/>
      <c r="H165" s="14"/>
      <c r="I165" s="14"/>
      <c r="J165" s="14"/>
      <c r="K165" s="14"/>
      <c r="L165" s="14"/>
      <c r="M165" s="14"/>
      <c r="N165" s="14"/>
      <c r="O165" s="14"/>
      <c r="P165" s="14"/>
      <c r="Q165" s="14"/>
    </row>
    <row r="166" spans="1:17" ht="12.75">
      <c r="A166" s="14"/>
      <c r="C166" s="14"/>
      <c r="D166" s="14"/>
      <c r="E166" s="14"/>
      <c r="F166" s="14"/>
      <c r="G166" s="14"/>
      <c r="H166" s="14"/>
      <c r="I166" s="14"/>
      <c r="J166" s="14"/>
      <c r="K166" s="14"/>
      <c r="L166" s="14"/>
      <c r="M166" s="14"/>
      <c r="N166" s="14"/>
      <c r="O166" s="14"/>
      <c r="P166" s="14"/>
      <c r="Q166" s="14"/>
    </row>
    <row r="167" spans="1:17" ht="12.75">
      <c r="A167" s="14"/>
      <c r="C167" s="14"/>
      <c r="D167" s="14"/>
      <c r="E167" s="14"/>
      <c r="F167" s="14"/>
      <c r="G167" s="14"/>
      <c r="H167" s="14"/>
      <c r="I167" s="14"/>
      <c r="J167" s="14"/>
      <c r="K167" s="14"/>
      <c r="L167" s="14"/>
      <c r="M167" s="14"/>
      <c r="N167" s="14"/>
      <c r="O167" s="14"/>
      <c r="P167" s="14"/>
      <c r="Q167" s="14"/>
    </row>
    <row r="168" spans="1:17" ht="12.75">
      <c r="A168" s="14"/>
      <c r="C168" s="14"/>
      <c r="D168" s="14"/>
      <c r="E168" s="14"/>
      <c r="F168" s="14"/>
      <c r="G168" s="14"/>
      <c r="H168" s="14"/>
      <c r="I168" s="14"/>
      <c r="J168" s="14"/>
      <c r="K168" s="14"/>
      <c r="L168" s="14"/>
      <c r="M168" s="14"/>
      <c r="N168" s="14"/>
      <c r="O168" s="14"/>
      <c r="P168" s="14"/>
      <c r="Q168" s="14"/>
    </row>
    <row r="169" spans="1:17" ht="12.75">
      <c r="A169" s="14"/>
      <c r="C169" s="14"/>
      <c r="D169" s="14"/>
      <c r="E169" s="14"/>
      <c r="F169" s="14"/>
      <c r="G169" s="14"/>
      <c r="H169" s="14"/>
      <c r="I169" s="14"/>
      <c r="J169" s="14"/>
      <c r="K169" s="14"/>
      <c r="L169" s="14"/>
      <c r="M169" s="14"/>
      <c r="N169" s="14"/>
      <c r="O169" s="14"/>
      <c r="P169" s="14"/>
      <c r="Q169" s="14"/>
    </row>
    <row r="170" spans="1:17" ht="12.75">
      <c r="A170" s="14"/>
      <c r="C170" s="14"/>
      <c r="D170" s="14"/>
      <c r="E170" s="14"/>
      <c r="F170" s="14"/>
      <c r="G170" s="14"/>
      <c r="H170" s="14"/>
      <c r="I170" s="14"/>
      <c r="J170" s="14"/>
      <c r="K170" s="14"/>
      <c r="L170" s="14"/>
      <c r="M170" s="14"/>
      <c r="N170" s="14"/>
      <c r="O170" s="14"/>
      <c r="P170" s="14"/>
      <c r="Q170" s="14"/>
    </row>
    <row r="171" spans="1:17" ht="12.75">
      <c r="A171" s="14"/>
      <c r="C171" s="14"/>
      <c r="D171" s="14"/>
      <c r="E171" s="14"/>
      <c r="F171" s="14"/>
      <c r="G171" s="14"/>
      <c r="H171" s="14"/>
      <c r="I171" s="14"/>
      <c r="J171" s="14"/>
      <c r="K171" s="14"/>
      <c r="L171" s="14"/>
      <c r="M171" s="14"/>
      <c r="N171" s="14"/>
      <c r="O171" s="14"/>
      <c r="P171" s="14"/>
      <c r="Q171" s="14"/>
    </row>
    <row r="172" spans="1:17" ht="12.75">
      <c r="A172" s="14"/>
      <c r="C172" s="14"/>
      <c r="D172" s="14"/>
      <c r="E172" s="14"/>
      <c r="F172" s="14"/>
      <c r="G172" s="14"/>
      <c r="H172" s="14"/>
      <c r="I172" s="14"/>
      <c r="J172" s="14"/>
      <c r="K172" s="14"/>
      <c r="L172" s="14"/>
      <c r="M172" s="14"/>
      <c r="N172" s="14"/>
      <c r="O172" s="14"/>
      <c r="P172" s="14"/>
      <c r="Q172" s="14"/>
    </row>
    <row r="173" spans="1:17" ht="12.75">
      <c r="A173" s="14"/>
      <c r="C173" s="14"/>
      <c r="D173" s="14"/>
      <c r="E173" s="14"/>
      <c r="F173" s="14"/>
      <c r="G173" s="14"/>
      <c r="H173" s="14"/>
      <c r="I173" s="14"/>
      <c r="J173" s="14"/>
      <c r="K173" s="14"/>
      <c r="L173" s="14"/>
      <c r="M173" s="14"/>
      <c r="N173" s="14"/>
      <c r="O173" s="14"/>
      <c r="P173" s="14"/>
      <c r="Q173" s="14"/>
    </row>
    <row r="174" spans="1:17" ht="12.75">
      <c r="A174" s="14"/>
      <c r="C174" s="14"/>
      <c r="D174" s="14"/>
      <c r="E174" s="14"/>
      <c r="F174" s="14"/>
      <c r="G174" s="14"/>
      <c r="H174" s="14"/>
      <c r="I174" s="14"/>
      <c r="J174" s="14"/>
      <c r="K174" s="14"/>
      <c r="L174" s="14"/>
      <c r="M174" s="14"/>
      <c r="N174" s="14"/>
      <c r="O174" s="14"/>
      <c r="P174" s="14"/>
      <c r="Q174" s="14"/>
    </row>
    <row r="175" spans="1:17" ht="12.75">
      <c r="A175" s="14"/>
      <c r="C175" s="14"/>
      <c r="D175" s="14"/>
      <c r="E175" s="14"/>
      <c r="F175" s="14"/>
      <c r="G175" s="14"/>
      <c r="H175" s="14"/>
      <c r="I175" s="14"/>
      <c r="J175" s="14"/>
      <c r="K175" s="14"/>
      <c r="L175" s="14"/>
      <c r="M175" s="14"/>
      <c r="N175" s="14"/>
      <c r="O175" s="14"/>
      <c r="P175" s="14"/>
      <c r="Q175" s="14"/>
    </row>
    <row r="176" spans="1:17" ht="12.75">
      <c r="A176" s="14"/>
      <c r="C176" s="14"/>
      <c r="D176" s="14"/>
      <c r="E176" s="14"/>
      <c r="F176" s="14"/>
      <c r="G176" s="14"/>
      <c r="H176" s="14"/>
      <c r="I176" s="14"/>
      <c r="J176" s="14"/>
      <c r="K176" s="14"/>
      <c r="L176" s="14"/>
      <c r="M176" s="14"/>
      <c r="N176" s="14"/>
      <c r="O176" s="14"/>
      <c r="P176" s="14"/>
      <c r="Q176" s="14"/>
    </row>
    <row r="177" spans="1:17" ht="12.75">
      <c r="A177" s="14"/>
      <c r="C177" s="14"/>
      <c r="D177" s="14"/>
      <c r="E177" s="14"/>
      <c r="F177" s="14"/>
      <c r="G177" s="14"/>
      <c r="H177" s="14"/>
      <c r="I177" s="14"/>
      <c r="J177" s="14"/>
      <c r="K177" s="14"/>
      <c r="L177" s="14"/>
      <c r="M177" s="14"/>
      <c r="N177" s="14"/>
      <c r="O177" s="14"/>
      <c r="P177" s="14"/>
      <c r="Q177" s="14"/>
    </row>
    <row r="178" spans="1:17" ht="12.75">
      <c r="A178" s="14"/>
      <c r="C178" s="14"/>
      <c r="D178" s="14"/>
      <c r="E178" s="14"/>
      <c r="F178" s="14"/>
      <c r="G178" s="14"/>
      <c r="H178" s="14"/>
      <c r="I178" s="14"/>
      <c r="J178" s="14"/>
      <c r="K178" s="14"/>
      <c r="L178" s="14"/>
      <c r="M178" s="14"/>
      <c r="N178" s="14"/>
      <c r="O178" s="14"/>
      <c r="P178" s="14"/>
      <c r="Q178" s="14"/>
    </row>
    <row r="179" spans="1:17" ht="12.75">
      <c r="A179" s="14"/>
      <c r="C179" s="14"/>
      <c r="D179" s="14"/>
      <c r="E179" s="14"/>
      <c r="F179" s="14"/>
      <c r="G179" s="14"/>
      <c r="H179" s="14"/>
      <c r="I179" s="14"/>
      <c r="J179" s="14"/>
      <c r="K179" s="14"/>
      <c r="L179" s="14"/>
      <c r="M179" s="14"/>
      <c r="N179" s="14"/>
      <c r="O179" s="14"/>
      <c r="P179" s="14"/>
      <c r="Q179" s="14"/>
    </row>
    <row r="180" spans="1:17" ht="12.75">
      <c r="A180" s="14"/>
      <c r="C180" s="14"/>
      <c r="D180" s="14"/>
      <c r="E180" s="14"/>
      <c r="F180" s="14"/>
      <c r="G180" s="14"/>
      <c r="H180" s="14"/>
      <c r="I180" s="14"/>
      <c r="J180" s="14"/>
      <c r="K180" s="14"/>
      <c r="L180" s="14"/>
      <c r="M180" s="14"/>
      <c r="N180" s="14"/>
      <c r="O180" s="14"/>
      <c r="P180" s="14"/>
      <c r="Q180" s="14"/>
    </row>
    <row r="181" spans="1:17" ht="12.75">
      <c r="A181" s="14"/>
      <c r="C181" s="14"/>
      <c r="D181" s="14"/>
      <c r="E181" s="14"/>
      <c r="F181" s="14"/>
      <c r="G181" s="14"/>
      <c r="H181" s="14"/>
      <c r="I181" s="14"/>
      <c r="J181" s="14"/>
      <c r="K181" s="14"/>
      <c r="L181" s="14"/>
      <c r="M181" s="14"/>
      <c r="N181" s="14"/>
      <c r="O181" s="14"/>
      <c r="P181" s="14"/>
      <c r="Q181" s="14"/>
    </row>
    <row r="182" spans="1:17" ht="12.75">
      <c r="A182" s="14"/>
      <c r="C182" s="14"/>
      <c r="D182" s="14"/>
      <c r="E182" s="14"/>
      <c r="F182" s="14"/>
      <c r="G182" s="14"/>
      <c r="H182" s="14"/>
      <c r="I182" s="14"/>
      <c r="J182" s="14"/>
      <c r="K182" s="14"/>
      <c r="L182" s="14"/>
      <c r="M182" s="14"/>
      <c r="N182" s="14"/>
      <c r="O182" s="14"/>
      <c r="P182" s="14"/>
      <c r="Q182" s="14"/>
    </row>
    <row r="183" spans="1:17" ht="12.75">
      <c r="A183" s="14"/>
      <c r="C183" s="14"/>
      <c r="D183" s="14"/>
      <c r="E183" s="14"/>
      <c r="F183" s="14"/>
      <c r="G183" s="14"/>
      <c r="H183" s="14"/>
      <c r="I183" s="14"/>
      <c r="J183" s="14"/>
      <c r="K183" s="14"/>
      <c r="L183" s="14"/>
      <c r="M183" s="14"/>
      <c r="N183" s="14"/>
      <c r="O183" s="14"/>
      <c r="P183" s="14"/>
      <c r="Q183" s="14"/>
    </row>
    <row r="184" spans="1:17" ht="12.75">
      <c r="A184" s="14"/>
      <c r="C184" s="14"/>
      <c r="D184" s="14"/>
      <c r="E184" s="14"/>
      <c r="F184" s="14"/>
      <c r="G184" s="14"/>
      <c r="H184" s="14"/>
      <c r="I184" s="14"/>
      <c r="J184" s="14"/>
      <c r="K184" s="14"/>
      <c r="L184" s="14"/>
      <c r="M184" s="14"/>
      <c r="N184" s="14"/>
      <c r="O184" s="14"/>
      <c r="P184" s="14"/>
      <c r="Q184" s="14"/>
    </row>
    <row r="185" spans="1:17" ht="12.75">
      <c r="A185" s="14"/>
      <c r="C185" s="14"/>
      <c r="D185" s="14"/>
      <c r="E185" s="14"/>
      <c r="F185" s="14"/>
      <c r="G185" s="14"/>
      <c r="H185" s="14"/>
      <c r="I185" s="14"/>
      <c r="J185" s="14"/>
      <c r="K185" s="14"/>
      <c r="L185" s="14"/>
      <c r="M185" s="14"/>
      <c r="N185" s="14"/>
      <c r="O185" s="14"/>
      <c r="P185" s="14"/>
      <c r="Q185" s="14"/>
    </row>
    <row r="186" spans="1:17" ht="12.75">
      <c r="A186" s="14"/>
      <c r="C186" s="14"/>
      <c r="D186" s="14"/>
      <c r="E186" s="14"/>
      <c r="F186" s="14"/>
      <c r="G186" s="14"/>
      <c r="H186" s="14"/>
      <c r="I186" s="14"/>
      <c r="J186" s="14"/>
      <c r="K186" s="14"/>
      <c r="L186" s="14"/>
      <c r="M186" s="14"/>
      <c r="N186" s="14"/>
      <c r="O186" s="14"/>
      <c r="P186" s="14"/>
      <c r="Q186" s="14"/>
    </row>
    <row r="187" spans="1:17" ht="12.75">
      <c r="A187" s="14"/>
      <c r="C187" s="14"/>
      <c r="D187" s="14"/>
      <c r="E187" s="14"/>
      <c r="F187" s="14"/>
      <c r="G187" s="14"/>
      <c r="H187" s="14"/>
      <c r="I187" s="14"/>
      <c r="J187" s="14"/>
      <c r="K187" s="14"/>
      <c r="L187" s="14"/>
      <c r="M187" s="14"/>
      <c r="N187" s="14"/>
      <c r="O187" s="14"/>
      <c r="P187" s="14"/>
      <c r="Q187" s="14"/>
    </row>
    <row r="188" spans="1:17" ht="12.75">
      <c r="A188" s="14"/>
      <c r="C188" s="14"/>
      <c r="D188" s="14"/>
      <c r="E188" s="14"/>
      <c r="F188" s="14"/>
      <c r="G188" s="14"/>
      <c r="H188" s="14"/>
      <c r="I188" s="14"/>
      <c r="J188" s="14"/>
      <c r="K188" s="14"/>
      <c r="L188" s="14"/>
      <c r="M188" s="14"/>
      <c r="N188" s="14"/>
      <c r="O188" s="14"/>
      <c r="P188" s="14"/>
      <c r="Q188" s="14"/>
    </row>
    <row r="189" spans="1:17" ht="12.75">
      <c r="A189" s="14"/>
      <c r="C189" s="14"/>
      <c r="D189" s="14"/>
      <c r="E189" s="14"/>
      <c r="F189" s="14"/>
      <c r="G189" s="14"/>
      <c r="H189" s="14"/>
      <c r="I189" s="14"/>
      <c r="J189" s="14"/>
      <c r="K189" s="14"/>
      <c r="L189" s="14"/>
      <c r="M189" s="14"/>
      <c r="N189" s="14"/>
      <c r="O189" s="14"/>
      <c r="P189" s="14"/>
      <c r="Q189" s="14"/>
    </row>
    <row r="190" spans="1:17" ht="12.75">
      <c r="A190" s="14"/>
      <c r="C190" s="14"/>
      <c r="D190" s="14"/>
      <c r="E190" s="14"/>
      <c r="F190" s="14"/>
      <c r="G190" s="14"/>
      <c r="H190" s="14"/>
      <c r="I190" s="14"/>
      <c r="J190" s="14"/>
      <c r="K190" s="14"/>
      <c r="L190" s="14"/>
      <c r="M190" s="14"/>
      <c r="N190" s="14"/>
      <c r="O190" s="14"/>
      <c r="P190" s="14"/>
      <c r="Q190" s="14"/>
    </row>
    <row r="191" spans="1:17" ht="12.75">
      <c r="A191" s="14"/>
      <c r="C191" s="14"/>
      <c r="D191" s="14"/>
      <c r="E191" s="14"/>
      <c r="F191" s="14"/>
      <c r="G191" s="14"/>
      <c r="H191" s="14"/>
      <c r="I191" s="14"/>
      <c r="J191" s="14"/>
      <c r="K191" s="14"/>
      <c r="L191" s="14"/>
      <c r="M191" s="14"/>
      <c r="N191" s="14"/>
      <c r="O191" s="14"/>
      <c r="P191" s="14"/>
      <c r="Q191" s="14"/>
    </row>
    <row r="192" spans="1:17" ht="12.75">
      <c r="A192" s="14"/>
      <c r="C192" s="14"/>
      <c r="D192" s="14"/>
      <c r="E192" s="14"/>
      <c r="F192" s="14"/>
      <c r="G192" s="14"/>
      <c r="H192" s="14"/>
      <c r="I192" s="14"/>
      <c r="J192" s="14"/>
      <c r="K192" s="14"/>
      <c r="L192" s="14"/>
      <c r="M192" s="14"/>
      <c r="N192" s="14"/>
      <c r="O192" s="14"/>
      <c r="P192" s="14"/>
      <c r="Q192" s="14"/>
    </row>
    <row r="193" spans="1:17" ht="12.75">
      <c r="A193" s="14"/>
      <c r="C193" s="14"/>
      <c r="D193" s="14"/>
      <c r="E193" s="14"/>
      <c r="F193" s="14"/>
      <c r="G193" s="14"/>
      <c r="H193" s="14"/>
      <c r="I193" s="14"/>
      <c r="J193" s="14"/>
      <c r="K193" s="14"/>
      <c r="L193" s="14"/>
      <c r="M193" s="14"/>
      <c r="N193" s="14"/>
      <c r="O193" s="14"/>
      <c r="P193" s="14"/>
      <c r="Q193" s="14"/>
    </row>
    <row r="194" spans="1:17" ht="12.75">
      <c r="A194" s="14"/>
      <c r="C194" s="14"/>
      <c r="D194" s="14"/>
      <c r="E194" s="14"/>
      <c r="F194" s="14"/>
      <c r="G194" s="14"/>
      <c r="H194" s="14"/>
      <c r="I194" s="14"/>
      <c r="J194" s="14"/>
      <c r="K194" s="14"/>
      <c r="L194" s="14"/>
      <c r="M194" s="14"/>
      <c r="N194" s="14"/>
      <c r="O194" s="14"/>
      <c r="P194" s="14"/>
      <c r="Q194" s="14"/>
    </row>
    <row r="195" spans="1:17" ht="12.75">
      <c r="A195" s="14"/>
      <c r="C195" s="14"/>
      <c r="D195" s="14"/>
      <c r="E195" s="14"/>
      <c r="F195" s="14"/>
      <c r="G195" s="14"/>
      <c r="H195" s="14"/>
      <c r="I195" s="14"/>
      <c r="J195" s="14"/>
      <c r="K195" s="14"/>
      <c r="L195" s="14"/>
      <c r="M195" s="14"/>
      <c r="N195" s="14"/>
      <c r="O195" s="14"/>
      <c r="P195" s="14"/>
      <c r="Q195" s="14"/>
    </row>
    <row r="196" spans="1:17" ht="12.75">
      <c r="A196" s="14"/>
      <c r="C196" s="14"/>
      <c r="D196" s="14"/>
      <c r="E196" s="14"/>
      <c r="F196" s="14"/>
      <c r="G196" s="14"/>
      <c r="H196" s="14"/>
      <c r="I196" s="14"/>
      <c r="J196" s="14"/>
      <c r="K196" s="14"/>
      <c r="L196" s="14"/>
      <c r="M196" s="14"/>
      <c r="N196" s="14"/>
      <c r="O196" s="14"/>
      <c r="P196" s="14"/>
      <c r="Q196" s="14"/>
    </row>
    <row r="197" spans="1:17" ht="12.75">
      <c r="A197" s="14"/>
      <c r="C197" s="14"/>
      <c r="D197" s="14"/>
      <c r="E197" s="14"/>
      <c r="F197" s="14"/>
      <c r="G197" s="14"/>
      <c r="H197" s="14"/>
      <c r="I197" s="14"/>
      <c r="J197" s="14"/>
      <c r="K197" s="14"/>
      <c r="L197" s="14"/>
      <c r="M197" s="14"/>
      <c r="N197" s="14"/>
      <c r="O197" s="14"/>
      <c r="P197" s="14"/>
      <c r="Q197" s="14"/>
    </row>
    <row r="198" spans="1:17" ht="12.75">
      <c r="A198" s="14"/>
      <c r="C198" s="14"/>
      <c r="D198" s="14"/>
      <c r="E198" s="14"/>
      <c r="F198" s="14"/>
      <c r="G198" s="14"/>
      <c r="H198" s="14"/>
      <c r="I198" s="14"/>
      <c r="J198" s="14"/>
      <c r="K198" s="14"/>
      <c r="L198" s="14"/>
      <c r="M198" s="14"/>
      <c r="N198" s="14"/>
      <c r="O198" s="14"/>
      <c r="P198" s="14"/>
      <c r="Q198" s="14"/>
    </row>
    <row r="199" spans="1:17" ht="12.75">
      <c r="A199" s="14"/>
      <c r="C199" s="14"/>
      <c r="D199" s="14"/>
      <c r="E199" s="14"/>
      <c r="F199" s="14"/>
      <c r="G199" s="14"/>
      <c r="H199" s="14"/>
      <c r="I199" s="14"/>
      <c r="J199" s="14"/>
      <c r="K199" s="14"/>
      <c r="L199" s="14"/>
      <c r="M199" s="14"/>
      <c r="N199" s="14"/>
      <c r="O199" s="14"/>
      <c r="P199" s="14"/>
      <c r="Q199" s="14"/>
    </row>
    <row r="200" spans="1:17" ht="12.75">
      <c r="A200" s="14"/>
      <c r="C200" s="14"/>
      <c r="D200" s="14"/>
      <c r="E200" s="14"/>
      <c r="F200" s="14"/>
      <c r="G200" s="14"/>
      <c r="H200" s="14"/>
      <c r="I200" s="14"/>
      <c r="J200" s="14"/>
      <c r="K200" s="14"/>
      <c r="L200" s="14"/>
      <c r="M200" s="14"/>
      <c r="N200" s="14"/>
      <c r="O200" s="14"/>
      <c r="P200" s="14"/>
      <c r="Q200" s="14"/>
    </row>
    <row r="201" spans="1:17" ht="12.75">
      <c r="A201" s="14"/>
      <c r="C201" s="14"/>
      <c r="D201" s="14"/>
      <c r="E201" s="14"/>
      <c r="F201" s="14"/>
      <c r="G201" s="14"/>
      <c r="H201" s="14"/>
      <c r="I201" s="14"/>
      <c r="J201" s="14"/>
      <c r="K201" s="14"/>
      <c r="L201" s="14"/>
      <c r="M201" s="14"/>
      <c r="N201" s="14"/>
      <c r="O201" s="14"/>
      <c r="P201" s="14"/>
      <c r="Q201" s="14"/>
    </row>
    <row r="202" spans="1:17" ht="12.75">
      <c r="A202" s="14"/>
      <c r="C202" s="14"/>
      <c r="D202" s="14"/>
      <c r="E202" s="14"/>
      <c r="F202" s="14"/>
      <c r="G202" s="14"/>
      <c r="H202" s="14"/>
      <c r="I202" s="14"/>
      <c r="J202" s="14"/>
      <c r="K202" s="14"/>
      <c r="L202" s="14"/>
      <c r="M202" s="14"/>
      <c r="N202" s="14"/>
      <c r="O202" s="14"/>
      <c r="P202" s="14"/>
      <c r="Q202" s="14"/>
    </row>
    <row r="203" spans="1:17" ht="12.75">
      <c r="A203" s="14"/>
      <c r="C203" s="14"/>
      <c r="D203" s="14"/>
      <c r="E203" s="14"/>
      <c r="F203" s="14"/>
      <c r="G203" s="14"/>
      <c r="H203" s="14"/>
      <c r="I203" s="14"/>
      <c r="J203" s="14"/>
      <c r="K203" s="14"/>
      <c r="L203" s="14"/>
      <c r="M203" s="14"/>
      <c r="N203" s="14"/>
      <c r="O203" s="14"/>
      <c r="P203" s="14"/>
      <c r="Q203" s="14"/>
    </row>
    <row r="204" spans="1:17" ht="12.75">
      <c r="A204" s="14"/>
      <c r="C204" s="14"/>
      <c r="D204" s="14"/>
      <c r="E204" s="14"/>
      <c r="F204" s="14"/>
      <c r="G204" s="14"/>
      <c r="H204" s="14"/>
      <c r="I204" s="14"/>
      <c r="J204" s="14"/>
      <c r="K204" s="14"/>
      <c r="L204" s="14"/>
      <c r="M204" s="14"/>
      <c r="N204" s="14"/>
      <c r="O204" s="14"/>
      <c r="P204" s="14"/>
      <c r="Q204" s="14"/>
    </row>
    <row r="205" spans="1:17" ht="12.75">
      <c r="A205" s="14"/>
      <c r="C205" s="14"/>
      <c r="D205" s="14"/>
      <c r="E205" s="14"/>
      <c r="F205" s="14"/>
      <c r="G205" s="14"/>
      <c r="H205" s="14"/>
      <c r="I205" s="14"/>
      <c r="J205" s="14"/>
      <c r="K205" s="14"/>
      <c r="L205" s="14"/>
      <c r="M205" s="14"/>
      <c r="N205" s="14"/>
      <c r="O205" s="14"/>
      <c r="P205" s="14"/>
      <c r="Q205" s="14"/>
    </row>
    <row r="206" spans="1:17" ht="12.75">
      <c r="A206" s="14"/>
      <c r="C206" s="14"/>
      <c r="D206" s="14"/>
      <c r="E206" s="14"/>
      <c r="F206" s="14"/>
      <c r="G206" s="14"/>
      <c r="H206" s="14"/>
      <c r="I206" s="14"/>
      <c r="J206" s="14"/>
      <c r="K206" s="14"/>
      <c r="L206" s="14"/>
      <c r="M206" s="14"/>
      <c r="N206" s="14"/>
      <c r="O206" s="14"/>
      <c r="P206" s="14"/>
      <c r="Q206" s="14"/>
    </row>
    <row r="207" spans="1:17" ht="12.75">
      <c r="A207" s="14"/>
      <c r="C207" s="14"/>
      <c r="D207" s="14"/>
      <c r="E207" s="14"/>
      <c r="F207" s="14"/>
      <c r="G207" s="14"/>
      <c r="H207" s="14"/>
      <c r="I207" s="14"/>
      <c r="J207" s="14"/>
      <c r="K207" s="14"/>
      <c r="L207" s="14"/>
      <c r="M207" s="14"/>
      <c r="N207" s="14"/>
      <c r="O207" s="14"/>
      <c r="P207" s="14"/>
      <c r="Q207" s="14"/>
    </row>
    <row r="208" spans="1:17" ht="12.75">
      <c r="A208" s="14"/>
      <c r="C208" s="14"/>
      <c r="D208" s="14"/>
      <c r="E208" s="14"/>
      <c r="F208" s="14"/>
      <c r="G208" s="14"/>
      <c r="H208" s="14"/>
      <c r="I208" s="14"/>
      <c r="J208" s="14"/>
      <c r="K208" s="14"/>
      <c r="L208" s="14"/>
      <c r="M208" s="14"/>
      <c r="N208" s="14"/>
      <c r="O208" s="14"/>
      <c r="P208" s="14"/>
      <c r="Q208" s="14"/>
    </row>
    <row r="209" spans="1:17" ht="12.75">
      <c r="A209" s="14"/>
      <c r="C209" s="14"/>
      <c r="D209" s="14"/>
      <c r="E209" s="14"/>
      <c r="F209" s="14"/>
      <c r="G209" s="14"/>
      <c r="H209" s="14"/>
      <c r="I209" s="14"/>
      <c r="J209" s="14"/>
      <c r="K209" s="14"/>
      <c r="L209" s="14"/>
      <c r="M209" s="14"/>
      <c r="N209" s="14"/>
      <c r="O209" s="14"/>
      <c r="P209" s="14"/>
      <c r="Q209" s="14"/>
    </row>
    <row r="210" spans="1:17" ht="12.75">
      <c r="A210" s="14"/>
      <c r="C210" s="14"/>
      <c r="D210" s="14"/>
      <c r="E210" s="14"/>
      <c r="F210" s="14"/>
      <c r="G210" s="14"/>
      <c r="H210" s="14"/>
      <c r="I210" s="14"/>
      <c r="J210" s="14"/>
      <c r="K210" s="14"/>
      <c r="L210" s="14"/>
      <c r="M210" s="14"/>
      <c r="N210" s="14"/>
      <c r="O210" s="14"/>
      <c r="P210" s="14"/>
      <c r="Q210" s="14"/>
    </row>
    <row r="211" spans="1:17" ht="12.75">
      <c r="A211" s="14"/>
      <c r="C211" s="14"/>
      <c r="D211" s="14"/>
      <c r="E211" s="14"/>
      <c r="F211" s="14"/>
      <c r="G211" s="14"/>
      <c r="H211" s="14"/>
      <c r="I211" s="14"/>
      <c r="J211" s="14"/>
      <c r="K211" s="14"/>
      <c r="L211" s="14"/>
      <c r="M211" s="14"/>
      <c r="N211" s="14"/>
      <c r="O211" s="14"/>
      <c r="P211" s="14"/>
      <c r="Q211" s="14"/>
    </row>
    <row r="212" spans="1:17" ht="12.75">
      <c r="A212" s="14"/>
      <c r="C212" s="14"/>
      <c r="D212" s="14"/>
      <c r="E212" s="14"/>
      <c r="F212" s="14"/>
      <c r="G212" s="14"/>
      <c r="H212" s="14"/>
      <c r="I212" s="14"/>
      <c r="J212" s="14"/>
      <c r="K212" s="14"/>
      <c r="L212" s="14"/>
      <c r="M212" s="14"/>
      <c r="N212" s="14"/>
      <c r="O212" s="14"/>
      <c r="P212" s="14"/>
      <c r="Q212" s="14"/>
    </row>
    <row r="213" spans="1:17" ht="12.75">
      <c r="A213" s="14"/>
      <c r="C213" s="14"/>
      <c r="D213" s="14"/>
      <c r="E213" s="14"/>
      <c r="F213" s="14"/>
      <c r="G213" s="14"/>
      <c r="H213" s="14"/>
      <c r="I213" s="14"/>
      <c r="J213" s="14"/>
      <c r="K213" s="14"/>
      <c r="L213" s="14"/>
      <c r="M213" s="14"/>
      <c r="N213" s="14"/>
      <c r="O213" s="14"/>
      <c r="P213" s="14"/>
      <c r="Q213" s="14"/>
    </row>
    <row r="214" spans="1:17" ht="12.75">
      <c r="A214" s="14"/>
      <c r="C214" s="14"/>
      <c r="D214" s="14"/>
      <c r="E214" s="14"/>
      <c r="F214" s="14"/>
      <c r="G214" s="14"/>
      <c r="H214" s="14"/>
      <c r="I214" s="14"/>
      <c r="J214" s="14"/>
      <c r="K214" s="14"/>
      <c r="L214" s="14"/>
      <c r="M214" s="14"/>
      <c r="N214" s="14"/>
      <c r="O214" s="14"/>
      <c r="P214" s="14"/>
      <c r="Q214" s="14"/>
    </row>
    <row r="215" spans="1:17" ht="12.75">
      <c r="A215" s="14"/>
      <c r="C215" s="14"/>
      <c r="D215" s="14"/>
      <c r="E215" s="14"/>
      <c r="F215" s="14"/>
      <c r="G215" s="14"/>
      <c r="H215" s="14"/>
      <c r="I215" s="14"/>
      <c r="J215" s="14"/>
      <c r="K215" s="14"/>
      <c r="L215" s="14"/>
      <c r="M215" s="14"/>
      <c r="N215" s="14"/>
      <c r="O215" s="14"/>
      <c r="P215" s="14"/>
      <c r="Q215" s="14"/>
    </row>
    <row r="216" spans="1:17" ht="12.75">
      <c r="A216" s="14"/>
      <c r="C216" s="14"/>
      <c r="D216" s="14"/>
      <c r="E216" s="14"/>
      <c r="F216" s="14"/>
      <c r="G216" s="14"/>
      <c r="H216" s="14"/>
      <c r="I216" s="14"/>
      <c r="J216" s="14"/>
      <c r="K216" s="14"/>
      <c r="L216" s="14"/>
      <c r="M216" s="14"/>
      <c r="N216" s="14"/>
      <c r="O216" s="14"/>
      <c r="P216" s="14"/>
      <c r="Q216" s="14"/>
    </row>
    <row r="217" spans="1:17" ht="12.75">
      <c r="A217" s="14"/>
      <c r="C217" s="14"/>
      <c r="D217" s="14"/>
      <c r="E217" s="14"/>
      <c r="F217" s="14"/>
      <c r="G217" s="14"/>
      <c r="H217" s="14"/>
      <c r="I217" s="14"/>
      <c r="J217" s="14"/>
      <c r="K217" s="14"/>
      <c r="L217" s="14"/>
      <c r="M217" s="14"/>
      <c r="N217" s="14"/>
      <c r="O217" s="14"/>
      <c r="P217" s="14"/>
      <c r="Q217" s="14"/>
    </row>
    <row r="218" spans="1:17" ht="12.75">
      <c r="A218" s="14"/>
      <c r="C218" s="14"/>
      <c r="D218" s="14"/>
      <c r="E218" s="14"/>
      <c r="F218" s="14"/>
      <c r="G218" s="14"/>
      <c r="H218" s="14"/>
      <c r="I218" s="14"/>
      <c r="J218" s="14"/>
      <c r="K218" s="14"/>
      <c r="L218" s="14"/>
      <c r="M218" s="14"/>
      <c r="N218" s="14"/>
      <c r="O218" s="14"/>
      <c r="P218" s="14"/>
      <c r="Q218" s="14"/>
    </row>
    <row r="219" spans="1:17" ht="12.75">
      <c r="A219" s="14"/>
      <c r="C219" s="14"/>
      <c r="D219" s="14"/>
      <c r="E219" s="14"/>
      <c r="F219" s="14"/>
      <c r="G219" s="14"/>
      <c r="H219" s="14"/>
      <c r="I219" s="14"/>
      <c r="J219" s="14"/>
      <c r="K219" s="14"/>
      <c r="L219" s="14"/>
      <c r="M219" s="14"/>
      <c r="N219" s="14"/>
      <c r="O219" s="14"/>
      <c r="P219" s="14"/>
      <c r="Q219" s="14"/>
    </row>
    <row r="220" spans="1:17" ht="12.75">
      <c r="A220" s="14"/>
      <c r="C220" s="14"/>
      <c r="D220" s="14"/>
      <c r="E220" s="14"/>
      <c r="F220" s="14"/>
      <c r="G220" s="14"/>
      <c r="H220" s="14"/>
      <c r="I220" s="14"/>
      <c r="J220" s="14"/>
      <c r="K220" s="14"/>
      <c r="L220" s="14"/>
      <c r="M220" s="14"/>
      <c r="N220" s="14"/>
      <c r="O220" s="14"/>
      <c r="P220" s="14"/>
      <c r="Q220" s="14"/>
    </row>
    <row r="221" spans="1:17" ht="12.75">
      <c r="A221" s="14"/>
      <c r="C221" s="14"/>
      <c r="D221" s="14"/>
      <c r="E221" s="14"/>
      <c r="F221" s="14"/>
      <c r="G221" s="14"/>
      <c r="H221" s="14"/>
      <c r="I221" s="14"/>
      <c r="J221" s="14"/>
      <c r="K221" s="14"/>
      <c r="L221" s="14"/>
      <c r="M221" s="14"/>
      <c r="N221" s="14"/>
      <c r="O221" s="14"/>
      <c r="P221" s="14"/>
      <c r="Q221" s="14"/>
    </row>
    <row r="222" spans="1:17" ht="12.75">
      <c r="A222" s="14"/>
      <c r="C222" s="14"/>
      <c r="D222" s="14"/>
      <c r="E222" s="14"/>
      <c r="F222" s="14"/>
      <c r="G222" s="14"/>
      <c r="H222" s="14"/>
      <c r="I222" s="14"/>
      <c r="J222" s="14"/>
      <c r="K222" s="14"/>
      <c r="L222" s="14"/>
      <c r="M222" s="14"/>
      <c r="N222" s="14"/>
      <c r="O222" s="14"/>
      <c r="P222" s="14"/>
      <c r="Q222" s="14"/>
    </row>
    <row r="223" spans="1:17" ht="12.75">
      <c r="A223" s="14"/>
      <c r="C223" s="14"/>
      <c r="D223" s="14"/>
      <c r="E223" s="14"/>
      <c r="F223" s="14"/>
      <c r="G223" s="14"/>
      <c r="H223" s="14"/>
      <c r="I223" s="14"/>
      <c r="J223" s="14"/>
      <c r="K223" s="14"/>
      <c r="L223" s="14"/>
      <c r="M223" s="14"/>
      <c r="N223" s="14"/>
      <c r="O223" s="14"/>
      <c r="P223" s="14"/>
      <c r="Q223" s="14"/>
    </row>
    <row r="224" spans="1:17" ht="12.75">
      <c r="A224" s="14"/>
      <c r="C224" s="14"/>
      <c r="D224" s="14"/>
      <c r="E224" s="14"/>
      <c r="F224" s="14"/>
      <c r="G224" s="14"/>
      <c r="H224" s="14"/>
      <c r="I224" s="14"/>
      <c r="J224" s="14"/>
      <c r="K224" s="14"/>
      <c r="L224" s="14"/>
      <c r="M224" s="14"/>
      <c r="N224" s="14"/>
      <c r="O224" s="14"/>
      <c r="P224" s="14"/>
      <c r="Q224" s="14"/>
    </row>
    <row r="225" spans="1:17" ht="12.75">
      <c r="A225" s="14"/>
      <c r="C225" s="14"/>
      <c r="D225" s="14"/>
      <c r="E225" s="14"/>
      <c r="F225" s="14"/>
      <c r="G225" s="14"/>
      <c r="H225" s="14"/>
      <c r="I225" s="14"/>
      <c r="J225" s="14"/>
      <c r="K225" s="14"/>
      <c r="L225" s="14"/>
      <c r="M225" s="14"/>
      <c r="N225" s="14"/>
      <c r="O225" s="14"/>
      <c r="P225" s="14"/>
      <c r="Q225" s="14"/>
    </row>
    <row r="226" spans="1:17" ht="12.75">
      <c r="A226" s="14"/>
      <c r="C226" s="14"/>
      <c r="D226" s="14"/>
      <c r="E226" s="14"/>
      <c r="F226" s="14"/>
      <c r="G226" s="14"/>
      <c r="H226" s="14"/>
      <c r="I226" s="14"/>
      <c r="J226" s="14"/>
      <c r="K226" s="14"/>
      <c r="L226" s="14"/>
      <c r="M226" s="14"/>
      <c r="N226" s="14"/>
      <c r="O226" s="14"/>
      <c r="P226" s="14"/>
      <c r="Q226" s="14"/>
    </row>
    <row r="227" spans="1:17" ht="12.75">
      <c r="A227" s="14"/>
      <c r="C227" s="14"/>
      <c r="D227" s="14"/>
      <c r="E227" s="14"/>
      <c r="F227" s="14"/>
      <c r="G227" s="14"/>
      <c r="H227" s="14"/>
      <c r="I227" s="14"/>
      <c r="J227" s="14"/>
      <c r="K227" s="14"/>
      <c r="L227" s="14"/>
      <c r="M227" s="14"/>
      <c r="N227" s="14"/>
      <c r="O227" s="14"/>
      <c r="P227" s="14"/>
      <c r="Q227" s="14"/>
    </row>
    <row r="228" spans="1:17" ht="12.75">
      <c r="A228" s="14"/>
      <c r="C228" s="14"/>
      <c r="D228" s="14"/>
      <c r="E228" s="14"/>
      <c r="F228" s="14"/>
      <c r="G228" s="14"/>
      <c r="H228" s="14"/>
      <c r="I228" s="14"/>
      <c r="J228" s="14"/>
      <c r="K228" s="14"/>
      <c r="L228" s="14"/>
      <c r="M228" s="14"/>
      <c r="N228" s="14"/>
      <c r="O228" s="14"/>
      <c r="P228" s="14"/>
      <c r="Q228" s="14"/>
    </row>
    <row r="229" spans="1:17" ht="12.75">
      <c r="A229" s="14"/>
      <c r="C229" s="14"/>
      <c r="D229" s="14"/>
      <c r="E229" s="14"/>
      <c r="F229" s="14"/>
      <c r="G229" s="14"/>
      <c r="H229" s="14"/>
      <c r="I229" s="14"/>
      <c r="J229" s="14"/>
      <c r="K229" s="14"/>
      <c r="L229" s="14"/>
      <c r="M229" s="14"/>
      <c r="N229" s="14"/>
      <c r="O229" s="14"/>
      <c r="P229" s="14"/>
      <c r="Q229" s="14"/>
    </row>
    <row r="230" spans="1:17" ht="12.75">
      <c r="A230" s="14"/>
      <c r="C230" s="14"/>
      <c r="D230" s="14"/>
      <c r="E230" s="14"/>
      <c r="F230" s="14"/>
      <c r="G230" s="14"/>
      <c r="H230" s="14"/>
      <c r="I230" s="14"/>
      <c r="J230" s="14"/>
      <c r="K230" s="14"/>
      <c r="L230" s="14"/>
      <c r="M230" s="14"/>
      <c r="N230" s="14"/>
      <c r="O230" s="14"/>
      <c r="P230" s="14"/>
      <c r="Q230" s="14"/>
    </row>
    <row r="231" spans="1:17" ht="12.75">
      <c r="A231" s="14"/>
      <c r="C231" s="14"/>
      <c r="D231" s="14"/>
      <c r="E231" s="14"/>
      <c r="F231" s="14"/>
      <c r="G231" s="14"/>
      <c r="H231" s="14"/>
      <c r="I231" s="14"/>
      <c r="J231" s="14"/>
      <c r="K231" s="14"/>
      <c r="L231" s="14"/>
      <c r="M231" s="14"/>
      <c r="N231" s="14"/>
      <c r="O231" s="14"/>
      <c r="P231" s="14"/>
      <c r="Q231" s="14"/>
    </row>
    <row r="232" spans="1:17" ht="12.75">
      <c r="A232" s="14"/>
      <c r="C232" s="14"/>
      <c r="D232" s="14"/>
      <c r="E232" s="14"/>
      <c r="F232" s="14"/>
      <c r="G232" s="14"/>
      <c r="H232" s="14"/>
      <c r="I232" s="14"/>
      <c r="J232" s="14"/>
      <c r="K232" s="14"/>
      <c r="L232" s="14"/>
      <c r="M232" s="14"/>
      <c r="N232" s="14"/>
      <c r="O232" s="14"/>
      <c r="P232" s="14"/>
      <c r="Q232" s="14"/>
    </row>
    <row r="233" spans="1:17" ht="12.75">
      <c r="A233" s="14"/>
      <c r="C233" s="14"/>
      <c r="D233" s="14"/>
      <c r="E233" s="14"/>
      <c r="F233" s="14"/>
      <c r="G233" s="14"/>
      <c r="H233" s="14"/>
      <c r="I233" s="14"/>
      <c r="J233" s="14"/>
      <c r="K233" s="14"/>
      <c r="L233" s="14"/>
      <c r="M233" s="14"/>
      <c r="N233" s="14"/>
      <c r="O233" s="14"/>
      <c r="P233" s="14"/>
      <c r="Q233" s="14"/>
    </row>
    <row r="234" spans="1:17" ht="12.75">
      <c r="A234" s="14"/>
      <c r="C234" s="14"/>
      <c r="D234" s="14"/>
      <c r="E234" s="14"/>
      <c r="F234" s="14"/>
      <c r="G234" s="14"/>
      <c r="H234" s="14"/>
      <c r="I234" s="14"/>
      <c r="J234" s="14"/>
      <c r="K234" s="14"/>
      <c r="L234" s="14"/>
      <c r="M234" s="14"/>
      <c r="N234" s="14"/>
      <c r="O234" s="14"/>
      <c r="P234" s="14"/>
      <c r="Q234" s="14"/>
    </row>
    <row r="235" spans="1:17" ht="12.75">
      <c r="A235" s="14"/>
      <c r="C235" s="14"/>
      <c r="D235" s="14"/>
      <c r="E235" s="14"/>
      <c r="F235" s="14"/>
      <c r="G235" s="14"/>
      <c r="H235" s="14"/>
      <c r="I235" s="14"/>
      <c r="J235" s="14"/>
      <c r="K235" s="14"/>
      <c r="L235" s="14"/>
      <c r="M235" s="14"/>
      <c r="N235" s="14"/>
      <c r="O235" s="14"/>
      <c r="P235" s="14"/>
      <c r="Q235" s="14"/>
    </row>
    <row r="236" spans="1:17" ht="12.75">
      <c r="A236" s="14"/>
      <c r="C236" s="14"/>
      <c r="D236" s="14"/>
      <c r="E236" s="14"/>
      <c r="F236" s="14"/>
      <c r="G236" s="14"/>
      <c r="H236" s="14"/>
      <c r="I236" s="14"/>
      <c r="J236" s="14"/>
      <c r="K236" s="14"/>
      <c r="L236" s="14"/>
      <c r="M236" s="14"/>
      <c r="N236" s="14"/>
      <c r="O236" s="14"/>
      <c r="P236" s="14"/>
      <c r="Q236" s="14"/>
    </row>
    <row r="237" spans="1:17" ht="12.75">
      <c r="A237" s="14"/>
      <c r="C237" s="14"/>
      <c r="D237" s="14"/>
      <c r="E237" s="14"/>
      <c r="F237" s="14"/>
      <c r="G237" s="14"/>
      <c r="H237" s="14"/>
      <c r="I237" s="14"/>
      <c r="J237" s="14"/>
      <c r="K237" s="14"/>
      <c r="L237" s="14"/>
      <c r="M237" s="14"/>
      <c r="N237" s="14"/>
      <c r="O237" s="14"/>
      <c r="P237" s="14"/>
      <c r="Q237" s="14"/>
    </row>
    <row r="238" spans="1:17" ht="12.75">
      <c r="A238" s="14"/>
      <c r="C238" s="14"/>
      <c r="D238" s="14"/>
      <c r="E238" s="14"/>
      <c r="F238" s="14"/>
      <c r="G238" s="14"/>
      <c r="H238" s="14"/>
      <c r="I238" s="14"/>
      <c r="J238" s="14"/>
      <c r="K238" s="14"/>
      <c r="L238" s="14"/>
      <c r="M238" s="14"/>
      <c r="N238" s="14"/>
      <c r="O238" s="14"/>
      <c r="P238" s="14"/>
      <c r="Q238" s="14"/>
    </row>
    <row r="239" spans="1:17" ht="12.75">
      <c r="A239" s="14"/>
      <c r="C239" s="14"/>
      <c r="D239" s="14"/>
      <c r="E239" s="14"/>
      <c r="F239" s="14"/>
      <c r="G239" s="14"/>
      <c r="H239" s="14"/>
      <c r="I239" s="14"/>
      <c r="J239" s="14"/>
      <c r="K239" s="14"/>
      <c r="L239" s="14"/>
      <c r="M239" s="14"/>
      <c r="N239" s="14"/>
      <c r="O239" s="14"/>
      <c r="P239" s="14"/>
      <c r="Q239" s="14"/>
    </row>
    <row r="240" spans="1:17" ht="12.75">
      <c r="A240" s="14"/>
      <c r="C240" s="14"/>
      <c r="D240" s="14"/>
      <c r="E240" s="14"/>
      <c r="F240" s="14"/>
      <c r="G240" s="14"/>
      <c r="H240" s="14"/>
      <c r="I240" s="14"/>
      <c r="J240" s="14"/>
      <c r="K240" s="14"/>
      <c r="L240" s="14"/>
      <c r="M240" s="14"/>
      <c r="N240" s="14"/>
      <c r="O240" s="14"/>
      <c r="P240" s="14"/>
      <c r="Q240" s="14"/>
    </row>
    <row r="241" spans="1:17" ht="12.75">
      <c r="A241" s="14"/>
      <c r="C241" s="14"/>
      <c r="D241" s="14"/>
      <c r="E241" s="14"/>
      <c r="F241" s="14"/>
      <c r="G241" s="14"/>
      <c r="H241" s="14"/>
      <c r="I241" s="14"/>
      <c r="J241" s="14"/>
      <c r="K241" s="14"/>
      <c r="L241" s="14"/>
      <c r="M241" s="14"/>
      <c r="N241" s="14"/>
      <c r="O241" s="14"/>
      <c r="P241" s="14"/>
      <c r="Q241" s="14"/>
    </row>
    <row r="242" spans="1:17" ht="12.75">
      <c r="A242" s="14"/>
      <c r="C242" s="14"/>
      <c r="D242" s="14"/>
      <c r="E242" s="14"/>
      <c r="F242" s="14"/>
      <c r="G242" s="14"/>
      <c r="H242" s="14"/>
      <c r="I242" s="14"/>
      <c r="J242" s="14"/>
      <c r="K242" s="14"/>
      <c r="L242" s="14"/>
      <c r="M242" s="14"/>
      <c r="N242" s="14"/>
      <c r="O242" s="14"/>
      <c r="P242" s="14"/>
      <c r="Q242" s="14"/>
    </row>
    <row r="243" spans="1:17" ht="12.75">
      <c r="A243" s="14"/>
      <c r="C243" s="14"/>
      <c r="D243" s="14"/>
      <c r="E243" s="14"/>
      <c r="F243" s="14"/>
      <c r="G243" s="14"/>
      <c r="H243" s="14"/>
      <c r="I243" s="14"/>
      <c r="J243" s="14"/>
      <c r="K243" s="14"/>
      <c r="L243" s="14"/>
      <c r="M243" s="14"/>
      <c r="N243" s="14"/>
      <c r="O243" s="14"/>
      <c r="P243" s="14"/>
      <c r="Q243" s="14"/>
    </row>
    <row r="244" spans="1:17" ht="12.75">
      <c r="A244" s="14"/>
      <c r="C244" s="14"/>
      <c r="D244" s="14"/>
      <c r="E244" s="14"/>
      <c r="F244" s="14"/>
      <c r="G244" s="14"/>
      <c r="H244" s="14"/>
      <c r="I244" s="14"/>
      <c r="J244" s="14"/>
      <c r="K244" s="14"/>
      <c r="L244" s="14"/>
      <c r="M244" s="14"/>
      <c r="N244" s="14"/>
      <c r="O244" s="14"/>
      <c r="P244" s="14"/>
      <c r="Q244" s="14"/>
    </row>
    <row r="245" spans="1:17" ht="12.75">
      <c r="A245" s="14"/>
      <c r="C245" s="14"/>
      <c r="D245" s="14"/>
      <c r="E245" s="14"/>
      <c r="F245" s="14"/>
      <c r="G245" s="14"/>
      <c r="H245" s="14"/>
      <c r="I245" s="14"/>
      <c r="J245" s="14"/>
      <c r="K245" s="14"/>
      <c r="L245" s="14"/>
      <c r="M245" s="14"/>
      <c r="N245" s="14"/>
      <c r="O245" s="14"/>
      <c r="P245" s="14"/>
      <c r="Q245" s="14"/>
    </row>
    <row r="246" spans="1:17" ht="12.75">
      <c r="A246" s="14"/>
      <c r="C246" s="14"/>
      <c r="D246" s="14"/>
      <c r="E246" s="14"/>
      <c r="F246" s="14"/>
      <c r="G246" s="14"/>
      <c r="H246" s="14"/>
      <c r="I246" s="14"/>
      <c r="J246" s="14"/>
      <c r="K246" s="14"/>
      <c r="L246" s="14"/>
      <c r="M246" s="14"/>
      <c r="N246" s="14"/>
      <c r="O246" s="14"/>
      <c r="P246" s="14"/>
      <c r="Q246" s="14"/>
    </row>
    <row r="247" spans="1:17" ht="12.75">
      <c r="A247" s="14"/>
      <c r="C247" s="14"/>
      <c r="D247" s="14"/>
      <c r="E247" s="14"/>
      <c r="F247" s="14"/>
      <c r="G247" s="14"/>
      <c r="H247" s="14"/>
      <c r="I247" s="14"/>
      <c r="J247" s="14"/>
      <c r="K247" s="14"/>
      <c r="L247" s="14"/>
      <c r="M247" s="14"/>
      <c r="N247" s="14"/>
      <c r="O247" s="14"/>
      <c r="P247" s="14"/>
      <c r="Q247" s="14"/>
    </row>
    <row r="248" spans="1:17" ht="12.75">
      <c r="A248" s="14"/>
      <c r="C248" s="14"/>
      <c r="D248" s="14"/>
      <c r="E248" s="14"/>
      <c r="F248" s="14"/>
      <c r="G248" s="14"/>
      <c r="H248" s="14"/>
      <c r="I248" s="14"/>
      <c r="J248" s="14"/>
      <c r="K248" s="14"/>
      <c r="L248" s="14"/>
      <c r="M248" s="14"/>
      <c r="N248" s="14"/>
      <c r="O248" s="14"/>
      <c r="P248" s="14"/>
      <c r="Q248" s="14"/>
    </row>
    <row r="249" spans="1:17" ht="12.75">
      <c r="A249" s="14"/>
      <c r="C249" s="14"/>
      <c r="D249" s="14"/>
      <c r="E249" s="14"/>
      <c r="F249" s="14"/>
      <c r="G249" s="14"/>
      <c r="H249" s="14"/>
      <c r="I249" s="14"/>
      <c r="J249" s="14"/>
      <c r="K249" s="14"/>
      <c r="L249" s="14"/>
      <c r="M249" s="14"/>
      <c r="N249" s="14"/>
      <c r="O249" s="14"/>
      <c r="P249" s="14"/>
      <c r="Q249" s="14"/>
    </row>
    <row r="250" spans="1:17" ht="12.75">
      <c r="A250" s="14"/>
      <c r="C250" s="14"/>
      <c r="D250" s="14"/>
      <c r="E250" s="14"/>
      <c r="F250" s="14"/>
      <c r="G250" s="14"/>
      <c r="H250" s="14"/>
      <c r="I250" s="14"/>
      <c r="J250" s="14"/>
      <c r="K250" s="14"/>
      <c r="L250" s="14"/>
      <c r="M250" s="14"/>
      <c r="N250" s="14"/>
      <c r="O250" s="14"/>
      <c r="P250" s="14"/>
      <c r="Q250" s="14"/>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Q87"/>
  <sheetViews>
    <sheetView zoomScalePageLayoutView="0" workbookViewId="0" topLeftCell="A1">
      <selection activeCell="A1" sqref="A1"/>
    </sheetView>
  </sheetViews>
  <sheetFormatPr defaultColWidth="9.140625" defaultRowHeight="12.75"/>
  <cols>
    <col min="1" max="3" width="36.00390625" style="0" customWidth="1"/>
    <col min="4" max="4" width="29.28125" style="154" customWidth="1"/>
    <col min="5" max="5" width="18.57421875" style="0" customWidth="1"/>
    <col min="6" max="6" width="17.28125" style="0" customWidth="1"/>
    <col min="8" max="8" width="16.28125" style="0" customWidth="1"/>
    <col min="9" max="9" width="15.28125" style="0" customWidth="1"/>
    <col min="10" max="10" width="29.7109375" style="154" customWidth="1"/>
    <col min="11" max="11" width="17.57421875" style="0" customWidth="1"/>
    <col min="12" max="12" width="17.7109375" style="0" customWidth="1"/>
    <col min="13" max="14" width="12.7109375" style="0" customWidth="1"/>
    <col min="15" max="15" width="15.28125" style="0" bestFit="1" customWidth="1"/>
    <col min="16" max="16" width="15.28125" style="0" customWidth="1"/>
    <col min="17" max="17" width="17.140625" style="0" customWidth="1"/>
  </cols>
  <sheetData>
    <row r="2" spans="1:9" ht="20.25">
      <c r="A2" s="89" t="s">
        <v>50</v>
      </c>
      <c r="B2" s="89"/>
      <c r="C2" s="89"/>
      <c r="D2" s="156"/>
      <c r="E2" s="18"/>
      <c r="F2" s="18"/>
      <c r="G2" s="19"/>
      <c r="H2" s="19"/>
      <c r="I2" s="19"/>
    </row>
    <row r="3" spans="1:9" ht="12.75" customHeight="1">
      <c r="A3" s="17"/>
      <c r="B3" s="17"/>
      <c r="C3" s="17"/>
      <c r="D3" s="157"/>
      <c r="E3" s="18"/>
      <c r="F3" s="18"/>
      <c r="G3" s="19"/>
      <c r="H3" s="19"/>
      <c r="I3" s="19"/>
    </row>
    <row r="4" spans="1:9" ht="21" customHeight="1">
      <c r="A4" s="35" t="s">
        <v>9</v>
      </c>
      <c r="B4" s="35"/>
      <c r="C4" s="35"/>
      <c r="D4" s="157"/>
      <c r="E4" s="18"/>
      <c r="F4" s="18"/>
      <c r="G4" s="19"/>
      <c r="H4" s="19"/>
      <c r="I4" s="19"/>
    </row>
    <row r="5" spans="1:17" ht="27" customHeight="1" thickBot="1">
      <c r="A5" s="100" t="s">
        <v>43</v>
      </c>
      <c r="B5" s="88"/>
      <c r="C5" s="88"/>
      <c r="D5" s="156"/>
      <c r="E5" s="90"/>
      <c r="F5" s="90"/>
      <c r="G5" s="91"/>
      <c r="H5" s="91"/>
      <c r="I5" s="91"/>
      <c r="J5" s="151"/>
      <c r="K5" s="91"/>
      <c r="L5" s="91"/>
      <c r="M5" s="91"/>
      <c r="N5" s="91"/>
      <c r="O5" s="91"/>
      <c r="P5" s="91"/>
      <c r="Q5" s="91"/>
    </row>
    <row r="6" spans="1:17" ht="71.25" customHeight="1" thickBot="1">
      <c r="A6" s="3" t="s">
        <v>0</v>
      </c>
      <c r="B6" s="173" t="s">
        <v>93</v>
      </c>
      <c r="C6" s="173" t="s">
        <v>94</v>
      </c>
      <c r="D6" s="4" t="s">
        <v>1</v>
      </c>
      <c r="E6" s="5" t="s">
        <v>2</v>
      </c>
      <c r="F6" s="5" t="s">
        <v>3</v>
      </c>
      <c r="G6" s="4" t="s">
        <v>4</v>
      </c>
      <c r="H6" s="5" t="s">
        <v>5</v>
      </c>
      <c r="I6" s="5" t="s">
        <v>6</v>
      </c>
      <c r="J6" s="86" t="s">
        <v>100</v>
      </c>
      <c r="K6" s="87" t="s">
        <v>95</v>
      </c>
      <c r="L6" s="87" t="s">
        <v>96</v>
      </c>
      <c r="M6" s="86" t="s">
        <v>4</v>
      </c>
      <c r="N6" s="87" t="s">
        <v>102</v>
      </c>
      <c r="O6" s="87" t="s">
        <v>97</v>
      </c>
      <c r="P6" s="87" t="s">
        <v>147</v>
      </c>
      <c r="Q6" s="87" t="s">
        <v>146</v>
      </c>
    </row>
    <row r="7" spans="1:17" ht="30" customHeight="1">
      <c r="A7" s="263" t="s">
        <v>103</v>
      </c>
      <c r="B7" s="272"/>
      <c r="C7" s="257"/>
      <c r="D7" s="147" t="s">
        <v>35</v>
      </c>
      <c r="E7" s="6">
        <v>48400</v>
      </c>
      <c r="F7" s="7">
        <f>E7*1.21</f>
        <v>58564</v>
      </c>
      <c r="G7" s="266">
        <v>1</v>
      </c>
      <c r="H7" s="6">
        <f>F7*$G$7</f>
        <v>58564</v>
      </c>
      <c r="I7" s="269">
        <f>(H7+H8+H9)/3</f>
        <v>52312.333333333336</v>
      </c>
      <c r="J7" s="147" t="s">
        <v>35</v>
      </c>
      <c r="K7" s="124"/>
      <c r="L7" s="125">
        <f aca="true" t="shared" si="0" ref="L7:L27">K7*1.21</f>
        <v>0</v>
      </c>
      <c r="M7" s="302">
        <v>1</v>
      </c>
      <c r="N7" s="64">
        <f aca="true" t="shared" si="1" ref="N7:O9">K7*$M$7</f>
        <v>0</v>
      </c>
      <c r="O7" s="64">
        <f t="shared" si="1"/>
        <v>0</v>
      </c>
      <c r="P7" s="305">
        <f>SUM(N7:N9)/3</f>
        <v>0</v>
      </c>
      <c r="Q7" s="305">
        <f>SUM(O7:O9)/3</f>
        <v>0</v>
      </c>
    </row>
    <row r="8" spans="1:17" ht="30" customHeight="1">
      <c r="A8" s="264"/>
      <c r="B8" s="273"/>
      <c r="C8" s="258"/>
      <c r="D8" s="148" t="s">
        <v>36</v>
      </c>
      <c r="E8" s="8">
        <v>44000</v>
      </c>
      <c r="F8" s="9">
        <f>E8*1.21</f>
        <v>53240</v>
      </c>
      <c r="G8" s="267"/>
      <c r="H8" s="8">
        <f aca="true" t="shared" si="2" ref="H8:H27">F8*$G$7</f>
        <v>53240</v>
      </c>
      <c r="I8" s="270"/>
      <c r="J8" s="148" t="s">
        <v>36</v>
      </c>
      <c r="K8" s="126"/>
      <c r="L8" s="9">
        <f t="shared" si="0"/>
        <v>0</v>
      </c>
      <c r="M8" s="303"/>
      <c r="N8" s="8">
        <f t="shared" si="1"/>
        <v>0</v>
      </c>
      <c r="O8" s="8">
        <f t="shared" si="1"/>
        <v>0</v>
      </c>
      <c r="P8" s="306"/>
      <c r="Q8" s="306"/>
    </row>
    <row r="9" spans="1:17" ht="30" customHeight="1" thickBot="1">
      <c r="A9" s="265"/>
      <c r="B9" s="274"/>
      <c r="C9" s="259"/>
      <c r="D9" s="149" t="s">
        <v>37</v>
      </c>
      <c r="E9" s="10">
        <v>37300</v>
      </c>
      <c r="F9" s="11">
        <v>45133</v>
      </c>
      <c r="G9" s="268"/>
      <c r="H9" s="10">
        <f t="shared" si="2"/>
        <v>45133</v>
      </c>
      <c r="I9" s="271"/>
      <c r="J9" s="149" t="s">
        <v>37</v>
      </c>
      <c r="K9" s="127"/>
      <c r="L9" s="62">
        <f t="shared" si="0"/>
        <v>0</v>
      </c>
      <c r="M9" s="304"/>
      <c r="N9" s="61">
        <f t="shared" si="1"/>
        <v>0</v>
      </c>
      <c r="O9" s="61">
        <f t="shared" si="1"/>
        <v>0</v>
      </c>
      <c r="P9" s="307"/>
      <c r="Q9" s="307"/>
    </row>
    <row r="10" spans="1:17" ht="30" customHeight="1">
      <c r="A10" s="275" t="s">
        <v>104</v>
      </c>
      <c r="B10" s="272"/>
      <c r="C10" s="257"/>
      <c r="D10" s="147" t="s">
        <v>35</v>
      </c>
      <c r="E10" s="6">
        <v>7150</v>
      </c>
      <c r="F10" s="7">
        <f>E10*1.21</f>
        <v>8651.5</v>
      </c>
      <c r="G10" s="266">
        <v>1</v>
      </c>
      <c r="H10" s="6">
        <f t="shared" si="2"/>
        <v>8651.5</v>
      </c>
      <c r="I10" s="269">
        <f>(H10+H11+H12)/3</f>
        <v>8124.166666666667</v>
      </c>
      <c r="J10" s="147" t="s">
        <v>35</v>
      </c>
      <c r="K10" s="124"/>
      <c r="L10" s="125">
        <f>K10*1.21</f>
        <v>0</v>
      </c>
      <c r="M10" s="302">
        <v>1</v>
      </c>
      <c r="N10" s="64">
        <f aca="true" t="shared" si="3" ref="N10:O12">K10*$M$10</f>
        <v>0</v>
      </c>
      <c r="O10" s="64">
        <f t="shared" si="3"/>
        <v>0</v>
      </c>
      <c r="P10" s="305">
        <f>SUM(N10:N12)/3</f>
        <v>0</v>
      </c>
      <c r="Q10" s="305">
        <f>SUM(O10:O12)/3</f>
        <v>0</v>
      </c>
    </row>
    <row r="11" spans="1:17" ht="30" customHeight="1">
      <c r="A11" s="276"/>
      <c r="B11" s="273"/>
      <c r="C11" s="258"/>
      <c r="D11" s="148" t="s">
        <v>36</v>
      </c>
      <c r="E11" s="8">
        <v>6500</v>
      </c>
      <c r="F11" s="9">
        <f>E11*1.21</f>
        <v>7865</v>
      </c>
      <c r="G11" s="267"/>
      <c r="H11" s="8">
        <f t="shared" si="2"/>
        <v>7865</v>
      </c>
      <c r="I11" s="270"/>
      <c r="J11" s="148" t="s">
        <v>36</v>
      </c>
      <c r="K11" s="126"/>
      <c r="L11" s="9">
        <f t="shared" si="0"/>
        <v>0</v>
      </c>
      <c r="M11" s="303"/>
      <c r="N11" s="8">
        <f t="shared" si="3"/>
        <v>0</v>
      </c>
      <c r="O11" s="8">
        <f t="shared" si="3"/>
        <v>0</v>
      </c>
      <c r="P11" s="306"/>
      <c r="Q11" s="306"/>
    </row>
    <row r="12" spans="1:17" ht="30" customHeight="1" thickBot="1">
      <c r="A12" s="277"/>
      <c r="B12" s="274"/>
      <c r="C12" s="259"/>
      <c r="D12" s="149" t="s">
        <v>37</v>
      </c>
      <c r="E12" s="10">
        <v>6500</v>
      </c>
      <c r="F12" s="11">
        <v>7856</v>
      </c>
      <c r="G12" s="268"/>
      <c r="H12" s="10">
        <f t="shared" si="2"/>
        <v>7856</v>
      </c>
      <c r="I12" s="271"/>
      <c r="J12" s="149" t="s">
        <v>37</v>
      </c>
      <c r="K12" s="127"/>
      <c r="L12" s="62">
        <f t="shared" si="0"/>
        <v>0</v>
      </c>
      <c r="M12" s="304"/>
      <c r="N12" s="61">
        <f t="shared" si="3"/>
        <v>0</v>
      </c>
      <c r="O12" s="61">
        <f t="shared" si="3"/>
        <v>0</v>
      </c>
      <c r="P12" s="307"/>
      <c r="Q12" s="307"/>
    </row>
    <row r="13" spans="1:17" ht="30" customHeight="1">
      <c r="A13" s="279" t="s">
        <v>105</v>
      </c>
      <c r="B13" s="272"/>
      <c r="C13" s="257"/>
      <c r="D13" s="147" t="s">
        <v>35</v>
      </c>
      <c r="E13" s="6">
        <v>3960</v>
      </c>
      <c r="F13" s="7">
        <f>E13*1.21</f>
        <v>4791.599999999999</v>
      </c>
      <c r="G13" s="266">
        <v>1</v>
      </c>
      <c r="H13" s="6">
        <f t="shared" si="2"/>
        <v>4791.599999999999</v>
      </c>
      <c r="I13" s="269">
        <f>(H13+H14+H15)/3</f>
        <v>5146.533333333333</v>
      </c>
      <c r="J13" s="147" t="s">
        <v>35</v>
      </c>
      <c r="K13" s="124"/>
      <c r="L13" s="125">
        <f>K13*1.21</f>
        <v>0</v>
      </c>
      <c r="M13" s="302">
        <v>1</v>
      </c>
      <c r="N13" s="64">
        <f>K13*M13</f>
        <v>0</v>
      </c>
      <c r="O13" s="64">
        <f>L13*$M$13</f>
        <v>0</v>
      </c>
      <c r="P13" s="305">
        <f>SUM(N13:N15)/3</f>
        <v>0</v>
      </c>
      <c r="Q13" s="305">
        <f>SUM(O13:O15)/3</f>
        <v>0</v>
      </c>
    </row>
    <row r="14" spans="1:17" ht="30" customHeight="1">
      <c r="A14" s="280"/>
      <c r="B14" s="273"/>
      <c r="C14" s="258"/>
      <c r="D14" s="148" t="s">
        <v>36</v>
      </c>
      <c r="E14" s="8">
        <v>3300</v>
      </c>
      <c r="F14" s="9">
        <f>E14*1.21</f>
        <v>3993</v>
      </c>
      <c r="G14" s="267"/>
      <c r="H14" s="8">
        <f t="shared" si="2"/>
        <v>3993</v>
      </c>
      <c r="I14" s="270"/>
      <c r="J14" s="148" t="s">
        <v>36</v>
      </c>
      <c r="K14" s="126"/>
      <c r="L14" s="9">
        <f t="shared" si="0"/>
        <v>0</v>
      </c>
      <c r="M14" s="303"/>
      <c r="N14" s="8">
        <f>K14*M14</f>
        <v>0</v>
      </c>
      <c r="O14" s="8">
        <f>L14*$M$13</f>
        <v>0</v>
      </c>
      <c r="P14" s="306"/>
      <c r="Q14" s="306"/>
    </row>
    <row r="15" spans="1:17" ht="30" customHeight="1" thickBot="1">
      <c r="A15" s="281"/>
      <c r="B15" s="274"/>
      <c r="C15" s="259"/>
      <c r="D15" s="149" t="s">
        <v>37</v>
      </c>
      <c r="E15" s="10">
        <v>5500</v>
      </c>
      <c r="F15" s="11">
        <v>6655</v>
      </c>
      <c r="G15" s="268"/>
      <c r="H15" s="10">
        <f t="shared" si="2"/>
        <v>6655</v>
      </c>
      <c r="I15" s="271"/>
      <c r="J15" s="149" t="s">
        <v>37</v>
      </c>
      <c r="K15" s="127"/>
      <c r="L15" s="62">
        <f t="shared" si="0"/>
        <v>0</v>
      </c>
      <c r="M15" s="304"/>
      <c r="N15" s="61">
        <f>K15*M15</f>
        <v>0</v>
      </c>
      <c r="O15" s="174">
        <f>L15*$M$13</f>
        <v>0</v>
      </c>
      <c r="P15" s="307"/>
      <c r="Q15" s="307"/>
    </row>
    <row r="16" spans="1:17" ht="30" customHeight="1">
      <c r="A16" s="282" t="s">
        <v>106</v>
      </c>
      <c r="B16" s="272"/>
      <c r="C16" s="257"/>
      <c r="D16" s="147" t="s">
        <v>35</v>
      </c>
      <c r="E16" s="6">
        <v>31240</v>
      </c>
      <c r="F16" s="7">
        <f>E16*1.21</f>
        <v>37800.4</v>
      </c>
      <c r="G16" s="266">
        <v>1</v>
      </c>
      <c r="H16" s="6">
        <f t="shared" si="2"/>
        <v>37800.4</v>
      </c>
      <c r="I16" s="269">
        <f>(H16+H17+H18)/3</f>
        <v>35509.46666666667</v>
      </c>
      <c r="J16" s="147" t="s">
        <v>35</v>
      </c>
      <c r="K16" s="124"/>
      <c r="L16" s="125">
        <f>K16*1.21</f>
        <v>0</v>
      </c>
      <c r="M16" s="302">
        <v>1</v>
      </c>
      <c r="N16" s="64">
        <f aca="true" t="shared" si="4" ref="N16:O18">K16*$M$16</f>
        <v>0</v>
      </c>
      <c r="O16" s="64">
        <f t="shared" si="4"/>
        <v>0</v>
      </c>
      <c r="P16" s="305">
        <f>SUM(N16:N18)/3</f>
        <v>0</v>
      </c>
      <c r="Q16" s="305">
        <f>SUM(O16:O18)/3</f>
        <v>0</v>
      </c>
    </row>
    <row r="17" spans="1:17" ht="30" customHeight="1">
      <c r="A17" s="283"/>
      <c r="B17" s="273"/>
      <c r="C17" s="258"/>
      <c r="D17" s="148" t="s">
        <v>36</v>
      </c>
      <c r="E17" s="8">
        <v>28400</v>
      </c>
      <c r="F17" s="9">
        <f>E17*1.21</f>
        <v>34364</v>
      </c>
      <c r="G17" s="267"/>
      <c r="H17" s="8">
        <f t="shared" si="2"/>
        <v>34364</v>
      </c>
      <c r="I17" s="270"/>
      <c r="J17" s="148" t="s">
        <v>36</v>
      </c>
      <c r="K17" s="126"/>
      <c r="L17" s="9">
        <f t="shared" si="0"/>
        <v>0</v>
      </c>
      <c r="M17" s="303"/>
      <c r="N17" s="8">
        <f t="shared" si="4"/>
        <v>0</v>
      </c>
      <c r="O17" s="8">
        <f t="shared" si="4"/>
        <v>0</v>
      </c>
      <c r="P17" s="306"/>
      <c r="Q17" s="306"/>
    </row>
    <row r="18" spans="1:17" ht="30" customHeight="1" thickBot="1">
      <c r="A18" s="284"/>
      <c r="B18" s="274"/>
      <c r="C18" s="259"/>
      <c r="D18" s="149" t="s">
        <v>37</v>
      </c>
      <c r="E18" s="10">
        <v>28400</v>
      </c>
      <c r="F18" s="11">
        <v>34364</v>
      </c>
      <c r="G18" s="268"/>
      <c r="H18" s="10">
        <f t="shared" si="2"/>
        <v>34364</v>
      </c>
      <c r="I18" s="271"/>
      <c r="J18" s="149" t="s">
        <v>37</v>
      </c>
      <c r="K18" s="127"/>
      <c r="L18" s="62">
        <f t="shared" si="0"/>
        <v>0</v>
      </c>
      <c r="M18" s="304"/>
      <c r="N18" s="61">
        <f t="shared" si="4"/>
        <v>0</v>
      </c>
      <c r="O18" s="61">
        <f t="shared" si="4"/>
        <v>0</v>
      </c>
      <c r="P18" s="307"/>
      <c r="Q18" s="307"/>
    </row>
    <row r="19" spans="1:17" ht="30" customHeight="1">
      <c r="A19" s="260" t="s">
        <v>38</v>
      </c>
      <c r="B19" s="272"/>
      <c r="C19" s="257"/>
      <c r="D19" s="147" t="s">
        <v>35</v>
      </c>
      <c r="E19" s="6">
        <v>10748</v>
      </c>
      <c r="F19" s="7">
        <f>E19*1.21</f>
        <v>13005.08</v>
      </c>
      <c r="G19" s="266">
        <v>1</v>
      </c>
      <c r="H19" s="6">
        <f t="shared" si="2"/>
        <v>13005.08</v>
      </c>
      <c r="I19" s="269">
        <f>(H19+H20+H21)/3</f>
        <v>13006.693333333335</v>
      </c>
      <c r="J19" s="147" t="s">
        <v>35</v>
      </c>
      <c r="K19" s="124"/>
      <c r="L19" s="125">
        <f>K19*1.21</f>
        <v>0</v>
      </c>
      <c r="M19" s="302">
        <v>1</v>
      </c>
      <c r="N19" s="64">
        <f aca="true" t="shared" si="5" ref="N19:O21">K19*$M$19</f>
        <v>0</v>
      </c>
      <c r="O19" s="64">
        <f t="shared" si="5"/>
        <v>0</v>
      </c>
      <c r="P19" s="305">
        <f>SUM(N19:N21)/3</f>
        <v>0</v>
      </c>
      <c r="Q19" s="305">
        <f>SUM(O19:O21)/3</f>
        <v>0</v>
      </c>
    </row>
    <row r="20" spans="1:17" ht="30" customHeight="1">
      <c r="A20" s="261"/>
      <c r="B20" s="273"/>
      <c r="C20" s="258"/>
      <c r="D20" s="148" t="s">
        <v>36</v>
      </c>
      <c r="E20" s="8">
        <v>12000</v>
      </c>
      <c r="F20" s="9">
        <f>E20*1.21</f>
        <v>14520</v>
      </c>
      <c r="G20" s="267"/>
      <c r="H20" s="8">
        <f t="shared" si="2"/>
        <v>14520</v>
      </c>
      <c r="I20" s="270"/>
      <c r="J20" s="148" t="s">
        <v>36</v>
      </c>
      <c r="K20" s="126"/>
      <c r="L20" s="9">
        <f t="shared" si="0"/>
        <v>0</v>
      </c>
      <c r="M20" s="303"/>
      <c r="N20" s="8">
        <f t="shared" si="5"/>
        <v>0</v>
      </c>
      <c r="O20" s="8">
        <f t="shared" si="5"/>
        <v>0</v>
      </c>
      <c r="P20" s="306"/>
      <c r="Q20" s="306"/>
    </row>
    <row r="21" spans="1:17" ht="30" customHeight="1" thickBot="1">
      <c r="A21" s="262"/>
      <c r="B21" s="274"/>
      <c r="C21" s="259"/>
      <c r="D21" s="149" t="s">
        <v>37</v>
      </c>
      <c r="E21" s="10">
        <v>9500</v>
      </c>
      <c r="F21" s="11">
        <v>11495</v>
      </c>
      <c r="G21" s="268"/>
      <c r="H21" s="10">
        <f t="shared" si="2"/>
        <v>11495</v>
      </c>
      <c r="I21" s="271"/>
      <c r="J21" s="149" t="s">
        <v>37</v>
      </c>
      <c r="K21" s="127"/>
      <c r="L21" s="62">
        <f t="shared" si="0"/>
        <v>0</v>
      </c>
      <c r="M21" s="304"/>
      <c r="N21" s="61">
        <f t="shared" si="5"/>
        <v>0</v>
      </c>
      <c r="O21" s="61">
        <f t="shared" si="5"/>
        <v>0</v>
      </c>
      <c r="P21" s="307"/>
      <c r="Q21" s="307"/>
    </row>
    <row r="22" spans="1:17" ht="30" customHeight="1">
      <c r="A22" s="282" t="s">
        <v>107</v>
      </c>
      <c r="B22" s="272"/>
      <c r="C22" s="257"/>
      <c r="D22" s="147" t="s">
        <v>35</v>
      </c>
      <c r="E22" s="6">
        <v>22000</v>
      </c>
      <c r="F22" s="7">
        <f>E22*1.21</f>
        <v>26620</v>
      </c>
      <c r="G22" s="266">
        <v>1</v>
      </c>
      <c r="H22" s="6">
        <f t="shared" si="2"/>
        <v>26620</v>
      </c>
      <c r="I22" s="269">
        <f>(H22+H23+H24)/3</f>
        <v>24966.333333333332</v>
      </c>
      <c r="J22" s="147" t="s">
        <v>35</v>
      </c>
      <c r="K22" s="124"/>
      <c r="L22" s="125">
        <f t="shared" si="0"/>
        <v>0</v>
      </c>
      <c r="M22" s="302">
        <v>1</v>
      </c>
      <c r="N22" s="64">
        <f aca="true" t="shared" si="6" ref="N22:O24">K22*$M$22</f>
        <v>0</v>
      </c>
      <c r="O22" s="64">
        <f t="shared" si="6"/>
        <v>0</v>
      </c>
      <c r="P22" s="305">
        <f>SUM(N22:N24)/3</f>
        <v>0</v>
      </c>
      <c r="Q22" s="305">
        <f>SUM(O22:O24)/3</f>
        <v>0</v>
      </c>
    </row>
    <row r="23" spans="1:17" ht="30" customHeight="1">
      <c r="A23" s="283"/>
      <c r="B23" s="273"/>
      <c r="C23" s="258"/>
      <c r="D23" s="148" t="s">
        <v>36</v>
      </c>
      <c r="E23" s="8">
        <v>20000</v>
      </c>
      <c r="F23" s="9">
        <f>E23*1.21</f>
        <v>24200</v>
      </c>
      <c r="G23" s="267"/>
      <c r="H23" s="8">
        <f t="shared" si="2"/>
        <v>24200</v>
      </c>
      <c r="I23" s="270"/>
      <c r="J23" s="148" t="s">
        <v>36</v>
      </c>
      <c r="K23" s="126"/>
      <c r="L23" s="9">
        <f t="shared" si="0"/>
        <v>0</v>
      </c>
      <c r="M23" s="303"/>
      <c r="N23" s="8">
        <f t="shared" si="6"/>
        <v>0</v>
      </c>
      <c r="O23" s="8">
        <f t="shared" si="6"/>
        <v>0</v>
      </c>
      <c r="P23" s="306"/>
      <c r="Q23" s="306"/>
    </row>
    <row r="24" spans="1:17" ht="30" customHeight="1" thickBot="1">
      <c r="A24" s="284"/>
      <c r="B24" s="274"/>
      <c r="C24" s="259"/>
      <c r="D24" s="149" t="s">
        <v>37</v>
      </c>
      <c r="E24" s="10">
        <v>19900</v>
      </c>
      <c r="F24" s="11">
        <v>24079</v>
      </c>
      <c r="G24" s="268"/>
      <c r="H24" s="10">
        <f t="shared" si="2"/>
        <v>24079</v>
      </c>
      <c r="I24" s="271"/>
      <c r="J24" s="149" t="s">
        <v>37</v>
      </c>
      <c r="K24" s="127"/>
      <c r="L24" s="62">
        <f t="shared" si="0"/>
        <v>0</v>
      </c>
      <c r="M24" s="304"/>
      <c r="N24" s="61">
        <f t="shared" si="6"/>
        <v>0</v>
      </c>
      <c r="O24" s="61">
        <f t="shared" si="6"/>
        <v>0</v>
      </c>
      <c r="P24" s="307"/>
      <c r="Q24" s="307"/>
    </row>
    <row r="25" spans="1:17" ht="30" customHeight="1">
      <c r="A25" s="275" t="s">
        <v>108</v>
      </c>
      <c r="B25" s="272"/>
      <c r="C25" s="257"/>
      <c r="D25" s="147" t="s">
        <v>35</v>
      </c>
      <c r="E25" s="6">
        <v>38500</v>
      </c>
      <c r="F25" s="7">
        <f>E25*1.21</f>
        <v>46585</v>
      </c>
      <c r="G25" s="266">
        <v>1</v>
      </c>
      <c r="H25" s="6">
        <f t="shared" si="2"/>
        <v>46585</v>
      </c>
      <c r="I25" s="269">
        <f>(H25+H26+H27)/3</f>
        <v>42975.333333333336</v>
      </c>
      <c r="J25" s="147" t="s">
        <v>35</v>
      </c>
      <c r="K25" s="124"/>
      <c r="L25" s="125">
        <f t="shared" si="0"/>
        <v>0</v>
      </c>
      <c r="M25" s="302">
        <v>1</v>
      </c>
      <c r="N25" s="64">
        <f aca="true" t="shared" si="7" ref="N25:O27">K25*$M$25</f>
        <v>0</v>
      </c>
      <c r="O25" s="64">
        <f t="shared" si="7"/>
        <v>0</v>
      </c>
      <c r="P25" s="305">
        <f>SUM(N25:N27)/3</f>
        <v>0</v>
      </c>
      <c r="Q25" s="305">
        <f>SUM(O25:O27)/3</f>
        <v>0</v>
      </c>
    </row>
    <row r="26" spans="1:17" ht="30" customHeight="1">
      <c r="A26" s="276"/>
      <c r="B26" s="273"/>
      <c r="C26" s="258"/>
      <c r="D26" s="148" t="s">
        <v>36</v>
      </c>
      <c r="E26" s="8">
        <v>35000</v>
      </c>
      <c r="F26" s="9">
        <f>E26*1.21</f>
        <v>42350</v>
      </c>
      <c r="G26" s="267"/>
      <c r="H26" s="8">
        <f t="shared" si="2"/>
        <v>42350</v>
      </c>
      <c r="I26" s="270"/>
      <c r="J26" s="148" t="s">
        <v>36</v>
      </c>
      <c r="K26" s="126"/>
      <c r="L26" s="9">
        <f t="shared" si="0"/>
        <v>0</v>
      </c>
      <c r="M26" s="303"/>
      <c r="N26" s="8">
        <f t="shared" si="7"/>
        <v>0</v>
      </c>
      <c r="O26" s="8">
        <f t="shared" si="7"/>
        <v>0</v>
      </c>
      <c r="P26" s="306"/>
      <c r="Q26" s="306"/>
    </row>
    <row r="27" spans="1:17" ht="30" customHeight="1" thickBot="1">
      <c r="A27" s="277"/>
      <c r="B27" s="274"/>
      <c r="C27" s="259"/>
      <c r="D27" s="149" t="s">
        <v>37</v>
      </c>
      <c r="E27" s="10">
        <v>33050</v>
      </c>
      <c r="F27" s="11">
        <v>39991</v>
      </c>
      <c r="G27" s="268"/>
      <c r="H27" s="10">
        <f t="shared" si="2"/>
        <v>39991</v>
      </c>
      <c r="I27" s="271"/>
      <c r="J27" s="149" t="s">
        <v>37</v>
      </c>
      <c r="K27" s="128"/>
      <c r="L27" s="11">
        <f t="shared" si="0"/>
        <v>0</v>
      </c>
      <c r="M27" s="311"/>
      <c r="N27" s="10">
        <f t="shared" si="7"/>
        <v>0</v>
      </c>
      <c r="O27" s="10">
        <f t="shared" si="7"/>
        <v>0</v>
      </c>
      <c r="P27" s="307"/>
      <c r="Q27" s="307"/>
    </row>
    <row r="28" spans="1:17" ht="12.75">
      <c r="A28" s="25"/>
      <c r="B28" s="25"/>
      <c r="C28" s="25"/>
      <c r="D28" s="158"/>
      <c r="E28" s="22"/>
      <c r="F28" s="23"/>
      <c r="G28" s="27"/>
      <c r="H28" s="22"/>
      <c r="I28" s="28"/>
      <c r="J28" s="158"/>
      <c r="K28" s="22"/>
      <c r="L28" s="23"/>
      <c r="M28" s="27"/>
      <c r="N28" s="22"/>
      <c r="O28" s="22"/>
      <c r="P28" s="22"/>
      <c r="Q28" s="28"/>
    </row>
    <row r="29" spans="1:17" ht="27.75" customHeight="1" thickBot="1">
      <c r="A29" s="101" t="s">
        <v>44</v>
      </c>
      <c r="B29" s="92"/>
      <c r="C29" s="92"/>
      <c r="D29" s="95"/>
      <c r="E29" s="93"/>
      <c r="F29" s="94"/>
      <c r="G29" s="95"/>
      <c r="H29" s="93"/>
      <c r="I29" s="96"/>
      <c r="J29" s="95"/>
      <c r="K29" s="93"/>
      <c r="L29" s="94"/>
      <c r="M29" s="95"/>
      <c r="N29" s="93"/>
      <c r="O29" s="93"/>
      <c r="P29" s="93"/>
      <c r="Q29" s="96"/>
    </row>
    <row r="30" spans="1:17" ht="39.75" customHeight="1">
      <c r="A30" s="298" t="s">
        <v>109</v>
      </c>
      <c r="B30" s="272"/>
      <c r="C30" s="257"/>
      <c r="D30" s="293" t="s">
        <v>149</v>
      </c>
      <c r="E30" s="109">
        <v>19826</v>
      </c>
      <c r="F30" s="7">
        <v>23990</v>
      </c>
      <c r="G30" s="266">
        <v>26</v>
      </c>
      <c r="H30" s="6">
        <f>F30*$G$30</f>
        <v>623740</v>
      </c>
      <c r="I30" s="292">
        <f>(H30+H31+H32)/3</f>
        <v>627198</v>
      </c>
      <c r="J30" s="293" t="s">
        <v>149</v>
      </c>
      <c r="K30" s="124"/>
      <c r="L30" s="125">
        <f>K30*1.21</f>
        <v>0</v>
      </c>
      <c r="M30" s="302">
        <v>26</v>
      </c>
      <c r="N30" s="64">
        <f>K30*M30</f>
        <v>0</v>
      </c>
      <c r="O30" s="64">
        <f>L30*$M$30</f>
        <v>0</v>
      </c>
      <c r="P30" s="308">
        <f>SUM(N30:N32)/3</f>
        <v>0</v>
      </c>
      <c r="Q30" s="308">
        <f>SUM(O30:O32)/3</f>
        <v>0</v>
      </c>
    </row>
    <row r="31" spans="1:17" ht="39.75" customHeight="1">
      <c r="A31" s="286"/>
      <c r="B31" s="273"/>
      <c r="C31" s="258"/>
      <c r="D31" s="294"/>
      <c r="E31" s="110">
        <f>F31/1.21</f>
        <v>18503.30578512397</v>
      </c>
      <c r="F31" s="9">
        <v>22389</v>
      </c>
      <c r="G31" s="267"/>
      <c r="H31" s="8">
        <f>F31*$G$30</f>
        <v>582114</v>
      </c>
      <c r="I31" s="290"/>
      <c r="J31" s="294"/>
      <c r="K31" s="126"/>
      <c r="L31" s="9">
        <f aca="true" t="shared" si="8" ref="L31:L50">K31*1.21</f>
        <v>0</v>
      </c>
      <c r="M31" s="303"/>
      <c r="N31" s="8">
        <f>K31*M31</f>
        <v>0</v>
      </c>
      <c r="O31" s="8">
        <f>L31*$M$30</f>
        <v>0</v>
      </c>
      <c r="P31" s="309"/>
      <c r="Q31" s="309"/>
    </row>
    <row r="32" spans="1:17" ht="39.75" customHeight="1" thickBot="1">
      <c r="A32" s="287"/>
      <c r="B32" s="274"/>
      <c r="C32" s="259"/>
      <c r="D32" s="295"/>
      <c r="E32" s="111">
        <v>23479</v>
      </c>
      <c r="F32" s="11">
        <v>25990</v>
      </c>
      <c r="G32" s="268"/>
      <c r="H32" s="10">
        <f>F32*$G$30</f>
        <v>675740</v>
      </c>
      <c r="I32" s="291"/>
      <c r="J32" s="295"/>
      <c r="K32" s="127"/>
      <c r="L32" s="62">
        <f t="shared" si="8"/>
        <v>0</v>
      </c>
      <c r="M32" s="304"/>
      <c r="N32" s="10">
        <f>K32*M32</f>
        <v>0</v>
      </c>
      <c r="O32" s="10">
        <f>L32*$M$30</f>
        <v>0</v>
      </c>
      <c r="P32" s="310"/>
      <c r="Q32" s="310"/>
    </row>
    <row r="33" spans="1:17" ht="47.25" customHeight="1">
      <c r="A33" s="285" t="s">
        <v>110</v>
      </c>
      <c r="B33" s="272"/>
      <c r="C33" s="257"/>
      <c r="D33" s="296" t="s">
        <v>150</v>
      </c>
      <c r="E33" s="112">
        <v>5529</v>
      </c>
      <c r="F33" s="62">
        <v>6690</v>
      </c>
      <c r="G33" s="288">
        <v>26</v>
      </c>
      <c r="H33" s="61">
        <f>F33*$G$33</f>
        <v>173940</v>
      </c>
      <c r="I33" s="289">
        <f>(H33+H34+H35)/3</f>
        <v>173940</v>
      </c>
      <c r="J33" s="296" t="s">
        <v>150</v>
      </c>
      <c r="K33" s="129"/>
      <c r="L33" s="125">
        <f t="shared" si="8"/>
        <v>0</v>
      </c>
      <c r="M33" s="302">
        <v>26</v>
      </c>
      <c r="N33" s="61">
        <f aca="true" t="shared" si="9" ref="N33:O35">K33*$M$33</f>
        <v>0</v>
      </c>
      <c r="O33" s="61">
        <f t="shared" si="9"/>
        <v>0</v>
      </c>
      <c r="P33" s="308">
        <f>SUM(N33:N35)/3</f>
        <v>0</v>
      </c>
      <c r="Q33" s="308">
        <f>SUM(O33:O35)/3</f>
        <v>0</v>
      </c>
    </row>
    <row r="34" spans="1:17" ht="39.75" customHeight="1">
      <c r="A34" s="286"/>
      <c r="B34" s="273"/>
      <c r="C34" s="258"/>
      <c r="D34" s="294"/>
      <c r="E34" s="112">
        <v>5529</v>
      </c>
      <c r="F34" s="9">
        <v>6690</v>
      </c>
      <c r="G34" s="267"/>
      <c r="H34" s="8">
        <f>F34*$G$33</f>
        <v>173940</v>
      </c>
      <c r="I34" s="290"/>
      <c r="J34" s="294"/>
      <c r="K34" s="129"/>
      <c r="L34" s="9">
        <f t="shared" si="8"/>
        <v>0</v>
      </c>
      <c r="M34" s="303"/>
      <c r="N34" s="61">
        <f t="shared" si="9"/>
        <v>0</v>
      </c>
      <c r="O34" s="61">
        <f t="shared" si="9"/>
        <v>0</v>
      </c>
      <c r="P34" s="309"/>
      <c r="Q34" s="309"/>
    </row>
    <row r="35" spans="1:17" ht="39.75" customHeight="1" thickBot="1">
      <c r="A35" s="287"/>
      <c r="B35" s="274"/>
      <c r="C35" s="259"/>
      <c r="D35" s="295"/>
      <c r="E35" s="111">
        <v>5529</v>
      </c>
      <c r="F35" s="11">
        <v>6690</v>
      </c>
      <c r="G35" s="268"/>
      <c r="H35" s="10">
        <f>F35*$G$33</f>
        <v>173940</v>
      </c>
      <c r="I35" s="291"/>
      <c r="J35" s="295"/>
      <c r="K35" s="127"/>
      <c r="L35" s="62">
        <f t="shared" si="8"/>
        <v>0</v>
      </c>
      <c r="M35" s="304"/>
      <c r="N35" s="61">
        <f t="shared" si="9"/>
        <v>0</v>
      </c>
      <c r="O35" s="61">
        <f t="shared" si="9"/>
        <v>0</v>
      </c>
      <c r="P35" s="310"/>
      <c r="Q35" s="310"/>
    </row>
    <row r="36" spans="1:17" ht="39.75" customHeight="1">
      <c r="A36" s="297" t="s">
        <v>48</v>
      </c>
      <c r="B36" s="272"/>
      <c r="C36" s="257"/>
      <c r="D36" s="293" t="s">
        <v>151</v>
      </c>
      <c r="E36" s="109">
        <v>1917</v>
      </c>
      <c r="F36" s="7">
        <v>2320</v>
      </c>
      <c r="G36" s="266">
        <v>26</v>
      </c>
      <c r="H36" s="6">
        <f>F36*$G$36</f>
        <v>60320</v>
      </c>
      <c r="I36" s="292">
        <f>(H36+H37+H38)/3</f>
        <v>66092</v>
      </c>
      <c r="J36" s="293" t="s">
        <v>151</v>
      </c>
      <c r="K36" s="124"/>
      <c r="L36" s="125">
        <f t="shared" si="8"/>
        <v>0</v>
      </c>
      <c r="M36" s="302">
        <v>26</v>
      </c>
      <c r="N36" s="64">
        <f aca="true" t="shared" si="10" ref="N36:O38">K36*$M$36</f>
        <v>0</v>
      </c>
      <c r="O36" s="64">
        <f t="shared" si="10"/>
        <v>0</v>
      </c>
      <c r="P36" s="308">
        <f>SUM(N36:N38)/3</f>
        <v>0</v>
      </c>
      <c r="Q36" s="308">
        <f>SUM(O36:O38)/3</f>
        <v>0</v>
      </c>
    </row>
    <row r="37" spans="1:17" ht="39.75" customHeight="1">
      <c r="A37" s="286"/>
      <c r="B37" s="273"/>
      <c r="C37" s="258"/>
      <c r="D37" s="294"/>
      <c r="E37" s="110">
        <f>F37/1.21</f>
        <v>2409.917355371901</v>
      </c>
      <c r="F37" s="45">
        <v>2916</v>
      </c>
      <c r="G37" s="267"/>
      <c r="H37" s="8">
        <f>F37*$G$36</f>
        <v>75816</v>
      </c>
      <c r="I37" s="290"/>
      <c r="J37" s="294"/>
      <c r="K37" s="126"/>
      <c r="L37" s="9">
        <f t="shared" si="8"/>
        <v>0</v>
      </c>
      <c r="M37" s="303"/>
      <c r="N37" s="8">
        <f t="shared" si="10"/>
        <v>0</v>
      </c>
      <c r="O37" s="8">
        <f t="shared" si="10"/>
        <v>0</v>
      </c>
      <c r="P37" s="309"/>
      <c r="Q37" s="309"/>
    </row>
    <row r="38" spans="1:17" ht="39.75" customHeight="1" thickBot="1">
      <c r="A38" s="287"/>
      <c r="B38" s="274"/>
      <c r="C38" s="259"/>
      <c r="D38" s="295"/>
      <c r="E38" s="111">
        <f>F38/1.21</f>
        <v>1975.206611570248</v>
      </c>
      <c r="F38" s="11">
        <v>2390</v>
      </c>
      <c r="G38" s="268"/>
      <c r="H38" s="10">
        <f>F38*$G$36</f>
        <v>62140</v>
      </c>
      <c r="I38" s="291"/>
      <c r="J38" s="295"/>
      <c r="K38" s="127"/>
      <c r="L38" s="62">
        <f t="shared" si="8"/>
        <v>0</v>
      </c>
      <c r="M38" s="304"/>
      <c r="N38" s="61">
        <f t="shared" si="10"/>
        <v>0</v>
      </c>
      <c r="O38" s="61">
        <f t="shared" si="10"/>
        <v>0</v>
      </c>
      <c r="P38" s="310"/>
      <c r="Q38" s="310"/>
    </row>
    <row r="39" spans="1:17" ht="39.75" customHeight="1">
      <c r="A39" s="298" t="s">
        <v>111</v>
      </c>
      <c r="B39" s="272"/>
      <c r="C39" s="257"/>
      <c r="D39" s="293" t="s">
        <v>152</v>
      </c>
      <c r="E39" s="109">
        <v>22306</v>
      </c>
      <c r="F39" s="7">
        <v>26990</v>
      </c>
      <c r="G39" s="266">
        <v>1</v>
      </c>
      <c r="H39" s="6">
        <f>F39*$G$39</f>
        <v>26990</v>
      </c>
      <c r="I39" s="292">
        <f>(H39+H40+H41)/3</f>
        <v>26593.333333333332</v>
      </c>
      <c r="J39" s="293" t="s">
        <v>152</v>
      </c>
      <c r="K39" s="124"/>
      <c r="L39" s="125">
        <f t="shared" si="8"/>
        <v>0</v>
      </c>
      <c r="M39" s="302">
        <v>1</v>
      </c>
      <c r="N39" s="64">
        <f aca="true" t="shared" si="11" ref="N39:O41">K39*$M$39</f>
        <v>0</v>
      </c>
      <c r="O39" s="64">
        <f t="shared" si="11"/>
        <v>0</v>
      </c>
      <c r="P39" s="308">
        <f>SUM(N39:N41)/3</f>
        <v>0</v>
      </c>
      <c r="Q39" s="308">
        <f>SUM(O39:O41)/3</f>
        <v>0</v>
      </c>
    </row>
    <row r="40" spans="1:17" ht="39.75" customHeight="1">
      <c r="A40" s="286"/>
      <c r="B40" s="273"/>
      <c r="C40" s="258"/>
      <c r="D40" s="294"/>
      <c r="E40" s="110">
        <v>22305</v>
      </c>
      <c r="F40" s="9">
        <v>26989</v>
      </c>
      <c r="G40" s="267"/>
      <c r="H40" s="8">
        <f>F40*$G$39</f>
        <v>26989</v>
      </c>
      <c r="I40" s="290"/>
      <c r="J40" s="294"/>
      <c r="K40" s="126"/>
      <c r="L40" s="9">
        <f t="shared" si="8"/>
        <v>0</v>
      </c>
      <c r="M40" s="303"/>
      <c r="N40" s="8">
        <f t="shared" si="11"/>
        <v>0</v>
      </c>
      <c r="O40" s="8">
        <f t="shared" si="11"/>
        <v>0</v>
      </c>
      <c r="P40" s="309"/>
      <c r="Q40" s="309"/>
    </row>
    <row r="41" spans="1:17" ht="39.75" customHeight="1" thickBot="1">
      <c r="A41" s="287"/>
      <c r="B41" s="274"/>
      <c r="C41" s="259"/>
      <c r="D41" s="295"/>
      <c r="E41" s="111">
        <v>21313</v>
      </c>
      <c r="F41" s="11">
        <v>25801</v>
      </c>
      <c r="G41" s="268"/>
      <c r="H41" s="10">
        <f>F41*$G$39</f>
        <v>25801</v>
      </c>
      <c r="I41" s="291"/>
      <c r="J41" s="295"/>
      <c r="K41" s="127"/>
      <c r="L41" s="62">
        <f t="shared" si="8"/>
        <v>0</v>
      </c>
      <c r="M41" s="304"/>
      <c r="N41" s="61">
        <f t="shared" si="11"/>
        <v>0</v>
      </c>
      <c r="O41" s="61">
        <f t="shared" si="11"/>
        <v>0</v>
      </c>
      <c r="P41" s="310"/>
      <c r="Q41" s="310"/>
    </row>
    <row r="42" spans="1:17" ht="39.75" customHeight="1">
      <c r="A42" s="298" t="s">
        <v>112</v>
      </c>
      <c r="B42" s="272"/>
      <c r="C42" s="257"/>
      <c r="D42" s="293" t="s">
        <v>153</v>
      </c>
      <c r="E42" s="109">
        <f>F42/1.21</f>
        <v>32223.14049586777</v>
      </c>
      <c r="F42" s="7">
        <v>38990</v>
      </c>
      <c r="G42" s="266">
        <v>1</v>
      </c>
      <c r="H42" s="6">
        <f>F42*$G$42</f>
        <v>38990</v>
      </c>
      <c r="I42" s="292">
        <f>(H42+H43+H44)/3</f>
        <v>41258.92333333333</v>
      </c>
      <c r="J42" s="293" t="s">
        <v>153</v>
      </c>
      <c r="K42" s="124"/>
      <c r="L42" s="125">
        <f t="shared" si="8"/>
        <v>0</v>
      </c>
      <c r="M42" s="302">
        <v>1</v>
      </c>
      <c r="N42" s="64">
        <f aca="true" t="shared" si="12" ref="N42:O44">K42*$M$42</f>
        <v>0</v>
      </c>
      <c r="O42" s="64">
        <f t="shared" si="12"/>
        <v>0</v>
      </c>
      <c r="P42" s="308">
        <f>SUM(N42:N44)/3</f>
        <v>0</v>
      </c>
      <c r="Q42" s="308">
        <f>SUM(O42:O44)/3</f>
        <v>0</v>
      </c>
    </row>
    <row r="43" spans="1:17" ht="39.75" customHeight="1">
      <c r="A43" s="286"/>
      <c r="B43" s="273"/>
      <c r="C43" s="258"/>
      <c r="D43" s="294"/>
      <c r="E43" s="110">
        <v>32635</v>
      </c>
      <c r="F43" s="9">
        <v>39488</v>
      </c>
      <c r="G43" s="267"/>
      <c r="H43" s="8">
        <f>F43*$G$42</f>
        <v>39488</v>
      </c>
      <c r="I43" s="290"/>
      <c r="J43" s="294"/>
      <c r="K43" s="126"/>
      <c r="L43" s="9">
        <f t="shared" si="8"/>
        <v>0</v>
      </c>
      <c r="M43" s="303"/>
      <c r="N43" s="8">
        <f t="shared" si="12"/>
        <v>0</v>
      </c>
      <c r="O43" s="8">
        <f t="shared" si="12"/>
        <v>0</v>
      </c>
      <c r="P43" s="309"/>
      <c r="Q43" s="309"/>
    </row>
    <row r="44" spans="1:17" ht="39.75" customHeight="1" thickBot="1">
      <c r="A44" s="287"/>
      <c r="B44" s="274"/>
      <c r="C44" s="259"/>
      <c r="D44" s="295"/>
      <c r="E44" s="111">
        <v>37437</v>
      </c>
      <c r="F44" s="11">
        <f>E44*1.21</f>
        <v>45298.77</v>
      </c>
      <c r="G44" s="268"/>
      <c r="H44" s="10">
        <f>F44*$G$42</f>
        <v>45298.77</v>
      </c>
      <c r="I44" s="291"/>
      <c r="J44" s="295"/>
      <c r="K44" s="127"/>
      <c r="L44" s="62">
        <f t="shared" si="8"/>
        <v>0</v>
      </c>
      <c r="M44" s="304"/>
      <c r="N44" s="61">
        <f t="shared" si="12"/>
        <v>0</v>
      </c>
      <c r="O44" s="61">
        <f t="shared" si="12"/>
        <v>0</v>
      </c>
      <c r="P44" s="310"/>
      <c r="Q44" s="310"/>
    </row>
    <row r="45" spans="1:17" ht="39.75" customHeight="1">
      <c r="A45" s="298" t="s">
        <v>113</v>
      </c>
      <c r="B45" s="272"/>
      <c r="C45" s="257"/>
      <c r="D45" s="293" t="s">
        <v>39</v>
      </c>
      <c r="E45" s="109">
        <v>19421</v>
      </c>
      <c r="F45" s="7">
        <v>23499</v>
      </c>
      <c r="G45" s="266">
        <v>1</v>
      </c>
      <c r="H45" s="6">
        <f>F45*$G$45</f>
        <v>23499</v>
      </c>
      <c r="I45" s="292">
        <f>(H45+H46+H47)/3</f>
        <v>30347.333333333332</v>
      </c>
      <c r="J45" s="293" t="s">
        <v>39</v>
      </c>
      <c r="K45" s="124"/>
      <c r="L45" s="125">
        <f t="shared" si="8"/>
        <v>0</v>
      </c>
      <c r="M45" s="302">
        <v>1</v>
      </c>
      <c r="N45" s="64">
        <f aca="true" t="shared" si="13" ref="N45:O47">K45*$M$45</f>
        <v>0</v>
      </c>
      <c r="O45" s="64">
        <f t="shared" si="13"/>
        <v>0</v>
      </c>
      <c r="P45" s="308">
        <f>SUM(N45:N47)/3</f>
        <v>0</v>
      </c>
      <c r="Q45" s="308">
        <f>SUM(O45:O47)/3</f>
        <v>0</v>
      </c>
    </row>
    <row r="46" spans="1:17" ht="39.75" customHeight="1">
      <c r="A46" s="286"/>
      <c r="B46" s="273"/>
      <c r="C46" s="258"/>
      <c r="D46" s="294"/>
      <c r="E46" s="110">
        <v>19421</v>
      </c>
      <c r="F46" s="9">
        <v>23499</v>
      </c>
      <c r="G46" s="267"/>
      <c r="H46" s="8">
        <f>F46*$G$45</f>
        <v>23499</v>
      </c>
      <c r="I46" s="290"/>
      <c r="J46" s="294"/>
      <c r="K46" s="126"/>
      <c r="L46" s="9">
        <f t="shared" si="8"/>
        <v>0</v>
      </c>
      <c r="M46" s="303"/>
      <c r="N46" s="8">
        <f t="shared" si="13"/>
        <v>0</v>
      </c>
      <c r="O46" s="8">
        <f t="shared" si="13"/>
        <v>0</v>
      </c>
      <c r="P46" s="309"/>
      <c r="Q46" s="309"/>
    </row>
    <row r="47" spans="1:17" ht="39.75" customHeight="1" thickBot="1">
      <c r="A47" s="299"/>
      <c r="B47" s="274"/>
      <c r="C47" s="259"/>
      <c r="D47" s="312"/>
      <c r="E47" s="113">
        <v>36400</v>
      </c>
      <c r="F47" s="33">
        <f>E47*1.21</f>
        <v>44044</v>
      </c>
      <c r="G47" s="300"/>
      <c r="H47" s="32">
        <f>F47*$G$45</f>
        <v>44044</v>
      </c>
      <c r="I47" s="301"/>
      <c r="J47" s="312"/>
      <c r="K47" s="130"/>
      <c r="L47" s="62">
        <f t="shared" si="8"/>
        <v>0</v>
      </c>
      <c r="M47" s="304"/>
      <c r="N47" s="61">
        <f t="shared" si="13"/>
        <v>0</v>
      </c>
      <c r="O47" s="61">
        <f t="shared" si="13"/>
        <v>0</v>
      </c>
      <c r="P47" s="310"/>
      <c r="Q47" s="310"/>
    </row>
    <row r="48" spans="1:17" ht="39.75" customHeight="1">
      <c r="A48" s="297" t="s">
        <v>54</v>
      </c>
      <c r="B48" s="272"/>
      <c r="C48" s="257"/>
      <c r="D48" s="164" t="s">
        <v>40</v>
      </c>
      <c r="E48" s="109">
        <v>24196</v>
      </c>
      <c r="F48" s="7">
        <v>29277</v>
      </c>
      <c r="G48" s="266">
        <v>1</v>
      </c>
      <c r="H48" s="6">
        <f>F48*$G$48</f>
        <v>29277</v>
      </c>
      <c r="I48" s="269">
        <f>(H48+H49+H50)/3</f>
        <v>28166.86666666667</v>
      </c>
      <c r="J48" s="164" t="s">
        <v>40</v>
      </c>
      <c r="K48" s="124"/>
      <c r="L48" s="125">
        <f t="shared" si="8"/>
        <v>0</v>
      </c>
      <c r="M48" s="302">
        <v>1</v>
      </c>
      <c r="N48" s="64">
        <f aca="true" t="shared" si="14" ref="N48:O50">K48*$M$48</f>
        <v>0</v>
      </c>
      <c r="O48" s="64">
        <f t="shared" si="14"/>
        <v>0</v>
      </c>
      <c r="P48" s="308">
        <f>SUM(N48:N50)/3</f>
        <v>0</v>
      </c>
      <c r="Q48" s="308">
        <f>SUM(O48:O50)/3</f>
        <v>0</v>
      </c>
    </row>
    <row r="49" spans="1:17" ht="39.75" customHeight="1">
      <c r="A49" s="286"/>
      <c r="B49" s="273"/>
      <c r="C49" s="258"/>
      <c r="D49" s="165" t="s">
        <v>41</v>
      </c>
      <c r="E49" s="110">
        <v>24779</v>
      </c>
      <c r="F49" s="9">
        <v>29983</v>
      </c>
      <c r="G49" s="267"/>
      <c r="H49" s="8">
        <f>F49*$G$48</f>
        <v>29983</v>
      </c>
      <c r="I49" s="270"/>
      <c r="J49" s="165" t="s">
        <v>41</v>
      </c>
      <c r="K49" s="126"/>
      <c r="L49" s="9">
        <f t="shared" si="8"/>
        <v>0</v>
      </c>
      <c r="M49" s="303"/>
      <c r="N49" s="8">
        <f t="shared" si="14"/>
        <v>0</v>
      </c>
      <c r="O49" s="8">
        <f t="shared" si="14"/>
        <v>0</v>
      </c>
      <c r="P49" s="309"/>
      <c r="Q49" s="309"/>
    </row>
    <row r="50" spans="1:17" ht="39.75" customHeight="1" thickBot="1">
      <c r="A50" s="287"/>
      <c r="B50" s="274"/>
      <c r="C50" s="259"/>
      <c r="D50" s="166" t="s">
        <v>42</v>
      </c>
      <c r="E50" s="111">
        <v>20860</v>
      </c>
      <c r="F50" s="11">
        <v>25240.6</v>
      </c>
      <c r="G50" s="268"/>
      <c r="H50" s="10">
        <f>F50*$G$48</f>
        <v>25240.6</v>
      </c>
      <c r="I50" s="271"/>
      <c r="J50" s="166" t="s">
        <v>42</v>
      </c>
      <c r="K50" s="127"/>
      <c r="L50" s="145">
        <f t="shared" si="8"/>
        <v>0</v>
      </c>
      <c r="M50" s="304"/>
      <c r="N50" s="144">
        <f t="shared" si="14"/>
        <v>0</v>
      </c>
      <c r="O50" s="144">
        <f t="shared" si="14"/>
        <v>0</v>
      </c>
      <c r="P50" s="310"/>
      <c r="Q50" s="310"/>
    </row>
    <row r="51" spans="1:17" ht="12.75">
      <c r="A51" s="29"/>
      <c r="B51" s="29"/>
      <c r="C51" s="29"/>
      <c r="D51" s="158"/>
      <c r="E51" s="22"/>
      <c r="F51" s="23"/>
      <c r="G51" s="24"/>
      <c r="H51" s="22"/>
      <c r="I51" s="23"/>
      <c r="J51" s="158"/>
      <c r="K51" s="22"/>
      <c r="L51" s="23"/>
      <c r="M51" s="24"/>
      <c r="N51" s="22"/>
      <c r="O51" s="22"/>
      <c r="P51" s="22"/>
      <c r="Q51" s="23"/>
    </row>
    <row r="52" spans="1:17" ht="31.5" customHeight="1" thickBot="1">
      <c r="A52" s="102" t="s">
        <v>45</v>
      </c>
      <c r="B52" s="97"/>
      <c r="C52" s="97"/>
      <c r="D52" s="95"/>
      <c r="E52" s="93"/>
      <c r="F52" s="94"/>
      <c r="G52" s="98"/>
      <c r="H52" s="93"/>
      <c r="I52" s="94"/>
      <c r="J52" s="95"/>
      <c r="K52" s="93"/>
      <c r="L52" s="94"/>
      <c r="M52" s="98"/>
      <c r="N52" s="93"/>
      <c r="O52" s="93"/>
      <c r="P52" s="93"/>
      <c r="Q52" s="94"/>
    </row>
    <row r="53" spans="1:17" ht="39.75" customHeight="1">
      <c r="A53" s="275" t="s">
        <v>111</v>
      </c>
      <c r="B53" s="272"/>
      <c r="C53" s="313"/>
      <c r="D53" s="293" t="s">
        <v>152</v>
      </c>
      <c r="E53" s="109">
        <v>22306</v>
      </c>
      <c r="F53" s="7">
        <v>26990</v>
      </c>
      <c r="G53" s="266">
        <v>1</v>
      </c>
      <c r="H53" s="6">
        <f aca="true" t="shared" si="15" ref="H53:H58">F53*$G$53</f>
        <v>26990</v>
      </c>
      <c r="I53" s="292">
        <f>(H53+H54+H55)/3</f>
        <v>26593.333333333332</v>
      </c>
      <c r="J53" s="293" t="s">
        <v>152</v>
      </c>
      <c r="K53" s="124"/>
      <c r="L53" s="125">
        <f aca="true" t="shared" si="16" ref="L53:L58">K53*1.21</f>
        <v>0</v>
      </c>
      <c r="M53" s="302">
        <v>1</v>
      </c>
      <c r="N53" s="64">
        <f aca="true" t="shared" si="17" ref="N53:O55">K53*$M$53</f>
        <v>0</v>
      </c>
      <c r="O53" s="64">
        <f t="shared" si="17"/>
        <v>0</v>
      </c>
      <c r="P53" s="308">
        <f>SUM(N53:N55)/3</f>
        <v>0</v>
      </c>
      <c r="Q53" s="308">
        <f>SUM(O53:O55)/3</f>
        <v>0</v>
      </c>
    </row>
    <row r="54" spans="1:17" ht="39.75" customHeight="1">
      <c r="A54" s="276"/>
      <c r="B54" s="273"/>
      <c r="C54" s="314"/>
      <c r="D54" s="294"/>
      <c r="E54" s="110">
        <v>22305</v>
      </c>
      <c r="F54" s="9">
        <v>26989</v>
      </c>
      <c r="G54" s="267"/>
      <c r="H54" s="8">
        <f t="shared" si="15"/>
        <v>26989</v>
      </c>
      <c r="I54" s="290"/>
      <c r="J54" s="294"/>
      <c r="K54" s="126"/>
      <c r="L54" s="9">
        <f t="shared" si="16"/>
        <v>0</v>
      </c>
      <c r="M54" s="303"/>
      <c r="N54" s="8">
        <f t="shared" si="17"/>
        <v>0</v>
      </c>
      <c r="O54" s="8">
        <f t="shared" si="17"/>
        <v>0</v>
      </c>
      <c r="P54" s="309"/>
      <c r="Q54" s="309"/>
    </row>
    <row r="55" spans="1:17" ht="39.75" customHeight="1" thickBot="1">
      <c r="A55" s="277"/>
      <c r="B55" s="274"/>
      <c r="C55" s="315"/>
      <c r="D55" s="295"/>
      <c r="E55" s="111">
        <v>21323</v>
      </c>
      <c r="F55" s="11">
        <v>25801</v>
      </c>
      <c r="G55" s="268"/>
      <c r="H55" s="10">
        <f t="shared" si="15"/>
        <v>25801</v>
      </c>
      <c r="I55" s="291"/>
      <c r="J55" s="295"/>
      <c r="K55" s="127"/>
      <c r="L55" s="62">
        <f t="shared" si="16"/>
        <v>0</v>
      </c>
      <c r="M55" s="304"/>
      <c r="N55" s="61">
        <f t="shared" si="17"/>
        <v>0</v>
      </c>
      <c r="O55" s="61">
        <f t="shared" si="17"/>
        <v>0</v>
      </c>
      <c r="P55" s="310"/>
      <c r="Q55" s="310"/>
    </row>
    <row r="56" spans="1:17" ht="39.75" customHeight="1">
      <c r="A56" s="275" t="s">
        <v>112</v>
      </c>
      <c r="B56" s="272"/>
      <c r="C56" s="313"/>
      <c r="D56" s="293" t="s">
        <v>153</v>
      </c>
      <c r="E56" s="109">
        <v>32223</v>
      </c>
      <c r="F56" s="7">
        <v>38990</v>
      </c>
      <c r="G56" s="266">
        <v>1</v>
      </c>
      <c r="H56" s="6">
        <f t="shared" si="15"/>
        <v>38990</v>
      </c>
      <c r="I56" s="292">
        <f>(H56+H57+H58)/3</f>
        <v>41258.92333333333</v>
      </c>
      <c r="J56" s="293" t="s">
        <v>153</v>
      </c>
      <c r="K56" s="124"/>
      <c r="L56" s="125">
        <f t="shared" si="16"/>
        <v>0</v>
      </c>
      <c r="M56" s="302">
        <v>1</v>
      </c>
      <c r="N56" s="64">
        <f aca="true" t="shared" si="18" ref="N56:O58">K56*$M$56</f>
        <v>0</v>
      </c>
      <c r="O56" s="64">
        <f t="shared" si="18"/>
        <v>0</v>
      </c>
      <c r="P56" s="308">
        <f>SUM(N56:N58)/3</f>
        <v>0</v>
      </c>
      <c r="Q56" s="308">
        <f>SUM(O56:O58)/3</f>
        <v>0</v>
      </c>
    </row>
    <row r="57" spans="1:17" ht="39.75" customHeight="1">
      <c r="A57" s="276"/>
      <c r="B57" s="273"/>
      <c r="C57" s="314"/>
      <c r="D57" s="294"/>
      <c r="E57" s="110">
        <v>32635</v>
      </c>
      <c r="F57" s="9">
        <v>39488</v>
      </c>
      <c r="G57" s="267"/>
      <c r="H57" s="8">
        <f t="shared" si="15"/>
        <v>39488</v>
      </c>
      <c r="I57" s="290"/>
      <c r="J57" s="294"/>
      <c r="K57" s="126"/>
      <c r="L57" s="9">
        <f t="shared" si="16"/>
        <v>0</v>
      </c>
      <c r="M57" s="303"/>
      <c r="N57" s="8">
        <f t="shared" si="18"/>
        <v>0</v>
      </c>
      <c r="O57" s="8">
        <f t="shared" si="18"/>
        <v>0</v>
      </c>
      <c r="P57" s="309"/>
      <c r="Q57" s="309"/>
    </row>
    <row r="58" spans="1:17" ht="39.75" customHeight="1" thickBot="1">
      <c r="A58" s="277"/>
      <c r="B58" s="274"/>
      <c r="C58" s="315"/>
      <c r="D58" s="295"/>
      <c r="E58" s="111">
        <v>37437</v>
      </c>
      <c r="F58" s="11">
        <f>E58*1.21</f>
        <v>45298.77</v>
      </c>
      <c r="G58" s="268"/>
      <c r="H58" s="10">
        <f t="shared" si="15"/>
        <v>45298.77</v>
      </c>
      <c r="I58" s="291"/>
      <c r="J58" s="295"/>
      <c r="K58" s="127"/>
      <c r="L58" s="11">
        <f t="shared" si="16"/>
        <v>0</v>
      </c>
      <c r="M58" s="304"/>
      <c r="N58" s="10">
        <f t="shared" si="18"/>
        <v>0</v>
      </c>
      <c r="O58" s="10">
        <f t="shared" si="18"/>
        <v>0</v>
      </c>
      <c r="P58" s="310"/>
      <c r="Q58" s="310"/>
    </row>
    <row r="59" spans="1:17" ht="12.75">
      <c r="A59" s="29"/>
      <c r="B59" s="29"/>
      <c r="C59" s="29"/>
      <c r="D59" s="158"/>
      <c r="E59" s="22"/>
      <c r="F59" s="23"/>
      <c r="G59" s="24"/>
      <c r="H59" s="22"/>
      <c r="I59" s="23"/>
      <c r="J59" s="158"/>
      <c r="K59" s="22"/>
      <c r="L59" s="23"/>
      <c r="M59" s="24"/>
      <c r="N59" s="22"/>
      <c r="O59" s="22"/>
      <c r="P59" s="22"/>
      <c r="Q59" s="23"/>
    </row>
    <row r="60" spans="1:17" ht="30" customHeight="1" thickBot="1">
      <c r="A60" s="103" t="s">
        <v>49</v>
      </c>
      <c r="B60" s="99"/>
      <c r="C60" s="99"/>
      <c r="D60" s="95"/>
      <c r="E60" s="93"/>
      <c r="F60" s="94"/>
      <c r="G60" s="98"/>
      <c r="H60" s="93"/>
      <c r="I60" s="94"/>
      <c r="J60" s="95"/>
      <c r="K60" s="93"/>
      <c r="L60" s="94"/>
      <c r="M60" s="98"/>
      <c r="N60" s="93"/>
      <c r="O60" s="93"/>
      <c r="P60" s="93"/>
      <c r="Q60" s="94"/>
    </row>
    <row r="61" spans="1:17" ht="49.5" customHeight="1" thickBot="1">
      <c r="A61" s="275" t="s">
        <v>114</v>
      </c>
      <c r="B61" s="272"/>
      <c r="C61" s="272"/>
      <c r="D61" s="147" t="s">
        <v>51</v>
      </c>
      <c r="E61" s="6">
        <f>F61/1.21</f>
        <v>44098.34710743802</v>
      </c>
      <c r="F61" s="7">
        <v>53359</v>
      </c>
      <c r="G61" s="266">
        <v>3</v>
      </c>
      <c r="H61" s="6">
        <f>F61*$G$61</f>
        <v>160077</v>
      </c>
      <c r="I61" s="269">
        <f>(H61+H62+H63)/3</f>
        <v>148595</v>
      </c>
      <c r="J61" s="147" t="s">
        <v>51</v>
      </c>
      <c r="K61" s="124"/>
      <c r="L61" s="125">
        <f>K61*1.21</f>
        <v>0</v>
      </c>
      <c r="M61" s="302">
        <v>3</v>
      </c>
      <c r="N61" s="64">
        <f aca="true" t="shared" si="19" ref="N61:O63">K61*$M$61</f>
        <v>0</v>
      </c>
      <c r="O61" s="64">
        <f t="shared" si="19"/>
        <v>0</v>
      </c>
      <c r="P61" s="305">
        <f>SUM(N61:N63)/3</f>
        <v>0</v>
      </c>
      <c r="Q61" s="305">
        <f>SUM(O61:O63)/3</f>
        <v>0</v>
      </c>
    </row>
    <row r="62" spans="1:17" ht="49.5" customHeight="1" thickBot="1">
      <c r="A62" s="276"/>
      <c r="B62" s="273"/>
      <c r="C62" s="273"/>
      <c r="D62" s="148" t="s">
        <v>52</v>
      </c>
      <c r="E62" s="8">
        <f>F62/1.21</f>
        <v>37181.818181818184</v>
      </c>
      <c r="F62" s="9">
        <v>44990</v>
      </c>
      <c r="G62" s="267"/>
      <c r="H62" s="6">
        <f>F62*$G$61</f>
        <v>134970</v>
      </c>
      <c r="I62" s="270"/>
      <c r="J62" s="148" t="s">
        <v>52</v>
      </c>
      <c r="K62" s="126"/>
      <c r="L62" s="9">
        <f>K62*1.21</f>
        <v>0</v>
      </c>
      <c r="M62" s="303"/>
      <c r="N62" s="8">
        <f t="shared" si="19"/>
        <v>0</v>
      </c>
      <c r="O62" s="8">
        <f t="shared" si="19"/>
        <v>0</v>
      </c>
      <c r="P62" s="306"/>
      <c r="Q62" s="306"/>
    </row>
    <row r="63" spans="1:17" ht="63.75" customHeight="1" thickBot="1">
      <c r="A63" s="277"/>
      <c r="B63" s="274"/>
      <c r="C63" s="274"/>
      <c r="D63" s="149" t="s">
        <v>53</v>
      </c>
      <c r="E63" s="10">
        <v>41526</v>
      </c>
      <c r="F63" s="11">
        <v>50246</v>
      </c>
      <c r="G63" s="268"/>
      <c r="H63" s="31">
        <f>F63*$G$61</f>
        <v>150738</v>
      </c>
      <c r="I63" s="271"/>
      <c r="J63" s="149" t="s">
        <v>53</v>
      </c>
      <c r="K63" s="127"/>
      <c r="L63" s="11">
        <f>K63*1.21</f>
        <v>0</v>
      </c>
      <c r="M63" s="304"/>
      <c r="N63" s="10">
        <f t="shared" si="19"/>
        <v>0</v>
      </c>
      <c r="O63" s="10">
        <f t="shared" si="19"/>
        <v>0</v>
      </c>
      <c r="P63" s="307"/>
      <c r="Q63" s="307"/>
    </row>
    <row r="64" spans="1:17" ht="12.75">
      <c r="A64" s="25"/>
      <c r="B64" s="25"/>
      <c r="C64" s="25"/>
      <c r="D64" s="158"/>
      <c r="E64" s="22"/>
      <c r="F64" s="23"/>
      <c r="G64" s="27"/>
      <c r="H64" s="22"/>
      <c r="I64" s="28"/>
      <c r="J64" s="158"/>
      <c r="K64" s="22"/>
      <c r="L64" s="23"/>
      <c r="M64" s="27"/>
      <c r="N64" s="22"/>
      <c r="O64" s="22"/>
      <c r="P64" s="22"/>
      <c r="Q64" s="28"/>
    </row>
    <row r="65" spans="1:17" ht="43.5" customHeight="1" thickBot="1">
      <c r="A65" s="92" t="s">
        <v>59</v>
      </c>
      <c r="B65" s="92"/>
      <c r="C65" s="92"/>
      <c r="D65" s="95"/>
      <c r="E65" s="93"/>
      <c r="F65" s="94"/>
      <c r="G65" s="95"/>
      <c r="H65" s="93"/>
      <c r="I65" s="96"/>
      <c r="J65" s="95"/>
      <c r="K65" s="93"/>
      <c r="L65" s="94"/>
      <c r="M65" s="95"/>
      <c r="N65" s="93"/>
      <c r="O65" s="93"/>
      <c r="P65" s="93"/>
      <c r="Q65" s="96"/>
    </row>
    <row r="66" spans="1:17" ht="13.5" thickBot="1">
      <c r="A66" s="117" t="s">
        <v>61</v>
      </c>
      <c r="B66" s="84"/>
      <c r="C66" s="84"/>
      <c r="D66" s="153" t="s">
        <v>62</v>
      </c>
      <c r="E66" s="31">
        <v>311081</v>
      </c>
      <c r="F66" s="38">
        <v>376408</v>
      </c>
      <c r="G66" s="39">
        <v>1</v>
      </c>
      <c r="H66" s="31">
        <f>F66</f>
        <v>376408</v>
      </c>
      <c r="I66" s="40">
        <f>H66</f>
        <v>376408</v>
      </c>
      <c r="J66" s="153" t="s">
        <v>62</v>
      </c>
      <c r="K66" s="131"/>
      <c r="L66" s="38">
        <f>K66*1.21</f>
        <v>0</v>
      </c>
      <c r="M66" s="39">
        <v>1</v>
      </c>
      <c r="N66" s="31">
        <f>K66*$M$66</f>
        <v>0</v>
      </c>
      <c r="O66" s="31">
        <f>L66*$M$66</f>
        <v>0</v>
      </c>
      <c r="P66" s="31">
        <f>N66</f>
        <v>0</v>
      </c>
      <c r="Q66" s="40">
        <f>O66</f>
        <v>0</v>
      </c>
    </row>
    <row r="67" spans="1:17" ht="12.75">
      <c r="A67" s="25"/>
      <c r="B67" s="25"/>
      <c r="C67" s="25"/>
      <c r="D67" s="158"/>
      <c r="E67" s="22"/>
      <c r="F67" s="23"/>
      <c r="G67" s="27"/>
      <c r="H67" s="22"/>
      <c r="I67" s="28"/>
      <c r="J67" s="158"/>
      <c r="K67" s="22"/>
      <c r="L67" s="23"/>
      <c r="M67" s="27"/>
      <c r="N67" s="22"/>
      <c r="O67" s="22"/>
      <c r="P67" s="22"/>
      <c r="Q67" s="28"/>
    </row>
    <row r="68" spans="1:17" ht="12.75">
      <c r="A68" s="34" t="s">
        <v>47</v>
      </c>
      <c r="B68" s="34"/>
      <c r="C68" s="34"/>
      <c r="D68" s="158"/>
      <c r="E68" s="22"/>
      <c r="F68" s="23"/>
      <c r="G68" s="24"/>
      <c r="H68" s="22"/>
      <c r="I68" s="23"/>
      <c r="J68" s="158"/>
      <c r="K68" s="22"/>
      <c r="L68" s="23"/>
      <c r="M68" s="24"/>
      <c r="N68" s="22"/>
      <c r="O68" s="22"/>
      <c r="P68" s="22"/>
      <c r="Q68" s="23"/>
    </row>
    <row r="69" spans="1:17" ht="23.25" customHeight="1" thickBot="1">
      <c r="A69" s="102" t="s">
        <v>46</v>
      </c>
      <c r="B69" s="97"/>
      <c r="C69" s="97"/>
      <c r="D69" s="95"/>
      <c r="E69" s="93"/>
      <c r="F69" s="94"/>
      <c r="G69" s="98"/>
      <c r="H69" s="93"/>
      <c r="I69" s="94"/>
      <c r="J69" s="95"/>
      <c r="K69" s="93"/>
      <c r="L69" s="94"/>
      <c r="M69" s="98"/>
      <c r="N69" s="93"/>
      <c r="O69" s="93"/>
      <c r="P69" s="93"/>
      <c r="Q69" s="94"/>
    </row>
    <row r="70" spans="1:17" ht="13.5" thickBot="1">
      <c r="A70" s="118" t="s">
        <v>7</v>
      </c>
      <c r="B70" s="85"/>
      <c r="C70" s="85"/>
      <c r="D70" s="153" t="s">
        <v>8</v>
      </c>
      <c r="E70" s="16">
        <v>16130.5</v>
      </c>
      <c r="F70" s="16">
        <v>19518</v>
      </c>
      <c r="G70" s="30">
        <v>1</v>
      </c>
      <c r="H70" s="16">
        <f>F70</f>
        <v>19518</v>
      </c>
      <c r="I70" s="16">
        <f>F70</f>
        <v>19518</v>
      </c>
      <c r="J70" s="153" t="s">
        <v>8</v>
      </c>
      <c r="K70" s="132"/>
      <c r="L70" s="16">
        <f>K70*1.21</f>
        <v>0</v>
      </c>
      <c r="M70" s="30">
        <v>1</v>
      </c>
      <c r="N70" s="16">
        <f>K70*M70</f>
        <v>0</v>
      </c>
      <c r="O70" s="16">
        <f>L70*M70</f>
        <v>0</v>
      </c>
      <c r="P70" s="16">
        <f>N70</f>
        <v>0</v>
      </c>
      <c r="Q70" s="16">
        <f>O70</f>
        <v>0</v>
      </c>
    </row>
    <row r="71" spans="1:9" ht="12.75">
      <c r="A71" s="21"/>
      <c r="B71" s="21"/>
      <c r="C71" s="21"/>
      <c r="D71" s="158"/>
      <c r="E71" s="22"/>
      <c r="F71" s="23"/>
      <c r="G71" s="24"/>
      <c r="H71" s="22"/>
      <c r="I71" s="23"/>
    </row>
    <row r="72" spans="1:17" s="134" customFormat="1" ht="29.25" customHeight="1">
      <c r="A72" s="133" t="s">
        <v>11</v>
      </c>
      <c r="B72" s="133"/>
      <c r="C72" s="133"/>
      <c r="D72" s="159">
        <f>SUM(I7:I70)</f>
        <v>1788010.573333333</v>
      </c>
      <c r="J72" s="278" t="s">
        <v>101</v>
      </c>
      <c r="K72" s="278"/>
      <c r="P72" s="135">
        <f>SUM(P7:P27,P30:P50,P53:P58,P61,P66,P70)</f>
        <v>0</v>
      </c>
      <c r="Q72" s="135">
        <f>SUM(Q7:Q27,Q30:Q50,Q53:Q58,Q61,Q66,Q70)</f>
        <v>0</v>
      </c>
    </row>
    <row r="74" spans="4:9" ht="12.75">
      <c r="D74" s="155"/>
      <c r="E74" s="51"/>
      <c r="F74" s="14"/>
      <c r="G74" s="14"/>
      <c r="H74" s="14"/>
      <c r="I74" s="14"/>
    </row>
    <row r="75" spans="4:9" ht="12.75">
      <c r="D75" s="155"/>
      <c r="E75" s="14"/>
      <c r="F75" s="14"/>
      <c r="G75" s="14"/>
      <c r="H75" s="14"/>
      <c r="I75" s="14"/>
    </row>
    <row r="76" spans="4:9" ht="12.75">
      <c r="D76" s="155"/>
      <c r="E76" s="14"/>
      <c r="F76" s="14"/>
      <c r="G76" s="14"/>
      <c r="H76" s="14"/>
      <c r="I76" s="14"/>
    </row>
    <row r="77" spans="1:9" ht="12.75">
      <c r="A77" s="116"/>
      <c r="D77" s="155"/>
      <c r="E77" s="14"/>
      <c r="F77" s="14"/>
      <c r="G77" s="14"/>
      <c r="H77" s="14"/>
      <c r="I77" s="14"/>
    </row>
    <row r="78" spans="4:9" ht="12.75">
      <c r="D78" s="155"/>
      <c r="E78" s="51"/>
      <c r="F78" s="14"/>
      <c r="G78" s="14"/>
      <c r="H78" s="14"/>
      <c r="I78" s="14"/>
    </row>
    <row r="79" spans="4:9" ht="12.75">
      <c r="D79" s="155"/>
      <c r="E79" s="14"/>
      <c r="F79" s="14"/>
      <c r="G79" s="14"/>
      <c r="H79" s="14"/>
      <c r="I79" s="14"/>
    </row>
    <row r="80" spans="4:9" ht="12.75">
      <c r="D80" s="155"/>
      <c r="E80" s="14"/>
      <c r="F80" s="14"/>
      <c r="G80" s="14"/>
      <c r="H80" s="14"/>
      <c r="I80" s="14"/>
    </row>
    <row r="81" spans="4:9" ht="12.75">
      <c r="D81" s="155"/>
      <c r="E81" s="14"/>
      <c r="F81" s="14"/>
      <c r="G81" s="14"/>
      <c r="H81" s="14"/>
      <c r="I81" s="14"/>
    </row>
    <row r="82" spans="4:9" ht="12.75">
      <c r="D82" s="155"/>
      <c r="E82" s="14"/>
      <c r="F82" s="14"/>
      <c r="G82" s="14"/>
      <c r="H82" s="14"/>
      <c r="I82" s="14"/>
    </row>
    <row r="83" spans="4:9" ht="12.75">
      <c r="D83" s="155"/>
      <c r="E83" s="14"/>
      <c r="F83" s="14"/>
      <c r="G83" s="14"/>
      <c r="H83" s="14"/>
      <c r="I83" s="14"/>
    </row>
    <row r="84" spans="4:9" ht="12.75">
      <c r="D84" s="155"/>
      <c r="E84" s="14"/>
      <c r="F84" s="14"/>
      <c r="G84" s="14"/>
      <c r="H84" s="14"/>
      <c r="I84" s="14"/>
    </row>
    <row r="85" spans="4:9" ht="12.75">
      <c r="D85" s="155"/>
      <c r="E85" s="14"/>
      <c r="F85" s="14"/>
      <c r="G85" s="14"/>
      <c r="H85" s="14"/>
      <c r="I85" s="14"/>
    </row>
    <row r="86" spans="4:9" ht="12.75">
      <c r="D86" s="155"/>
      <c r="E86" s="14"/>
      <c r="F86" s="14"/>
      <c r="G86" s="14"/>
      <c r="H86" s="14"/>
      <c r="I86" s="14"/>
    </row>
    <row r="87" spans="4:9" ht="12.75">
      <c r="D87" s="155"/>
      <c r="E87" s="14"/>
      <c r="F87" s="14"/>
      <c r="G87" s="14"/>
      <c r="H87" s="14"/>
      <c r="I87" s="14"/>
    </row>
  </sheetData>
  <sheetProtection/>
  <mergeCells count="153">
    <mergeCell ref="P48:P50"/>
    <mergeCell ref="P53:P55"/>
    <mergeCell ref="P56:P58"/>
    <mergeCell ref="P61:P63"/>
    <mergeCell ref="B22:B24"/>
    <mergeCell ref="C22:C24"/>
    <mergeCell ref="B25:B27"/>
    <mergeCell ref="C25:C27"/>
    <mergeCell ref="B53:B55"/>
    <mergeCell ref="B56:B58"/>
    <mergeCell ref="I39:I41"/>
    <mergeCell ref="C53:C55"/>
    <mergeCell ref="C56:C58"/>
    <mergeCell ref="B61:B63"/>
    <mergeCell ref="C61:C63"/>
    <mergeCell ref="M61:M63"/>
    <mergeCell ref="I48:I50"/>
    <mergeCell ref="I61:I63"/>
    <mergeCell ref="D53:D55"/>
    <mergeCell ref="D56:D58"/>
    <mergeCell ref="B42:B44"/>
    <mergeCell ref="I36:I38"/>
    <mergeCell ref="J53:J55"/>
    <mergeCell ref="J56:J58"/>
    <mergeCell ref="J30:J32"/>
    <mergeCell ref="J33:J35"/>
    <mergeCell ref="J36:J38"/>
    <mergeCell ref="J39:J41"/>
    <mergeCell ref="I53:I55"/>
    <mergeCell ref="I56:I58"/>
    <mergeCell ref="B45:B47"/>
    <mergeCell ref="Q61:Q63"/>
    <mergeCell ref="B30:B32"/>
    <mergeCell ref="C30:C32"/>
    <mergeCell ref="B33:B35"/>
    <mergeCell ref="C33:C35"/>
    <mergeCell ref="B36:B38"/>
    <mergeCell ref="C36:C38"/>
    <mergeCell ref="B39:B41"/>
    <mergeCell ref="C39:C41"/>
    <mergeCell ref="C48:C50"/>
    <mergeCell ref="M48:M50"/>
    <mergeCell ref="J42:J44"/>
    <mergeCell ref="J45:J47"/>
    <mergeCell ref="D42:D44"/>
    <mergeCell ref="D45:D47"/>
    <mergeCell ref="C42:C44"/>
    <mergeCell ref="Q48:Q50"/>
    <mergeCell ref="M53:M55"/>
    <mergeCell ref="Q53:Q55"/>
    <mergeCell ref="M56:M58"/>
    <mergeCell ref="Q56:Q58"/>
    <mergeCell ref="M42:M44"/>
    <mergeCell ref="Q42:Q44"/>
    <mergeCell ref="M45:M47"/>
    <mergeCell ref="Q45:Q47"/>
    <mergeCell ref="P42:P44"/>
    <mergeCell ref="M33:M35"/>
    <mergeCell ref="Q33:Q35"/>
    <mergeCell ref="M36:M38"/>
    <mergeCell ref="Q36:Q38"/>
    <mergeCell ref="M39:M41"/>
    <mergeCell ref="Q39:Q41"/>
    <mergeCell ref="P33:P35"/>
    <mergeCell ref="P36:P38"/>
    <mergeCell ref="P39:P41"/>
    <mergeCell ref="M25:M27"/>
    <mergeCell ref="Q25:Q27"/>
    <mergeCell ref="M30:M32"/>
    <mergeCell ref="Q30:Q32"/>
    <mergeCell ref="P22:P24"/>
    <mergeCell ref="P25:P27"/>
    <mergeCell ref="P30:P32"/>
    <mergeCell ref="P45:P47"/>
    <mergeCell ref="Q13:Q15"/>
    <mergeCell ref="M16:M18"/>
    <mergeCell ref="Q16:Q18"/>
    <mergeCell ref="M19:M21"/>
    <mergeCell ref="Q19:Q21"/>
    <mergeCell ref="P16:P18"/>
    <mergeCell ref="P19:P21"/>
    <mergeCell ref="M22:M24"/>
    <mergeCell ref="Q22:Q24"/>
    <mergeCell ref="M7:M9"/>
    <mergeCell ref="Q7:Q9"/>
    <mergeCell ref="M10:M12"/>
    <mergeCell ref="Q10:Q12"/>
    <mergeCell ref="M13:M15"/>
    <mergeCell ref="P7:P9"/>
    <mergeCell ref="P10:P12"/>
    <mergeCell ref="P13:P15"/>
    <mergeCell ref="A61:A63"/>
    <mergeCell ref="G61:G63"/>
    <mergeCell ref="A56:A58"/>
    <mergeCell ref="G56:G58"/>
    <mergeCell ref="A53:A55"/>
    <mergeCell ref="G53:G55"/>
    <mergeCell ref="A48:A50"/>
    <mergeCell ref="G48:G50"/>
    <mergeCell ref="A45:A47"/>
    <mergeCell ref="G45:G47"/>
    <mergeCell ref="I45:I47"/>
    <mergeCell ref="A42:A44"/>
    <mergeCell ref="G42:G44"/>
    <mergeCell ref="I42:I44"/>
    <mergeCell ref="C45:C47"/>
    <mergeCell ref="B48:B50"/>
    <mergeCell ref="G19:G21"/>
    <mergeCell ref="I19:I21"/>
    <mergeCell ref="B19:B21"/>
    <mergeCell ref="C19:C21"/>
    <mergeCell ref="A22:A24"/>
    <mergeCell ref="G22:G24"/>
    <mergeCell ref="I22:I24"/>
    <mergeCell ref="A36:A38"/>
    <mergeCell ref="G36:G38"/>
    <mergeCell ref="A25:A27"/>
    <mergeCell ref="G25:G27"/>
    <mergeCell ref="G39:G41"/>
    <mergeCell ref="D36:D38"/>
    <mergeCell ref="D39:D41"/>
    <mergeCell ref="A39:A41"/>
    <mergeCell ref="A30:A32"/>
    <mergeCell ref="I16:I18"/>
    <mergeCell ref="B16:B18"/>
    <mergeCell ref="I25:I27"/>
    <mergeCell ref="A33:A35"/>
    <mergeCell ref="G33:G35"/>
    <mergeCell ref="I33:I35"/>
    <mergeCell ref="G30:G32"/>
    <mergeCell ref="I30:I32"/>
    <mergeCell ref="D30:D32"/>
    <mergeCell ref="D33:D35"/>
    <mergeCell ref="B10:B12"/>
    <mergeCell ref="C10:C12"/>
    <mergeCell ref="J72:K72"/>
    <mergeCell ref="A13:A15"/>
    <mergeCell ref="G13:G15"/>
    <mergeCell ref="I13:I15"/>
    <mergeCell ref="B13:B15"/>
    <mergeCell ref="C13:C15"/>
    <mergeCell ref="A16:A18"/>
    <mergeCell ref="G16:G18"/>
    <mergeCell ref="C16:C18"/>
    <mergeCell ref="A19:A21"/>
    <mergeCell ref="A7:A9"/>
    <mergeCell ref="G7:G9"/>
    <mergeCell ref="I7:I9"/>
    <mergeCell ref="B7:B9"/>
    <mergeCell ref="C7:C9"/>
    <mergeCell ref="A10:A12"/>
    <mergeCell ref="G10:G12"/>
    <mergeCell ref="I10:I12"/>
  </mergeCells>
  <printOptions/>
  <pageMargins left="0.7" right="0.7" top="0.787401575" bottom="0.787401575" header="0.3" footer="0.3"/>
  <pageSetup fitToHeight="0" fitToWidth="1" horizontalDpi="600" verticalDpi="600" orientation="landscape" paperSize="8" scale="56" r:id="rId1"/>
</worksheet>
</file>

<file path=xl/worksheets/sheet3.xml><?xml version="1.0" encoding="utf-8"?>
<worksheet xmlns="http://schemas.openxmlformats.org/spreadsheetml/2006/main" xmlns:r="http://schemas.openxmlformats.org/officeDocument/2006/relationships">
  <sheetPr>
    <pageSetUpPr fitToPage="1"/>
  </sheetPr>
  <dimension ref="A2:Q38"/>
  <sheetViews>
    <sheetView zoomScalePageLayoutView="0" workbookViewId="0" topLeftCell="A1">
      <selection activeCell="A1" sqref="A1"/>
    </sheetView>
  </sheetViews>
  <sheetFormatPr defaultColWidth="9.140625" defaultRowHeight="12.75"/>
  <cols>
    <col min="1" max="3" width="24.57421875" style="0" customWidth="1"/>
    <col min="4" max="4" width="17.7109375" style="0" customWidth="1"/>
    <col min="5" max="5" width="17.57421875" style="0" customWidth="1"/>
    <col min="6" max="6" width="17.00390625" style="0" customWidth="1"/>
    <col min="8" max="9" width="16.57421875" style="0" customWidth="1"/>
    <col min="10" max="10" width="16.57421875" style="154" customWidth="1"/>
    <col min="11" max="11" width="17.421875" style="0" customWidth="1"/>
    <col min="12" max="12" width="17.7109375" style="0" customWidth="1"/>
    <col min="13" max="13" width="10.57421875" style="0" customWidth="1"/>
    <col min="14" max="14" width="14.00390625" style="0" customWidth="1"/>
    <col min="15" max="15" width="16.28125" style="0" customWidth="1"/>
    <col min="16" max="16" width="15.00390625" style="0" customWidth="1"/>
    <col min="17" max="17" width="13.57421875" style="0" customWidth="1"/>
  </cols>
  <sheetData>
    <row r="2" spans="1:10" ht="20.25">
      <c r="A2" s="89" t="s">
        <v>10</v>
      </c>
      <c r="B2" s="89"/>
      <c r="C2" s="89"/>
      <c r="D2" s="89"/>
      <c r="E2" s="90"/>
      <c r="F2" s="18"/>
      <c r="G2" s="19"/>
      <c r="H2" s="19"/>
      <c r="I2" s="19"/>
      <c r="J2" s="150"/>
    </row>
    <row r="3" spans="1:10" ht="12.75" customHeight="1">
      <c r="A3" s="20"/>
      <c r="B3" s="20"/>
      <c r="C3" s="20"/>
      <c r="D3" s="17"/>
      <c r="E3" s="18"/>
      <c r="F3" s="18"/>
      <c r="G3" s="19"/>
      <c r="H3" s="19"/>
      <c r="I3" s="19"/>
      <c r="J3" s="150"/>
    </row>
    <row r="4" spans="1:17" ht="23.25" customHeight="1" thickBot="1">
      <c r="A4" s="88" t="s">
        <v>63</v>
      </c>
      <c r="B4" s="88"/>
      <c r="C4" s="88"/>
      <c r="D4" s="89"/>
      <c r="E4" s="90"/>
      <c r="F4" s="90"/>
      <c r="G4" s="91"/>
      <c r="H4" s="91"/>
      <c r="I4" s="91"/>
      <c r="J4" s="151"/>
      <c r="K4" s="91"/>
      <c r="L4" s="91"/>
      <c r="M4" s="91"/>
      <c r="N4" s="91"/>
      <c r="O4" s="91"/>
      <c r="P4" s="91"/>
      <c r="Q4" s="91"/>
    </row>
    <row r="5" spans="1:17" ht="87" customHeight="1" thickBot="1">
      <c r="A5" s="3" t="s">
        <v>0</v>
      </c>
      <c r="B5" s="173" t="s">
        <v>98</v>
      </c>
      <c r="C5" s="173" t="s">
        <v>94</v>
      </c>
      <c r="D5" s="4" t="s">
        <v>1</v>
      </c>
      <c r="E5" s="5" t="s">
        <v>2</v>
      </c>
      <c r="F5" s="5" t="s">
        <v>3</v>
      </c>
      <c r="G5" s="4" t="s">
        <v>4</v>
      </c>
      <c r="H5" s="5" t="s">
        <v>5</v>
      </c>
      <c r="I5" s="106" t="s">
        <v>6</v>
      </c>
      <c r="J5" s="175" t="s">
        <v>99</v>
      </c>
      <c r="K5" s="107" t="s">
        <v>95</v>
      </c>
      <c r="L5" s="87" t="s">
        <v>96</v>
      </c>
      <c r="M5" s="86" t="s">
        <v>4</v>
      </c>
      <c r="N5" s="87" t="s">
        <v>102</v>
      </c>
      <c r="O5" s="87" t="s">
        <v>97</v>
      </c>
      <c r="P5" s="87" t="s">
        <v>148</v>
      </c>
      <c r="Q5" s="136" t="s">
        <v>146</v>
      </c>
    </row>
    <row r="6" spans="1:17" ht="39.75" customHeight="1">
      <c r="A6" s="275" t="s">
        <v>115</v>
      </c>
      <c r="B6" s="272"/>
      <c r="C6" s="272"/>
      <c r="D6" s="318" t="s">
        <v>16</v>
      </c>
      <c r="E6" s="6">
        <v>20653</v>
      </c>
      <c r="F6" s="7">
        <v>24990</v>
      </c>
      <c r="G6" s="266">
        <v>30</v>
      </c>
      <c r="H6" s="64">
        <f>F6*$G$6</f>
        <v>749700</v>
      </c>
      <c r="I6" s="269">
        <f>(H6+H7+H8)/3</f>
        <v>735480</v>
      </c>
      <c r="J6" s="319" t="s">
        <v>16</v>
      </c>
      <c r="K6" s="6"/>
      <c r="L6" s="125">
        <f>K6*1.21</f>
        <v>0</v>
      </c>
      <c r="M6" s="266">
        <v>30</v>
      </c>
      <c r="N6" s="142">
        <f aca="true" t="shared" si="0" ref="N6:O8">K6*$M$6</f>
        <v>0</v>
      </c>
      <c r="O6" s="64">
        <f t="shared" si="0"/>
        <v>0</v>
      </c>
      <c r="P6" s="269">
        <f>SUM(N6:N8)/3</f>
        <v>0</v>
      </c>
      <c r="Q6" s="321">
        <f>SUM(O6:O8)/3</f>
        <v>0</v>
      </c>
    </row>
    <row r="7" spans="1:17" ht="39.75" customHeight="1">
      <c r="A7" s="276"/>
      <c r="B7" s="273"/>
      <c r="C7" s="273"/>
      <c r="D7" s="319"/>
      <c r="E7" s="8">
        <v>20652</v>
      </c>
      <c r="F7" s="9">
        <v>24989</v>
      </c>
      <c r="G7" s="267"/>
      <c r="H7" s="8">
        <f>F7*$G$6</f>
        <v>749670</v>
      </c>
      <c r="I7" s="270"/>
      <c r="J7" s="319"/>
      <c r="K7" s="8"/>
      <c r="L7" s="9">
        <f>K7*1.21</f>
        <v>0</v>
      </c>
      <c r="M7" s="267"/>
      <c r="N7" s="54">
        <f t="shared" si="0"/>
        <v>0</v>
      </c>
      <c r="O7" s="8">
        <f t="shared" si="0"/>
        <v>0</v>
      </c>
      <c r="P7" s="270"/>
      <c r="Q7" s="322"/>
    </row>
    <row r="8" spans="1:17" ht="39.75" customHeight="1" thickBot="1">
      <c r="A8" s="277"/>
      <c r="B8" s="274"/>
      <c r="C8" s="274"/>
      <c r="D8" s="320"/>
      <c r="E8" s="10">
        <v>19479</v>
      </c>
      <c r="F8" s="11">
        <v>23569</v>
      </c>
      <c r="G8" s="268"/>
      <c r="H8" s="144">
        <f>F8*$G$6</f>
        <v>707070</v>
      </c>
      <c r="I8" s="271"/>
      <c r="J8" s="320"/>
      <c r="K8" s="10"/>
      <c r="L8" s="11">
        <f>K8*1.21</f>
        <v>0</v>
      </c>
      <c r="M8" s="268"/>
      <c r="N8" s="55">
        <f t="shared" si="0"/>
        <v>0</v>
      </c>
      <c r="O8" s="10">
        <f t="shared" si="0"/>
        <v>0</v>
      </c>
      <c r="P8" s="271"/>
      <c r="Q8" s="323"/>
    </row>
    <row r="10" spans="1:17" ht="24.75" customHeight="1" thickBot="1">
      <c r="A10" s="88" t="s">
        <v>13</v>
      </c>
      <c r="B10" s="88"/>
      <c r="C10" s="88"/>
      <c r="D10" s="91"/>
      <c r="E10" s="91"/>
      <c r="F10" s="91"/>
      <c r="G10" s="91"/>
      <c r="H10" s="91"/>
      <c r="I10" s="91"/>
      <c r="J10" s="151"/>
      <c r="K10" s="91"/>
      <c r="L10" s="91"/>
      <c r="M10" s="91"/>
      <c r="N10" s="91"/>
      <c r="O10" s="91"/>
      <c r="P10" s="91"/>
      <c r="Q10" s="91"/>
    </row>
    <row r="11" spans="1:17" ht="49.5" customHeight="1">
      <c r="A11" s="298" t="s">
        <v>116</v>
      </c>
      <c r="B11" s="272"/>
      <c r="C11" s="272"/>
      <c r="D11" s="147" t="s">
        <v>14</v>
      </c>
      <c r="E11" s="6">
        <f>146700+625</f>
        <v>147325</v>
      </c>
      <c r="F11" s="7">
        <f>E11*1.21</f>
        <v>178263.25</v>
      </c>
      <c r="G11" s="266">
        <v>1</v>
      </c>
      <c r="H11" s="64">
        <f>F11*$G$11</f>
        <v>178263.25</v>
      </c>
      <c r="I11" s="269">
        <f>(H11+H12+H13)/3</f>
        <v>171212.9833333333</v>
      </c>
      <c r="J11" s="147" t="s">
        <v>14</v>
      </c>
      <c r="K11" s="6"/>
      <c r="L11" s="125">
        <f>K11*1.21</f>
        <v>0</v>
      </c>
      <c r="M11" s="266">
        <v>1</v>
      </c>
      <c r="N11" s="142">
        <f aca="true" t="shared" si="1" ref="N11:O13">K11*$M$11</f>
        <v>0</v>
      </c>
      <c r="O11" s="64">
        <f t="shared" si="1"/>
        <v>0</v>
      </c>
      <c r="P11" s="269">
        <f>SUM(N11:N13)/3</f>
        <v>0</v>
      </c>
      <c r="Q11" s="321">
        <f>SUM(O11:O13)/3</f>
        <v>0</v>
      </c>
    </row>
    <row r="12" spans="1:17" ht="49.5" customHeight="1">
      <c r="A12" s="286"/>
      <c r="B12" s="273"/>
      <c r="C12" s="273"/>
      <c r="D12" s="148" t="s">
        <v>15</v>
      </c>
      <c r="E12" s="8">
        <v>137350</v>
      </c>
      <c r="F12" s="9">
        <f aca="true" t="shared" si="2" ref="F12:F22">E12*1.21</f>
        <v>166193.5</v>
      </c>
      <c r="G12" s="267"/>
      <c r="H12" s="8">
        <f aca="true" t="shared" si="3" ref="H12:H22">F12*$G$11</f>
        <v>166193.5</v>
      </c>
      <c r="I12" s="270"/>
      <c r="J12" s="148" t="s">
        <v>15</v>
      </c>
      <c r="K12" s="8"/>
      <c r="L12" s="9">
        <f>K12*1.21</f>
        <v>0</v>
      </c>
      <c r="M12" s="267"/>
      <c r="N12" s="54">
        <f t="shared" si="1"/>
        <v>0</v>
      </c>
      <c r="O12" s="8">
        <f t="shared" si="1"/>
        <v>0</v>
      </c>
      <c r="P12" s="270"/>
      <c r="Q12" s="322"/>
    </row>
    <row r="13" spans="1:17" ht="49.5" customHeight="1" thickBot="1">
      <c r="A13" s="287"/>
      <c r="B13" s="274"/>
      <c r="C13" s="274"/>
      <c r="D13" s="149" t="s">
        <v>31</v>
      </c>
      <c r="E13" s="10">
        <f>138320+1500</f>
        <v>139820</v>
      </c>
      <c r="F13" s="11">
        <f t="shared" si="2"/>
        <v>169182.19999999998</v>
      </c>
      <c r="G13" s="268"/>
      <c r="H13" s="61">
        <f t="shared" si="3"/>
        <v>169182.19999999998</v>
      </c>
      <c r="I13" s="271"/>
      <c r="J13" s="149" t="s">
        <v>31</v>
      </c>
      <c r="K13" s="10"/>
      <c r="L13" s="62">
        <f>K13*1.21</f>
        <v>0</v>
      </c>
      <c r="M13" s="268"/>
      <c r="N13" s="60">
        <f t="shared" si="1"/>
        <v>0</v>
      </c>
      <c r="O13" s="61">
        <f t="shared" si="1"/>
        <v>0</v>
      </c>
      <c r="P13" s="271"/>
      <c r="Q13" s="323"/>
    </row>
    <row r="14" spans="1:17" ht="49.5" customHeight="1">
      <c r="A14" s="298" t="s">
        <v>117</v>
      </c>
      <c r="B14" s="272"/>
      <c r="C14" s="272"/>
      <c r="D14" s="147" t="s">
        <v>14</v>
      </c>
      <c r="E14" s="6">
        <f>155000+625</f>
        <v>155625</v>
      </c>
      <c r="F14" s="7">
        <f t="shared" si="2"/>
        <v>188306.25</v>
      </c>
      <c r="G14" s="266">
        <v>1</v>
      </c>
      <c r="H14" s="64">
        <f t="shared" si="3"/>
        <v>188306.25</v>
      </c>
      <c r="I14" s="269">
        <f>(H14+H15+H16)/3</f>
        <v>188407.08333333334</v>
      </c>
      <c r="J14" s="147" t="s">
        <v>14</v>
      </c>
      <c r="K14" s="6"/>
      <c r="L14" s="125">
        <f>K14*1.21</f>
        <v>0</v>
      </c>
      <c r="M14" s="266">
        <v>1</v>
      </c>
      <c r="N14" s="142">
        <f aca="true" t="shared" si="4" ref="N14:O16">K14*$M$14</f>
        <v>0</v>
      </c>
      <c r="O14" s="64">
        <f t="shared" si="4"/>
        <v>0</v>
      </c>
      <c r="P14" s="269">
        <f>SUM(N14:N16)/3</f>
        <v>0</v>
      </c>
      <c r="Q14" s="324">
        <f>SUM(O14:O16)/3</f>
        <v>0</v>
      </c>
    </row>
    <row r="15" spans="1:17" ht="49.5" customHeight="1">
      <c r="A15" s="286"/>
      <c r="B15" s="273"/>
      <c r="C15" s="273"/>
      <c r="D15" s="148" t="s">
        <v>15</v>
      </c>
      <c r="E15" s="8">
        <v>155000</v>
      </c>
      <c r="F15" s="9">
        <f t="shared" si="2"/>
        <v>187550</v>
      </c>
      <c r="G15" s="267"/>
      <c r="H15" s="8">
        <f t="shared" si="3"/>
        <v>187550</v>
      </c>
      <c r="I15" s="270"/>
      <c r="J15" s="148" t="s">
        <v>15</v>
      </c>
      <c r="K15" s="8"/>
      <c r="L15" s="9">
        <f aca="true" t="shared" si="5" ref="L15:L22">K15*1.21</f>
        <v>0</v>
      </c>
      <c r="M15" s="267"/>
      <c r="N15" s="54">
        <f t="shared" si="4"/>
        <v>0</v>
      </c>
      <c r="O15" s="8">
        <f t="shared" si="4"/>
        <v>0</v>
      </c>
      <c r="P15" s="270"/>
      <c r="Q15" s="322"/>
    </row>
    <row r="16" spans="1:17" ht="49.5" customHeight="1" thickBot="1">
      <c r="A16" s="287"/>
      <c r="B16" s="274"/>
      <c r="C16" s="274"/>
      <c r="D16" s="149" t="s">
        <v>31</v>
      </c>
      <c r="E16" s="10">
        <f>155000+1500</f>
        <v>156500</v>
      </c>
      <c r="F16" s="11">
        <f t="shared" si="2"/>
        <v>189365</v>
      </c>
      <c r="G16" s="268"/>
      <c r="H16" s="61">
        <f t="shared" si="3"/>
        <v>189365</v>
      </c>
      <c r="I16" s="271"/>
      <c r="J16" s="149" t="s">
        <v>31</v>
      </c>
      <c r="K16" s="10"/>
      <c r="L16" s="62">
        <f t="shared" si="5"/>
        <v>0</v>
      </c>
      <c r="M16" s="268"/>
      <c r="N16" s="60">
        <f t="shared" si="4"/>
        <v>0</v>
      </c>
      <c r="O16" s="61">
        <f t="shared" si="4"/>
        <v>0</v>
      </c>
      <c r="P16" s="271"/>
      <c r="Q16" s="323"/>
    </row>
    <row r="17" spans="1:17" ht="49.5" customHeight="1">
      <c r="A17" s="298" t="s">
        <v>118</v>
      </c>
      <c r="B17" s="272"/>
      <c r="C17" s="272"/>
      <c r="D17" s="147" t="s">
        <v>14</v>
      </c>
      <c r="E17" s="6">
        <f>6816.81+625</f>
        <v>7441.81</v>
      </c>
      <c r="F17" s="7">
        <f t="shared" si="2"/>
        <v>9004.5901</v>
      </c>
      <c r="G17" s="266">
        <v>1</v>
      </c>
      <c r="H17" s="64">
        <f t="shared" si="3"/>
        <v>9004.5901</v>
      </c>
      <c r="I17" s="269">
        <f>(H17+H18+H19)/3</f>
        <v>9105.423433333333</v>
      </c>
      <c r="J17" s="147" t="s">
        <v>14</v>
      </c>
      <c r="K17" s="6"/>
      <c r="L17" s="125">
        <f t="shared" si="5"/>
        <v>0</v>
      </c>
      <c r="M17" s="266">
        <v>1</v>
      </c>
      <c r="N17" s="142">
        <f>K17*M17</f>
        <v>0</v>
      </c>
      <c r="O17" s="64">
        <f>L17*$M$17</f>
        <v>0</v>
      </c>
      <c r="P17" s="269">
        <f>SUM(N17:N19)/3</f>
        <v>0</v>
      </c>
      <c r="Q17" s="324">
        <f>SUM(O17:O19)/3</f>
        <v>0</v>
      </c>
    </row>
    <row r="18" spans="1:17" ht="49.5" customHeight="1">
      <c r="A18" s="286"/>
      <c r="B18" s="273"/>
      <c r="C18" s="273"/>
      <c r="D18" s="148" t="s">
        <v>15</v>
      </c>
      <c r="E18" s="8">
        <v>6816.81</v>
      </c>
      <c r="F18" s="9">
        <f t="shared" si="2"/>
        <v>8248.3401</v>
      </c>
      <c r="G18" s="267"/>
      <c r="H18" s="8">
        <f t="shared" si="3"/>
        <v>8248.3401</v>
      </c>
      <c r="I18" s="270"/>
      <c r="J18" s="148" t="s">
        <v>15</v>
      </c>
      <c r="K18" s="8"/>
      <c r="L18" s="9">
        <f t="shared" si="5"/>
        <v>0</v>
      </c>
      <c r="M18" s="267"/>
      <c r="N18" s="54">
        <f>K18*M18</f>
        <v>0</v>
      </c>
      <c r="O18" s="8">
        <f>L18*$M$17</f>
        <v>0</v>
      </c>
      <c r="P18" s="270"/>
      <c r="Q18" s="322"/>
    </row>
    <row r="19" spans="1:17" ht="49.5" customHeight="1" thickBot="1">
      <c r="A19" s="287"/>
      <c r="B19" s="274"/>
      <c r="C19" s="274"/>
      <c r="D19" s="149" t="s">
        <v>31</v>
      </c>
      <c r="E19" s="10">
        <f>6816.81+1500</f>
        <v>8316.810000000001</v>
      </c>
      <c r="F19" s="11">
        <f t="shared" si="2"/>
        <v>10063.340100000001</v>
      </c>
      <c r="G19" s="268"/>
      <c r="H19" s="61">
        <f t="shared" si="3"/>
        <v>10063.340100000001</v>
      </c>
      <c r="I19" s="271"/>
      <c r="J19" s="149" t="s">
        <v>31</v>
      </c>
      <c r="K19" s="10"/>
      <c r="L19" s="62">
        <f t="shared" si="5"/>
        <v>0</v>
      </c>
      <c r="M19" s="268"/>
      <c r="N19" s="60">
        <f>K19*M19</f>
        <v>0</v>
      </c>
      <c r="O19" s="61">
        <f>L19*$M$17</f>
        <v>0</v>
      </c>
      <c r="P19" s="271"/>
      <c r="Q19" s="323"/>
    </row>
    <row r="20" spans="1:17" ht="39.75" customHeight="1">
      <c r="A20" s="298" t="s">
        <v>119</v>
      </c>
      <c r="B20" s="272"/>
      <c r="C20" s="272"/>
      <c r="D20" s="147" t="s">
        <v>14</v>
      </c>
      <c r="E20" s="6">
        <f>27747.1+625</f>
        <v>28372.1</v>
      </c>
      <c r="F20" s="7">
        <f t="shared" si="2"/>
        <v>34330.240999999995</v>
      </c>
      <c r="G20" s="266">
        <v>1</v>
      </c>
      <c r="H20" s="64">
        <f t="shared" si="3"/>
        <v>34330.240999999995</v>
      </c>
      <c r="I20" s="269">
        <f>(H20+H21+H22)/3</f>
        <v>26566.414699999998</v>
      </c>
      <c r="J20" s="147" t="s">
        <v>14</v>
      </c>
      <c r="K20" s="6"/>
      <c r="L20" s="125">
        <f t="shared" si="5"/>
        <v>0</v>
      </c>
      <c r="M20" s="266">
        <v>1</v>
      </c>
      <c r="N20" s="142">
        <f aca="true" t="shared" si="6" ref="N20:O22">K20*$M$20</f>
        <v>0</v>
      </c>
      <c r="O20" s="64">
        <f t="shared" si="6"/>
        <v>0</v>
      </c>
      <c r="P20" s="269">
        <f>SUM(N20:N22)/3</f>
        <v>0</v>
      </c>
      <c r="Q20" s="324">
        <f>SUM(O20:O22)/3</f>
        <v>0</v>
      </c>
    </row>
    <row r="21" spans="1:17" ht="39.75" customHeight="1">
      <c r="A21" s="286"/>
      <c r="B21" s="273"/>
      <c r="C21" s="273"/>
      <c r="D21" s="148" t="s">
        <v>15</v>
      </c>
      <c r="E21" s="8">
        <f>F21/1.21</f>
        <v>8247.933884297521</v>
      </c>
      <c r="F21" s="9">
        <v>9980</v>
      </c>
      <c r="G21" s="267"/>
      <c r="H21" s="8">
        <f t="shared" si="3"/>
        <v>9980</v>
      </c>
      <c r="I21" s="270"/>
      <c r="J21" s="148" t="s">
        <v>15</v>
      </c>
      <c r="K21" s="8"/>
      <c r="L21" s="9">
        <f t="shared" si="5"/>
        <v>0</v>
      </c>
      <c r="M21" s="267"/>
      <c r="N21" s="54">
        <f t="shared" si="6"/>
        <v>0</v>
      </c>
      <c r="O21" s="8">
        <f t="shared" si="6"/>
        <v>0</v>
      </c>
      <c r="P21" s="270"/>
      <c r="Q21" s="322"/>
    </row>
    <row r="22" spans="1:17" ht="39.75" customHeight="1" thickBot="1">
      <c r="A22" s="287"/>
      <c r="B22" s="274"/>
      <c r="C22" s="274"/>
      <c r="D22" s="149" t="s">
        <v>31</v>
      </c>
      <c r="E22" s="10">
        <f>27747.11+1500</f>
        <v>29247.11</v>
      </c>
      <c r="F22" s="11">
        <f t="shared" si="2"/>
        <v>35389.0031</v>
      </c>
      <c r="G22" s="268"/>
      <c r="H22" s="144">
        <f t="shared" si="3"/>
        <v>35389.0031</v>
      </c>
      <c r="I22" s="271"/>
      <c r="J22" s="149" t="s">
        <v>31</v>
      </c>
      <c r="K22" s="10"/>
      <c r="L22" s="11">
        <f t="shared" si="5"/>
        <v>0</v>
      </c>
      <c r="M22" s="268"/>
      <c r="N22" s="55">
        <f t="shared" si="6"/>
        <v>0</v>
      </c>
      <c r="O22" s="10">
        <f t="shared" si="6"/>
        <v>0</v>
      </c>
      <c r="P22" s="271"/>
      <c r="Q22" s="323"/>
    </row>
    <row r="23" spans="1:12" ht="24" customHeight="1">
      <c r="A23" s="25"/>
      <c r="B23" s="25"/>
      <c r="C23" s="25"/>
      <c r="D23" s="26"/>
      <c r="E23" s="22"/>
      <c r="F23" s="23"/>
      <c r="G23" s="27"/>
      <c r="H23" s="22"/>
      <c r="I23" s="28"/>
      <c r="J23" s="28"/>
      <c r="L23" s="37"/>
    </row>
    <row r="24" spans="1:17" ht="28.5" customHeight="1" thickBot="1">
      <c r="A24" s="317" t="s">
        <v>64</v>
      </c>
      <c r="B24" s="317"/>
      <c r="C24" s="317"/>
      <c r="D24" s="317"/>
      <c r="E24" s="317"/>
      <c r="F24" s="317"/>
      <c r="G24" s="317"/>
      <c r="H24" s="317"/>
      <c r="I24" s="317"/>
      <c r="J24" s="152"/>
      <c r="K24" s="91"/>
      <c r="L24" s="105"/>
      <c r="M24" s="91"/>
      <c r="N24" s="91"/>
      <c r="O24" s="91"/>
      <c r="P24" s="91"/>
      <c r="Q24" s="178"/>
    </row>
    <row r="25" spans="1:17" ht="13.5" thickBot="1">
      <c r="A25" s="119" t="s">
        <v>61</v>
      </c>
      <c r="B25" s="84"/>
      <c r="C25" s="84"/>
      <c r="D25" s="15" t="s">
        <v>62</v>
      </c>
      <c r="E25" s="31">
        <v>71118</v>
      </c>
      <c r="F25" s="38">
        <v>86052</v>
      </c>
      <c r="G25" s="39">
        <v>1</v>
      </c>
      <c r="H25" s="31">
        <f>F25</f>
        <v>86052</v>
      </c>
      <c r="I25" s="40">
        <f>F25</f>
        <v>86052</v>
      </c>
      <c r="J25" s="153" t="s">
        <v>62</v>
      </c>
      <c r="K25" s="31"/>
      <c r="L25" s="38">
        <f>K25*1.21</f>
        <v>0</v>
      </c>
      <c r="M25" s="39">
        <v>1</v>
      </c>
      <c r="N25" s="58">
        <f>K25*M25</f>
        <v>0</v>
      </c>
      <c r="O25" s="31">
        <f>L25*M25</f>
        <v>0</v>
      </c>
      <c r="P25" s="176">
        <f>N25</f>
        <v>0</v>
      </c>
      <c r="Q25" s="177">
        <f>O25</f>
        <v>0</v>
      </c>
    </row>
    <row r="26" spans="1:12" ht="12.75">
      <c r="A26" s="25"/>
      <c r="B26" s="25"/>
      <c r="C26" s="25"/>
      <c r="D26" s="26"/>
      <c r="E26" s="22"/>
      <c r="F26" s="23"/>
      <c r="G26" s="27"/>
      <c r="H26" s="22"/>
      <c r="I26" s="28"/>
      <c r="J26" s="28"/>
      <c r="L26" s="37"/>
    </row>
    <row r="27" spans="1:17" ht="22.5" customHeight="1">
      <c r="A27" s="12" t="s">
        <v>12</v>
      </c>
      <c r="B27" s="12"/>
      <c r="C27" s="12"/>
      <c r="D27" s="13">
        <f>SUM(I6:I25)</f>
        <v>1216823.9048000001</v>
      </c>
      <c r="F27" s="19"/>
      <c r="G27" s="19"/>
      <c r="J27" s="316" t="s">
        <v>154</v>
      </c>
      <c r="K27" s="316"/>
      <c r="P27" s="14">
        <f>SUM(P6,P11:P22,P25)</f>
        <v>0</v>
      </c>
      <c r="Q27" s="14">
        <f>SUM(Q6,Q11:Q22,Q25)</f>
        <v>0</v>
      </c>
    </row>
    <row r="29" ht="12.75">
      <c r="F29" s="14"/>
    </row>
    <row r="30" spans="5:10" ht="12.75">
      <c r="E30" s="14"/>
      <c r="F30" s="14"/>
      <c r="G30" s="14"/>
      <c r="H30" s="14"/>
      <c r="I30" s="14"/>
      <c r="J30" s="155"/>
    </row>
    <row r="31" spans="5:10" ht="12.75">
      <c r="E31" s="14"/>
      <c r="F31" s="14"/>
      <c r="G31" s="14"/>
      <c r="H31" s="14"/>
      <c r="I31" s="14"/>
      <c r="J31" s="155"/>
    </row>
    <row r="32" spans="5:10" ht="12.75">
      <c r="E32" s="14"/>
      <c r="F32" s="14"/>
      <c r="G32" s="14"/>
      <c r="H32" s="14"/>
      <c r="I32" s="14"/>
      <c r="J32" s="155"/>
    </row>
    <row r="33" spans="5:10" ht="12.75">
      <c r="E33" s="14"/>
      <c r="F33" s="14"/>
      <c r="G33" s="14"/>
      <c r="H33" s="14"/>
      <c r="I33" s="14"/>
      <c r="J33" s="155"/>
    </row>
    <row r="34" spans="5:10" ht="12.75">
      <c r="E34" s="14"/>
      <c r="F34" s="14"/>
      <c r="G34" s="14"/>
      <c r="H34" s="14"/>
      <c r="I34" s="14"/>
      <c r="J34" s="155"/>
    </row>
    <row r="35" spans="5:10" ht="12.75">
      <c r="E35" s="14"/>
      <c r="F35" s="14"/>
      <c r="G35" s="14"/>
      <c r="H35" s="14"/>
      <c r="I35" s="14"/>
      <c r="J35" s="155"/>
    </row>
    <row r="36" spans="5:10" ht="12.75">
      <c r="E36" s="14"/>
      <c r="F36" s="14"/>
      <c r="G36" s="14"/>
      <c r="H36" s="14"/>
      <c r="I36" s="14"/>
      <c r="J36" s="155"/>
    </row>
    <row r="37" spans="5:10" ht="12.75">
      <c r="E37" s="14"/>
      <c r="F37" s="14"/>
      <c r="G37" s="14"/>
      <c r="H37" s="14"/>
      <c r="I37" s="14"/>
      <c r="J37" s="155"/>
    </row>
    <row r="38" spans="5:10" ht="12.75">
      <c r="E38" s="14"/>
      <c r="F38" s="14"/>
      <c r="G38" s="14"/>
      <c r="H38" s="14"/>
      <c r="I38" s="14"/>
      <c r="J38" s="155"/>
    </row>
  </sheetData>
  <sheetProtection/>
  <mergeCells count="44">
    <mergeCell ref="Q6:Q8"/>
    <mergeCell ref="Q11:Q13"/>
    <mergeCell ref="Q14:Q16"/>
    <mergeCell ref="Q17:Q19"/>
    <mergeCell ref="Q20:Q22"/>
    <mergeCell ref="M17:M19"/>
    <mergeCell ref="P17:P19"/>
    <mergeCell ref="M20:M22"/>
    <mergeCell ref="P20:P22"/>
    <mergeCell ref="M6:M8"/>
    <mergeCell ref="P6:P8"/>
    <mergeCell ref="M11:M13"/>
    <mergeCell ref="P11:P13"/>
    <mergeCell ref="M14:M16"/>
    <mergeCell ref="P14:P16"/>
    <mergeCell ref="J6:J8"/>
    <mergeCell ref="A6:A8"/>
    <mergeCell ref="G6:G8"/>
    <mergeCell ref="I6:I8"/>
    <mergeCell ref="D6:D8"/>
    <mergeCell ref="A11:A13"/>
    <mergeCell ref="B17:B19"/>
    <mergeCell ref="C17:C19"/>
    <mergeCell ref="B6:B8"/>
    <mergeCell ref="C6:C8"/>
    <mergeCell ref="B11:B13"/>
    <mergeCell ref="B20:B22"/>
    <mergeCell ref="A14:A16"/>
    <mergeCell ref="G14:G16"/>
    <mergeCell ref="I14:I16"/>
    <mergeCell ref="A20:A22"/>
    <mergeCell ref="G20:G22"/>
    <mergeCell ref="I20:I22"/>
    <mergeCell ref="A17:A19"/>
    <mergeCell ref="J27:K27"/>
    <mergeCell ref="A24:I24"/>
    <mergeCell ref="C11:C13"/>
    <mergeCell ref="B14:B16"/>
    <mergeCell ref="C14:C16"/>
    <mergeCell ref="C20:C22"/>
    <mergeCell ref="G17:G19"/>
    <mergeCell ref="I17:I19"/>
    <mergeCell ref="G11:G13"/>
    <mergeCell ref="I11:I13"/>
  </mergeCells>
  <printOptions/>
  <pageMargins left="0.7" right="0.7" top="0.787401575" bottom="0.787401575" header="0.3" footer="0.3"/>
  <pageSetup fitToHeight="0"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2:R163"/>
  <sheetViews>
    <sheetView zoomScalePageLayoutView="0" workbookViewId="0" topLeftCell="A1">
      <selection activeCell="A1" sqref="A1"/>
    </sheetView>
  </sheetViews>
  <sheetFormatPr defaultColWidth="9.140625" defaultRowHeight="12.75"/>
  <cols>
    <col min="1" max="1" width="43.140625" style="0" customWidth="1"/>
    <col min="2" max="2" width="26.140625" style="0" customWidth="1"/>
    <col min="3" max="3" width="31.7109375" style="0" customWidth="1"/>
    <col min="4" max="4" width="23.28125" style="154" customWidth="1"/>
    <col min="5" max="5" width="17.421875" style="0" hidden="1" customWidth="1"/>
    <col min="6" max="6" width="16.57421875" style="0" hidden="1" customWidth="1"/>
    <col min="7" max="7" width="0" style="0" hidden="1" customWidth="1"/>
    <col min="8" max="8" width="15.7109375" style="14" hidden="1" customWidth="1"/>
    <col min="9" max="9" width="16.7109375" style="0" hidden="1" customWidth="1"/>
    <col min="10" max="10" width="18.421875" style="0" hidden="1" customWidth="1"/>
    <col min="11" max="11" width="18.421875" style="154" customWidth="1"/>
    <col min="12" max="12" width="25.28125" style="0" customWidth="1"/>
    <col min="13" max="13" width="19.8515625" style="0" customWidth="1"/>
    <col min="14" max="14" width="11.8515625" style="0" customWidth="1"/>
    <col min="15" max="15" width="18.28125" style="0" customWidth="1"/>
    <col min="16" max="16" width="18.421875" style="0" customWidth="1"/>
    <col min="17" max="17" width="18.28125" style="0" customWidth="1"/>
    <col min="18" max="18" width="19.57421875" style="0" customWidth="1"/>
  </cols>
  <sheetData>
    <row r="2" spans="1:11" ht="20.25">
      <c r="A2" s="89" t="s">
        <v>17</v>
      </c>
      <c r="B2" s="89"/>
      <c r="C2" s="89"/>
      <c r="D2" s="156"/>
      <c r="E2" s="18"/>
      <c r="F2" s="18"/>
      <c r="G2" s="19"/>
      <c r="H2" s="51"/>
      <c r="I2" s="19"/>
      <c r="J2" s="19"/>
      <c r="K2" s="150"/>
    </row>
    <row r="3" spans="1:6" ht="12.75" customHeight="1" thickBot="1">
      <c r="A3" s="1"/>
      <c r="B3" s="1"/>
      <c r="C3" s="1"/>
      <c r="D3" s="163"/>
      <c r="E3" s="2"/>
      <c r="F3" s="2"/>
    </row>
    <row r="4" spans="1:18" ht="67.5" customHeight="1" thickBot="1">
      <c r="A4" s="3" t="s">
        <v>0</v>
      </c>
      <c r="B4" s="173" t="s">
        <v>93</v>
      </c>
      <c r="C4" s="173" t="s">
        <v>94</v>
      </c>
      <c r="D4" s="4" t="s">
        <v>1</v>
      </c>
      <c r="E4" s="5" t="s">
        <v>2</v>
      </c>
      <c r="F4" s="5" t="s">
        <v>3</v>
      </c>
      <c r="G4" s="4" t="s">
        <v>4</v>
      </c>
      <c r="H4" s="5" t="s">
        <v>77</v>
      </c>
      <c r="I4" s="5" t="s">
        <v>5</v>
      </c>
      <c r="J4" s="5" t="s">
        <v>6</v>
      </c>
      <c r="K4" s="108" t="s">
        <v>99</v>
      </c>
      <c r="L4" s="107" t="s">
        <v>95</v>
      </c>
      <c r="M4" s="87" t="s">
        <v>96</v>
      </c>
      <c r="N4" s="86" t="s">
        <v>4</v>
      </c>
      <c r="O4" s="87" t="s">
        <v>102</v>
      </c>
      <c r="P4" s="87" t="s">
        <v>97</v>
      </c>
      <c r="Q4" s="87" t="s">
        <v>148</v>
      </c>
      <c r="R4" s="87" t="s">
        <v>146</v>
      </c>
    </row>
    <row r="5" spans="1:18" ht="12.75" customHeight="1">
      <c r="A5" s="41"/>
      <c r="B5" s="41"/>
      <c r="C5" s="41"/>
      <c r="D5" s="161"/>
      <c r="E5" s="41"/>
      <c r="F5" s="41"/>
      <c r="G5" s="41"/>
      <c r="H5" s="52"/>
      <c r="I5" s="41"/>
      <c r="J5" s="41"/>
      <c r="K5" s="161"/>
      <c r="L5" s="41"/>
      <c r="M5" s="41"/>
      <c r="N5" s="41"/>
      <c r="O5" s="52"/>
      <c r="P5" s="41"/>
      <c r="Q5" s="41"/>
      <c r="R5" s="41"/>
    </row>
    <row r="6" spans="1:18" ht="24.75" customHeight="1" thickBot="1">
      <c r="A6" s="103" t="s">
        <v>70</v>
      </c>
      <c r="B6" s="98"/>
      <c r="C6" s="98"/>
      <c r="D6" s="162"/>
      <c r="E6" s="103"/>
      <c r="F6" s="103"/>
      <c r="G6" s="103"/>
      <c r="H6" s="114"/>
      <c r="I6" s="103"/>
      <c r="J6" s="103"/>
      <c r="K6" s="162"/>
      <c r="L6" s="103"/>
      <c r="M6" s="103"/>
      <c r="N6" s="103"/>
      <c r="O6" s="114"/>
      <c r="P6" s="103"/>
      <c r="Q6" s="103"/>
      <c r="R6" s="103"/>
    </row>
    <row r="7" spans="1:18" ht="39.75" customHeight="1">
      <c r="A7" s="354" t="s">
        <v>155</v>
      </c>
      <c r="B7" s="318" t="s">
        <v>160</v>
      </c>
      <c r="C7" s="318"/>
      <c r="D7" s="357" t="s">
        <v>26</v>
      </c>
      <c r="E7" s="42">
        <v>925</v>
      </c>
      <c r="F7" s="7">
        <v>1119.25</v>
      </c>
      <c r="G7" s="266">
        <v>30</v>
      </c>
      <c r="H7" s="53">
        <f aca="true" t="shared" si="0" ref="H7:H12">I7/1.21</f>
        <v>27750</v>
      </c>
      <c r="I7" s="6">
        <f>F7*$G$7</f>
        <v>33577.5</v>
      </c>
      <c r="J7" s="269">
        <f>(I7+I8+I9)/3</f>
        <v>31380.100000000002</v>
      </c>
      <c r="K7" s="193" t="s">
        <v>174</v>
      </c>
      <c r="L7" s="42">
        <v>960</v>
      </c>
      <c r="M7" s="125">
        <f>L7*1.21</f>
        <v>1161.6</v>
      </c>
      <c r="N7" s="266">
        <v>30</v>
      </c>
      <c r="O7" s="142">
        <f aca="true" t="shared" si="1" ref="O7:P9">L7*$N$7</f>
        <v>28800</v>
      </c>
      <c r="P7" s="64">
        <f t="shared" si="1"/>
        <v>34848</v>
      </c>
      <c r="Q7" s="269">
        <f>SUM(O7:O9)/3</f>
        <v>25908.3</v>
      </c>
      <c r="R7" s="269">
        <f>SUM(P7:P9)/3</f>
        <v>31349.043</v>
      </c>
    </row>
    <row r="8" spans="1:18" ht="39.75" customHeight="1">
      <c r="A8" s="355"/>
      <c r="B8" s="319"/>
      <c r="C8" s="319"/>
      <c r="D8" s="358"/>
      <c r="E8" s="8">
        <f>F8/1.21</f>
        <v>832.5619834710744</v>
      </c>
      <c r="F8" s="9">
        <v>1007.4</v>
      </c>
      <c r="G8" s="267"/>
      <c r="H8" s="54">
        <f t="shared" si="0"/>
        <v>24976.859504132233</v>
      </c>
      <c r="I8" s="8">
        <f>F8*$G$7</f>
        <v>30222</v>
      </c>
      <c r="J8" s="270"/>
      <c r="K8" s="200" t="s">
        <v>176</v>
      </c>
      <c r="L8" s="8">
        <v>795</v>
      </c>
      <c r="M8" s="9">
        <f>L8*1.21</f>
        <v>961.9499999999999</v>
      </c>
      <c r="N8" s="267"/>
      <c r="O8" s="54">
        <f t="shared" si="1"/>
        <v>23850</v>
      </c>
      <c r="P8" s="8">
        <f t="shared" si="1"/>
        <v>28858.499999999996</v>
      </c>
      <c r="Q8" s="270"/>
      <c r="R8" s="270"/>
    </row>
    <row r="9" spans="1:18" ht="39.75" customHeight="1" thickBot="1">
      <c r="A9" s="356"/>
      <c r="B9" s="320"/>
      <c r="C9" s="320"/>
      <c r="D9" s="359"/>
      <c r="E9" s="10">
        <f>F9/1.21</f>
        <v>835.8347107438017</v>
      </c>
      <c r="F9" s="11">
        <v>1011.36</v>
      </c>
      <c r="G9" s="268"/>
      <c r="H9" s="55">
        <f t="shared" si="0"/>
        <v>25075.04132231405</v>
      </c>
      <c r="I9" s="10">
        <f>F9*$G$7</f>
        <v>30340.8</v>
      </c>
      <c r="J9" s="271"/>
      <c r="K9" s="193" t="s">
        <v>175</v>
      </c>
      <c r="L9" s="201">
        <v>835.83</v>
      </c>
      <c r="M9" s="9">
        <f>L9*1.21</f>
        <v>1011.3543</v>
      </c>
      <c r="N9" s="268"/>
      <c r="O9" s="54">
        <f t="shared" si="1"/>
        <v>25074.9</v>
      </c>
      <c r="P9" s="61">
        <f t="shared" si="1"/>
        <v>30340.629</v>
      </c>
      <c r="Q9" s="271"/>
      <c r="R9" s="271"/>
    </row>
    <row r="10" spans="1:18" ht="39.75" customHeight="1">
      <c r="A10" s="346" t="s">
        <v>156</v>
      </c>
      <c r="B10" s="318" t="s">
        <v>160</v>
      </c>
      <c r="C10" s="318"/>
      <c r="D10" s="335" t="s">
        <v>23</v>
      </c>
      <c r="E10" s="42">
        <v>984</v>
      </c>
      <c r="F10" s="43">
        <v>1191</v>
      </c>
      <c r="G10" s="266">
        <v>1</v>
      </c>
      <c r="H10" s="53">
        <f t="shared" si="0"/>
        <v>984.297520661157</v>
      </c>
      <c r="I10" s="6">
        <f>F10*$G$10</f>
        <v>1191</v>
      </c>
      <c r="J10" s="269">
        <f>(I10+I11+I12)/3</f>
        <v>1257.3333333333333</v>
      </c>
      <c r="K10" s="203" t="s">
        <v>177</v>
      </c>
      <c r="L10" s="42">
        <v>984</v>
      </c>
      <c r="M10" s="125">
        <f>L10*1.21</f>
        <v>1190.6399999999999</v>
      </c>
      <c r="N10" s="266">
        <v>1</v>
      </c>
      <c r="O10" s="142">
        <f>L10*$N$10</f>
        <v>984</v>
      </c>
      <c r="P10" s="64">
        <f>M10*$N$10</f>
        <v>1190.6399999999999</v>
      </c>
      <c r="Q10" s="269">
        <f>SUM(O10:O12)/3</f>
        <v>994.9433333333333</v>
      </c>
      <c r="R10" s="269">
        <f>SUM(P10:P12)/3</f>
        <v>1203.8814333333332</v>
      </c>
    </row>
    <row r="11" spans="1:18" ht="39.75" customHeight="1">
      <c r="A11" s="347"/>
      <c r="B11" s="319"/>
      <c r="C11" s="319"/>
      <c r="D11" s="336"/>
      <c r="E11" s="44">
        <v>1165</v>
      </c>
      <c r="F11" s="45">
        <v>1410</v>
      </c>
      <c r="G11" s="267"/>
      <c r="H11" s="54">
        <f t="shared" si="0"/>
        <v>1165.2892561983472</v>
      </c>
      <c r="I11" s="8">
        <f>F11*$G$10</f>
        <v>1410</v>
      </c>
      <c r="J11" s="270"/>
      <c r="K11" s="204" t="s">
        <v>178</v>
      </c>
      <c r="L11" s="44">
        <v>1165</v>
      </c>
      <c r="M11" s="9">
        <f>L11*1.21</f>
        <v>1409.6499999999999</v>
      </c>
      <c r="N11" s="267"/>
      <c r="O11" s="54">
        <f>L11*$N$10</f>
        <v>1165</v>
      </c>
      <c r="P11" s="8">
        <f>M11*$N$10</f>
        <v>1409.6499999999999</v>
      </c>
      <c r="Q11" s="270"/>
      <c r="R11" s="270"/>
    </row>
    <row r="12" spans="1:18" ht="39.75" customHeight="1" thickBot="1">
      <c r="A12" s="348"/>
      <c r="B12" s="320"/>
      <c r="C12" s="320"/>
      <c r="D12" s="337"/>
      <c r="E12" s="46">
        <v>968</v>
      </c>
      <c r="F12" s="47">
        <v>1171</v>
      </c>
      <c r="G12" s="268"/>
      <c r="H12" s="55">
        <f t="shared" si="0"/>
        <v>967.7685950413223</v>
      </c>
      <c r="I12" s="10">
        <f>F12*$G$10</f>
        <v>1171</v>
      </c>
      <c r="J12" s="271"/>
      <c r="K12" s="205" t="s">
        <v>179</v>
      </c>
      <c r="L12" s="183">
        <v>930</v>
      </c>
      <c r="M12" s="11">
        <f>L9*1.21</f>
        <v>1011.3543</v>
      </c>
      <c r="N12" s="268"/>
      <c r="O12" s="55">
        <f>L9*$N$10</f>
        <v>835.83</v>
      </c>
      <c r="P12" s="10">
        <f>M12*$N$10</f>
        <v>1011.3543</v>
      </c>
      <c r="Q12" s="271"/>
      <c r="R12" s="271"/>
    </row>
    <row r="13" spans="1:18" ht="12.75">
      <c r="A13" s="167"/>
      <c r="B13" s="167"/>
      <c r="C13" s="167"/>
      <c r="D13" s="167"/>
      <c r="E13" s="22"/>
      <c r="F13" s="23"/>
      <c r="G13" s="27"/>
      <c r="H13" s="56"/>
      <c r="I13" s="22"/>
      <c r="J13" s="28"/>
      <c r="K13" s="167"/>
      <c r="L13" s="22"/>
      <c r="M13" s="23"/>
      <c r="N13" s="27"/>
      <c r="O13" s="56"/>
      <c r="P13" s="22"/>
      <c r="Q13" s="22"/>
      <c r="R13" s="28"/>
    </row>
    <row r="14" spans="1:18" ht="31.5" customHeight="1" thickBot="1">
      <c r="A14" s="103" t="s">
        <v>69</v>
      </c>
      <c r="B14" s="115"/>
      <c r="C14" s="115"/>
      <c r="D14" s="162"/>
      <c r="E14" s="103"/>
      <c r="F14" s="103"/>
      <c r="G14" s="103"/>
      <c r="H14" s="114"/>
      <c r="I14" s="103"/>
      <c r="J14" s="103"/>
      <c r="K14" s="162"/>
      <c r="L14" s="103"/>
      <c r="M14" s="103"/>
      <c r="N14" s="103"/>
      <c r="O14" s="114"/>
      <c r="P14" s="103"/>
      <c r="Q14" s="103"/>
      <c r="R14" s="103"/>
    </row>
    <row r="15" spans="1:18" ht="49.5" customHeight="1" thickBot="1">
      <c r="A15" s="338" t="s">
        <v>122</v>
      </c>
      <c r="B15" s="318" t="s">
        <v>160</v>
      </c>
      <c r="C15" s="318"/>
      <c r="D15" s="330" t="s">
        <v>170</v>
      </c>
      <c r="E15" s="6">
        <v>4917</v>
      </c>
      <c r="F15" s="7">
        <v>5950</v>
      </c>
      <c r="G15" s="266">
        <v>6</v>
      </c>
      <c r="H15" s="53">
        <f>I15/1.21</f>
        <v>29504.13223140496</v>
      </c>
      <c r="I15" s="6">
        <f>F15*$G$15</f>
        <v>35700</v>
      </c>
      <c r="J15" s="269">
        <f>(I15+I16+I17)/3</f>
        <v>34500</v>
      </c>
      <c r="K15" s="192" t="s">
        <v>166</v>
      </c>
      <c r="L15" s="212">
        <v>7700</v>
      </c>
      <c r="M15" s="125">
        <f>L15*1.21</f>
        <v>9317</v>
      </c>
      <c r="N15" s="266">
        <v>6</v>
      </c>
      <c r="O15" s="142">
        <f aca="true" t="shared" si="2" ref="O15:P17">L15*$N$15</f>
        <v>46200</v>
      </c>
      <c r="P15" s="64">
        <f t="shared" si="2"/>
        <v>55902</v>
      </c>
      <c r="Q15" s="269">
        <f>SUM(O15:O17)/3</f>
        <v>38450</v>
      </c>
      <c r="R15" s="269">
        <f>SUM(P15:P17)/3</f>
        <v>46524.5</v>
      </c>
    </row>
    <row r="16" spans="1:18" ht="49.5" customHeight="1">
      <c r="A16" s="339"/>
      <c r="B16" s="319"/>
      <c r="C16" s="319"/>
      <c r="D16" s="330"/>
      <c r="E16" s="8">
        <v>4875</v>
      </c>
      <c r="F16" s="9">
        <v>5899</v>
      </c>
      <c r="G16" s="267"/>
      <c r="H16" s="54">
        <f aca="true" t="shared" si="3" ref="H16:H47">I16/1.21</f>
        <v>29251.239669421488</v>
      </c>
      <c r="I16" s="8">
        <f>F16*$G$15</f>
        <v>35394</v>
      </c>
      <c r="J16" s="270"/>
      <c r="K16" s="191" t="s">
        <v>159</v>
      </c>
      <c r="L16" s="194">
        <v>4875</v>
      </c>
      <c r="M16" s="9">
        <f aca="true" t="shared" si="4" ref="M16:M47">L16*1.21</f>
        <v>5898.75</v>
      </c>
      <c r="N16" s="267"/>
      <c r="O16" s="54">
        <f t="shared" si="2"/>
        <v>29250</v>
      </c>
      <c r="P16" s="8">
        <f t="shared" si="2"/>
        <v>35392.5</v>
      </c>
      <c r="Q16" s="270"/>
      <c r="R16" s="270"/>
    </row>
    <row r="17" spans="1:18" ht="49.5" customHeight="1" thickBot="1">
      <c r="A17" s="340"/>
      <c r="B17" s="320"/>
      <c r="C17" s="320"/>
      <c r="D17" s="331"/>
      <c r="E17" s="10">
        <f>F17/1.21</f>
        <v>4463.636363636364</v>
      </c>
      <c r="F17" s="11">
        <v>5401</v>
      </c>
      <c r="G17" s="268"/>
      <c r="H17" s="55">
        <f t="shared" si="3"/>
        <v>26781.818181818184</v>
      </c>
      <c r="I17" s="10">
        <f>F17*$G$15</f>
        <v>32406</v>
      </c>
      <c r="J17" s="271"/>
      <c r="K17" s="199" t="s">
        <v>167</v>
      </c>
      <c r="L17" s="195">
        <v>6650</v>
      </c>
      <c r="M17" s="62">
        <f t="shared" si="4"/>
        <v>8046.5</v>
      </c>
      <c r="N17" s="268"/>
      <c r="O17" s="60">
        <f t="shared" si="2"/>
        <v>39900</v>
      </c>
      <c r="P17" s="61">
        <f t="shared" si="2"/>
        <v>48279</v>
      </c>
      <c r="Q17" s="271"/>
      <c r="R17" s="271"/>
    </row>
    <row r="18" spans="1:18" ht="49.5" customHeight="1">
      <c r="A18" s="338" t="s">
        <v>123</v>
      </c>
      <c r="B18" s="318" t="s">
        <v>160</v>
      </c>
      <c r="C18" s="318"/>
      <c r="D18" s="333" t="s">
        <v>171</v>
      </c>
      <c r="E18" s="6">
        <v>4165</v>
      </c>
      <c r="F18" s="7">
        <v>5040</v>
      </c>
      <c r="G18" s="266">
        <v>4</v>
      </c>
      <c r="H18" s="53">
        <f t="shared" si="3"/>
        <v>16661.15702479339</v>
      </c>
      <c r="I18" s="6">
        <f>F18*$G$18</f>
        <v>20160</v>
      </c>
      <c r="J18" s="269">
        <f>(I18+I19+I20)/3</f>
        <v>20129.333333333332</v>
      </c>
      <c r="K18" s="198" t="s">
        <v>181</v>
      </c>
      <c r="L18" s="6">
        <v>4800</v>
      </c>
      <c r="M18" s="125">
        <f t="shared" si="4"/>
        <v>5808</v>
      </c>
      <c r="N18" s="266">
        <v>4</v>
      </c>
      <c r="O18" s="142">
        <f aca="true" t="shared" si="5" ref="O18:P20">L18*$N$18</f>
        <v>19200</v>
      </c>
      <c r="P18" s="64">
        <f t="shared" si="5"/>
        <v>23232</v>
      </c>
      <c r="Q18" s="269">
        <f>SUM(O18:O20)/3</f>
        <v>18430.666666666668</v>
      </c>
      <c r="R18" s="269">
        <f>SUM(P18:P20)/3</f>
        <v>22301.106666666663</v>
      </c>
    </row>
    <row r="19" spans="1:18" ht="49.5" customHeight="1">
      <c r="A19" s="339"/>
      <c r="B19" s="319"/>
      <c r="C19" s="319"/>
      <c r="D19" s="294"/>
      <c r="E19" s="8">
        <v>4130</v>
      </c>
      <c r="F19" s="9">
        <v>4997</v>
      </c>
      <c r="G19" s="267"/>
      <c r="H19" s="54">
        <f t="shared" si="3"/>
        <v>16519.00826446281</v>
      </c>
      <c r="I19" s="8">
        <f>F19*$G$18</f>
        <v>19988</v>
      </c>
      <c r="J19" s="270"/>
      <c r="K19" s="193" t="s">
        <v>162</v>
      </c>
      <c r="L19" s="8">
        <v>4130</v>
      </c>
      <c r="M19" s="9">
        <f t="shared" si="4"/>
        <v>4997.3</v>
      </c>
      <c r="N19" s="267"/>
      <c r="O19" s="54">
        <f t="shared" si="5"/>
        <v>16520</v>
      </c>
      <c r="P19" s="8">
        <f t="shared" si="5"/>
        <v>19989.2</v>
      </c>
      <c r="Q19" s="270"/>
      <c r="R19" s="270"/>
    </row>
    <row r="20" spans="1:18" ht="49.5" customHeight="1" thickBot="1">
      <c r="A20" s="340"/>
      <c r="B20" s="320"/>
      <c r="C20" s="320"/>
      <c r="D20" s="295"/>
      <c r="E20" s="10">
        <f>F20/1.21</f>
        <v>4181.818181818182</v>
      </c>
      <c r="F20" s="11">
        <v>5060</v>
      </c>
      <c r="G20" s="268"/>
      <c r="H20" s="55">
        <f t="shared" si="3"/>
        <v>16727.272727272728</v>
      </c>
      <c r="I20" s="10">
        <f>F20*$G$18</f>
        <v>20240</v>
      </c>
      <c r="J20" s="271"/>
      <c r="K20" s="202" t="s">
        <v>180</v>
      </c>
      <c r="L20" s="10">
        <v>4893</v>
      </c>
      <c r="M20" s="62">
        <f t="shared" si="4"/>
        <v>5920.53</v>
      </c>
      <c r="N20" s="268"/>
      <c r="O20" s="60">
        <f t="shared" si="5"/>
        <v>19572</v>
      </c>
      <c r="P20" s="61">
        <f t="shared" si="5"/>
        <v>23682.12</v>
      </c>
      <c r="Q20" s="271"/>
      <c r="R20" s="271"/>
    </row>
    <row r="21" spans="1:18" ht="39.75" customHeight="1">
      <c r="A21" s="338" t="s">
        <v>124</v>
      </c>
      <c r="B21" s="318" t="s">
        <v>160</v>
      </c>
      <c r="C21" s="318"/>
      <c r="D21" s="333" t="s">
        <v>172</v>
      </c>
      <c r="E21" s="6">
        <v>4405</v>
      </c>
      <c r="F21" s="7">
        <v>5330</v>
      </c>
      <c r="G21" s="266">
        <v>2</v>
      </c>
      <c r="H21" s="53">
        <f t="shared" si="3"/>
        <v>8809.917355371901</v>
      </c>
      <c r="I21" s="6">
        <f>F21*$G$21</f>
        <v>10660</v>
      </c>
      <c r="J21" s="269">
        <f>(I21+I22+I23)/3</f>
        <v>10664.666666666666</v>
      </c>
      <c r="K21" s="210" t="s">
        <v>183</v>
      </c>
      <c r="L21" s="6">
        <v>7396</v>
      </c>
      <c r="M21" s="125">
        <f t="shared" si="4"/>
        <v>8949.16</v>
      </c>
      <c r="N21" s="266">
        <v>2</v>
      </c>
      <c r="O21" s="142">
        <f aca="true" t="shared" si="6" ref="O21:P23">L21*$N$21</f>
        <v>14792</v>
      </c>
      <c r="P21" s="64">
        <f t="shared" si="6"/>
        <v>17898.32</v>
      </c>
      <c r="Q21" s="269">
        <f>SUM(O21:O23)/3</f>
        <v>10807.913333333332</v>
      </c>
      <c r="R21" s="269">
        <f>SUM(P21:P23)/3</f>
        <v>13077.575133333334</v>
      </c>
    </row>
    <row r="22" spans="1:18" ht="39.75" customHeight="1">
      <c r="A22" s="339"/>
      <c r="B22" s="319"/>
      <c r="C22" s="319"/>
      <c r="D22" s="294"/>
      <c r="E22" s="8">
        <v>4320</v>
      </c>
      <c r="F22" s="9">
        <v>5227</v>
      </c>
      <c r="G22" s="267"/>
      <c r="H22" s="54">
        <f t="shared" si="3"/>
        <v>8639.669421487604</v>
      </c>
      <c r="I22" s="8">
        <f>F22*$G$21</f>
        <v>10454</v>
      </c>
      <c r="J22" s="270"/>
      <c r="K22" s="200" t="s">
        <v>164</v>
      </c>
      <c r="L22" s="8">
        <v>4320</v>
      </c>
      <c r="M22" s="9">
        <f t="shared" si="4"/>
        <v>5227.2</v>
      </c>
      <c r="N22" s="267"/>
      <c r="O22" s="54">
        <f t="shared" si="6"/>
        <v>8640</v>
      </c>
      <c r="P22" s="8">
        <f t="shared" si="6"/>
        <v>10454.4</v>
      </c>
      <c r="Q22" s="270"/>
      <c r="R22" s="270"/>
    </row>
    <row r="23" spans="1:18" ht="39.75" customHeight="1" thickBot="1">
      <c r="A23" s="340"/>
      <c r="B23" s="320"/>
      <c r="C23" s="320"/>
      <c r="D23" s="295"/>
      <c r="E23" s="10">
        <v>4495.87</v>
      </c>
      <c r="F23" s="11">
        <v>5440</v>
      </c>
      <c r="G23" s="268"/>
      <c r="H23" s="55">
        <f t="shared" si="3"/>
        <v>8991.735537190083</v>
      </c>
      <c r="I23" s="10">
        <f>F23*$G$21</f>
        <v>10880</v>
      </c>
      <c r="J23" s="271"/>
      <c r="K23" s="202" t="s">
        <v>182</v>
      </c>
      <c r="L23" s="10">
        <v>4495.87</v>
      </c>
      <c r="M23" s="62">
        <f t="shared" si="4"/>
        <v>5440.0027</v>
      </c>
      <c r="N23" s="268"/>
      <c r="O23" s="60">
        <f t="shared" si="6"/>
        <v>8991.74</v>
      </c>
      <c r="P23" s="61">
        <f t="shared" si="6"/>
        <v>10880.0054</v>
      </c>
      <c r="Q23" s="271"/>
      <c r="R23" s="271"/>
    </row>
    <row r="24" spans="1:18" ht="39.75" customHeight="1">
      <c r="A24" s="338" t="s">
        <v>125</v>
      </c>
      <c r="B24" s="318" t="s">
        <v>160</v>
      </c>
      <c r="C24" s="318"/>
      <c r="D24" s="333" t="s">
        <v>173</v>
      </c>
      <c r="E24" s="6">
        <v>1975</v>
      </c>
      <c r="F24" s="7">
        <v>2390</v>
      </c>
      <c r="G24" s="266">
        <v>2</v>
      </c>
      <c r="H24" s="53">
        <f t="shared" si="3"/>
        <v>3950.413223140496</v>
      </c>
      <c r="I24" s="6">
        <f>F24*$G$24</f>
        <v>4780</v>
      </c>
      <c r="J24" s="269">
        <f>(I24+I25+I26)/3</f>
        <v>3738</v>
      </c>
      <c r="K24" s="210" t="s">
        <v>185</v>
      </c>
      <c r="L24" s="6">
        <v>2610</v>
      </c>
      <c r="M24" s="125">
        <f t="shared" si="4"/>
        <v>3158.1</v>
      </c>
      <c r="N24" s="266">
        <v>2</v>
      </c>
      <c r="O24" s="142">
        <f aca="true" t="shared" si="7" ref="O24:P26">L24*$N$24</f>
        <v>5220</v>
      </c>
      <c r="P24" s="64">
        <f t="shared" si="7"/>
        <v>6316.2</v>
      </c>
      <c r="Q24" s="269">
        <f>SUM(O24:O26)/3</f>
        <v>3512.4</v>
      </c>
      <c r="R24" s="269">
        <f>SUM(P24:P26)/3</f>
        <v>4250.004</v>
      </c>
    </row>
    <row r="25" spans="1:18" ht="39.75" customHeight="1">
      <c r="A25" s="339"/>
      <c r="B25" s="319"/>
      <c r="C25" s="319"/>
      <c r="D25" s="294"/>
      <c r="E25" s="8">
        <v>1190</v>
      </c>
      <c r="F25" s="9">
        <v>1440</v>
      </c>
      <c r="G25" s="267"/>
      <c r="H25" s="54">
        <f t="shared" si="3"/>
        <v>2380.1652892561983</v>
      </c>
      <c r="I25" s="8">
        <f>F25*$G$24</f>
        <v>2880</v>
      </c>
      <c r="J25" s="270"/>
      <c r="K25" s="193" t="s">
        <v>163</v>
      </c>
      <c r="L25" s="8">
        <v>1190</v>
      </c>
      <c r="M25" s="9">
        <f t="shared" si="4"/>
        <v>1439.8999999999999</v>
      </c>
      <c r="N25" s="267"/>
      <c r="O25" s="54">
        <f t="shared" si="7"/>
        <v>2380</v>
      </c>
      <c r="P25" s="8">
        <f t="shared" si="7"/>
        <v>2879.7999999999997</v>
      </c>
      <c r="Q25" s="270"/>
      <c r="R25" s="270"/>
    </row>
    <row r="26" spans="1:18" ht="39.75" customHeight="1" thickBot="1">
      <c r="A26" s="340"/>
      <c r="B26" s="320"/>
      <c r="C26" s="320"/>
      <c r="D26" s="295"/>
      <c r="E26" s="10">
        <f>F26/1.21</f>
        <v>1468.595041322314</v>
      </c>
      <c r="F26" s="11">
        <v>1777</v>
      </c>
      <c r="G26" s="268"/>
      <c r="H26" s="55">
        <f t="shared" si="3"/>
        <v>2937.190082644628</v>
      </c>
      <c r="I26" s="10">
        <f>F26*$G$24</f>
        <v>3554</v>
      </c>
      <c r="J26" s="271"/>
      <c r="K26" s="202" t="s">
        <v>184</v>
      </c>
      <c r="L26" s="10">
        <v>1468.6</v>
      </c>
      <c r="M26" s="62">
        <f t="shared" si="4"/>
        <v>1777.0059999999999</v>
      </c>
      <c r="N26" s="268"/>
      <c r="O26" s="60">
        <f t="shared" si="7"/>
        <v>2937.2</v>
      </c>
      <c r="P26" s="61">
        <f t="shared" si="7"/>
        <v>3554.0119999999997</v>
      </c>
      <c r="Q26" s="271"/>
      <c r="R26" s="271"/>
    </row>
    <row r="27" spans="1:18" ht="39.75" customHeight="1" thickBot="1">
      <c r="A27" s="338" t="s">
        <v>126</v>
      </c>
      <c r="B27" s="318" t="s">
        <v>160</v>
      </c>
      <c r="C27" s="318"/>
      <c r="D27" s="333" t="s">
        <v>187</v>
      </c>
      <c r="E27" s="10">
        <f>F27/1.21</f>
        <v>2190.0826446280994</v>
      </c>
      <c r="F27" s="7">
        <v>2650</v>
      </c>
      <c r="G27" s="266">
        <v>6</v>
      </c>
      <c r="H27" s="53">
        <f t="shared" si="3"/>
        <v>13140.495867768595</v>
      </c>
      <c r="I27" s="6">
        <f>F27*$G$27</f>
        <v>15900</v>
      </c>
      <c r="J27" s="269">
        <f>(I27+I28+I29)/3</f>
        <v>16338</v>
      </c>
      <c r="K27" s="210" t="s">
        <v>189</v>
      </c>
      <c r="L27" s="6">
        <v>2411</v>
      </c>
      <c r="M27" s="125">
        <f t="shared" si="4"/>
        <v>2917.31</v>
      </c>
      <c r="N27" s="266">
        <v>6</v>
      </c>
      <c r="O27" s="142">
        <f aca="true" t="shared" si="8" ref="O27:P29">L27*$N$27</f>
        <v>14466</v>
      </c>
      <c r="P27" s="64">
        <f t="shared" si="8"/>
        <v>17503.86</v>
      </c>
      <c r="Q27" s="269">
        <f>SUM(O27:O29)/3</f>
        <v>13943.480000000001</v>
      </c>
      <c r="R27" s="269">
        <f>SUM(P27:P29)/3</f>
        <v>16871.6108</v>
      </c>
    </row>
    <row r="28" spans="1:18" ht="39.75" customHeight="1" thickBot="1">
      <c r="A28" s="339"/>
      <c r="B28" s="319"/>
      <c r="C28" s="319"/>
      <c r="D28" s="294"/>
      <c r="E28" s="10">
        <f>F28/1.21</f>
        <v>2150.413223140496</v>
      </c>
      <c r="F28" s="9">
        <v>2602</v>
      </c>
      <c r="G28" s="267"/>
      <c r="H28" s="54">
        <f t="shared" si="3"/>
        <v>12902.479338842975</v>
      </c>
      <c r="I28" s="8">
        <f>F28*$G$27</f>
        <v>15612</v>
      </c>
      <c r="J28" s="270"/>
      <c r="K28" s="200" t="s">
        <v>186</v>
      </c>
      <c r="L28" s="8">
        <v>2150</v>
      </c>
      <c r="M28" s="9">
        <f t="shared" si="4"/>
        <v>2601.5</v>
      </c>
      <c r="N28" s="267"/>
      <c r="O28" s="54">
        <f t="shared" si="8"/>
        <v>12900</v>
      </c>
      <c r="P28" s="8">
        <f t="shared" si="8"/>
        <v>15609</v>
      </c>
      <c r="Q28" s="270"/>
      <c r="R28" s="270"/>
    </row>
    <row r="29" spans="1:18" ht="39.75" customHeight="1" thickBot="1">
      <c r="A29" s="340"/>
      <c r="B29" s="320"/>
      <c r="C29" s="320"/>
      <c r="D29" s="295"/>
      <c r="E29" s="10">
        <f>F29/1.21</f>
        <v>2410.7438016528927</v>
      </c>
      <c r="F29" s="11">
        <v>2917</v>
      </c>
      <c r="G29" s="268"/>
      <c r="H29" s="55">
        <f t="shared" si="3"/>
        <v>14464.462809917355</v>
      </c>
      <c r="I29" s="10">
        <f>F29*$G$27</f>
        <v>17502</v>
      </c>
      <c r="J29" s="271"/>
      <c r="K29" s="202" t="s">
        <v>188</v>
      </c>
      <c r="L29" s="10">
        <v>2410.74</v>
      </c>
      <c r="M29" s="62">
        <f t="shared" si="4"/>
        <v>2916.9954</v>
      </c>
      <c r="N29" s="268"/>
      <c r="O29" s="60">
        <f t="shared" si="8"/>
        <v>14464.439999999999</v>
      </c>
      <c r="P29" s="61">
        <f t="shared" si="8"/>
        <v>17501.9724</v>
      </c>
      <c r="Q29" s="271"/>
      <c r="R29" s="271"/>
    </row>
    <row r="30" spans="1:18" ht="60" customHeight="1" thickBot="1">
      <c r="A30" s="338" t="s">
        <v>127</v>
      </c>
      <c r="B30" s="318" t="s">
        <v>160</v>
      </c>
      <c r="C30" s="318"/>
      <c r="D30" s="333" t="s">
        <v>190</v>
      </c>
      <c r="E30" s="10">
        <f aca="true" t="shared" si="9" ref="E30:E38">F30/1.21</f>
        <v>27206.611570247936</v>
      </c>
      <c r="F30" s="7">
        <v>32920</v>
      </c>
      <c r="G30" s="266">
        <v>10</v>
      </c>
      <c r="H30" s="53">
        <f t="shared" si="3"/>
        <v>272066.1157024793</v>
      </c>
      <c r="I30" s="6">
        <f>F30*$G$30</f>
        <v>329200</v>
      </c>
      <c r="J30" s="269">
        <f>(I30+I31+I32)/3</f>
        <v>351766.655</v>
      </c>
      <c r="K30" s="210" t="s">
        <v>192</v>
      </c>
      <c r="L30" s="6">
        <v>32802</v>
      </c>
      <c r="M30" s="125">
        <f t="shared" si="4"/>
        <v>39690.42</v>
      </c>
      <c r="N30" s="266">
        <v>10</v>
      </c>
      <c r="O30" s="142">
        <f aca="true" t="shared" si="10" ref="O30:P32">L30*$N$30</f>
        <v>328020</v>
      </c>
      <c r="P30" s="64">
        <f t="shared" si="10"/>
        <v>396904.19999999995</v>
      </c>
      <c r="Q30" s="269">
        <f>SUM(O30:O32)/3</f>
        <v>328018.8333333333</v>
      </c>
      <c r="R30" s="269">
        <f>SUM(P30:P32)/3</f>
        <v>396902.78833333333</v>
      </c>
    </row>
    <row r="31" spans="1:18" ht="60" customHeight="1" thickBot="1">
      <c r="A31" s="339"/>
      <c r="B31" s="319"/>
      <c r="C31" s="319"/>
      <c r="D31" s="294"/>
      <c r="E31" s="10">
        <f t="shared" si="9"/>
        <v>27206.611570247936</v>
      </c>
      <c r="F31" s="7">
        <v>32920</v>
      </c>
      <c r="G31" s="267"/>
      <c r="H31" s="54">
        <f t="shared" si="3"/>
        <v>328016.50000000006</v>
      </c>
      <c r="I31" s="8">
        <f>M31*$G$30</f>
        <v>396899.965</v>
      </c>
      <c r="J31" s="270"/>
      <c r="K31" s="200" t="s">
        <v>191</v>
      </c>
      <c r="L31" s="183">
        <v>32801.65</v>
      </c>
      <c r="M31" s="125">
        <f t="shared" si="4"/>
        <v>39689.9965</v>
      </c>
      <c r="N31" s="267"/>
      <c r="O31" s="142">
        <f t="shared" si="10"/>
        <v>328016.5</v>
      </c>
      <c r="P31" s="64">
        <f t="shared" si="10"/>
        <v>396899.965</v>
      </c>
      <c r="Q31" s="270"/>
      <c r="R31" s="270"/>
    </row>
    <row r="32" spans="1:18" ht="60" customHeight="1" thickBot="1">
      <c r="A32" s="340"/>
      <c r="B32" s="320"/>
      <c r="C32" s="320"/>
      <c r="D32" s="295"/>
      <c r="E32" s="10">
        <f t="shared" si="9"/>
        <v>27206.611570247936</v>
      </c>
      <c r="F32" s="11">
        <v>32920</v>
      </c>
      <c r="G32" s="268"/>
      <c r="H32" s="55">
        <f t="shared" si="3"/>
        <v>272066.1157024793</v>
      </c>
      <c r="I32" s="10">
        <f>F32*$G$30</f>
        <v>329200</v>
      </c>
      <c r="J32" s="271"/>
      <c r="K32" s="202" t="s">
        <v>193</v>
      </c>
      <c r="L32" s="10">
        <v>32802</v>
      </c>
      <c r="M32" s="62">
        <f t="shared" si="4"/>
        <v>39690.42</v>
      </c>
      <c r="N32" s="268"/>
      <c r="O32" s="60">
        <f t="shared" si="10"/>
        <v>328020</v>
      </c>
      <c r="P32" s="174">
        <f t="shared" si="10"/>
        <v>396904.19999999995</v>
      </c>
      <c r="Q32" s="271"/>
      <c r="R32" s="271"/>
    </row>
    <row r="33" spans="1:18" ht="60" customHeight="1" thickBot="1">
      <c r="A33" s="338" t="s">
        <v>128</v>
      </c>
      <c r="B33" s="318" t="s">
        <v>160</v>
      </c>
      <c r="C33" s="318"/>
      <c r="D33" s="318" t="s">
        <v>194</v>
      </c>
      <c r="E33" s="6">
        <f t="shared" si="9"/>
        <v>29917.355371900827</v>
      </c>
      <c r="F33" s="7">
        <v>36200</v>
      </c>
      <c r="G33" s="266">
        <v>1</v>
      </c>
      <c r="H33" s="53">
        <f t="shared" si="3"/>
        <v>29917.355371900827</v>
      </c>
      <c r="I33" s="6">
        <f>F33*$G$33</f>
        <v>36200</v>
      </c>
      <c r="J33" s="269">
        <f>(I33+I34+I35)/3</f>
        <v>36257.333333333336</v>
      </c>
      <c r="K33" s="192" t="s">
        <v>168</v>
      </c>
      <c r="L33" s="6">
        <v>29917.36</v>
      </c>
      <c r="M33" s="125">
        <f>L33*1.21</f>
        <v>36200.0056</v>
      </c>
      <c r="N33" s="266">
        <v>1</v>
      </c>
      <c r="O33" s="142">
        <f aca="true" t="shared" si="11" ref="O33:P35">L33*$N$33</f>
        <v>29917.36</v>
      </c>
      <c r="P33" s="64">
        <f t="shared" si="11"/>
        <v>36200.0056</v>
      </c>
      <c r="Q33" s="269">
        <f>SUM(O33:O35)/3</f>
        <v>29964.74</v>
      </c>
      <c r="R33" s="269">
        <f>SUM(P33:P35)/3</f>
        <v>36257.335399999996</v>
      </c>
    </row>
    <row r="34" spans="1:18" ht="60" customHeight="1">
      <c r="A34" s="339"/>
      <c r="B34" s="319"/>
      <c r="C34" s="319"/>
      <c r="D34" s="319"/>
      <c r="E34" s="8">
        <f t="shared" si="9"/>
        <v>29988.429752066117</v>
      </c>
      <c r="F34" s="9">
        <v>36286</v>
      </c>
      <c r="G34" s="267"/>
      <c r="H34" s="54">
        <f t="shared" si="3"/>
        <v>29988.429752066117</v>
      </c>
      <c r="I34" s="8">
        <f>F34*$G$33</f>
        <v>36286</v>
      </c>
      <c r="J34" s="270"/>
      <c r="K34" s="198" t="s">
        <v>165</v>
      </c>
      <c r="L34" s="8">
        <v>29988.43</v>
      </c>
      <c r="M34" s="9">
        <f>L34*1.21</f>
        <v>36286.0003</v>
      </c>
      <c r="N34" s="267"/>
      <c r="O34" s="54">
        <f t="shared" si="11"/>
        <v>29988.43</v>
      </c>
      <c r="P34" s="8">
        <f t="shared" si="11"/>
        <v>36286.0003</v>
      </c>
      <c r="Q34" s="270"/>
      <c r="R34" s="270"/>
    </row>
    <row r="35" spans="1:18" ht="60" customHeight="1" thickBot="1">
      <c r="A35" s="344"/>
      <c r="B35" s="320"/>
      <c r="C35" s="320"/>
      <c r="D35" s="320"/>
      <c r="E35" s="32">
        <f t="shared" si="9"/>
        <v>29988.429752066117</v>
      </c>
      <c r="F35" s="33">
        <v>36286</v>
      </c>
      <c r="G35" s="300"/>
      <c r="H35" s="57">
        <f t="shared" si="3"/>
        <v>29988.429752066117</v>
      </c>
      <c r="I35" s="32">
        <f>F35*$G$33</f>
        <v>36286</v>
      </c>
      <c r="J35" s="329"/>
      <c r="K35" s="193" t="s">
        <v>169</v>
      </c>
      <c r="L35" s="32">
        <v>29988.43</v>
      </c>
      <c r="M35" s="62">
        <f>L35*1.21</f>
        <v>36286.0003</v>
      </c>
      <c r="N35" s="300"/>
      <c r="O35" s="60">
        <f t="shared" si="11"/>
        <v>29988.43</v>
      </c>
      <c r="P35" s="61">
        <f t="shared" si="11"/>
        <v>36286.0003</v>
      </c>
      <c r="Q35" s="271"/>
      <c r="R35" s="271"/>
    </row>
    <row r="36" spans="1:18" ht="54.75" customHeight="1" thickBot="1">
      <c r="A36" s="338" t="s">
        <v>129</v>
      </c>
      <c r="B36" s="318" t="s">
        <v>160</v>
      </c>
      <c r="C36" s="318"/>
      <c r="D36" s="333" t="s">
        <v>195</v>
      </c>
      <c r="E36" s="6">
        <f t="shared" si="9"/>
        <v>4967.768595041322</v>
      </c>
      <c r="F36" s="7">
        <v>6011</v>
      </c>
      <c r="G36" s="266">
        <v>15</v>
      </c>
      <c r="H36" s="53">
        <f aca="true" t="shared" si="12" ref="H36:I38">E36*$G$36</f>
        <v>74516.52892561983</v>
      </c>
      <c r="I36" s="6">
        <f t="shared" si="12"/>
        <v>90165</v>
      </c>
      <c r="J36" s="269">
        <f>(I36+I37+I38)/3</f>
        <v>92565</v>
      </c>
      <c r="K36" s="210" t="s">
        <v>197</v>
      </c>
      <c r="L36" s="6">
        <v>4967</v>
      </c>
      <c r="M36" s="125">
        <f t="shared" si="4"/>
        <v>6010.07</v>
      </c>
      <c r="N36" s="266">
        <v>15</v>
      </c>
      <c r="O36" s="142">
        <f aca="true" t="shared" si="13" ref="O36:P38">L36*$N$36</f>
        <v>74505</v>
      </c>
      <c r="P36" s="64">
        <f t="shared" si="13"/>
        <v>90151.04999999999</v>
      </c>
      <c r="Q36" s="269">
        <f>SUM(O36:O38)/3</f>
        <v>77140</v>
      </c>
      <c r="R36" s="269">
        <f>SUM(P36:P38)/3</f>
        <v>93339.39999999998</v>
      </c>
    </row>
    <row r="37" spans="1:18" ht="54.75" customHeight="1">
      <c r="A37" s="339"/>
      <c r="B37" s="319"/>
      <c r="C37" s="319"/>
      <c r="D37" s="294"/>
      <c r="E37" s="8">
        <f t="shared" si="9"/>
        <v>4968.5950413223145</v>
      </c>
      <c r="F37" s="216">
        <v>6012</v>
      </c>
      <c r="G37" s="267"/>
      <c r="H37" s="54">
        <f t="shared" si="12"/>
        <v>74528.92561983471</v>
      </c>
      <c r="I37" s="8">
        <f t="shared" si="12"/>
        <v>90180</v>
      </c>
      <c r="J37" s="270"/>
      <c r="K37" s="200" t="s">
        <v>165</v>
      </c>
      <c r="L37" s="8">
        <v>5346</v>
      </c>
      <c r="M37" s="125">
        <f t="shared" si="4"/>
        <v>6468.66</v>
      </c>
      <c r="N37" s="267"/>
      <c r="O37" s="54">
        <f t="shared" si="13"/>
        <v>80190</v>
      </c>
      <c r="P37" s="8">
        <f t="shared" si="13"/>
        <v>97029.9</v>
      </c>
      <c r="Q37" s="270"/>
      <c r="R37" s="270"/>
    </row>
    <row r="38" spans="1:18" ht="54.75" customHeight="1" thickBot="1">
      <c r="A38" s="340"/>
      <c r="B38" s="320"/>
      <c r="C38" s="320"/>
      <c r="D38" s="295"/>
      <c r="E38" s="10">
        <f t="shared" si="9"/>
        <v>5363.636363636364</v>
      </c>
      <c r="F38" s="11">
        <v>6490</v>
      </c>
      <c r="G38" s="268"/>
      <c r="H38" s="55">
        <f t="shared" si="12"/>
        <v>80454.54545454546</v>
      </c>
      <c r="I38" s="10">
        <f t="shared" si="12"/>
        <v>97350</v>
      </c>
      <c r="J38" s="271"/>
      <c r="K38" s="193" t="s">
        <v>196</v>
      </c>
      <c r="L38" s="10">
        <v>5115</v>
      </c>
      <c r="M38" s="62">
        <f t="shared" si="4"/>
        <v>6189.15</v>
      </c>
      <c r="N38" s="268"/>
      <c r="O38" s="55">
        <f t="shared" si="13"/>
        <v>76725</v>
      </c>
      <c r="P38" s="10">
        <f t="shared" si="13"/>
        <v>92837.25</v>
      </c>
      <c r="Q38" s="271"/>
      <c r="R38" s="271"/>
    </row>
    <row r="39" spans="1:18" ht="69.75" customHeight="1">
      <c r="A39" s="370" t="s">
        <v>130</v>
      </c>
      <c r="B39" s="318" t="s">
        <v>160</v>
      </c>
      <c r="C39" s="318" t="s">
        <v>161</v>
      </c>
      <c r="D39" s="332" t="s">
        <v>201</v>
      </c>
      <c r="E39" s="61">
        <f>F39/1.21</f>
        <v>1542.9752066115702</v>
      </c>
      <c r="F39" s="62">
        <v>1867</v>
      </c>
      <c r="G39" s="288">
        <v>15</v>
      </c>
      <c r="H39" s="60">
        <f t="shared" si="3"/>
        <v>23144.628099173555</v>
      </c>
      <c r="I39" s="61">
        <f>F39*$G$39</f>
        <v>28005</v>
      </c>
      <c r="J39" s="349">
        <f>(I39+I40+I41)/3</f>
        <v>28005</v>
      </c>
      <c r="K39" s="211" t="s">
        <v>198</v>
      </c>
      <c r="L39" s="61">
        <v>1543</v>
      </c>
      <c r="M39" s="125">
        <f t="shared" si="4"/>
        <v>1867.03</v>
      </c>
      <c r="N39" s="288">
        <v>15</v>
      </c>
      <c r="O39" s="60">
        <f aca="true" t="shared" si="14" ref="O39:P41">L39*$N$39</f>
        <v>23145</v>
      </c>
      <c r="P39" s="61">
        <f t="shared" si="14"/>
        <v>28005.45</v>
      </c>
      <c r="Q39" s="269">
        <f>SUM(O39:O41)/3</f>
        <v>24765</v>
      </c>
      <c r="R39" s="269">
        <f>SUM(P39:P41)/3</f>
        <v>29965.649999999998</v>
      </c>
    </row>
    <row r="40" spans="1:18" ht="69.75" customHeight="1">
      <c r="A40" s="339"/>
      <c r="B40" s="319"/>
      <c r="C40" s="319"/>
      <c r="D40" s="294"/>
      <c r="E40" s="8">
        <v>1542.98</v>
      </c>
      <c r="F40" s="9">
        <v>1867</v>
      </c>
      <c r="G40" s="267"/>
      <c r="H40" s="54">
        <f t="shared" si="3"/>
        <v>23144.628099173555</v>
      </c>
      <c r="I40" s="8">
        <f>F40*$G$39</f>
        <v>28005</v>
      </c>
      <c r="J40" s="270"/>
      <c r="K40" s="200" t="s">
        <v>200</v>
      </c>
      <c r="L40" s="8">
        <v>1543</v>
      </c>
      <c r="M40" s="9">
        <f t="shared" si="4"/>
        <v>1867.03</v>
      </c>
      <c r="N40" s="267"/>
      <c r="O40" s="60">
        <f t="shared" si="14"/>
        <v>23145</v>
      </c>
      <c r="P40" s="61">
        <f t="shared" si="14"/>
        <v>28005.45</v>
      </c>
      <c r="Q40" s="270"/>
      <c r="R40" s="270"/>
    </row>
    <row r="41" spans="1:18" ht="69.75" customHeight="1" thickBot="1">
      <c r="A41" s="340"/>
      <c r="B41" s="320"/>
      <c r="C41" s="320"/>
      <c r="D41" s="295"/>
      <c r="E41" s="10">
        <f>F41/1.21</f>
        <v>1542.9752066115702</v>
      </c>
      <c r="F41" s="11">
        <v>1867</v>
      </c>
      <c r="G41" s="268"/>
      <c r="H41" s="55">
        <f t="shared" si="3"/>
        <v>23144.628099173555</v>
      </c>
      <c r="I41" s="10">
        <f>F41*$G$39</f>
        <v>28005</v>
      </c>
      <c r="J41" s="271"/>
      <c r="K41" s="202" t="s">
        <v>199</v>
      </c>
      <c r="L41" s="10">
        <v>1867</v>
      </c>
      <c r="M41" s="62">
        <f t="shared" si="4"/>
        <v>2259.0699999999997</v>
      </c>
      <c r="N41" s="268"/>
      <c r="O41" s="60">
        <f t="shared" si="14"/>
        <v>28005</v>
      </c>
      <c r="P41" s="61">
        <f t="shared" si="14"/>
        <v>33886.049999999996</v>
      </c>
      <c r="Q41" s="271"/>
      <c r="R41" s="271"/>
    </row>
    <row r="42" spans="1:18" ht="39.75" customHeight="1" thickBot="1">
      <c r="A42" s="350" t="s">
        <v>131</v>
      </c>
      <c r="B42" s="360" t="s">
        <v>240</v>
      </c>
      <c r="C42" s="351" t="s">
        <v>241</v>
      </c>
      <c r="D42" s="293" t="s">
        <v>39</v>
      </c>
      <c r="E42" s="6">
        <v>19421</v>
      </c>
      <c r="F42" s="7">
        <v>23499</v>
      </c>
      <c r="G42" s="266">
        <v>1</v>
      </c>
      <c r="H42" s="53">
        <f t="shared" si="3"/>
        <v>19420.661157024795</v>
      </c>
      <c r="I42" s="6">
        <f>F42*$G$42</f>
        <v>23499</v>
      </c>
      <c r="J42" s="269">
        <f>(I42+I43+I44)/3</f>
        <v>30347.333333333332</v>
      </c>
      <c r="K42" s="213" t="s">
        <v>36</v>
      </c>
      <c r="L42" s="217">
        <v>22975</v>
      </c>
      <c r="M42" s="125">
        <f t="shared" si="4"/>
        <v>27799.75</v>
      </c>
      <c r="N42" s="302">
        <v>1</v>
      </c>
      <c r="O42" s="219">
        <f aca="true" t="shared" si="15" ref="O42:P44">L42*$N$42</f>
        <v>22975</v>
      </c>
      <c r="P42" s="219">
        <f t="shared" si="15"/>
        <v>27799.75</v>
      </c>
      <c r="Q42" s="372">
        <f>SUM(O42:O44)/2</f>
        <v>24313</v>
      </c>
      <c r="R42" s="372">
        <f>SUM(P42:P44)/2</f>
        <v>29418.73</v>
      </c>
    </row>
    <row r="43" spans="1:18" ht="39.75" customHeight="1" thickBot="1">
      <c r="A43" s="342"/>
      <c r="B43" s="361"/>
      <c r="C43" s="352"/>
      <c r="D43" s="294"/>
      <c r="E43" s="8">
        <v>19421</v>
      </c>
      <c r="F43" s="9">
        <v>23499</v>
      </c>
      <c r="G43" s="267"/>
      <c r="H43" s="54">
        <f t="shared" si="3"/>
        <v>19420.661157024795</v>
      </c>
      <c r="I43" s="8">
        <f>F43*$G$42</f>
        <v>23499</v>
      </c>
      <c r="J43" s="270"/>
      <c r="K43" s="214" t="s">
        <v>42</v>
      </c>
      <c r="L43" s="126">
        <v>25651</v>
      </c>
      <c r="M43" s="9">
        <f t="shared" si="4"/>
        <v>31037.71</v>
      </c>
      <c r="N43" s="303"/>
      <c r="O43" s="219">
        <f t="shared" si="15"/>
        <v>25651</v>
      </c>
      <c r="P43" s="219">
        <f t="shared" si="15"/>
        <v>31037.71</v>
      </c>
      <c r="Q43" s="373"/>
      <c r="R43" s="373"/>
    </row>
    <row r="44" spans="1:18" ht="39.75" customHeight="1" thickBot="1">
      <c r="A44" s="343"/>
      <c r="B44" s="362"/>
      <c r="C44" s="353"/>
      <c r="D44" s="295"/>
      <c r="E44" s="10">
        <v>36400</v>
      </c>
      <c r="F44" s="11">
        <f>E44*1.21</f>
        <v>44044</v>
      </c>
      <c r="G44" s="268"/>
      <c r="H44" s="55">
        <f t="shared" si="3"/>
        <v>36400</v>
      </c>
      <c r="I44" s="10">
        <f>F44*$G$42</f>
        <v>44044</v>
      </c>
      <c r="J44" s="271"/>
      <c r="K44" s="215" t="s">
        <v>236</v>
      </c>
      <c r="L44" s="130">
        <v>0</v>
      </c>
      <c r="M44" s="62">
        <f t="shared" si="4"/>
        <v>0</v>
      </c>
      <c r="N44" s="304"/>
      <c r="O44" s="219">
        <f t="shared" si="15"/>
        <v>0</v>
      </c>
      <c r="P44" s="219">
        <f t="shared" si="15"/>
        <v>0</v>
      </c>
      <c r="Q44" s="374"/>
      <c r="R44" s="374"/>
    </row>
    <row r="45" spans="1:18" ht="39.75" customHeight="1">
      <c r="A45" s="338" t="s">
        <v>132</v>
      </c>
      <c r="B45" s="318" t="s">
        <v>237</v>
      </c>
      <c r="C45" s="318"/>
      <c r="D45" s="335" t="s">
        <v>23</v>
      </c>
      <c r="E45" s="42">
        <v>984</v>
      </c>
      <c r="F45" s="43">
        <v>1191</v>
      </c>
      <c r="G45" s="266">
        <v>1</v>
      </c>
      <c r="H45" s="53">
        <f t="shared" si="3"/>
        <v>984.297520661157</v>
      </c>
      <c r="I45" s="6">
        <f>F45*$G$45</f>
        <v>1191</v>
      </c>
      <c r="J45" s="269">
        <f>(I45+I46+I47)/3</f>
        <v>1257.3333333333333</v>
      </c>
      <c r="K45" s="196" t="s">
        <v>177</v>
      </c>
      <c r="L45" s="42">
        <v>984</v>
      </c>
      <c r="M45" s="125">
        <f t="shared" si="4"/>
        <v>1190.6399999999999</v>
      </c>
      <c r="N45" s="266">
        <v>1</v>
      </c>
      <c r="O45" s="142">
        <f>L45*$N$45</f>
        <v>984</v>
      </c>
      <c r="P45" s="64">
        <f>M45*$O$45</f>
        <v>1171589.7599999998</v>
      </c>
      <c r="Q45" s="269">
        <f>SUM(O45:O47)/3</f>
        <v>1039</v>
      </c>
      <c r="R45" s="269">
        <f>SUM(P45:P47)/3</f>
        <v>1237074.9599999997</v>
      </c>
    </row>
    <row r="46" spans="1:18" ht="39.75" customHeight="1" thickBot="1">
      <c r="A46" s="339"/>
      <c r="B46" s="319"/>
      <c r="C46" s="319"/>
      <c r="D46" s="336"/>
      <c r="E46" s="44">
        <v>1165</v>
      </c>
      <c r="F46" s="45">
        <v>1410</v>
      </c>
      <c r="G46" s="267"/>
      <c r="H46" s="54">
        <f t="shared" si="3"/>
        <v>1165.2892561983472</v>
      </c>
      <c r="I46" s="8">
        <f>F46*$G$45</f>
        <v>1410</v>
      </c>
      <c r="J46" s="270"/>
      <c r="K46" s="197" t="s">
        <v>178</v>
      </c>
      <c r="L46" s="44">
        <v>1165</v>
      </c>
      <c r="M46" s="9">
        <f t="shared" si="4"/>
        <v>1409.6499999999999</v>
      </c>
      <c r="N46" s="267"/>
      <c r="O46" s="54">
        <f>L46*$N$45</f>
        <v>1165</v>
      </c>
      <c r="P46" s="8">
        <f>M46*$O$45</f>
        <v>1387095.5999999999</v>
      </c>
      <c r="Q46" s="270"/>
      <c r="R46" s="270"/>
    </row>
    <row r="47" spans="1:18" ht="39.75" customHeight="1" thickBot="1">
      <c r="A47" s="340"/>
      <c r="B47" s="320"/>
      <c r="C47" s="320"/>
      <c r="D47" s="337"/>
      <c r="E47" s="46">
        <v>968</v>
      </c>
      <c r="F47" s="47">
        <v>1171</v>
      </c>
      <c r="G47" s="268"/>
      <c r="H47" s="55">
        <f t="shared" si="3"/>
        <v>967.7685950413223</v>
      </c>
      <c r="I47" s="10">
        <f>F47*$G$45</f>
        <v>1171</v>
      </c>
      <c r="J47" s="271"/>
      <c r="K47" s="154" t="s">
        <v>179</v>
      </c>
      <c r="L47" s="46">
        <v>968</v>
      </c>
      <c r="M47" s="11">
        <f t="shared" si="4"/>
        <v>1171.28</v>
      </c>
      <c r="N47" s="268"/>
      <c r="O47" s="55">
        <f>L47*$N$45</f>
        <v>968</v>
      </c>
      <c r="P47" s="10">
        <f>M47*$O$45</f>
        <v>1152539.52</v>
      </c>
      <c r="Q47" s="271"/>
      <c r="R47" s="271"/>
    </row>
    <row r="48" spans="1:18" ht="12.75">
      <c r="A48" s="167"/>
      <c r="B48" s="167"/>
      <c r="C48" s="167"/>
      <c r="D48" s="167"/>
      <c r="E48" s="22"/>
      <c r="F48" s="23"/>
      <c r="G48" s="27"/>
      <c r="H48" s="56"/>
      <c r="I48" s="22"/>
      <c r="J48" s="28"/>
      <c r="K48" s="167"/>
      <c r="L48" s="22"/>
      <c r="M48" s="23"/>
      <c r="N48" s="27"/>
      <c r="O48" s="56"/>
      <c r="P48" s="22"/>
      <c r="Q48" s="22"/>
      <c r="R48" s="28"/>
    </row>
    <row r="49" spans="1:18" ht="32.25" customHeight="1" thickBot="1">
      <c r="A49" s="103" t="s">
        <v>71</v>
      </c>
      <c r="B49" s="98"/>
      <c r="C49" s="98"/>
      <c r="D49" s="162"/>
      <c r="E49" s="103"/>
      <c r="F49" s="103"/>
      <c r="G49" s="103"/>
      <c r="H49" s="114"/>
      <c r="I49" s="103"/>
      <c r="J49" s="103"/>
      <c r="K49" s="162"/>
      <c r="L49" s="103"/>
      <c r="M49" s="103"/>
      <c r="N49" s="103"/>
      <c r="O49" s="114"/>
      <c r="P49" s="103"/>
      <c r="Q49" s="103"/>
      <c r="R49" s="103"/>
    </row>
    <row r="50" spans="1:18" ht="49.5" customHeight="1">
      <c r="A50" s="346" t="s">
        <v>133</v>
      </c>
      <c r="B50" s="318" t="s">
        <v>160</v>
      </c>
      <c r="C50" s="318"/>
      <c r="D50" s="318" t="s">
        <v>82</v>
      </c>
      <c r="E50" s="64">
        <f>F50/1.21</f>
        <v>9968.595041322315</v>
      </c>
      <c r="F50" s="7">
        <v>12062</v>
      </c>
      <c r="G50" s="266">
        <v>1</v>
      </c>
      <c r="H50" s="142">
        <f>I50/1.21</f>
        <v>9968.595041322315</v>
      </c>
      <c r="I50" s="6">
        <f>F50*$G$50</f>
        <v>12062</v>
      </c>
      <c r="J50" s="269">
        <f>(I50+I51+I52)/3</f>
        <v>10096</v>
      </c>
      <c r="K50" s="207" t="s">
        <v>203</v>
      </c>
      <c r="L50" s="6">
        <v>9968.6</v>
      </c>
      <c r="M50" s="64">
        <f>L50*1.21</f>
        <v>12062.006</v>
      </c>
      <c r="N50" s="266">
        <v>1</v>
      </c>
      <c r="O50" s="142">
        <f aca="true" t="shared" si="16" ref="O50:P52">L50*$N$50</f>
        <v>9968.6</v>
      </c>
      <c r="P50" s="64">
        <f t="shared" si="16"/>
        <v>12062.006</v>
      </c>
      <c r="Q50" s="269">
        <f>SUM(O50:O52)/3</f>
        <v>6415.703333333334</v>
      </c>
      <c r="R50" s="269">
        <f>SUM(P50:P52)/3</f>
        <v>7763.001033333334</v>
      </c>
    </row>
    <row r="51" spans="1:18" ht="49.5" customHeight="1">
      <c r="A51" s="347"/>
      <c r="B51" s="319"/>
      <c r="C51" s="319"/>
      <c r="D51" s="319"/>
      <c r="E51" s="8">
        <f>F51/1.21</f>
        <v>7667.768595041322</v>
      </c>
      <c r="F51" s="9">
        <v>9278</v>
      </c>
      <c r="G51" s="267"/>
      <c r="H51" s="54">
        <f aca="true" t="shared" si="17" ref="H51:H67">I51/1.21</f>
        <v>7667.768595041322</v>
      </c>
      <c r="I51" s="8">
        <f>F51*$G$50</f>
        <v>9278</v>
      </c>
      <c r="J51" s="270"/>
      <c r="K51" s="208" t="s">
        <v>204</v>
      </c>
      <c r="L51" s="8">
        <v>9278.51</v>
      </c>
      <c r="M51" s="8">
        <f aca="true" t="shared" si="18" ref="M51:M94">L51*1.21</f>
        <v>11226.9971</v>
      </c>
      <c r="N51" s="267"/>
      <c r="O51" s="54">
        <f t="shared" si="16"/>
        <v>9278.51</v>
      </c>
      <c r="P51" s="8">
        <f t="shared" si="16"/>
        <v>11226.9971</v>
      </c>
      <c r="Q51" s="270"/>
      <c r="R51" s="270"/>
    </row>
    <row r="52" spans="1:18" ht="49.5" customHeight="1" thickBot="1">
      <c r="A52" s="348"/>
      <c r="B52" s="320"/>
      <c r="C52" s="320"/>
      <c r="D52" s="320"/>
      <c r="E52" s="61">
        <f>F52/1.21</f>
        <v>7395.0413223140495</v>
      </c>
      <c r="F52" s="11">
        <v>8948</v>
      </c>
      <c r="G52" s="268"/>
      <c r="H52" s="60">
        <f t="shared" si="17"/>
        <v>7395.0413223140495</v>
      </c>
      <c r="I52" s="10">
        <f>F52*$G$50</f>
        <v>8948</v>
      </c>
      <c r="J52" s="271"/>
      <c r="K52" s="206" t="s">
        <v>231</v>
      </c>
      <c r="L52" s="10"/>
      <c r="M52" s="61">
        <f t="shared" si="18"/>
        <v>0</v>
      </c>
      <c r="N52" s="268"/>
      <c r="O52" s="60">
        <f t="shared" si="16"/>
        <v>0</v>
      </c>
      <c r="P52" s="61">
        <f t="shared" si="16"/>
        <v>0</v>
      </c>
      <c r="Q52" s="271"/>
      <c r="R52" s="271"/>
    </row>
    <row r="53" spans="1:18" ht="49.5" customHeight="1">
      <c r="A53" s="341" t="s">
        <v>134</v>
      </c>
      <c r="B53" s="318" t="s">
        <v>206</v>
      </c>
      <c r="C53" s="318" t="s">
        <v>202</v>
      </c>
      <c r="D53" s="318" t="s">
        <v>88</v>
      </c>
      <c r="E53" s="6">
        <v>3625</v>
      </c>
      <c r="F53" s="7">
        <v>4386</v>
      </c>
      <c r="G53" s="266">
        <v>4</v>
      </c>
      <c r="H53" s="142">
        <f t="shared" si="17"/>
        <v>14499.173553719009</v>
      </c>
      <c r="I53" s="6">
        <f>F53*$G$53</f>
        <v>17544</v>
      </c>
      <c r="J53" s="269">
        <f>(I53+I54+I55)/3</f>
        <v>19440</v>
      </c>
      <c r="K53" s="207" t="s">
        <v>207</v>
      </c>
      <c r="L53" s="6">
        <v>3805.78</v>
      </c>
      <c r="M53" s="64">
        <f t="shared" si="18"/>
        <v>4604.9938</v>
      </c>
      <c r="N53" s="266">
        <v>4</v>
      </c>
      <c r="O53" s="142">
        <f aca="true" t="shared" si="19" ref="O53:P55">L53*$N$53</f>
        <v>15223.12</v>
      </c>
      <c r="P53" s="64">
        <f t="shared" si="19"/>
        <v>18419.9752</v>
      </c>
      <c r="Q53" s="269">
        <f>SUM(O53:O55)/3</f>
        <v>16236.906666666668</v>
      </c>
      <c r="R53" s="269">
        <f>SUM(P53:P55)/3</f>
        <v>19646.657066666667</v>
      </c>
    </row>
    <row r="54" spans="1:18" ht="49.5" customHeight="1">
      <c r="A54" s="342"/>
      <c r="B54" s="319"/>
      <c r="C54" s="319"/>
      <c r="D54" s="319"/>
      <c r="E54" s="8">
        <f>F54/1.21</f>
        <v>4737.190082644628</v>
      </c>
      <c r="F54" s="9">
        <v>5732</v>
      </c>
      <c r="G54" s="267"/>
      <c r="H54" s="54">
        <f t="shared" si="17"/>
        <v>18948.760330578512</v>
      </c>
      <c r="I54" s="8">
        <f>F54*$G$53</f>
        <v>22928</v>
      </c>
      <c r="J54" s="270"/>
      <c r="K54" s="208" t="s">
        <v>205</v>
      </c>
      <c r="L54" s="8">
        <v>4570.25</v>
      </c>
      <c r="M54" s="8">
        <f t="shared" si="18"/>
        <v>5530.0025</v>
      </c>
      <c r="N54" s="267"/>
      <c r="O54" s="54">
        <f t="shared" si="19"/>
        <v>18281</v>
      </c>
      <c r="P54" s="8">
        <f t="shared" si="19"/>
        <v>22120.01</v>
      </c>
      <c r="Q54" s="270"/>
      <c r="R54" s="270"/>
    </row>
    <row r="55" spans="1:18" ht="49.5" customHeight="1" thickBot="1">
      <c r="A55" s="343"/>
      <c r="B55" s="320"/>
      <c r="C55" s="320"/>
      <c r="D55" s="320"/>
      <c r="E55" s="8">
        <f>F55/1.21</f>
        <v>3687.603305785124</v>
      </c>
      <c r="F55" s="11">
        <v>4462</v>
      </c>
      <c r="G55" s="268"/>
      <c r="H55" s="60">
        <f t="shared" si="17"/>
        <v>14750.413223140496</v>
      </c>
      <c r="I55" s="10">
        <f>F55*$G$53</f>
        <v>17848</v>
      </c>
      <c r="J55" s="271"/>
      <c r="K55" s="209" t="s">
        <v>208</v>
      </c>
      <c r="L55" s="10">
        <v>3801.65</v>
      </c>
      <c r="M55" s="61">
        <f t="shared" si="18"/>
        <v>4599.9965</v>
      </c>
      <c r="N55" s="268"/>
      <c r="O55" s="60">
        <f t="shared" si="19"/>
        <v>15206.6</v>
      </c>
      <c r="P55" s="61">
        <f t="shared" si="19"/>
        <v>18399.986</v>
      </c>
      <c r="Q55" s="271"/>
      <c r="R55" s="271"/>
    </row>
    <row r="56" spans="1:18" ht="49.5" customHeight="1">
      <c r="A56" s="341" t="s">
        <v>135</v>
      </c>
      <c r="B56" s="318" t="s">
        <v>209</v>
      </c>
      <c r="C56" s="318" t="s">
        <v>202</v>
      </c>
      <c r="D56" s="318" t="s">
        <v>89</v>
      </c>
      <c r="E56" s="6">
        <v>5036</v>
      </c>
      <c r="F56" s="7">
        <v>6094</v>
      </c>
      <c r="G56" s="266">
        <v>8</v>
      </c>
      <c r="H56" s="142">
        <f t="shared" si="17"/>
        <v>40290.909090909096</v>
      </c>
      <c r="I56" s="6">
        <f>F56*$G$56</f>
        <v>48752</v>
      </c>
      <c r="J56" s="269">
        <f>(I56+I57+I58)/3</f>
        <v>52053.333333333336</v>
      </c>
      <c r="K56" s="207" t="s">
        <v>210</v>
      </c>
      <c r="L56" s="6">
        <v>5664.46</v>
      </c>
      <c r="M56" s="64">
        <f t="shared" si="18"/>
        <v>6853.9965999999995</v>
      </c>
      <c r="N56" s="266">
        <v>8</v>
      </c>
      <c r="O56" s="142">
        <f aca="true" t="shared" si="20" ref="O56:P58">L56*$N$56</f>
        <v>45315.68</v>
      </c>
      <c r="P56" s="64">
        <f t="shared" si="20"/>
        <v>54831.972799999996</v>
      </c>
      <c r="Q56" s="269">
        <f>SUM(O56:O58)/3</f>
        <v>49082.079999999994</v>
      </c>
      <c r="R56" s="269">
        <f>SUM(P56:P58)/3</f>
        <v>59389.31679999999</v>
      </c>
    </row>
    <row r="57" spans="1:18" ht="49.5" customHeight="1">
      <c r="A57" s="342"/>
      <c r="B57" s="319"/>
      <c r="C57" s="319"/>
      <c r="D57" s="319"/>
      <c r="E57" s="8">
        <f>F57/1.21</f>
        <v>5614.876033057852</v>
      </c>
      <c r="F57" s="9">
        <v>6794</v>
      </c>
      <c r="G57" s="267"/>
      <c r="H57" s="54">
        <f t="shared" si="17"/>
        <v>44919.00826446281</v>
      </c>
      <c r="I57" s="8">
        <f>F57*$G$56</f>
        <v>54352</v>
      </c>
      <c r="J57" s="270"/>
      <c r="K57" s="208" t="s">
        <v>211</v>
      </c>
      <c r="L57" s="8">
        <v>5661.15</v>
      </c>
      <c r="M57" s="8">
        <f>L57*1.21</f>
        <v>6849.991499999999</v>
      </c>
      <c r="N57" s="267"/>
      <c r="O57" s="54">
        <f t="shared" si="20"/>
        <v>45289.2</v>
      </c>
      <c r="P57" s="8">
        <f t="shared" si="20"/>
        <v>54799.93199999999</v>
      </c>
      <c r="Q57" s="270"/>
      <c r="R57" s="270"/>
    </row>
    <row r="58" spans="1:18" ht="49.5" customHeight="1" thickBot="1">
      <c r="A58" s="343"/>
      <c r="B58" s="320"/>
      <c r="C58" s="320"/>
      <c r="D58" s="320"/>
      <c r="E58" s="8">
        <f>F58/1.21</f>
        <v>5480.99173553719</v>
      </c>
      <c r="F58" s="11">
        <v>6632</v>
      </c>
      <c r="G58" s="268"/>
      <c r="H58" s="60">
        <f t="shared" si="17"/>
        <v>43847.93388429752</v>
      </c>
      <c r="I58" s="10">
        <f>F58*$G$56</f>
        <v>53056</v>
      </c>
      <c r="J58" s="271"/>
      <c r="K58" s="209" t="s">
        <v>212</v>
      </c>
      <c r="L58" s="10">
        <v>7080.17</v>
      </c>
      <c r="M58" s="61">
        <f t="shared" si="18"/>
        <v>8567.0057</v>
      </c>
      <c r="N58" s="268"/>
      <c r="O58" s="60">
        <f t="shared" si="20"/>
        <v>56641.36</v>
      </c>
      <c r="P58" s="61">
        <f t="shared" si="20"/>
        <v>68536.0456</v>
      </c>
      <c r="Q58" s="271"/>
      <c r="R58" s="271"/>
    </row>
    <row r="59" spans="1:18" ht="30" customHeight="1">
      <c r="A59" s="341" t="s">
        <v>136</v>
      </c>
      <c r="B59" s="318" t="s">
        <v>160</v>
      </c>
      <c r="C59" s="318"/>
      <c r="D59" s="318" t="s">
        <v>84</v>
      </c>
      <c r="E59" s="6">
        <v>2029</v>
      </c>
      <c r="F59" s="7">
        <v>2456</v>
      </c>
      <c r="G59" s="266">
        <v>20</v>
      </c>
      <c r="H59" s="142">
        <f t="shared" si="17"/>
        <v>40595.04132231405</v>
      </c>
      <c r="I59" s="6">
        <f>F59*$G$59</f>
        <v>49120</v>
      </c>
      <c r="J59" s="269">
        <f>(I59+I60+I61)/3</f>
        <v>54580</v>
      </c>
      <c r="K59" s="207" t="s">
        <v>215</v>
      </c>
      <c r="L59" s="6">
        <v>2029</v>
      </c>
      <c r="M59" s="64">
        <f t="shared" si="18"/>
        <v>2455.09</v>
      </c>
      <c r="N59" s="266">
        <v>20</v>
      </c>
      <c r="O59" s="142">
        <f aca="true" t="shared" si="21" ref="O59:P61">L59*$N$59</f>
        <v>40580</v>
      </c>
      <c r="P59" s="64">
        <f t="shared" si="21"/>
        <v>49101.8</v>
      </c>
      <c r="Q59" s="269">
        <f>SUM(O59:O61)/3</f>
        <v>44833.333333333336</v>
      </c>
      <c r="R59" s="269">
        <f>SUM(P59:P61)/3</f>
        <v>54248.333333333336</v>
      </c>
    </row>
    <row r="60" spans="1:18" ht="30" customHeight="1">
      <c r="A60" s="342"/>
      <c r="B60" s="319"/>
      <c r="C60" s="319"/>
      <c r="D60" s="319"/>
      <c r="E60" s="8">
        <v>2637.7</v>
      </c>
      <c r="F60" s="9">
        <v>3192</v>
      </c>
      <c r="G60" s="267"/>
      <c r="H60" s="54">
        <f t="shared" si="17"/>
        <v>52760.330578512396</v>
      </c>
      <c r="I60" s="8">
        <f>F60*$G$59</f>
        <v>63840</v>
      </c>
      <c r="J60" s="270"/>
      <c r="K60" s="208" t="s">
        <v>213</v>
      </c>
      <c r="L60" s="8">
        <v>2598</v>
      </c>
      <c r="M60" s="8">
        <f t="shared" si="18"/>
        <v>3143.58</v>
      </c>
      <c r="N60" s="267"/>
      <c r="O60" s="54">
        <f t="shared" si="21"/>
        <v>51960</v>
      </c>
      <c r="P60" s="8">
        <f t="shared" si="21"/>
        <v>62871.6</v>
      </c>
      <c r="Q60" s="270"/>
      <c r="R60" s="270"/>
    </row>
    <row r="61" spans="1:18" ht="30" customHeight="1" thickBot="1">
      <c r="A61" s="343"/>
      <c r="B61" s="320"/>
      <c r="C61" s="320"/>
      <c r="D61" s="320"/>
      <c r="E61" s="10">
        <v>2098</v>
      </c>
      <c r="F61" s="11">
        <v>2539</v>
      </c>
      <c r="G61" s="268"/>
      <c r="H61" s="60">
        <f t="shared" si="17"/>
        <v>41966.94214876033</v>
      </c>
      <c r="I61" s="10">
        <f>F61*$G$59</f>
        <v>50780</v>
      </c>
      <c r="J61" s="271"/>
      <c r="K61" s="209" t="s">
        <v>214</v>
      </c>
      <c r="L61" s="10">
        <v>2098</v>
      </c>
      <c r="M61" s="61">
        <f t="shared" si="18"/>
        <v>2538.58</v>
      </c>
      <c r="N61" s="268"/>
      <c r="O61" s="60">
        <f t="shared" si="21"/>
        <v>41960</v>
      </c>
      <c r="P61" s="61">
        <f t="shared" si="21"/>
        <v>50771.6</v>
      </c>
      <c r="Q61" s="271"/>
      <c r="R61" s="271"/>
    </row>
    <row r="62" spans="1:18" ht="49.5" customHeight="1">
      <c r="A62" s="338" t="s">
        <v>137</v>
      </c>
      <c r="B62" s="318" t="s">
        <v>238</v>
      </c>
      <c r="C62" s="325" t="s">
        <v>239</v>
      </c>
      <c r="D62" s="318" t="s">
        <v>83</v>
      </c>
      <c r="E62" s="6">
        <f>F62/1.21</f>
        <v>12395.867768595042</v>
      </c>
      <c r="F62" s="7">
        <v>14999</v>
      </c>
      <c r="G62" s="266">
        <v>10</v>
      </c>
      <c r="H62" s="142">
        <f t="shared" si="17"/>
        <v>123958.67768595042</v>
      </c>
      <c r="I62" s="6">
        <f>F62*$G$62</f>
        <v>149990</v>
      </c>
      <c r="J62" s="269">
        <f>(I62+I63+I64)/3</f>
        <v>149656.66666666666</v>
      </c>
      <c r="K62" s="207" t="s">
        <v>217</v>
      </c>
      <c r="L62" s="6">
        <v>10908</v>
      </c>
      <c r="M62" s="64">
        <f t="shared" si="18"/>
        <v>13198.68</v>
      </c>
      <c r="N62" s="266">
        <v>10</v>
      </c>
      <c r="O62" s="142">
        <f aca="true" t="shared" si="22" ref="O62:P64">L62*$N$62</f>
        <v>109080</v>
      </c>
      <c r="P62" s="64">
        <f t="shared" si="22"/>
        <v>131986.8</v>
      </c>
      <c r="Q62" s="269">
        <f>SUM(O62:O64)/3</f>
        <v>107980</v>
      </c>
      <c r="R62" s="269">
        <f>SUM(P62:P64)/3</f>
        <v>130655.79999999999</v>
      </c>
    </row>
    <row r="63" spans="1:18" ht="49.5" customHeight="1">
      <c r="A63" s="339"/>
      <c r="B63" s="319"/>
      <c r="C63" s="319"/>
      <c r="D63" s="319"/>
      <c r="E63" s="8">
        <v>12313</v>
      </c>
      <c r="F63" s="9">
        <v>14899</v>
      </c>
      <c r="G63" s="267"/>
      <c r="H63" s="54">
        <f t="shared" si="17"/>
        <v>123132.23140495869</v>
      </c>
      <c r="I63" s="8">
        <f>F63*$G$62</f>
        <v>148990</v>
      </c>
      <c r="J63" s="270"/>
      <c r="K63" s="208" t="s">
        <v>218</v>
      </c>
      <c r="L63" s="8">
        <v>10743</v>
      </c>
      <c r="M63" s="8">
        <f t="shared" si="18"/>
        <v>12999.029999999999</v>
      </c>
      <c r="N63" s="267"/>
      <c r="O63" s="54">
        <f t="shared" si="22"/>
        <v>107430</v>
      </c>
      <c r="P63" s="8">
        <f t="shared" si="22"/>
        <v>129990.29999999999</v>
      </c>
      <c r="Q63" s="270"/>
      <c r="R63" s="270"/>
    </row>
    <row r="64" spans="1:18" ht="49.5" customHeight="1" thickBot="1">
      <c r="A64" s="340"/>
      <c r="B64" s="320"/>
      <c r="C64" s="320"/>
      <c r="D64" s="320"/>
      <c r="E64" s="10">
        <v>12396</v>
      </c>
      <c r="F64" s="11">
        <v>14999</v>
      </c>
      <c r="G64" s="268"/>
      <c r="H64" s="60">
        <f t="shared" si="17"/>
        <v>123958.67768595042</v>
      </c>
      <c r="I64" s="10">
        <f>F64*$G$62</f>
        <v>149990</v>
      </c>
      <c r="J64" s="271"/>
      <c r="K64" s="209" t="s">
        <v>219</v>
      </c>
      <c r="L64" s="10">
        <v>10743</v>
      </c>
      <c r="M64" s="61">
        <f t="shared" si="18"/>
        <v>12999.029999999999</v>
      </c>
      <c r="N64" s="268"/>
      <c r="O64" s="60">
        <f t="shared" si="22"/>
        <v>107430</v>
      </c>
      <c r="P64" s="61">
        <f t="shared" si="22"/>
        <v>129990.29999999999</v>
      </c>
      <c r="Q64" s="271"/>
      <c r="R64" s="271"/>
    </row>
    <row r="65" spans="1:18" ht="49.5" customHeight="1">
      <c r="A65" s="338" t="s">
        <v>132</v>
      </c>
      <c r="B65" s="318" t="s">
        <v>237</v>
      </c>
      <c r="C65" s="318"/>
      <c r="D65" s="335" t="s">
        <v>23</v>
      </c>
      <c r="E65" s="42">
        <v>984</v>
      </c>
      <c r="F65" s="43">
        <v>1191</v>
      </c>
      <c r="G65" s="266">
        <v>1</v>
      </c>
      <c r="H65" s="142">
        <f t="shared" si="17"/>
        <v>984.297520661157</v>
      </c>
      <c r="I65" s="6">
        <f>F65*$G$65</f>
        <v>1191</v>
      </c>
      <c r="J65" s="269">
        <f>(I65+I66+I67)/3</f>
        <v>1175.6666666666667</v>
      </c>
      <c r="K65" s="335" t="s">
        <v>216</v>
      </c>
      <c r="L65" s="42">
        <v>984</v>
      </c>
      <c r="M65" s="64">
        <f t="shared" si="18"/>
        <v>1190.6399999999999</v>
      </c>
      <c r="N65" s="266">
        <v>1</v>
      </c>
      <c r="O65" s="142">
        <f aca="true" t="shared" si="23" ref="O65:P67">L65*$N$65</f>
        <v>984</v>
      </c>
      <c r="P65" s="64">
        <f t="shared" si="23"/>
        <v>1190.6399999999999</v>
      </c>
      <c r="Q65" s="269">
        <f>SUM(O65:O67)/3</f>
        <v>1026.3333333333333</v>
      </c>
      <c r="R65" s="269">
        <f>SUM(P65:P67)/3</f>
        <v>1241.8633333333335</v>
      </c>
    </row>
    <row r="66" spans="1:18" ht="49.5" customHeight="1">
      <c r="A66" s="339"/>
      <c r="B66" s="319"/>
      <c r="C66" s="319"/>
      <c r="D66" s="336"/>
      <c r="E66" s="44">
        <v>1165</v>
      </c>
      <c r="F66" s="44">
        <v>1165</v>
      </c>
      <c r="G66" s="267"/>
      <c r="H66" s="54">
        <f t="shared" si="17"/>
        <v>962.8099173553719</v>
      </c>
      <c r="I66" s="8">
        <f>F66*$G$65</f>
        <v>1165</v>
      </c>
      <c r="J66" s="270"/>
      <c r="K66" s="336"/>
      <c r="L66" s="44">
        <v>1165</v>
      </c>
      <c r="M66" s="8">
        <f t="shared" si="18"/>
        <v>1409.6499999999999</v>
      </c>
      <c r="N66" s="267"/>
      <c r="O66" s="54">
        <f t="shared" si="23"/>
        <v>1165</v>
      </c>
      <c r="P66" s="8">
        <f t="shared" si="23"/>
        <v>1409.6499999999999</v>
      </c>
      <c r="Q66" s="270"/>
      <c r="R66" s="270"/>
    </row>
    <row r="67" spans="1:18" ht="49.5" customHeight="1" thickBot="1">
      <c r="A67" s="344"/>
      <c r="B67" s="320"/>
      <c r="C67" s="320"/>
      <c r="D67" s="345"/>
      <c r="E67" s="49">
        <v>968</v>
      </c>
      <c r="F67" s="50">
        <v>1171</v>
      </c>
      <c r="G67" s="300"/>
      <c r="H67" s="60">
        <f t="shared" si="17"/>
        <v>967.7685950413223</v>
      </c>
      <c r="I67" s="32">
        <f>F67*$G$65</f>
        <v>1171</v>
      </c>
      <c r="J67" s="329"/>
      <c r="K67" s="345"/>
      <c r="L67" s="49">
        <v>930</v>
      </c>
      <c r="M67" s="61">
        <f t="shared" si="18"/>
        <v>1125.3</v>
      </c>
      <c r="N67" s="300"/>
      <c r="O67" s="60">
        <f t="shared" si="23"/>
        <v>930</v>
      </c>
      <c r="P67" s="61">
        <f t="shared" si="23"/>
        <v>1125.3</v>
      </c>
      <c r="Q67" s="271"/>
      <c r="R67" s="271"/>
    </row>
    <row r="68" spans="1:18" ht="49.5" customHeight="1">
      <c r="A68" s="338" t="s">
        <v>138</v>
      </c>
      <c r="B68" s="318" t="s">
        <v>220</v>
      </c>
      <c r="C68" s="325" t="s">
        <v>239</v>
      </c>
      <c r="D68" s="335" t="s">
        <v>81</v>
      </c>
      <c r="E68" s="42">
        <v>14768</v>
      </c>
      <c r="F68" s="43">
        <v>17869</v>
      </c>
      <c r="G68" s="266">
        <v>1</v>
      </c>
      <c r="H68" s="142">
        <f aca="true" t="shared" si="24" ref="H68:I70">E68</f>
        <v>14768</v>
      </c>
      <c r="I68" s="64">
        <f t="shared" si="24"/>
        <v>17869</v>
      </c>
      <c r="J68" s="269">
        <f>(I68+I69+I70)/3</f>
        <v>17653.333333333332</v>
      </c>
      <c r="K68" s="203" t="s">
        <v>221</v>
      </c>
      <c r="L68" s="6">
        <v>12554</v>
      </c>
      <c r="M68" s="64">
        <f t="shared" si="18"/>
        <v>15190.34</v>
      </c>
      <c r="N68" s="266">
        <v>1</v>
      </c>
      <c r="O68" s="142">
        <f aca="true" t="shared" si="25" ref="O68:P70">L68*$N$68</f>
        <v>12554</v>
      </c>
      <c r="P68" s="64">
        <f t="shared" si="25"/>
        <v>15190.34</v>
      </c>
      <c r="Q68" s="269">
        <f>SUM(O68:O70)/3</f>
        <v>12167.666666666666</v>
      </c>
      <c r="R68" s="269">
        <f>SUM(P68:P70)/3</f>
        <v>14722.876666666665</v>
      </c>
    </row>
    <row r="69" spans="1:18" ht="49.5" customHeight="1">
      <c r="A69" s="339"/>
      <c r="B69" s="319"/>
      <c r="C69" s="319"/>
      <c r="D69" s="336"/>
      <c r="E69" s="44">
        <v>14868</v>
      </c>
      <c r="F69" s="45">
        <v>17990</v>
      </c>
      <c r="G69" s="267"/>
      <c r="H69" s="54">
        <f t="shared" si="24"/>
        <v>14868</v>
      </c>
      <c r="I69" s="8">
        <f t="shared" si="24"/>
        <v>17990</v>
      </c>
      <c r="J69" s="270"/>
      <c r="K69" s="204" t="s">
        <v>222</v>
      </c>
      <c r="L69" s="8">
        <v>12016</v>
      </c>
      <c r="M69" s="8">
        <f t="shared" si="18"/>
        <v>14539.359999999999</v>
      </c>
      <c r="N69" s="267"/>
      <c r="O69" s="54">
        <f t="shared" si="25"/>
        <v>12016</v>
      </c>
      <c r="P69" s="8">
        <f t="shared" si="25"/>
        <v>14539.359999999999</v>
      </c>
      <c r="Q69" s="270"/>
      <c r="R69" s="270"/>
    </row>
    <row r="70" spans="1:18" ht="49.5" customHeight="1" thickBot="1">
      <c r="A70" s="340"/>
      <c r="B70" s="320"/>
      <c r="C70" s="320"/>
      <c r="D70" s="337"/>
      <c r="E70" s="46">
        <v>14133</v>
      </c>
      <c r="F70" s="47">
        <v>17101</v>
      </c>
      <c r="G70" s="268"/>
      <c r="H70" s="60">
        <f t="shared" si="24"/>
        <v>14133</v>
      </c>
      <c r="I70" s="61">
        <f t="shared" si="24"/>
        <v>17101</v>
      </c>
      <c r="J70" s="329"/>
      <c r="K70" s="205" t="s">
        <v>232</v>
      </c>
      <c r="L70" s="32">
        <v>11933</v>
      </c>
      <c r="M70" s="61">
        <f t="shared" si="18"/>
        <v>14438.93</v>
      </c>
      <c r="N70" s="268"/>
      <c r="O70" s="60">
        <f t="shared" si="25"/>
        <v>11933</v>
      </c>
      <c r="P70" s="61">
        <f t="shared" si="25"/>
        <v>14438.93</v>
      </c>
      <c r="Q70" s="271"/>
      <c r="R70" s="271"/>
    </row>
    <row r="71" spans="1:18" ht="49.5" customHeight="1">
      <c r="A71" s="338" t="s">
        <v>139</v>
      </c>
      <c r="B71" s="318" t="s">
        <v>223</v>
      </c>
      <c r="C71" s="325" t="s">
        <v>242</v>
      </c>
      <c r="D71" s="335" t="s">
        <v>80</v>
      </c>
      <c r="E71" s="42">
        <v>2702</v>
      </c>
      <c r="F71" s="43">
        <v>3269</v>
      </c>
      <c r="G71" s="266">
        <v>4</v>
      </c>
      <c r="H71" s="142">
        <f aca="true" t="shared" si="26" ref="H71:I73">E71*$G$71</f>
        <v>10808</v>
      </c>
      <c r="I71" s="64">
        <f t="shared" si="26"/>
        <v>13076</v>
      </c>
      <c r="J71" s="269">
        <f>(I71+I72+I73)/3</f>
        <v>13022.666666666666</v>
      </c>
      <c r="K71" s="203" t="s">
        <v>224</v>
      </c>
      <c r="L71" s="6">
        <v>2718</v>
      </c>
      <c r="M71" s="64">
        <f t="shared" si="18"/>
        <v>3288.7799999999997</v>
      </c>
      <c r="N71" s="266">
        <v>4</v>
      </c>
      <c r="O71" s="142">
        <f aca="true" t="shared" si="27" ref="O71:P73">L71*$N$71</f>
        <v>10872</v>
      </c>
      <c r="P71" s="64">
        <f t="shared" si="27"/>
        <v>13155.119999999999</v>
      </c>
      <c r="Q71" s="269">
        <f>SUM(O71:O73)/3</f>
        <v>10664</v>
      </c>
      <c r="R71" s="269">
        <f>SUM(P71:P73)/3</f>
        <v>12903.44</v>
      </c>
    </row>
    <row r="72" spans="1:18" ht="49.5" customHeight="1">
      <c r="A72" s="339"/>
      <c r="B72" s="319"/>
      <c r="C72" s="319"/>
      <c r="D72" s="336"/>
      <c r="E72" s="44">
        <v>2726</v>
      </c>
      <c r="F72" s="45">
        <v>3299</v>
      </c>
      <c r="G72" s="267"/>
      <c r="H72" s="54">
        <f t="shared" si="26"/>
        <v>10904</v>
      </c>
      <c r="I72" s="8">
        <f t="shared" si="26"/>
        <v>13196</v>
      </c>
      <c r="J72" s="270"/>
      <c r="K72" s="204" t="s">
        <v>225</v>
      </c>
      <c r="L72" s="8">
        <v>2638</v>
      </c>
      <c r="M72" s="8">
        <f t="shared" si="18"/>
        <v>3191.98</v>
      </c>
      <c r="N72" s="267"/>
      <c r="O72" s="54">
        <f t="shared" si="27"/>
        <v>10552</v>
      </c>
      <c r="P72" s="8">
        <f t="shared" si="27"/>
        <v>12767.92</v>
      </c>
      <c r="Q72" s="270"/>
      <c r="R72" s="270"/>
    </row>
    <row r="73" spans="1:18" ht="49.5" customHeight="1" thickBot="1">
      <c r="A73" s="340"/>
      <c r="B73" s="320"/>
      <c r="C73" s="320"/>
      <c r="D73" s="337"/>
      <c r="E73" s="46">
        <v>2644</v>
      </c>
      <c r="F73" s="47">
        <v>3199</v>
      </c>
      <c r="G73" s="268"/>
      <c r="H73" s="60">
        <f t="shared" si="26"/>
        <v>10576</v>
      </c>
      <c r="I73" s="61">
        <f t="shared" si="26"/>
        <v>12796</v>
      </c>
      <c r="J73" s="329"/>
      <c r="K73" s="205" t="s">
        <v>226</v>
      </c>
      <c r="L73" s="10">
        <v>2642</v>
      </c>
      <c r="M73" s="61">
        <f t="shared" si="18"/>
        <v>3196.8199999999997</v>
      </c>
      <c r="N73" s="268"/>
      <c r="O73" s="55">
        <f t="shared" si="27"/>
        <v>10568</v>
      </c>
      <c r="P73" s="10">
        <f t="shared" si="27"/>
        <v>12787.279999999999</v>
      </c>
      <c r="Q73" s="271"/>
      <c r="R73" s="271"/>
    </row>
    <row r="74" spans="1:18" ht="120" customHeight="1">
      <c r="A74" s="338" t="s">
        <v>251</v>
      </c>
      <c r="B74" s="325"/>
      <c r="C74" s="318"/>
      <c r="D74" s="146" t="s">
        <v>75</v>
      </c>
      <c r="E74" s="42">
        <v>344000</v>
      </c>
      <c r="F74" s="180">
        <f>I74</f>
        <v>416240</v>
      </c>
      <c r="G74" s="266">
        <v>1</v>
      </c>
      <c r="H74" s="53">
        <v>344000</v>
      </c>
      <c r="I74" s="64">
        <f>H74*1.21</f>
        <v>416240</v>
      </c>
      <c r="J74" s="269">
        <f>(I74+I75+I76)/3</f>
        <v>441859.73333333334</v>
      </c>
      <c r="K74" s="146" t="s">
        <v>75</v>
      </c>
      <c r="L74" s="61">
        <v>344000</v>
      </c>
      <c r="M74" s="64">
        <f t="shared" si="18"/>
        <v>416240</v>
      </c>
      <c r="N74" s="266">
        <v>1</v>
      </c>
      <c r="O74" s="60">
        <f aca="true" t="shared" si="28" ref="O74:P76">L74*$N$74</f>
        <v>344000</v>
      </c>
      <c r="P74" s="61">
        <f t="shared" si="28"/>
        <v>416240</v>
      </c>
      <c r="Q74" s="269">
        <f>SUM(O74:O76)/2</f>
        <v>353760</v>
      </c>
      <c r="R74" s="269">
        <f>SUM(P74:P76)/2</f>
        <v>428049.6</v>
      </c>
    </row>
    <row r="75" spans="1:18" ht="120" customHeight="1">
      <c r="A75" s="339"/>
      <c r="B75" s="365"/>
      <c r="C75" s="319"/>
      <c r="D75" s="168" t="s">
        <v>76</v>
      </c>
      <c r="E75" s="44">
        <f>H75</f>
        <v>363520</v>
      </c>
      <c r="F75" s="45">
        <f>I75</f>
        <v>439859.2</v>
      </c>
      <c r="G75" s="267"/>
      <c r="H75" s="54">
        <v>363520</v>
      </c>
      <c r="I75" s="8">
        <f aca="true" t="shared" si="29" ref="I75:I94">H75*1.21</f>
        <v>439859.2</v>
      </c>
      <c r="J75" s="270"/>
      <c r="K75" s="168" t="s">
        <v>76</v>
      </c>
      <c r="L75" s="8">
        <v>363520</v>
      </c>
      <c r="M75" s="8">
        <f t="shared" si="18"/>
        <v>439859.2</v>
      </c>
      <c r="N75" s="267"/>
      <c r="O75" s="60">
        <f t="shared" si="28"/>
        <v>363520</v>
      </c>
      <c r="P75" s="61">
        <f t="shared" si="28"/>
        <v>439859.2</v>
      </c>
      <c r="Q75" s="270"/>
      <c r="R75" s="270"/>
    </row>
    <row r="76" spans="1:18" ht="120" customHeight="1" thickBot="1">
      <c r="A76" s="340"/>
      <c r="B76" s="366"/>
      <c r="C76" s="320"/>
      <c r="D76" s="169" t="s">
        <v>78</v>
      </c>
      <c r="E76" s="44">
        <f>H76</f>
        <v>388000</v>
      </c>
      <c r="F76" s="181">
        <f>I76</f>
        <v>469480</v>
      </c>
      <c r="G76" s="268"/>
      <c r="H76" s="55">
        <v>388000</v>
      </c>
      <c r="I76" s="61">
        <f t="shared" si="29"/>
        <v>469480</v>
      </c>
      <c r="J76" s="329"/>
      <c r="K76" s="169" t="s">
        <v>78</v>
      </c>
      <c r="L76" s="10"/>
      <c r="M76" s="61">
        <f t="shared" si="18"/>
        <v>0</v>
      </c>
      <c r="N76" s="268"/>
      <c r="O76" s="60">
        <f t="shared" si="28"/>
        <v>0</v>
      </c>
      <c r="P76" s="61">
        <f t="shared" si="28"/>
        <v>0</v>
      </c>
      <c r="Q76" s="271"/>
      <c r="R76" s="271"/>
    </row>
    <row r="77" spans="1:18" ht="120" customHeight="1">
      <c r="A77" s="338" t="s">
        <v>158</v>
      </c>
      <c r="B77" s="325"/>
      <c r="C77" s="318"/>
      <c r="D77" s="146" t="s">
        <v>75</v>
      </c>
      <c r="E77" s="63">
        <f aca="true" t="shared" si="30" ref="E77:F79">H77/$G$77</f>
        <v>17000</v>
      </c>
      <c r="F77" s="180">
        <f t="shared" si="30"/>
        <v>20570</v>
      </c>
      <c r="G77" s="266">
        <v>21</v>
      </c>
      <c r="H77" s="53">
        <v>357000</v>
      </c>
      <c r="I77" s="64">
        <f t="shared" si="29"/>
        <v>431970</v>
      </c>
      <c r="J77" s="269">
        <f>(I77+I78+I79)/3</f>
        <v>462220</v>
      </c>
      <c r="K77" s="146" t="s">
        <v>75</v>
      </c>
      <c r="L77" s="6">
        <v>17000</v>
      </c>
      <c r="M77" s="64">
        <f t="shared" si="18"/>
        <v>20570</v>
      </c>
      <c r="N77" s="266">
        <v>21</v>
      </c>
      <c r="O77" s="142">
        <f aca="true" t="shared" si="31" ref="O77:P79">L77*$N$77</f>
        <v>357000</v>
      </c>
      <c r="P77" s="64">
        <f t="shared" si="31"/>
        <v>431970</v>
      </c>
      <c r="Q77" s="269">
        <f>SUM(O77:O79)/2</f>
        <v>378000</v>
      </c>
      <c r="R77" s="269">
        <f>SUM(P77:P79)/2</f>
        <v>457380</v>
      </c>
    </row>
    <row r="78" spans="1:18" ht="120" customHeight="1">
      <c r="A78" s="339"/>
      <c r="B78" s="365"/>
      <c r="C78" s="319"/>
      <c r="D78" s="168" t="s">
        <v>76</v>
      </c>
      <c r="E78" s="44">
        <f t="shared" si="30"/>
        <v>19000</v>
      </c>
      <c r="F78" s="45">
        <f t="shared" si="30"/>
        <v>22990</v>
      </c>
      <c r="G78" s="267"/>
      <c r="H78" s="54">
        <v>399000</v>
      </c>
      <c r="I78" s="8">
        <f t="shared" si="29"/>
        <v>482790</v>
      </c>
      <c r="J78" s="270"/>
      <c r="K78" s="168" t="s">
        <v>76</v>
      </c>
      <c r="L78" s="8">
        <v>19000</v>
      </c>
      <c r="M78" s="8">
        <f t="shared" si="18"/>
        <v>22990</v>
      </c>
      <c r="N78" s="267"/>
      <c r="O78" s="54">
        <f t="shared" si="31"/>
        <v>399000</v>
      </c>
      <c r="P78" s="8">
        <f t="shared" si="31"/>
        <v>482790</v>
      </c>
      <c r="Q78" s="270"/>
      <c r="R78" s="270"/>
    </row>
    <row r="79" spans="1:18" ht="120" customHeight="1" thickBot="1">
      <c r="A79" s="340"/>
      <c r="B79" s="366"/>
      <c r="C79" s="320"/>
      <c r="D79" s="169" t="s">
        <v>78</v>
      </c>
      <c r="E79" s="182">
        <f t="shared" si="30"/>
        <v>18571.428571428572</v>
      </c>
      <c r="F79" s="181">
        <f t="shared" si="30"/>
        <v>22471.428571428572</v>
      </c>
      <c r="G79" s="268"/>
      <c r="H79" s="55">
        <v>390000</v>
      </c>
      <c r="I79" s="61">
        <f t="shared" si="29"/>
        <v>471900</v>
      </c>
      <c r="J79" s="329"/>
      <c r="K79" s="169" t="s">
        <v>78</v>
      </c>
      <c r="L79" s="10"/>
      <c r="M79" s="61">
        <f t="shared" si="18"/>
        <v>0</v>
      </c>
      <c r="N79" s="268"/>
      <c r="O79" s="186">
        <f t="shared" si="31"/>
        <v>0</v>
      </c>
      <c r="P79" s="61">
        <f t="shared" si="31"/>
        <v>0</v>
      </c>
      <c r="Q79" s="271"/>
      <c r="R79" s="271"/>
    </row>
    <row r="80" spans="1:18" ht="49.5" customHeight="1">
      <c r="A80" s="338" t="s">
        <v>248</v>
      </c>
      <c r="B80" s="367" t="s">
        <v>249</v>
      </c>
      <c r="C80" s="318" t="s">
        <v>250</v>
      </c>
      <c r="D80" s="146" t="s">
        <v>75</v>
      </c>
      <c r="E80" s="63">
        <f aca="true" t="shared" si="32" ref="E80:F82">H80/$G$80</f>
        <v>3400</v>
      </c>
      <c r="F80" s="180">
        <f t="shared" si="32"/>
        <v>4114</v>
      </c>
      <c r="G80" s="266">
        <v>21</v>
      </c>
      <c r="H80" s="53">
        <v>71400</v>
      </c>
      <c r="I80" s="64">
        <f t="shared" si="29"/>
        <v>86394</v>
      </c>
      <c r="J80" s="269">
        <f>(I80+I81+I82)/3</f>
        <v>90587.05333333334</v>
      </c>
      <c r="K80" s="146" t="s">
        <v>75</v>
      </c>
      <c r="L80" s="42">
        <v>3400</v>
      </c>
      <c r="M80" s="64">
        <f t="shared" si="18"/>
        <v>4114</v>
      </c>
      <c r="N80" s="266">
        <v>21</v>
      </c>
      <c r="O80" s="142">
        <f>M80*$N$80</f>
        <v>86394</v>
      </c>
      <c r="P80" s="64">
        <f>M80*$N$80</f>
        <v>86394</v>
      </c>
      <c r="Q80" s="269">
        <f>SUM(O80:O82)/2</f>
        <v>91110.6042</v>
      </c>
      <c r="R80" s="269">
        <f>SUM(P80:P82)/2</f>
        <v>91110.6042</v>
      </c>
    </row>
    <row r="81" spans="1:18" ht="49.5" customHeight="1">
      <c r="A81" s="339"/>
      <c r="B81" s="368"/>
      <c r="C81" s="319"/>
      <c r="D81" s="168" t="s">
        <v>76</v>
      </c>
      <c r="E81" s="44">
        <f t="shared" si="32"/>
        <v>3771.2380952380954</v>
      </c>
      <c r="F81" s="45">
        <f t="shared" si="32"/>
        <v>4563.198095238095</v>
      </c>
      <c r="G81" s="267"/>
      <c r="H81" s="54">
        <v>79196</v>
      </c>
      <c r="I81" s="8">
        <f t="shared" si="29"/>
        <v>95827.16</v>
      </c>
      <c r="J81" s="270"/>
      <c r="K81" s="168" t="s">
        <v>76</v>
      </c>
      <c r="L81" s="44">
        <v>3771.24</v>
      </c>
      <c r="M81" s="8">
        <f t="shared" si="18"/>
        <v>4563.2004</v>
      </c>
      <c r="N81" s="267"/>
      <c r="O81" s="54">
        <f>M81*$N$80</f>
        <v>95827.20839999999</v>
      </c>
      <c r="P81" s="8">
        <f>M81*$N$80</f>
        <v>95827.20839999999</v>
      </c>
      <c r="Q81" s="270"/>
      <c r="R81" s="270"/>
    </row>
    <row r="82" spans="1:18" ht="49.5" customHeight="1" thickBot="1">
      <c r="A82" s="344"/>
      <c r="B82" s="369"/>
      <c r="C82" s="320"/>
      <c r="D82" s="169" t="s">
        <v>78</v>
      </c>
      <c r="E82" s="182">
        <f t="shared" si="32"/>
        <v>3523.809523809524</v>
      </c>
      <c r="F82" s="181">
        <f t="shared" si="32"/>
        <v>4263.809523809524</v>
      </c>
      <c r="G82" s="300"/>
      <c r="H82" s="57">
        <v>74000</v>
      </c>
      <c r="I82" s="61">
        <f t="shared" si="29"/>
        <v>89540</v>
      </c>
      <c r="J82" s="329"/>
      <c r="K82" s="169" t="s">
        <v>78</v>
      </c>
      <c r="L82" s="46"/>
      <c r="M82" s="61">
        <f t="shared" si="18"/>
        <v>0</v>
      </c>
      <c r="N82" s="300"/>
      <c r="O82" s="186">
        <f>M82*$N$80</f>
        <v>0</v>
      </c>
      <c r="P82" s="61">
        <f>M82*$N$80</f>
        <v>0</v>
      </c>
      <c r="Q82" s="271"/>
      <c r="R82" s="271"/>
    </row>
    <row r="83" spans="1:18" ht="69.75" customHeight="1">
      <c r="A83" s="338" t="s">
        <v>140</v>
      </c>
      <c r="B83" s="325"/>
      <c r="C83" s="318"/>
      <c r="D83" s="146" t="s">
        <v>75</v>
      </c>
      <c r="E83" s="42">
        <v>31300</v>
      </c>
      <c r="F83" s="180">
        <f>I83</f>
        <v>37873</v>
      </c>
      <c r="G83" s="266">
        <v>1</v>
      </c>
      <c r="H83" s="53">
        <v>31300</v>
      </c>
      <c r="I83" s="64">
        <f t="shared" si="29"/>
        <v>37873</v>
      </c>
      <c r="J83" s="269">
        <f>(I83+I84+I85)/3</f>
        <v>36723.5</v>
      </c>
      <c r="K83" s="146" t="s">
        <v>75</v>
      </c>
      <c r="L83" s="42">
        <v>31300</v>
      </c>
      <c r="M83" s="64">
        <f t="shared" si="18"/>
        <v>37873</v>
      </c>
      <c r="N83" s="266">
        <v>1</v>
      </c>
      <c r="O83" s="142">
        <f aca="true" t="shared" si="33" ref="O83:P85">L83*$N$83</f>
        <v>31300</v>
      </c>
      <c r="P83" s="64">
        <f t="shared" si="33"/>
        <v>37873</v>
      </c>
      <c r="Q83" s="269">
        <f>SUM(O83:O85)/2</f>
        <v>29025</v>
      </c>
      <c r="R83" s="269">
        <f>SUM(P83:P85)/2</f>
        <v>35120.25</v>
      </c>
    </row>
    <row r="84" spans="1:18" ht="69.75" customHeight="1">
      <c r="A84" s="339"/>
      <c r="B84" s="365"/>
      <c r="C84" s="319"/>
      <c r="D84" s="168" t="s">
        <v>76</v>
      </c>
      <c r="E84" s="44">
        <f>H84</f>
        <v>26750</v>
      </c>
      <c r="F84" s="45">
        <f>I84</f>
        <v>32367.5</v>
      </c>
      <c r="G84" s="267"/>
      <c r="H84" s="54">
        <v>26750</v>
      </c>
      <c r="I84" s="8">
        <f t="shared" si="29"/>
        <v>32367.5</v>
      </c>
      <c r="J84" s="270"/>
      <c r="K84" s="168" t="s">
        <v>76</v>
      </c>
      <c r="L84" s="44">
        <v>26750</v>
      </c>
      <c r="M84" s="8">
        <f t="shared" si="18"/>
        <v>32367.5</v>
      </c>
      <c r="N84" s="267"/>
      <c r="O84" s="54">
        <f t="shared" si="33"/>
        <v>26750</v>
      </c>
      <c r="P84" s="8">
        <f t="shared" si="33"/>
        <v>32367.5</v>
      </c>
      <c r="Q84" s="270"/>
      <c r="R84" s="270"/>
    </row>
    <row r="85" spans="1:18" ht="69.75" customHeight="1" thickBot="1">
      <c r="A85" s="340"/>
      <c r="B85" s="366"/>
      <c r="C85" s="320"/>
      <c r="D85" s="169" t="s">
        <v>78</v>
      </c>
      <c r="E85" s="44">
        <f>H85</f>
        <v>33000</v>
      </c>
      <c r="F85" s="181">
        <f>I85</f>
        <v>39930</v>
      </c>
      <c r="G85" s="268"/>
      <c r="H85" s="55">
        <v>33000</v>
      </c>
      <c r="I85" s="61">
        <f t="shared" si="29"/>
        <v>39930</v>
      </c>
      <c r="J85" s="329"/>
      <c r="K85" s="169" t="s">
        <v>78</v>
      </c>
      <c r="L85" s="44"/>
      <c r="M85" s="61">
        <f t="shared" si="18"/>
        <v>0</v>
      </c>
      <c r="N85" s="268"/>
      <c r="O85" s="186">
        <f t="shared" si="33"/>
        <v>0</v>
      </c>
      <c r="P85" s="61">
        <f t="shared" si="33"/>
        <v>0</v>
      </c>
      <c r="Q85" s="271"/>
      <c r="R85" s="271"/>
    </row>
    <row r="86" spans="1:18" ht="90" customHeight="1">
      <c r="A86" s="338" t="s">
        <v>141</v>
      </c>
      <c r="B86" s="325"/>
      <c r="C86" s="318"/>
      <c r="D86" s="146" t="s">
        <v>75</v>
      </c>
      <c r="E86" s="63">
        <f aca="true" t="shared" si="34" ref="E86:F88">H86/$G$86</f>
        <v>16120</v>
      </c>
      <c r="F86" s="180">
        <f t="shared" si="34"/>
        <v>19505.2</v>
      </c>
      <c r="G86" s="266">
        <v>21</v>
      </c>
      <c r="H86" s="53">
        <v>338520</v>
      </c>
      <c r="I86" s="64">
        <f t="shared" si="29"/>
        <v>409609.2</v>
      </c>
      <c r="J86" s="269">
        <f>(I86+I87+I88)/3</f>
        <v>383408.26333333337</v>
      </c>
      <c r="K86" s="146" t="s">
        <v>75</v>
      </c>
      <c r="L86" s="6">
        <v>16120</v>
      </c>
      <c r="M86" s="64">
        <f t="shared" si="18"/>
        <v>19505.2</v>
      </c>
      <c r="N86" s="266">
        <v>21</v>
      </c>
      <c r="O86" s="142">
        <f aca="true" t="shared" si="35" ref="O86:P88">L86*$N$86</f>
        <v>338520</v>
      </c>
      <c r="P86" s="64">
        <f t="shared" si="35"/>
        <v>409609.2</v>
      </c>
      <c r="Q86" s="269">
        <f>SUM(O86:O88)/2</f>
        <v>318753.95999999996</v>
      </c>
      <c r="R86" s="269">
        <f>SUM(P86:P88)/2</f>
        <v>385692.2916</v>
      </c>
    </row>
    <row r="87" spans="1:18" ht="90" customHeight="1">
      <c r="A87" s="339"/>
      <c r="B87" s="365"/>
      <c r="C87" s="319"/>
      <c r="D87" s="168" t="s">
        <v>76</v>
      </c>
      <c r="E87" s="44">
        <f t="shared" si="34"/>
        <v>14237.52380952381</v>
      </c>
      <c r="F87" s="45">
        <f t="shared" si="34"/>
        <v>17227.40380952381</v>
      </c>
      <c r="G87" s="267"/>
      <c r="H87" s="54">
        <v>298988</v>
      </c>
      <c r="I87" s="8">
        <f t="shared" si="29"/>
        <v>361775.48</v>
      </c>
      <c r="J87" s="270"/>
      <c r="K87" s="168" t="s">
        <v>76</v>
      </c>
      <c r="L87" s="8">
        <v>14237.52</v>
      </c>
      <c r="M87" s="8">
        <f t="shared" si="18"/>
        <v>17227.3992</v>
      </c>
      <c r="N87" s="267"/>
      <c r="O87" s="54">
        <f t="shared" si="35"/>
        <v>298987.92</v>
      </c>
      <c r="P87" s="8">
        <f t="shared" si="35"/>
        <v>361775.3832</v>
      </c>
      <c r="Q87" s="270"/>
      <c r="R87" s="270"/>
    </row>
    <row r="88" spans="1:18" ht="90" customHeight="1" thickBot="1">
      <c r="A88" s="340"/>
      <c r="B88" s="366"/>
      <c r="C88" s="320"/>
      <c r="D88" s="169" t="s">
        <v>78</v>
      </c>
      <c r="E88" s="182">
        <f t="shared" si="34"/>
        <v>14909.095238095239</v>
      </c>
      <c r="F88" s="181">
        <f t="shared" si="34"/>
        <v>18040.005238095237</v>
      </c>
      <c r="G88" s="268"/>
      <c r="H88" s="55">
        <v>313091</v>
      </c>
      <c r="I88" s="61">
        <f t="shared" si="29"/>
        <v>378840.11</v>
      </c>
      <c r="J88" s="329"/>
      <c r="K88" s="169" t="s">
        <v>78</v>
      </c>
      <c r="L88" s="10"/>
      <c r="M88" s="61">
        <f t="shared" si="18"/>
        <v>0</v>
      </c>
      <c r="N88" s="268"/>
      <c r="O88" s="186">
        <f t="shared" si="35"/>
        <v>0</v>
      </c>
      <c r="P88" s="61">
        <f t="shared" si="35"/>
        <v>0</v>
      </c>
      <c r="Q88" s="271"/>
      <c r="R88" s="271"/>
    </row>
    <row r="89" spans="1:18" ht="69.75" customHeight="1">
      <c r="A89" s="338" t="s">
        <v>142</v>
      </c>
      <c r="B89" s="325"/>
      <c r="C89" s="318"/>
      <c r="D89" s="146" t="s">
        <v>75</v>
      </c>
      <c r="E89" s="63">
        <f aca="true" t="shared" si="36" ref="E89:F91">H89/$G$89</f>
        <v>22190</v>
      </c>
      <c r="F89" s="180">
        <f t="shared" si="36"/>
        <v>26849.9</v>
      </c>
      <c r="G89" s="266">
        <v>21</v>
      </c>
      <c r="H89" s="53">
        <v>465990</v>
      </c>
      <c r="I89" s="64">
        <f t="shared" si="29"/>
        <v>563847.9</v>
      </c>
      <c r="J89" s="269">
        <f>(I89+I90+I91)/3</f>
        <v>515371.67</v>
      </c>
      <c r="K89" s="146" t="s">
        <v>75</v>
      </c>
      <c r="L89" s="6">
        <v>22190</v>
      </c>
      <c r="M89" s="64">
        <f t="shared" si="18"/>
        <v>26849.899999999998</v>
      </c>
      <c r="N89" s="266">
        <v>21</v>
      </c>
      <c r="O89" s="142">
        <f aca="true" t="shared" si="37" ref="O89:P91">L89*$N$89</f>
        <v>465990</v>
      </c>
      <c r="P89" s="64">
        <f t="shared" si="37"/>
        <v>563847.8999999999</v>
      </c>
      <c r="Q89" s="269">
        <f>SUM(O89:O91)/2</f>
        <v>428890.45499999996</v>
      </c>
      <c r="R89" s="269">
        <f>SUM(P89:P91)/2</f>
        <v>518957.45054999995</v>
      </c>
    </row>
    <row r="90" spans="1:18" ht="69.75" customHeight="1">
      <c r="A90" s="339"/>
      <c r="B90" s="365"/>
      <c r="C90" s="319"/>
      <c r="D90" s="168" t="s">
        <v>76</v>
      </c>
      <c r="E90" s="44">
        <f t="shared" si="36"/>
        <v>18656.714285714286</v>
      </c>
      <c r="F90" s="45">
        <f t="shared" si="36"/>
        <v>22574.624285714286</v>
      </c>
      <c r="G90" s="267"/>
      <c r="H90" s="54">
        <v>391791</v>
      </c>
      <c r="I90" s="8">
        <f t="shared" si="29"/>
        <v>474067.11</v>
      </c>
      <c r="J90" s="270"/>
      <c r="K90" s="168" t="s">
        <v>76</v>
      </c>
      <c r="L90" s="8">
        <v>18656.71</v>
      </c>
      <c r="M90" s="8">
        <f t="shared" si="18"/>
        <v>22574.6191</v>
      </c>
      <c r="N90" s="267"/>
      <c r="O90" s="54">
        <f t="shared" si="37"/>
        <v>391790.91</v>
      </c>
      <c r="P90" s="8">
        <f t="shared" si="37"/>
        <v>474067.0011</v>
      </c>
      <c r="Q90" s="270"/>
      <c r="R90" s="270"/>
    </row>
    <row r="91" spans="1:18" ht="69.75" customHeight="1" thickBot="1">
      <c r="A91" s="340"/>
      <c r="B91" s="366"/>
      <c r="C91" s="320"/>
      <c r="D91" s="169" t="s">
        <v>78</v>
      </c>
      <c r="E91" s="182">
        <f t="shared" si="36"/>
        <v>20000</v>
      </c>
      <c r="F91" s="181">
        <f t="shared" si="36"/>
        <v>24200</v>
      </c>
      <c r="G91" s="268"/>
      <c r="H91" s="55">
        <v>420000</v>
      </c>
      <c r="I91" s="61">
        <f t="shared" si="29"/>
        <v>508200</v>
      </c>
      <c r="J91" s="329"/>
      <c r="K91" s="169" t="s">
        <v>78</v>
      </c>
      <c r="L91" s="10"/>
      <c r="M91" s="61">
        <f t="shared" si="18"/>
        <v>0</v>
      </c>
      <c r="N91" s="268"/>
      <c r="O91" s="186">
        <f t="shared" si="37"/>
        <v>0</v>
      </c>
      <c r="P91" s="61">
        <f t="shared" si="37"/>
        <v>0</v>
      </c>
      <c r="Q91" s="271"/>
      <c r="R91" s="271"/>
    </row>
    <row r="92" spans="1:18" ht="49.5" customHeight="1">
      <c r="A92" s="338" t="s">
        <v>143</v>
      </c>
      <c r="B92" s="325" t="s">
        <v>243</v>
      </c>
      <c r="C92" s="318"/>
      <c r="D92" s="146" t="s">
        <v>75</v>
      </c>
      <c r="E92" s="63">
        <f aca="true" t="shared" si="38" ref="E92:F94">H92</f>
        <v>28500</v>
      </c>
      <c r="F92" s="43">
        <f t="shared" si="38"/>
        <v>34485</v>
      </c>
      <c r="G92" s="266">
        <v>1</v>
      </c>
      <c r="H92" s="53">
        <v>28500</v>
      </c>
      <c r="I92" s="64">
        <f t="shared" si="29"/>
        <v>34485</v>
      </c>
      <c r="J92" s="269">
        <f>(I92+I93+I94)/3</f>
        <v>32670</v>
      </c>
      <c r="K92" s="146" t="s">
        <v>75</v>
      </c>
      <c r="L92" s="6">
        <v>28500</v>
      </c>
      <c r="M92" s="64">
        <f t="shared" si="18"/>
        <v>34485</v>
      </c>
      <c r="N92" s="266">
        <v>1</v>
      </c>
      <c r="O92" s="142">
        <f aca="true" t="shared" si="39" ref="O92:P94">L92*$N$92</f>
        <v>28500</v>
      </c>
      <c r="P92" s="64">
        <f t="shared" si="39"/>
        <v>34485</v>
      </c>
      <c r="Q92" s="269">
        <f>SUM(O92:O94)/2</f>
        <v>25500</v>
      </c>
      <c r="R92" s="269">
        <f>SUM(P92:P94)/2</f>
        <v>30855</v>
      </c>
    </row>
    <row r="93" spans="1:18" ht="49.5" customHeight="1">
      <c r="A93" s="339"/>
      <c r="B93" s="365"/>
      <c r="C93" s="319"/>
      <c r="D93" s="168" t="s">
        <v>76</v>
      </c>
      <c r="E93" s="44">
        <f t="shared" si="38"/>
        <v>22500</v>
      </c>
      <c r="F93" s="45">
        <f t="shared" si="38"/>
        <v>27225</v>
      </c>
      <c r="G93" s="267"/>
      <c r="H93" s="54">
        <v>22500</v>
      </c>
      <c r="I93" s="8">
        <f t="shared" si="29"/>
        <v>27225</v>
      </c>
      <c r="J93" s="270"/>
      <c r="K93" s="168" t="s">
        <v>76</v>
      </c>
      <c r="L93" s="8">
        <v>22500</v>
      </c>
      <c r="M93" s="8">
        <f t="shared" si="18"/>
        <v>27225</v>
      </c>
      <c r="N93" s="267"/>
      <c r="O93" s="54">
        <f t="shared" si="39"/>
        <v>22500</v>
      </c>
      <c r="P93" s="8">
        <f t="shared" si="39"/>
        <v>27225</v>
      </c>
      <c r="Q93" s="270"/>
      <c r="R93" s="270"/>
    </row>
    <row r="94" spans="1:18" ht="49.5" customHeight="1" thickBot="1">
      <c r="A94" s="344"/>
      <c r="B94" s="366"/>
      <c r="C94" s="320"/>
      <c r="D94" s="170" t="s">
        <v>78</v>
      </c>
      <c r="E94" s="183">
        <f t="shared" si="38"/>
        <v>30000</v>
      </c>
      <c r="F94" s="50">
        <f t="shared" si="38"/>
        <v>36300</v>
      </c>
      <c r="G94" s="300"/>
      <c r="H94" s="57">
        <v>30000</v>
      </c>
      <c r="I94" s="174">
        <f t="shared" si="29"/>
        <v>36300</v>
      </c>
      <c r="J94" s="329"/>
      <c r="K94" s="170" t="s">
        <v>78</v>
      </c>
      <c r="L94" s="10"/>
      <c r="M94" s="61">
        <f t="shared" si="18"/>
        <v>0</v>
      </c>
      <c r="N94" s="300"/>
      <c r="O94" s="186">
        <f t="shared" si="39"/>
        <v>0</v>
      </c>
      <c r="P94" s="61">
        <f t="shared" si="39"/>
        <v>0</v>
      </c>
      <c r="Q94" s="271"/>
      <c r="R94" s="271"/>
    </row>
    <row r="95" spans="1:18" s="69" customFormat="1" ht="12.75">
      <c r="A95" s="187"/>
      <c r="B95" s="188"/>
      <c r="C95" s="188"/>
      <c r="D95" s="171"/>
      <c r="E95" s="70"/>
      <c r="F95" s="71"/>
      <c r="G95" s="72"/>
      <c r="H95" s="73"/>
      <c r="I95" s="70"/>
      <c r="J95" s="74"/>
      <c r="K95" s="171"/>
      <c r="L95" s="70"/>
      <c r="M95" s="71"/>
      <c r="N95" s="72"/>
      <c r="O95" s="73"/>
      <c r="P95" s="70"/>
      <c r="Q95" s="70"/>
      <c r="R95" s="74"/>
    </row>
    <row r="96" spans="1:18" s="26" customFormat="1" ht="34.5" customHeight="1" thickBot="1">
      <c r="A96" s="179" t="s">
        <v>92</v>
      </c>
      <c r="B96" s="98"/>
      <c r="C96" s="98"/>
      <c r="D96" s="162"/>
      <c r="E96" s="103"/>
      <c r="F96" s="103"/>
      <c r="G96" s="103"/>
      <c r="H96" s="114"/>
      <c r="I96" s="103"/>
      <c r="J96" s="103"/>
      <c r="K96" s="162"/>
      <c r="L96" s="103"/>
      <c r="M96" s="103"/>
      <c r="N96" s="103"/>
      <c r="O96" s="114"/>
      <c r="P96" s="103"/>
      <c r="Q96" s="103"/>
      <c r="R96" s="103"/>
    </row>
    <row r="97" spans="1:18" s="75" customFormat="1" ht="49.5" customHeight="1" thickBot="1">
      <c r="A97" s="341" t="s">
        <v>120</v>
      </c>
      <c r="B97" s="318" t="s">
        <v>227</v>
      </c>
      <c r="C97" s="325" t="s">
        <v>239</v>
      </c>
      <c r="D97" s="318" t="s">
        <v>85</v>
      </c>
      <c r="E97" s="64">
        <f>F97/1.21</f>
        <v>5776.859504132231</v>
      </c>
      <c r="F97" s="125">
        <v>6990</v>
      </c>
      <c r="G97" s="266">
        <v>2</v>
      </c>
      <c r="H97" s="142">
        <f aca="true" t="shared" si="40" ref="H97:H102">I97/1.21</f>
        <v>11553.719008264463</v>
      </c>
      <c r="I97" s="64">
        <f>F97*$G$97</f>
        <v>13980</v>
      </c>
      <c r="J97" s="269">
        <f>(I97+I98+I99)/3</f>
        <v>13980</v>
      </c>
      <c r="K97" s="207" t="s">
        <v>228</v>
      </c>
      <c r="L97" s="6">
        <v>5694</v>
      </c>
      <c r="M97" s="64">
        <f aca="true" t="shared" si="41" ref="M97:M102">L97*1.21</f>
        <v>6889.74</v>
      </c>
      <c r="N97" s="266">
        <v>2</v>
      </c>
      <c r="O97" s="142">
        <f aca="true" t="shared" si="42" ref="O97:P99">L97*$N$97</f>
        <v>11388</v>
      </c>
      <c r="P97" s="64">
        <f t="shared" si="42"/>
        <v>13779.48</v>
      </c>
      <c r="Q97" s="269">
        <f>SUM(O97:O99)/3</f>
        <v>11374.666666666666</v>
      </c>
      <c r="R97" s="269">
        <f>SUM(P97:P99)/3</f>
        <v>13763.346666666666</v>
      </c>
    </row>
    <row r="98" spans="1:18" ht="49.5" customHeight="1">
      <c r="A98" s="342"/>
      <c r="B98" s="319"/>
      <c r="C98" s="319"/>
      <c r="D98" s="319"/>
      <c r="E98" s="8">
        <v>5777</v>
      </c>
      <c r="F98" s="9">
        <v>6990</v>
      </c>
      <c r="G98" s="267"/>
      <c r="H98" s="54">
        <f t="shared" si="40"/>
        <v>11553.719008264463</v>
      </c>
      <c r="I98" s="8">
        <f>F98*$G$97</f>
        <v>13980</v>
      </c>
      <c r="J98" s="270"/>
      <c r="K98" s="208" t="s">
        <v>229</v>
      </c>
      <c r="L98" s="8">
        <v>5694</v>
      </c>
      <c r="M98" s="8">
        <f t="shared" si="41"/>
        <v>6889.74</v>
      </c>
      <c r="N98" s="267"/>
      <c r="O98" s="54">
        <f t="shared" si="42"/>
        <v>11388</v>
      </c>
      <c r="P98" s="8">
        <f t="shared" si="42"/>
        <v>13779.48</v>
      </c>
      <c r="Q98" s="270"/>
      <c r="R98" s="270"/>
    </row>
    <row r="99" spans="1:18" ht="49.5" customHeight="1" thickBot="1">
      <c r="A99" s="343"/>
      <c r="B99" s="320"/>
      <c r="C99" s="320"/>
      <c r="D99" s="320"/>
      <c r="E99" s="10">
        <v>5777</v>
      </c>
      <c r="F99" s="11">
        <v>6990</v>
      </c>
      <c r="G99" s="268"/>
      <c r="H99" s="60">
        <f t="shared" si="40"/>
        <v>11553.719008264463</v>
      </c>
      <c r="I99" s="144">
        <f>F99*$G$97</f>
        <v>13980</v>
      </c>
      <c r="J99" s="271"/>
      <c r="K99" s="209" t="s">
        <v>230</v>
      </c>
      <c r="L99" s="10">
        <v>5674</v>
      </c>
      <c r="M99" s="61">
        <f t="shared" si="41"/>
        <v>6865.54</v>
      </c>
      <c r="N99" s="268"/>
      <c r="O99" s="186">
        <f t="shared" si="42"/>
        <v>11348</v>
      </c>
      <c r="P99" s="61">
        <f t="shared" si="42"/>
        <v>13731.08</v>
      </c>
      <c r="Q99" s="271"/>
      <c r="R99" s="271"/>
    </row>
    <row r="100" spans="1:18" ht="39.75" customHeight="1">
      <c r="A100" s="341" t="s">
        <v>121</v>
      </c>
      <c r="B100" s="318" t="s">
        <v>160</v>
      </c>
      <c r="C100" s="318"/>
      <c r="D100" s="318" t="s">
        <v>86</v>
      </c>
      <c r="E100" s="64">
        <f>F100/1.21</f>
        <v>395.86776859504135</v>
      </c>
      <c r="F100" s="7">
        <v>479</v>
      </c>
      <c r="G100" s="266">
        <v>2</v>
      </c>
      <c r="H100" s="142">
        <f t="shared" si="40"/>
        <v>791.7355371900827</v>
      </c>
      <c r="I100" s="6">
        <f>F100*$G$100</f>
        <v>958</v>
      </c>
      <c r="J100" s="269">
        <f>(I100+I101+I102)/3</f>
        <v>1038</v>
      </c>
      <c r="K100" s="207" t="s">
        <v>233</v>
      </c>
      <c r="L100" s="6">
        <v>355</v>
      </c>
      <c r="M100" s="64">
        <f t="shared" si="41"/>
        <v>429.55</v>
      </c>
      <c r="N100" s="266">
        <v>2</v>
      </c>
      <c r="O100" s="142">
        <f aca="true" t="shared" si="43" ref="O100:P102">L100*$N$100</f>
        <v>710</v>
      </c>
      <c r="P100" s="64">
        <f t="shared" si="43"/>
        <v>859.1</v>
      </c>
      <c r="Q100" s="269">
        <f>SUM(O100:O102)/3</f>
        <v>830.6933333333333</v>
      </c>
      <c r="R100" s="269">
        <f>SUM(P100:P102)/3</f>
        <v>1005.1389333333333</v>
      </c>
    </row>
    <row r="101" spans="1:18" ht="39.75" customHeight="1">
      <c r="A101" s="342"/>
      <c r="B101" s="319"/>
      <c r="C101" s="319"/>
      <c r="D101" s="319"/>
      <c r="E101" s="8">
        <f>F101/1.21</f>
        <v>495.0413223140496</v>
      </c>
      <c r="F101" s="9">
        <v>599</v>
      </c>
      <c r="G101" s="267"/>
      <c r="H101" s="54">
        <f t="shared" si="40"/>
        <v>990.0826446280992</v>
      </c>
      <c r="I101" s="8">
        <f>F101*$G$100</f>
        <v>1198</v>
      </c>
      <c r="J101" s="270"/>
      <c r="K101" s="193" t="s">
        <v>234</v>
      </c>
      <c r="L101" s="8">
        <v>495.04</v>
      </c>
      <c r="M101" s="8">
        <f t="shared" si="41"/>
        <v>598.9984000000001</v>
      </c>
      <c r="N101" s="267"/>
      <c r="O101" s="54">
        <f t="shared" si="43"/>
        <v>990.08</v>
      </c>
      <c r="P101" s="8">
        <f t="shared" si="43"/>
        <v>1197.9968000000001</v>
      </c>
      <c r="Q101" s="270"/>
      <c r="R101" s="270"/>
    </row>
    <row r="102" spans="1:18" ht="39.75" customHeight="1" thickBot="1">
      <c r="A102" s="343"/>
      <c r="B102" s="320"/>
      <c r="C102" s="320"/>
      <c r="D102" s="320"/>
      <c r="E102" s="10">
        <v>394</v>
      </c>
      <c r="F102" s="11">
        <v>479</v>
      </c>
      <c r="G102" s="268"/>
      <c r="H102" s="143">
        <f t="shared" si="40"/>
        <v>791.7355371900827</v>
      </c>
      <c r="I102" s="10">
        <f>F102*$G$100</f>
        <v>958</v>
      </c>
      <c r="J102" s="271"/>
      <c r="K102" s="209" t="s">
        <v>235</v>
      </c>
      <c r="L102" s="10">
        <v>396</v>
      </c>
      <c r="M102" s="10">
        <f t="shared" si="41"/>
        <v>479.15999999999997</v>
      </c>
      <c r="N102" s="268"/>
      <c r="O102" s="55">
        <f t="shared" si="43"/>
        <v>792</v>
      </c>
      <c r="P102" s="10">
        <f t="shared" si="43"/>
        <v>958.3199999999999</v>
      </c>
      <c r="Q102" s="271"/>
      <c r="R102" s="271"/>
    </row>
    <row r="103" spans="1:18" ht="12.75">
      <c r="A103" s="167"/>
      <c r="B103" s="167"/>
      <c r="C103" s="167"/>
      <c r="D103" s="158"/>
      <c r="E103" s="22"/>
      <c r="F103" s="23"/>
      <c r="G103" s="27"/>
      <c r="H103" s="56"/>
      <c r="I103" s="22"/>
      <c r="J103" s="28"/>
      <c r="K103" s="158"/>
      <c r="L103" s="22"/>
      <c r="M103" s="23"/>
      <c r="N103" s="27"/>
      <c r="O103" s="56"/>
      <c r="P103" s="22"/>
      <c r="Q103" s="22"/>
      <c r="R103" s="28"/>
    </row>
    <row r="104" spans="1:18" ht="38.25" customHeight="1" thickBot="1">
      <c r="A104" s="103" t="s">
        <v>91</v>
      </c>
      <c r="B104" s="98"/>
      <c r="C104" s="98"/>
      <c r="D104" s="162"/>
      <c r="E104" s="103"/>
      <c r="F104" s="103"/>
      <c r="G104" s="103"/>
      <c r="H104" s="114"/>
      <c r="I104" s="103"/>
      <c r="J104" s="103"/>
      <c r="K104" s="162"/>
      <c r="L104" s="103"/>
      <c r="M104" s="103"/>
      <c r="N104" s="103"/>
      <c r="O104" s="114"/>
      <c r="P104" s="103"/>
      <c r="Q104" s="103"/>
      <c r="R104" s="103"/>
    </row>
    <row r="105" spans="1:18" ht="39.75" customHeight="1">
      <c r="A105" s="338" t="s">
        <v>144</v>
      </c>
      <c r="B105" s="318" t="s">
        <v>160</v>
      </c>
      <c r="C105" s="318"/>
      <c r="D105" s="146" t="s">
        <v>75</v>
      </c>
      <c r="E105" s="63">
        <v>75000</v>
      </c>
      <c r="F105" s="180">
        <f>E105*1.21</f>
        <v>90750</v>
      </c>
      <c r="G105" s="266">
        <v>2</v>
      </c>
      <c r="H105" s="53">
        <f aca="true" t="shared" si="44" ref="H105:I107">E105*2</f>
        <v>150000</v>
      </c>
      <c r="I105" s="63">
        <f t="shared" si="44"/>
        <v>181500</v>
      </c>
      <c r="J105" s="292">
        <f>(I105+I106+I107)/3</f>
        <v>160407.68333333335</v>
      </c>
      <c r="K105" s="146" t="s">
        <v>75</v>
      </c>
      <c r="L105" s="6">
        <v>75000</v>
      </c>
      <c r="M105" s="64">
        <f>L105*1.21</f>
        <v>90750</v>
      </c>
      <c r="N105" s="266">
        <v>2</v>
      </c>
      <c r="O105" s="142">
        <f aca="true" t="shared" si="45" ref="O105:P107">L105*$N$105</f>
        <v>150000</v>
      </c>
      <c r="P105" s="64">
        <f t="shared" si="45"/>
        <v>181500</v>
      </c>
      <c r="Q105" s="269">
        <f>SUM(O105:O107)/2</f>
        <v>133520</v>
      </c>
      <c r="R105" s="292">
        <f>SUM(P105:P107)/2</f>
        <v>161559.2</v>
      </c>
    </row>
    <row r="106" spans="1:18" ht="39.75" customHeight="1">
      <c r="A106" s="339"/>
      <c r="B106" s="319"/>
      <c r="C106" s="319"/>
      <c r="D106" s="168" t="s">
        <v>76</v>
      </c>
      <c r="E106" s="44">
        <v>58520</v>
      </c>
      <c r="F106" s="45">
        <f>E106*1.21</f>
        <v>70809.2</v>
      </c>
      <c r="G106" s="267"/>
      <c r="H106" s="54">
        <f t="shared" si="44"/>
        <v>117040</v>
      </c>
      <c r="I106" s="44">
        <f t="shared" si="44"/>
        <v>141618.4</v>
      </c>
      <c r="J106" s="290"/>
      <c r="K106" s="168" t="s">
        <v>76</v>
      </c>
      <c r="L106" s="8">
        <v>58520</v>
      </c>
      <c r="M106" s="8">
        <f aca="true" t="shared" si="46" ref="M106:M113">L106*1.21</f>
        <v>70809.2</v>
      </c>
      <c r="N106" s="267"/>
      <c r="O106" s="54">
        <f t="shared" si="45"/>
        <v>117040</v>
      </c>
      <c r="P106" s="8">
        <f t="shared" si="45"/>
        <v>141618.4</v>
      </c>
      <c r="Q106" s="270"/>
      <c r="R106" s="290"/>
    </row>
    <row r="107" spans="1:18" ht="39.75" customHeight="1" thickBot="1">
      <c r="A107" s="340"/>
      <c r="B107" s="320"/>
      <c r="C107" s="320"/>
      <c r="D107" s="169" t="s">
        <v>78</v>
      </c>
      <c r="E107" s="182">
        <v>65332.5</v>
      </c>
      <c r="F107" s="181">
        <f>E107*1.21</f>
        <v>79052.325</v>
      </c>
      <c r="G107" s="268"/>
      <c r="H107" s="55">
        <f t="shared" si="44"/>
        <v>130665</v>
      </c>
      <c r="I107" s="182">
        <f t="shared" si="44"/>
        <v>158104.65</v>
      </c>
      <c r="J107" s="291"/>
      <c r="K107" s="169" t="s">
        <v>78</v>
      </c>
      <c r="L107" s="10"/>
      <c r="M107" s="61">
        <f t="shared" si="46"/>
        <v>0</v>
      </c>
      <c r="N107" s="268"/>
      <c r="O107" s="60">
        <f t="shared" si="45"/>
        <v>0</v>
      </c>
      <c r="P107" s="61">
        <f t="shared" si="45"/>
        <v>0</v>
      </c>
      <c r="Q107" s="271"/>
      <c r="R107" s="291"/>
    </row>
    <row r="108" spans="1:18" ht="39.75" customHeight="1">
      <c r="A108" s="338" t="s">
        <v>106</v>
      </c>
      <c r="B108" s="318" t="s">
        <v>160</v>
      </c>
      <c r="C108" s="318"/>
      <c r="D108" s="326" t="s">
        <v>87</v>
      </c>
      <c r="E108" s="42">
        <v>28400</v>
      </c>
      <c r="F108" s="43">
        <v>34364</v>
      </c>
      <c r="G108" s="266">
        <v>2</v>
      </c>
      <c r="H108" s="142">
        <f>I108/1.21</f>
        <v>56800</v>
      </c>
      <c r="I108" s="42">
        <f>F108*$G$108</f>
        <v>68728</v>
      </c>
      <c r="J108" s="292">
        <f>(I108+I109+I110)/3</f>
        <v>69085.33333333333</v>
      </c>
      <c r="K108" s="326" t="s">
        <v>87</v>
      </c>
      <c r="L108" s="6"/>
      <c r="M108" s="64">
        <f t="shared" si="46"/>
        <v>0</v>
      </c>
      <c r="N108" s="266">
        <v>2</v>
      </c>
      <c r="O108" s="142">
        <f aca="true" t="shared" si="47" ref="O108:P110">L108*$N$108</f>
        <v>0</v>
      </c>
      <c r="P108" s="64">
        <f t="shared" si="47"/>
        <v>0</v>
      </c>
      <c r="Q108" s="269">
        <f>SUM(O108:O110)/3</f>
        <v>0</v>
      </c>
      <c r="R108" s="292">
        <f>SUM(P108:P110)/3</f>
        <v>0</v>
      </c>
    </row>
    <row r="109" spans="1:18" ht="39.75" customHeight="1">
      <c r="A109" s="339"/>
      <c r="B109" s="319"/>
      <c r="C109" s="319"/>
      <c r="D109" s="327"/>
      <c r="E109" s="44">
        <v>28400</v>
      </c>
      <c r="F109" s="45">
        <v>34364</v>
      </c>
      <c r="G109" s="267"/>
      <c r="H109" s="54">
        <f>I109/1.21</f>
        <v>56800</v>
      </c>
      <c r="I109" s="44">
        <f>F109*$G$108</f>
        <v>68728</v>
      </c>
      <c r="J109" s="290"/>
      <c r="K109" s="327"/>
      <c r="L109" s="8"/>
      <c r="M109" s="8">
        <f t="shared" si="46"/>
        <v>0</v>
      </c>
      <c r="N109" s="267"/>
      <c r="O109" s="54">
        <f t="shared" si="47"/>
        <v>0</v>
      </c>
      <c r="P109" s="8">
        <f t="shared" si="47"/>
        <v>0</v>
      </c>
      <c r="Q109" s="270"/>
      <c r="R109" s="290"/>
    </row>
    <row r="110" spans="1:18" ht="39.75" customHeight="1" thickBot="1">
      <c r="A110" s="340"/>
      <c r="B110" s="320"/>
      <c r="C110" s="320"/>
      <c r="D110" s="328"/>
      <c r="E110" s="46">
        <v>28843</v>
      </c>
      <c r="F110" s="47">
        <v>34900</v>
      </c>
      <c r="G110" s="268"/>
      <c r="H110" s="55">
        <f>E110*2</f>
        <v>57686</v>
      </c>
      <c r="I110" s="46">
        <f>34900*2</f>
        <v>69800</v>
      </c>
      <c r="J110" s="291"/>
      <c r="K110" s="328"/>
      <c r="L110" s="10"/>
      <c r="M110" s="61">
        <f t="shared" si="46"/>
        <v>0</v>
      </c>
      <c r="N110" s="268"/>
      <c r="O110" s="60">
        <f t="shared" si="47"/>
        <v>0</v>
      </c>
      <c r="P110" s="61">
        <f t="shared" si="47"/>
        <v>0</v>
      </c>
      <c r="Q110" s="271"/>
      <c r="R110" s="291"/>
    </row>
    <row r="111" spans="1:18" ht="49.5" customHeight="1">
      <c r="A111" s="338" t="s">
        <v>247</v>
      </c>
      <c r="B111" s="318" t="s">
        <v>245</v>
      </c>
      <c r="C111" s="318" t="s">
        <v>246</v>
      </c>
      <c r="D111" s="146" t="s">
        <v>75</v>
      </c>
      <c r="E111" s="63">
        <v>35400</v>
      </c>
      <c r="F111" s="180">
        <f>E111*1.21</f>
        <v>42834</v>
      </c>
      <c r="G111" s="266">
        <v>2</v>
      </c>
      <c r="H111" s="53">
        <f>E111*2</f>
        <v>70800</v>
      </c>
      <c r="I111" s="63">
        <f>F111*2</f>
        <v>85668</v>
      </c>
      <c r="J111" s="292">
        <f>(I111+I112+I113)/3</f>
        <v>77122.17333333334</v>
      </c>
      <c r="K111" s="146" t="s">
        <v>75</v>
      </c>
      <c r="L111" s="6">
        <v>35400</v>
      </c>
      <c r="M111" s="64">
        <f t="shared" si="46"/>
        <v>42834</v>
      </c>
      <c r="N111" s="266">
        <v>2</v>
      </c>
      <c r="O111" s="142">
        <f aca="true" t="shared" si="48" ref="O111:P113">L111*$N$111</f>
        <v>70800</v>
      </c>
      <c r="P111" s="64">
        <f t="shared" si="48"/>
        <v>85668</v>
      </c>
      <c r="Q111" s="269">
        <f>SUM(O111:O113)/2</f>
        <v>64606</v>
      </c>
      <c r="R111" s="292">
        <f>SUM(P111:P113)/2</f>
        <v>78173.26000000001</v>
      </c>
    </row>
    <row r="112" spans="1:18" ht="49.5" customHeight="1">
      <c r="A112" s="339"/>
      <c r="B112" s="319"/>
      <c r="C112" s="319"/>
      <c r="D112" s="168" t="s">
        <v>76</v>
      </c>
      <c r="E112" s="44">
        <v>29206</v>
      </c>
      <c r="F112" s="45">
        <f>E112*1.21</f>
        <v>35339.26</v>
      </c>
      <c r="G112" s="267"/>
      <c r="H112" s="54">
        <f>E112*2</f>
        <v>58412</v>
      </c>
      <c r="I112" s="44">
        <f>F112*2</f>
        <v>70678.52</v>
      </c>
      <c r="J112" s="290"/>
      <c r="K112" s="168" t="s">
        <v>76</v>
      </c>
      <c r="L112" s="8">
        <v>29206</v>
      </c>
      <c r="M112" s="8">
        <f t="shared" si="46"/>
        <v>35339.26</v>
      </c>
      <c r="N112" s="267"/>
      <c r="O112" s="54">
        <f t="shared" si="48"/>
        <v>58412</v>
      </c>
      <c r="P112" s="8">
        <f t="shared" si="48"/>
        <v>70678.52</v>
      </c>
      <c r="Q112" s="270"/>
      <c r="R112" s="290"/>
    </row>
    <row r="113" spans="1:18" ht="49.5" customHeight="1" thickBot="1">
      <c r="A113" s="340"/>
      <c r="B113" s="320"/>
      <c r="C113" s="320"/>
      <c r="D113" s="169" t="s">
        <v>78</v>
      </c>
      <c r="E113" s="184">
        <v>31000</v>
      </c>
      <c r="F113" s="185">
        <f>E113*1.21</f>
        <v>37510</v>
      </c>
      <c r="G113" s="268"/>
      <c r="H113" s="55">
        <f>E113*2</f>
        <v>62000</v>
      </c>
      <c r="I113" s="184">
        <f>F113*2</f>
        <v>75020</v>
      </c>
      <c r="J113" s="291"/>
      <c r="K113" s="169" t="s">
        <v>78</v>
      </c>
      <c r="L113" s="10"/>
      <c r="M113" s="10">
        <f t="shared" si="46"/>
        <v>0</v>
      </c>
      <c r="N113" s="268"/>
      <c r="O113" s="55">
        <f t="shared" si="48"/>
        <v>0</v>
      </c>
      <c r="P113" s="10">
        <f t="shared" si="48"/>
        <v>0</v>
      </c>
      <c r="Q113" s="271"/>
      <c r="R113" s="291"/>
    </row>
    <row r="114" spans="1:18" ht="12.75">
      <c r="A114" s="167"/>
      <c r="B114" s="167"/>
      <c r="C114" s="167"/>
      <c r="D114" s="158"/>
      <c r="E114" s="22"/>
      <c r="F114" s="23"/>
      <c r="G114" s="27"/>
      <c r="H114" s="56"/>
      <c r="I114" s="22"/>
      <c r="J114" s="28"/>
      <c r="K114" s="158"/>
      <c r="L114" s="22"/>
      <c r="M114" s="23"/>
      <c r="N114" s="27"/>
      <c r="O114" s="56"/>
      <c r="P114" s="22"/>
      <c r="Q114" s="22"/>
      <c r="R114" s="28"/>
    </row>
    <row r="115" spans="1:18" ht="35.25" customHeight="1" thickBot="1">
      <c r="A115" s="371" t="s">
        <v>79</v>
      </c>
      <c r="B115" s="371"/>
      <c r="C115" s="98"/>
      <c r="D115" s="95"/>
      <c r="E115" s="93"/>
      <c r="F115" s="94"/>
      <c r="G115" s="95"/>
      <c r="H115" s="104"/>
      <c r="I115" s="93"/>
      <c r="J115" s="96"/>
      <c r="K115" s="95"/>
      <c r="L115" s="93"/>
      <c r="M115" s="94"/>
      <c r="N115" s="95"/>
      <c r="O115" s="104"/>
      <c r="P115" s="93"/>
      <c r="Q115" s="93"/>
      <c r="R115" s="96"/>
    </row>
    <row r="116" spans="1:18" ht="30" customHeight="1" thickBot="1">
      <c r="A116" s="189" t="s">
        <v>145</v>
      </c>
      <c r="B116" s="218" t="s">
        <v>244</v>
      </c>
      <c r="C116" s="190"/>
      <c r="D116" s="153" t="s">
        <v>67</v>
      </c>
      <c r="E116" s="31">
        <v>25007</v>
      </c>
      <c r="F116" s="38">
        <v>30259</v>
      </c>
      <c r="G116" s="39">
        <v>1</v>
      </c>
      <c r="H116" s="58">
        <f>E116</f>
        <v>25007</v>
      </c>
      <c r="I116" s="31">
        <f>F116*G116</f>
        <v>30259</v>
      </c>
      <c r="J116" s="40">
        <f>I116</f>
        <v>30259</v>
      </c>
      <c r="K116" s="153" t="s">
        <v>67</v>
      </c>
      <c r="L116" s="31"/>
      <c r="M116" s="38">
        <f>L116*1.21</f>
        <v>0</v>
      </c>
      <c r="N116" s="39">
        <v>1</v>
      </c>
      <c r="O116" s="58">
        <f>L116*$N$116</f>
        <v>0</v>
      </c>
      <c r="P116" s="31">
        <f>M116*$N$116</f>
        <v>0</v>
      </c>
      <c r="Q116" s="31">
        <f>O116/1</f>
        <v>0</v>
      </c>
      <c r="R116" s="40">
        <f>P116/1</f>
        <v>0</v>
      </c>
    </row>
    <row r="117" spans="1:18" ht="19.5" customHeight="1">
      <c r="A117" s="350" t="s">
        <v>19</v>
      </c>
      <c r="B117" s="325" t="s">
        <v>244</v>
      </c>
      <c r="C117" s="318"/>
      <c r="D117" s="147" t="s">
        <v>20</v>
      </c>
      <c r="E117" s="6">
        <v>13058</v>
      </c>
      <c r="F117" s="7">
        <f>E117*1.21</f>
        <v>15800.18</v>
      </c>
      <c r="G117" s="266">
        <v>1</v>
      </c>
      <c r="H117" s="53">
        <f>E117</f>
        <v>13058</v>
      </c>
      <c r="I117" s="6">
        <f>F117*$G$117</f>
        <v>15800.18</v>
      </c>
      <c r="J117" s="269">
        <f>(I117+I118+I119)/3</f>
        <v>11452.06</v>
      </c>
      <c r="K117" s="147" t="s">
        <v>20</v>
      </c>
      <c r="L117" s="6"/>
      <c r="M117" s="125">
        <f>L117*1.21</f>
        <v>0</v>
      </c>
      <c r="N117" s="266">
        <v>1</v>
      </c>
      <c r="O117" s="142">
        <f>L117*$N$117</f>
        <v>0</v>
      </c>
      <c r="P117" s="64">
        <f>M117*$N$117</f>
        <v>0</v>
      </c>
      <c r="Q117" s="324">
        <f>SUM(O117:O119)/3</f>
        <v>0</v>
      </c>
      <c r="R117" s="269">
        <f>SUM(P117:P119)/3</f>
        <v>6746.666666666667</v>
      </c>
    </row>
    <row r="118" spans="1:18" ht="19.5" customHeight="1">
      <c r="A118" s="363"/>
      <c r="B118" s="365"/>
      <c r="C118" s="319"/>
      <c r="D118" s="148" t="s">
        <v>24</v>
      </c>
      <c r="E118" s="8">
        <f>F118/1.21</f>
        <v>6631.404958677686</v>
      </c>
      <c r="F118" s="9">
        <v>8024</v>
      </c>
      <c r="G118" s="267"/>
      <c r="H118" s="54">
        <f>I118/1.21</f>
        <v>6631.404958677686</v>
      </c>
      <c r="I118" s="8">
        <f>F118*$G$117</f>
        <v>8024</v>
      </c>
      <c r="J118" s="270"/>
      <c r="K118" s="148" t="s">
        <v>24</v>
      </c>
      <c r="L118" s="8"/>
      <c r="M118" s="9">
        <f aca="true" t="shared" si="49" ref="M118:M130">L118*1.21</f>
        <v>0</v>
      </c>
      <c r="N118" s="267"/>
      <c r="O118" s="54">
        <f>L118*$N$117</f>
        <v>0</v>
      </c>
      <c r="P118" s="8">
        <f>M118*$N$117</f>
        <v>0</v>
      </c>
      <c r="Q118" s="375"/>
      <c r="R118" s="270"/>
    </row>
    <row r="119" spans="1:18" ht="19.5" customHeight="1" thickBot="1">
      <c r="A119" s="364"/>
      <c r="B119" s="366"/>
      <c r="C119" s="320"/>
      <c r="D119" s="149" t="s">
        <v>25</v>
      </c>
      <c r="E119" s="10">
        <f>F119/1.21</f>
        <v>8704.13223140496</v>
      </c>
      <c r="F119" s="11">
        <v>10532</v>
      </c>
      <c r="G119" s="268"/>
      <c r="H119" s="55">
        <f>I119/1.21</f>
        <v>8704.13223140496</v>
      </c>
      <c r="I119" s="10">
        <f>F119*$G$117</f>
        <v>10532</v>
      </c>
      <c r="J119" s="271"/>
      <c r="K119" s="149" t="s">
        <v>25</v>
      </c>
      <c r="L119" s="10"/>
      <c r="M119" s="62">
        <f t="shared" si="49"/>
        <v>0</v>
      </c>
      <c r="N119" s="268"/>
      <c r="O119" s="60">
        <f>L119*$N$117</f>
        <v>0</v>
      </c>
      <c r="P119" s="61">
        <f>'ZŠ Čapkova'!I20</f>
        <v>20240</v>
      </c>
      <c r="Q119" s="376"/>
      <c r="R119" s="271"/>
    </row>
    <row r="120" spans="1:18" ht="19.5" customHeight="1">
      <c r="A120" s="350" t="s">
        <v>21</v>
      </c>
      <c r="B120" s="325" t="s">
        <v>244</v>
      </c>
      <c r="C120" s="318"/>
      <c r="D120" s="147" t="s">
        <v>22</v>
      </c>
      <c r="E120" s="6">
        <f>H120</f>
        <v>11402.479338842975</v>
      </c>
      <c r="F120" s="7">
        <v>13797</v>
      </c>
      <c r="G120" s="266">
        <v>1</v>
      </c>
      <c r="H120" s="53">
        <f>I120/1.21</f>
        <v>11402.479338842975</v>
      </c>
      <c r="I120" s="6">
        <f>F120*$G$120</f>
        <v>13797</v>
      </c>
      <c r="J120" s="269">
        <f>(I120+I121+I122)/3</f>
        <v>12149</v>
      </c>
      <c r="K120" s="147" t="s">
        <v>22</v>
      </c>
      <c r="L120" s="6"/>
      <c r="M120" s="125">
        <f t="shared" si="49"/>
        <v>0</v>
      </c>
      <c r="N120" s="266">
        <v>1</v>
      </c>
      <c r="O120" s="142">
        <f aca="true" t="shared" si="50" ref="O120:P122">L120*$N$120</f>
        <v>0</v>
      </c>
      <c r="P120" s="64">
        <f t="shared" si="50"/>
        <v>0</v>
      </c>
      <c r="Q120" s="324">
        <f aca="true" t="shared" si="51" ref="Q120:Q126">SUM(O120:O122)/3</f>
        <v>0</v>
      </c>
      <c r="R120" s="269">
        <f>SUM(P120:P122)/3</f>
        <v>0</v>
      </c>
    </row>
    <row r="121" spans="1:18" ht="19.5" customHeight="1">
      <c r="A121" s="363"/>
      <c r="B121" s="365"/>
      <c r="C121" s="319"/>
      <c r="D121" s="148" t="s">
        <v>65</v>
      </c>
      <c r="E121" s="8">
        <f>H121</f>
        <v>8140.495867768595</v>
      </c>
      <c r="F121" s="9">
        <v>9850</v>
      </c>
      <c r="G121" s="267"/>
      <c r="H121" s="54">
        <f>I121/1.21</f>
        <v>8140.495867768595</v>
      </c>
      <c r="I121" s="8">
        <f>F121*$G$120</f>
        <v>9850</v>
      </c>
      <c r="J121" s="270"/>
      <c r="K121" s="148" t="s">
        <v>65</v>
      </c>
      <c r="L121" s="8"/>
      <c r="M121" s="9">
        <f t="shared" si="49"/>
        <v>0</v>
      </c>
      <c r="N121" s="267"/>
      <c r="O121" s="54">
        <f t="shared" si="50"/>
        <v>0</v>
      </c>
      <c r="P121" s="8">
        <f t="shared" si="50"/>
        <v>0</v>
      </c>
      <c r="Q121" s="375"/>
      <c r="R121" s="270"/>
    </row>
    <row r="122" spans="1:18" ht="19.5" customHeight="1" thickBot="1">
      <c r="A122" s="364"/>
      <c r="B122" s="366"/>
      <c r="C122" s="320"/>
      <c r="D122" s="149" t="s">
        <v>66</v>
      </c>
      <c r="E122" s="10">
        <f>H122</f>
        <v>10578.512396694216</v>
      </c>
      <c r="F122" s="11">
        <v>12800</v>
      </c>
      <c r="G122" s="268"/>
      <c r="H122" s="55">
        <f>I122/1.21</f>
        <v>10578.512396694216</v>
      </c>
      <c r="I122" s="10">
        <f>F122*$G$120</f>
        <v>12800</v>
      </c>
      <c r="J122" s="271"/>
      <c r="K122" s="149" t="s">
        <v>66</v>
      </c>
      <c r="L122" s="10"/>
      <c r="M122" s="62">
        <f t="shared" si="49"/>
        <v>0</v>
      </c>
      <c r="N122" s="268"/>
      <c r="O122" s="60">
        <f t="shared" si="50"/>
        <v>0</v>
      </c>
      <c r="P122" s="61">
        <f t="shared" si="50"/>
        <v>0</v>
      </c>
      <c r="Q122" s="376"/>
      <c r="R122" s="271"/>
    </row>
    <row r="123" spans="1:18" ht="19.5" customHeight="1">
      <c r="A123" s="350" t="s">
        <v>27</v>
      </c>
      <c r="B123" s="325" t="s">
        <v>244</v>
      </c>
      <c r="C123" s="318"/>
      <c r="D123" s="147" t="s">
        <v>28</v>
      </c>
      <c r="E123" s="6">
        <v>48304</v>
      </c>
      <c r="F123" s="7">
        <f>E123*1.21</f>
        <v>58447.84</v>
      </c>
      <c r="G123" s="266">
        <v>1</v>
      </c>
      <c r="H123" s="53">
        <f>E123</f>
        <v>48304</v>
      </c>
      <c r="I123" s="6">
        <f>F123*$G$123</f>
        <v>58447.84</v>
      </c>
      <c r="J123" s="269">
        <f>(I123+I124+I125)/3</f>
        <v>48078.94666666666</v>
      </c>
      <c r="K123" s="147" t="s">
        <v>28</v>
      </c>
      <c r="L123" s="6"/>
      <c r="M123" s="125">
        <f t="shared" si="49"/>
        <v>0</v>
      </c>
      <c r="N123" s="266">
        <v>1</v>
      </c>
      <c r="O123" s="142">
        <f aca="true" t="shared" si="52" ref="O123:P125">L123*$N$123</f>
        <v>0</v>
      </c>
      <c r="P123" s="64">
        <f t="shared" si="52"/>
        <v>0</v>
      </c>
      <c r="Q123" s="324">
        <f t="shared" si="51"/>
        <v>0</v>
      </c>
      <c r="R123" s="269">
        <f>SUM(P123:P125)/3</f>
        <v>0</v>
      </c>
    </row>
    <row r="124" spans="1:18" ht="19.5" customHeight="1">
      <c r="A124" s="363"/>
      <c r="B124" s="365"/>
      <c r="C124" s="319"/>
      <c r="D124" s="148" t="s">
        <v>32</v>
      </c>
      <c r="E124" s="8">
        <v>39900</v>
      </c>
      <c r="F124" s="9">
        <v>48279</v>
      </c>
      <c r="G124" s="267"/>
      <c r="H124" s="54">
        <f aca="true" t="shared" si="53" ref="H124:H130">E124</f>
        <v>39900</v>
      </c>
      <c r="I124" s="8">
        <f>F124*$G$123</f>
        <v>48279</v>
      </c>
      <c r="J124" s="270"/>
      <c r="K124" s="148" t="s">
        <v>32</v>
      </c>
      <c r="L124" s="8"/>
      <c r="M124" s="9">
        <f t="shared" si="49"/>
        <v>0</v>
      </c>
      <c r="N124" s="267"/>
      <c r="O124" s="54">
        <f t="shared" si="52"/>
        <v>0</v>
      </c>
      <c r="P124" s="8">
        <f t="shared" si="52"/>
        <v>0</v>
      </c>
      <c r="Q124" s="375"/>
      <c r="R124" s="270"/>
    </row>
    <row r="125" spans="1:18" ht="19.5" customHeight="1" thickBot="1">
      <c r="A125" s="364"/>
      <c r="B125" s="366"/>
      <c r="C125" s="320"/>
      <c r="D125" s="149" t="s">
        <v>56</v>
      </c>
      <c r="E125" s="10">
        <v>31000</v>
      </c>
      <c r="F125" s="11">
        <v>37510</v>
      </c>
      <c r="G125" s="268"/>
      <c r="H125" s="55">
        <f t="shared" si="53"/>
        <v>31000</v>
      </c>
      <c r="I125" s="10">
        <f>F125*$G$123</f>
        <v>37510</v>
      </c>
      <c r="J125" s="271"/>
      <c r="K125" s="149" t="s">
        <v>56</v>
      </c>
      <c r="L125" s="10"/>
      <c r="M125" s="62">
        <f t="shared" si="49"/>
        <v>0</v>
      </c>
      <c r="N125" s="268"/>
      <c r="O125" s="60">
        <f t="shared" si="52"/>
        <v>0</v>
      </c>
      <c r="P125" s="61">
        <f t="shared" si="52"/>
        <v>0</v>
      </c>
      <c r="Q125" s="376"/>
      <c r="R125" s="271"/>
    </row>
    <row r="126" spans="1:18" ht="19.5" customHeight="1">
      <c r="A126" s="350" t="s">
        <v>29</v>
      </c>
      <c r="B126" s="325" t="s">
        <v>244</v>
      </c>
      <c r="C126" s="318"/>
      <c r="D126" s="147" t="s">
        <v>30</v>
      </c>
      <c r="E126" s="6">
        <v>102958.1</v>
      </c>
      <c r="F126" s="7">
        <v>124579</v>
      </c>
      <c r="G126" s="266">
        <v>1</v>
      </c>
      <c r="H126" s="53">
        <f t="shared" si="53"/>
        <v>102958.1</v>
      </c>
      <c r="I126" s="6">
        <f>F126*$G$126</f>
        <v>124579</v>
      </c>
      <c r="J126" s="269">
        <f>(I126+I127+I128)/3</f>
        <v>133336.01666666666</v>
      </c>
      <c r="K126" s="147" t="s">
        <v>30</v>
      </c>
      <c r="L126" s="6"/>
      <c r="M126" s="125">
        <f>L126*1.21</f>
        <v>0</v>
      </c>
      <c r="N126" s="266">
        <v>1</v>
      </c>
      <c r="O126" s="142">
        <f aca="true" t="shared" si="54" ref="O126:P128">L126*$N$126</f>
        <v>0</v>
      </c>
      <c r="P126" s="64">
        <f t="shared" si="54"/>
        <v>0</v>
      </c>
      <c r="Q126" s="324">
        <f t="shared" si="51"/>
        <v>0</v>
      </c>
      <c r="R126" s="269">
        <f>SUM(P126:P128)/3</f>
        <v>0</v>
      </c>
    </row>
    <row r="127" spans="1:18" ht="19.5" customHeight="1">
      <c r="A127" s="363"/>
      <c r="B127" s="365"/>
      <c r="C127" s="319"/>
      <c r="D127" s="148" t="s">
        <v>60</v>
      </c>
      <c r="E127" s="8">
        <f>69640.3+8640.51+7536.77</f>
        <v>85817.58</v>
      </c>
      <c r="F127" s="9">
        <f>84269+10456+9120</f>
        <v>103845</v>
      </c>
      <c r="G127" s="267"/>
      <c r="H127" s="54">
        <f t="shared" si="53"/>
        <v>85817.58</v>
      </c>
      <c r="I127" s="8">
        <f>F127*$G$126</f>
        <v>103845</v>
      </c>
      <c r="J127" s="270"/>
      <c r="K127" s="148" t="s">
        <v>60</v>
      </c>
      <c r="L127" s="8"/>
      <c r="M127" s="9">
        <f t="shared" si="49"/>
        <v>0</v>
      </c>
      <c r="N127" s="267"/>
      <c r="O127" s="54">
        <f t="shared" si="54"/>
        <v>0</v>
      </c>
      <c r="P127" s="8">
        <f t="shared" si="54"/>
        <v>0</v>
      </c>
      <c r="Q127" s="375"/>
      <c r="R127" s="270"/>
    </row>
    <row r="128" spans="1:18" ht="19.5" customHeight="1" thickBot="1">
      <c r="A128" s="364"/>
      <c r="B128" s="366"/>
      <c r="C128" s="320"/>
      <c r="D128" s="149" t="s">
        <v>68</v>
      </c>
      <c r="E128" s="10">
        <f>52187+27804+60814+1000</f>
        <v>141805</v>
      </c>
      <c r="F128" s="11">
        <f>E128*1.21</f>
        <v>171584.05</v>
      </c>
      <c r="G128" s="268"/>
      <c r="H128" s="55">
        <f t="shared" si="53"/>
        <v>141805</v>
      </c>
      <c r="I128" s="10">
        <f>F128*$G$126</f>
        <v>171584.05</v>
      </c>
      <c r="J128" s="271"/>
      <c r="K128" s="149" t="s">
        <v>68</v>
      </c>
      <c r="L128" s="10"/>
      <c r="M128" s="62">
        <f t="shared" si="49"/>
        <v>0</v>
      </c>
      <c r="N128" s="268"/>
      <c r="O128" s="60">
        <f t="shared" si="54"/>
        <v>0</v>
      </c>
      <c r="P128" s="61">
        <f t="shared" si="54"/>
        <v>0</v>
      </c>
      <c r="Q128" s="376"/>
      <c r="R128" s="271"/>
    </row>
    <row r="129" spans="1:18" ht="30" customHeight="1">
      <c r="A129" s="350" t="s">
        <v>33</v>
      </c>
      <c r="B129" s="325" t="s">
        <v>244</v>
      </c>
      <c r="C129" s="318"/>
      <c r="D129" s="147" t="s">
        <v>34</v>
      </c>
      <c r="E129" s="6">
        <v>259476.4</v>
      </c>
      <c r="F129" s="7">
        <v>313966.4</v>
      </c>
      <c r="G129" s="266">
        <v>1</v>
      </c>
      <c r="H129" s="53">
        <f t="shared" si="53"/>
        <v>259476.4</v>
      </c>
      <c r="I129" s="6">
        <f>F129*$G$129</f>
        <v>313966.4</v>
      </c>
      <c r="J129" s="269">
        <f>(I129+I130)/2</f>
        <v>283492.975</v>
      </c>
      <c r="K129" s="147" t="s">
        <v>34</v>
      </c>
      <c r="L129" s="6"/>
      <c r="M129" s="125">
        <f t="shared" si="49"/>
        <v>0</v>
      </c>
      <c r="N129" s="266">
        <v>1</v>
      </c>
      <c r="O129" s="142">
        <f>L129*$N$129</f>
        <v>0</v>
      </c>
      <c r="P129" s="64">
        <f>M129*$N$129</f>
        <v>0</v>
      </c>
      <c r="Q129" s="324">
        <f>SUM(O129:O130)/2</f>
        <v>0</v>
      </c>
      <c r="R129" s="269">
        <f>SUM(P129:P131)/3</f>
        <v>0</v>
      </c>
    </row>
    <row r="130" spans="1:18" ht="30" customHeight="1">
      <c r="A130" s="363"/>
      <c r="B130" s="365"/>
      <c r="C130" s="319"/>
      <c r="D130" s="148" t="s">
        <v>55</v>
      </c>
      <c r="E130" s="8">
        <f>F130/1.21</f>
        <v>209107.06611570247</v>
      </c>
      <c r="F130" s="9">
        <v>253019.55</v>
      </c>
      <c r="G130" s="267"/>
      <c r="H130" s="54">
        <f t="shared" si="53"/>
        <v>209107.06611570247</v>
      </c>
      <c r="I130" s="8">
        <f>F130*$G$129</f>
        <v>253019.55</v>
      </c>
      <c r="J130" s="270"/>
      <c r="K130" s="148" t="s">
        <v>55</v>
      </c>
      <c r="L130" s="8"/>
      <c r="M130" s="9">
        <f t="shared" si="49"/>
        <v>0</v>
      </c>
      <c r="N130" s="267"/>
      <c r="O130" s="54">
        <f>L130*$N$129</f>
        <v>0</v>
      </c>
      <c r="P130" s="8">
        <f>M130*$N$129</f>
        <v>0</v>
      </c>
      <c r="Q130" s="375"/>
      <c r="R130" s="270"/>
    </row>
    <row r="131" spans="1:18" ht="30" customHeight="1" thickBot="1">
      <c r="A131" s="364"/>
      <c r="B131" s="366"/>
      <c r="C131" s="320"/>
      <c r="D131" s="160" t="s">
        <v>57</v>
      </c>
      <c r="E131" s="36" t="s">
        <v>58</v>
      </c>
      <c r="F131" s="59" t="s">
        <v>58</v>
      </c>
      <c r="G131" s="268"/>
      <c r="H131" s="55" t="s">
        <v>58</v>
      </c>
      <c r="I131" s="36" t="s">
        <v>58</v>
      </c>
      <c r="J131" s="271"/>
      <c r="K131" s="160" t="s">
        <v>57</v>
      </c>
      <c r="L131" s="36" t="s">
        <v>58</v>
      </c>
      <c r="M131" s="36" t="s">
        <v>58</v>
      </c>
      <c r="N131" s="268"/>
      <c r="O131" s="36" t="s">
        <v>58</v>
      </c>
      <c r="P131" s="36" t="s">
        <v>58</v>
      </c>
      <c r="Q131" s="376"/>
      <c r="R131" s="271"/>
    </row>
    <row r="132" spans="1:11" ht="12.75">
      <c r="A132" s="21"/>
      <c r="B132" s="21"/>
      <c r="C132" s="21"/>
      <c r="D132" s="158"/>
      <c r="E132" s="22"/>
      <c r="F132" s="23"/>
      <c r="G132" s="24"/>
      <c r="H132" s="48"/>
      <c r="I132" s="22"/>
      <c r="J132" s="23"/>
      <c r="K132" s="28"/>
    </row>
    <row r="133" spans="1:18" ht="27" customHeight="1">
      <c r="A133" s="12" t="s">
        <v>18</v>
      </c>
      <c r="B133" s="12"/>
      <c r="C133" s="12"/>
      <c r="D133" s="172">
        <f>SUM(J7:J131)</f>
        <v>3779125.1633333336</v>
      </c>
      <c r="K133" s="334" t="s">
        <v>157</v>
      </c>
      <c r="L133" s="334"/>
      <c r="Q133" s="14">
        <f>SUM(Q7:Q12,Q15:Q47,Q50:Q94,Q97:Q102,Q105:Q113,Q116:Q131)</f>
        <v>2681065.6791999997</v>
      </c>
      <c r="R133" s="14">
        <f>SUM(R7:R12,R15:R47,R50:R94,R97:R102,R105:R113,R116:R131)</f>
        <v>4467520.681616667</v>
      </c>
    </row>
    <row r="134" ht="12.75">
      <c r="F134" s="14"/>
    </row>
    <row r="136" spans="5:11" ht="12.75">
      <c r="E136" s="14"/>
      <c r="F136" s="14"/>
      <c r="G136" s="14"/>
      <c r="I136" s="14"/>
      <c r="J136" s="14"/>
      <c r="K136" s="155"/>
    </row>
    <row r="137" spans="5:11" ht="12.75">
      <c r="E137" s="51"/>
      <c r="F137" s="14"/>
      <c r="G137" s="14"/>
      <c r="I137" s="14"/>
      <c r="J137" s="14"/>
      <c r="K137" s="155"/>
    </row>
    <row r="138" spans="5:11" ht="12.75">
      <c r="E138" s="51"/>
      <c r="F138" s="14"/>
      <c r="G138" s="14"/>
      <c r="I138" s="14"/>
      <c r="J138" s="14"/>
      <c r="K138" s="155"/>
    </row>
    <row r="139" spans="5:11" ht="12.75">
      <c r="E139" s="51"/>
      <c r="F139" s="14"/>
      <c r="G139" s="14"/>
      <c r="I139" s="14"/>
      <c r="J139" s="14"/>
      <c r="K139" s="155"/>
    </row>
    <row r="140" spans="5:11" ht="12.75">
      <c r="E140" s="14"/>
      <c r="G140" s="14"/>
      <c r="I140" s="14"/>
      <c r="J140" s="14"/>
      <c r="K140" s="155"/>
    </row>
    <row r="141" spans="5:11" ht="12.75">
      <c r="E141" s="14"/>
      <c r="G141" s="14"/>
      <c r="I141" s="14"/>
      <c r="J141" s="14"/>
      <c r="K141" s="155"/>
    </row>
    <row r="142" spans="5:11" ht="12.75">
      <c r="E142" s="14"/>
      <c r="F142" s="14"/>
      <c r="G142" s="14"/>
      <c r="I142" s="14"/>
      <c r="J142" s="14"/>
      <c r="K142" s="155"/>
    </row>
    <row r="143" spans="5:11" ht="12.75">
      <c r="E143" s="14"/>
      <c r="F143" s="14"/>
      <c r="G143" s="14"/>
      <c r="I143" s="14"/>
      <c r="J143" s="14"/>
      <c r="K143" s="155"/>
    </row>
    <row r="144" spans="5:11" ht="12.75">
      <c r="E144" s="14"/>
      <c r="F144" s="14"/>
      <c r="G144" s="14"/>
      <c r="I144" s="14"/>
      <c r="J144" s="14"/>
      <c r="K144" s="155"/>
    </row>
    <row r="145" spans="5:11" ht="12.75">
      <c r="E145" s="14"/>
      <c r="F145" s="14"/>
      <c r="G145" s="14"/>
      <c r="I145" s="14"/>
      <c r="J145" s="14"/>
      <c r="K145" s="155"/>
    </row>
    <row r="146" spans="5:11" ht="12.75">
      <c r="E146" s="14"/>
      <c r="F146" s="14"/>
      <c r="G146" s="14"/>
      <c r="I146" s="14"/>
      <c r="J146" s="14"/>
      <c r="K146" s="155"/>
    </row>
    <row r="147" spans="5:11" ht="12.75">
      <c r="E147" s="14"/>
      <c r="F147" s="14"/>
      <c r="G147" s="14"/>
      <c r="I147" s="14"/>
      <c r="J147" s="14"/>
      <c r="K147" s="155"/>
    </row>
    <row r="148" spans="5:11" ht="12.75">
      <c r="E148" s="14"/>
      <c r="F148" s="14"/>
      <c r="G148" s="14"/>
      <c r="I148" s="14"/>
      <c r="J148" s="14"/>
      <c r="K148" s="155"/>
    </row>
    <row r="149" spans="5:11" ht="12.75">
      <c r="E149" s="14"/>
      <c r="F149" s="14"/>
      <c r="G149" s="14"/>
      <c r="I149" s="14"/>
      <c r="J149" s="14"/>
      <c r="K149" s="155"/>
    </row>
    <row r="150" spans="5:11" ht="12.75">
      <c r="E150" s="14"/>
      <c r="F150" s="14"/>
      <c r="G150" s="14"/>
      <c r="I150" s="14"/>
      <c r="J150" s="14"/>
      <c r="K150" s="155"/>
    </row>
    <row r="151" spans="5:11" ht="12.75">
      <c r="E151" s="14"/>
      <c r="F151" s="14"/>
      <c r="G151" s="14"/>
      <c r="I151" s="14"/>
      <c r="J151" s="14"/>
      <c r="K151" s="155"/>
    </row>
    <row r="152" spans="5:11" ht="12.75">
      <c r="E152" s="14"/>
      <c r="F152" s="14"/>
      <c r="G152" s="14"/>
      <c r="I152" s="14"/>
      <c r="J152" s="14"/>
      <c r="K152" s="155"/>
    </row>
    <row r="153" spans="5:11" ht="12.75">
      <c r="E153" s="14"/>
      <c r="F153" s="14"/>
      <c r="G153" s="14"/>
      <c r="I153" s="14"/>
      <c r="J153" s="14"/>
      <c r="K153" s="155"/>
    </row>
    <row r="154" spans="5:11" ht="12.75">
      <c r="E154" s="14"/>
      <c r="F154" s="14"/>
      <c r="G154" s="14"/>
      <c r="I154" s="14"/>
      <c r="J154" s="14"/>
      <c r="K154" s="155"/>
    </row>
    <row r="155" spans="5:11" ht="12.75">
      <c r="E155" s="14"/>
      <c r="F155" s="14"/>
      <c r="G155" s="14"/>
      <c r="I155" s="14"/>
      <c r="J155" s="14"/>
      <c r="K155" s="155"/>
    </row>
    <row r="156" spans="5:11" ht="12.75">
      <c r="E156" s="14"/>
      <c r="F156" s="14"/>
      <c r="G156" s="14"/>
      <c r="I156" s="14"/>
      <c r="J156" s="14"/>
      <c r="K156" s="155"/>
    </row>
    <row r="157" spans="5:11" ht="12.75">
      <c r="E157" s="14"/>
      <c r="F157" s="14"/>
      <c r="G157" s="14"/>
      <c r="I157" s="14"/>
      <c r="J157" s="14"/>
      <c r="K157" s="155"/>
    </row>
    <row r="158" spans="5:11" ht="12.75">
      <c r="E158" s="14"/>
      <c r="F158" s="14"/>
      <c r="G158" s="14"/>
      <c r="I158" s="14"/>
      <c r="J158" s="14"/>
      <c r="K158" s="155"/>
    </row>
    <row r="159" spans="5:11" ht="12.75">
      <c r="E159" s="14"/>
      <c r="F159" s="14"/>
      <c r="G159" s="14"/>
      <c r="I159" s="14"/>
      <c r="J159" s="14"/>
      <c r="K159" s="155"/>
    </row>
    <row r="160" spans="5:11" ht="12.75">
      <c r="E160" s="14"/>
      <c r="F160" s="14"/>
      <c r="G160" s="14"/>
      <c r="I160" s="14"/>
      <c r="J160" s="14"/>
      <c r="K160" s="155"/>
    </row>
    <row r="161" spans="5:11" ht="12.75">
      <c r="E161" s="14"/>
      <c r="F161" s="14"/>
      <c r="G161" s="14"/>
      <c r="I161" s="14"/>
      <c r="J161" s="14"/>
      <c r="K161" s="155"/>
    </row>
    <row r="162" spans="5:11" ht="12.75">
      <c r="E162" s="14"/>
      <c r="F162" s="14"/>
      <c r="G162" s="14"/>
      <c r="I162" s="14"/>
      <c r="J162" s="14"/>
      <c r="K162" s="155"/>
    </row>
    <row r="163" spans="5:11" ht="12.75">
      <c r="E163" s="14"/>
      <c r="F163" s="14"/>
      <c r="G163" s="14"/>
      <c r="I163" s="14"/>
      <c r="J163" s="14"/>
      <c r="K163" s="155"/>
    </row>
  </sheetData>
  <sheetProtection/>
  <mergeCells count="332">
    <mergeCell ref="K108:K110"/>
    <mergeCell ref="N123:N125"/>
    <mergeCell ref="N86:N88"/>
    <mergeCell ref="N39:N41"/>
    <mergeCell ref="Q129:Q131"/>
    <mergeCell ref="Q86:Q88"/>
    <mergeCell ref="Q89:Q91"/>
    <mergeCell ref="Q97:Q99"/>
    <mergeCell ref="Q92:Q94"/>
    <mergeCell ref="Q100:Q102"/>
    <mergeCell ref="Q117:Q119"/>
    <mergeCell ref="Q120:Q122"/>
    <mergeCell ref="Q123:Q125"/>
    <mergeCell ref="Q71:Q73"/>
    <mergeCell ref="Q77:Q79"/>
    <mergeCell ref="Q80:Q82"/>
    <mergeCell ref="Q83:Q85"/>
    <mergeCell ref="N100:N102"/>
    <mergeCell ref="N83:N85"/>
    <mergeCell ref="N97:N99"/>
    <mergeCell ref="N68:N70"/>
    <mergeCell ref="Q74:Q76"/>
    <mergeCell ref="Q111:Q113"/>
    <mergeCell ref="G92:G94"/>
    <mergeCell ref="R97:R99"/>
    <mergeCell ref="Q105:Q107"/>
    <mergeCell ref="Q108:Q110"/>
    <mergeCell ref="R123:R125"/>
    <mergeCell ref="N126:N128"/>
    <mergeCell ref="R126:R128"/>
    <mergeCell ref="N111:N113"/>
    <mergeCell ref="R111:R113"/>
    <mergeCell ref="N117:N119"/>
    <mergeCell ref="R117:R119"/>
    <mergeCell ref="N120:N122"/>
    <mergeCell ref="R120:R122"/>
    <mergeCell ref="R129:R131"/>
    <mergeCell ref="N105:N107"/>
    <mergeCell ref="R105:R107"/>
    <mergeCell ref="N108:N110"/>
    <mergeCell ref="R108:R110"/>
    <mergeCell ref="N129:N131"/>
    <mergeCell ref="Q126:Q128"/>
    <mergeCell ref="R100:R102"/>
    <mergeCell ref="K65:K67"/>
    <mergeCell ref="N71:N73"/>
    <mergeCell ref="R71:R73"/>
    <mergeCell ref="N74:N76"/>
    <mergeCell ref="R74:R76"/>
    <mergeCell ref="N77:N79"/>
    <mergeCell ref="R77:R79"/>
    <mergeCell ref="N80:N82"/>
    <mergeCell ref="R80:R82"/>
    <mergeCell ref="R83:R85"/>
    <mergeCell ref="R86:R88"/>
    <mergeCell ref="N89:N91"/>
    <mergeCell ref="R89:R91"/>
    <mergeCell ref="N92:N94"/>
    <mergeCell ref="R92:R94"/>
    <mergeCell ref="R56:R58"/>
    <mergeCell ref="N59:N61"/>
    <mergeCell ref="R59:R61"/>
    <mergeCell ref="N62:N64"/>
    <mergeCell ref="R62:R64"/>
    <mergeCell ref="N65:N67"/>
    <mergeCell ref="R65:R67"/>
    <mergeCell ref="N56:N58"/>
    <mergeCell ref="N45:N47"/>
    <mergeCell ref="R45:R47"/>
    <mergeCell ref="N50:N52"/>
    <mergeCell ref="R50:R52"/>
    <mergeCell ref="R68:R70"/>
    <mergeCell ref="Q65:Q67"/>
    <mergeCell ref="Q68:Q70"/>
    <mergeCell ref="Q56:Q58"/>
    <mergeCell ref="Q59:Q61"/>
    <mergeCell ref="Q62:Q64"/>
    <mergeCell ref="N53:N55"/>
    <mergeCell ref="R53:R55"/>
    <mergeCell ref="Q39:Q41"/>
    <mergeCell ref="Q42:Q44"/>
    <mergeCell ref="Q45:Q47"/>
    <mergeCell ref="Q50:Q52"/>
    <mergeCell ref="Q53:Q55"/>
    <mergeCell ref="R39:R41"/>
    <mergeCell ref="N42:N44"/>
    <mergeCell ref="R42:R44"/>
    <mergeCell ref="N36:N38"/>
    <mergeCell ref="R36:R38"/>
    <mergeCell ref="Q24:Q26"/>
    <mergeCell ref="Q27:Q29"/>
    <mergeCell ref="Q30:Q32"/>
    <mergeCell ref="Q33:Q35"/>
    <mergeCell ref="Q36:Q38"/>
    <mergeCell ref="N24:N26"/>
    <mergeCell ref="R24:R26"/>
    <mergeCell ref="N27:N29"/>
    <mergeCell ref="R7:R9"/>
    <mergeCell ref="N10:N12"/>
    <mergeCell ref="R10:R12"/>
    <mergeCell ref="N15:N17"/>
    <mergeCell ref="R15:R17"/>
    <mergeCell ref="N33:N35"/>
    <mergeCell ref="R33:R35"/>
    <mergeCell ref="R27:R29"/>
    <mergeCell ref="N30:N32"/>
    <mergeCell ref="R30:R32"/>
    <mergeCell ref="N18:N20"/>
    <mergeCell ref="R18:R20"/>
    <mergeCell ref="N21:N23"/>
    <mergeCell ref="R21:R23"/>
    <mergeCell ref="Q7:Q9"/>
    <mergeCell ref="Q10:Q12"/>
    <mergeCell ref="Q15:Q17"/>
    <mergeCell ref="Q18:Q20"/>
    <mergeCell ref="Q21:Q23"/>
    <mergeCell ref="N7:N9"/>
    <mergeCell ref="B97:B99"/>
    <mergeCell ref="C111:C113"/>
    <mergeCell ref="B120:B122"/>
    <mergeCell ref="C120:C122"/>
    <mergeCell ref="A115:B115"/>
    <mergeCell ref="A111:A113"/>
    <mergeCell ref="B117:B119"/>
    <mergeCell ref="C117:C119"/>
    <mergeCell ref="A120:A122"/>
    <mergeCell ref="B111:B113"/>
    <mergeCell ref="C89:C91"/>
    <mergeCell ref="A39:A41"/>
    <mergeCell ref="A97:A99"/>
    <mergeCell ref="B24:B26"/>
    <mergeCell ref="B36:B38"/>
    <mergeCell ref="B89:B91"/>
    <mergeCell ref="B92:B94"/>
    <mergeCell ref="A68:A70"/>
    <mergeCell ref="B65:B67"/>
    <mergeCell ref="B68:B70"/>
    <mergeCell ref="B21:B23"/>
    <mergeCell ref="C24:C26"/>
    <mergeCell ref="B27:B29"/>
    <mergeCell ref="C27:C29"/>
    <mergeCell ref="C21:C23"/>
    <mergeCell ref="C30:C32"/>
    <mergeCell ref="B30:B32"/>
    <mergeCell ref="B7:B9"/>
    <mergeCell ref="C7:C9"/>
    <mergeCell ref="B10:B12"/>
    <mergeCell ref="C10:C12"/>
    <mergeCell ref="B15:B17"/>
    <mergeCell ref="C15:C17"/>
    <mergeCell ref="J92:J94"/>
    <mergeCell ref="A86:A88"/>
    <mergeCell ref="G86:G88"/>
    <mergeCell ref="J86:J88"/>
    <mergeCell ref="A89:A91"/>
    <mergeCell ref="G89:G91"/>
    <mergeCell ref="J89:J91"/>
    <mergeCell ref="B86:B88"/>
    <mergeCell ref="C86:C88"/>
    <mergeCell ref="A92:A94"/>
    <mergeCell ref="G80:G82"/>
    <mergeCell ref="J80:J82"/>
    <mergeCell ref="A83:A85"/>
    <mergeCell ref="G83:G85"/>
    <mergeCell ref="J83:J85"/>
    <mergeCell ref="B80:B82"/>
    <mergeCell ref="C80:C82"/>
    <mergeCell ref="B83:B85"/>
    <mergeCell ref="C83:C85"/>
    <mergeCell ref="A80:A82"/>
    <mergeCell ref="A77:A79"/>
    <mergeCell ref="G77:G79"/>
    <mergeCell ref="J77:J79"/>
    <mergeCell ref="B74:B76"/>
    <mergeCell ref="C74:C76"/>
    <mergeCell ref="B77:B79"/>
    <mergeCell ref="C77:C79"/>
    <mergeCell ref="A74:A76"/>
    <mergeCell ref="A129:A131"/>
    <mergeCell ref="G129:G131"/>
    <mergeCell ref="J129:J131"/>
    <mergeCell ref="A123:A125"/>
    <mergeCell ref="G123:G125"/>
    <mergeCell ref="J123:J125"/>
    <mergeCell ref="A126:A128"/>
    <mergeCell ref="G126:G128"/>
    <mergeCell ref="J126:J128"/>
    <mergeCell ref="B126:B128"/>
    <mergeCell ref="C126:C128"/>
    <mergeCell ref="B129:B131"/>
    <mergeCell ref="C129:C131"/>
    <mergeCell ref="B123:B125"/>
    <mergeCell ref="C123:C125"/>
    <mergeCell ref="G120:G122"/>
    <mergeCell ref="J120:J122"/>
    <mergeCell ref="A117:A119"/>
    <mergeCell ref="G117:G119"/>
    <mergeCell ref="J117:J119"/>
    <mergeCell ref="J33:J35"/>
    <mergeCell ref="A10:A12"/>
    <mergeCell ref="G10:G12"/>
    <mergeCell ref="J10:J12"/>
    <mergeCell ref="D10:D12"/>
    <mergeCell ref="A45:A47"/>
    <mergeCell ref="A33:A35"/>
    <mergeCell ref="G33:G35"/>
    <mergeCell ref="C39:C41"/>
    <mergeCell ref="B42:B44"/>
    <mergeCell ref="D42:D44"/>
    <mergeCell ref="C36:C38"/>
    <mergeCell ref="D33:D35"/>
    <mergeCell ref="B33:B35"/>
    <mergeCell ref="C33:C35"/>
    <mergeCell ref="G39:G41"/>
    <mergeCell ref="G18:G20"/>
    <mergeCell ref="J18:J20"/>
    <mergeCell ref="A53:A55"/>
    <mergeCell ref="D18:D20"/>
    <mergeCell ref="J36:J38"/>
    <mergeCell ref="A62:A64"/>
    <mergeCell ref="G62:G64"/>
    <mergeCell ref="D30:D32"/>
    <mergeCell ref="G21:G23"/>
    <mergeCell ref="J21:J23"/>
    <mergeCell ref="A7:A9"/>
    <mergeCell ref="G7:G9"/>
    <mergeCell ref="J7:J9"/>
    <mergeCell ref="D7:D9"/>
    <mergeCell ref="D21:D23"/>
    <mergeCell ref="A30:A32"/>
    <mergeCell ref="G30:G32"/>
    <mergeCell ref="J30:J32"/>
    <mergeCell ref="A15:A17"/>
    <mergeCell ref="G15:G17"/>
    <mergeCell ref="J15:J17"/>
    <mergeCell ref="A24:A26"/>
    <mergeCell ref="G24:G26"/>
    <mergeCell ref="J24:J26"/>
    <mergeCell ref="A27:A29"/>
    <mergeCell ref="G27:G29"/>
    <mergeCell ref="J27:J29"/>
    <mergeCell ref="D27:D29"/>
    <mergeCell ref="D24:D26"/>
    <mergeCell ref="A21:A23"/>
    <mergeCell ref="A18:A20"/>
    <mergeCell ref="D62:D64"/>
    <mergeCell ref="D59:D61"/>
    <mergeCell ref="D56:D58"/>
    <mergeCell ref="D53:D55"/>
    <mergeCell ref="D50:D52"/>
    <mergeCell ref="C42:C44"/>
    <mergeCell ref="B45:B47"/>
    <mergeCell ref="C45:C47"/>
    <mergeCell ref="B39:B41"/>
    <mergeCell ref="J39:J41"/>
    <mergeCell ref="A36:A38"/>
    <mergeCell ref="G36:G38"/>
    <mergeCell ref="D45:D47"/>
    <mergeCell ref="A42:A44"/>
    <mergeCell ref="G42:G44"/>
    <mergeCell ref="J42:J44"/>
    <mergeCell ref="G45:G47"/>
    <mergeCell ref="J45:J47"/>
    <mergeCell ref="A50:A52"/>
    <mergeCell ref="G50:G52"/>
    <mergeCell ref="J50:J52"/>
    <mergeCell ref="A59:A61"/>
    <mergeCell ref="G59:G61"/>
    <mergeCell ref="J59:J61"/>
    <mergeCell ref="A56:A58"/>
    <mergeCell ref="G56:G58"/>
    <mergeCell ref="J53:J55"/>
    <mergeCell ref="G53:G55"/>
    <mergeCell ref="A65:A67"/>
    <mergeCell ref="G65:G67"/>
    <mergeCell ref="J65:J67"/>
    <mergeCell ref="D65:D67"/>
    <mergeCell ref="J62:J64"/>
    <mergeCell ref="C56:C58"/>
    <mergeCell ref="B59:B61"/>
    <mergeCell ref="C59:C61"/>
    <mergeCell ref="C65:C67"/>
    <mergeCell ref="J68:J70"/>
    <mergeCell ref="A71:A73"/>
    <mergeCell ref="D71:D73"/>
    <mergeCell ref="G71:G73"/>
    <mergeCell ref="J56:J58"/>
    <mergeCell ref="B62:B64"/>
    <mergeCell ref="C62:C64"/>
    <mergeCell ref="J71:J73"/>
    <mergeCell ref="B71:B73"/>
    <mergeCell ref="C68:C70"/>
    <mergeCell ref="A108:A110"/>
    <mergeCell ref="G108:G110"/>
    <mergeCell ref="J108:J110"/>
    <mergeCell ref="A100:A102"/>
    <mergeCell ref="G100:G102"/>
    <mergeCell ref="J100:J102"/>
    <mergeCell ref="A105:A107"/>
    <mergeCell ref="G105:G107"/>
    <mergeCell ref="B105:B107"/>
    <mergeCell ref="C105:C107"/>
    <mergeCell ref="K133:L133"/>
    <mergeCell ref="B50:B52"/>
    <mergeCell ref="C50:C52"/>
    <mergeCell ref="B53:B55"/>
    <mergeCell ref="C53:C55"/>
    <mergeCell ref="B56:B58"/>
    <mergeCell ref="G111:G113"/>
    <mergeCell ref="J111:J113"/>
    <mergeCell ref="D68:D70"/>
    <mergeCell ref="G68:G70"/>
    <mergeCell ref="B100:B102"/>
    <mergeCell ref="C100:C102"/>
    <mergeCell ref="C92:C94"/>
    <mergeCell ref="B108:B110"/>
    <mergeCell ref="C108:C110"/>
    <mergeCell ref="D15:D17"/>
    <mergeCell ref="D39:D41"/>
    <mergeCell ref="D36:D38"/>
    <mergeCell ref="B18:B20"/>
    <mergeCell ref="C18:C20"/>
    <mergeCell ref="C71:C73"/>
    <mergeCell ref="D97:D99"/>
    <mergeCell ref="J105:J107"/>
    <mergeCell ref="D108:D110"/>
    <mergeCell ref="D100:D102"/>
    <mergeCell ref="G97:G99"/>
    <mergeCell ref="C97:C99"/>
    <mergeCell ref="J97:J99"/>
    <mergeCell ref="G74:G76"/>
    <mergeCell ref="J74:J76"/>
  </mergeCells>
  <hyperlinks>
    <hyperlink ref="K16" r:id="rId1" display="https://www.acinterier.cz/skolni-skrine/skolni-skrin-vysoka-prosklena-adam/"/>
    <hyperlink ref="D21" r:id="rId2" display="http://www.acinterier.cz/skolni-skrine/skolni-skrin-nizka-osmizasuvkova-adam/"/>
    <hyperlink ref="D30" r:id="rId3" display="https://www.pasco.cz/sesorium#cena"/>
    <hyperlink ref="K34" r:id="rId4" display="https://www.didaktik.cz/obchod/c_ntl_n.pdf"/>
    <hyperlink ref="D36" r:id="rId5" display="https://www.didaktik.cz/meraky_rucni.html"/>
    <hyperlink ref="D39" r:id="rId6" display="https://www.didaktik.cz/"/>
    <hyperlink ref="K33" r:id="rId7" display="https://www.skolni-pomucky.eu/hlavni-oddeleni/vsechny-kategorie/ucebni-pomucky/fyzika/elektrina-a-mag/dem.-soupravy/pristroj-merici-univerzalni-analogove-digitalni-%28DE700-1M-1-6D8%29.html?ItemIdx=7"/>
    <hyperlink ref="K35" r:id="rId8" display="http://docplayer.cz/6916311-Cenik-jaro-2015-tel-420-518-359-120-e-mail-didaktik-didaktik-cz-web-www-didaktik-cz-vyhradni-zastoupeni-ntl-pro-cr.html"/>
    <hyperlink ref="K15" r:id="rId9" display="http://www.vep-interier.cz/Kancelarska-skrin-prosklena-kombinovana-d43_1017363527.htm"/>
    <hyperlink ref="K17" r:id="rId10" display="https://www.b2bpartner.cz/skrin-kombinovana-sklo-drevo/"/>
    <hyperlink ref="K7" r:id="rId11" display="http://www.jp-kontakt.cz/Skolni-nabytek/AKCNI-ZBOZI-MNOZSTEVNI-SLEVY/VOJTECH-zidle-pevna-_d10785146_10899.aspx"/>
    <hyperlink ref="K9" r:id="rId12" display="https://www.santal.cz/catalog/zakovske-zidle/pevne/model-vq-sedak-operak-bukova-preklizka-stohovatelne-vyskove-nenastavite"/>
    <hyperlink ref="K8" r:id="rId13" display="http://www.krovina.com/katalog/cz/skolni-nabytek/zidle_74/produkt/ratio-zakovska-zidle-stohovatelna"/>
    <hyperlink ref="K19" r:id="rId14" display="http://www.acinterier.cz/skolni-skrine/skolni-skrin-vysoka-ctyrdverova-adam/"/>
    <hyperlink ref="K20" r:id="rId15" display="http://skola-servis.cz/produkt/skrin-4-dverova-s-nikou/"/>
    <hyperlink ref="K18" r:id="rId16" display="http://www.ceskynabytek.cz/?path=kancelarsky-nabytek/design-kancelarsky-nabytek/kancelarske-skrine/384.sku"/>
    <hyperlink ref="K22" r:id="rId17" display="http://www.acinterier.cz/skolni-skrine/skolni-skrin-nizka-osmizasuvkova-adam/"/>
    <hyperlink ref="K25" r:id="rId18" display="http://www.acinterier.cz/skolni-skrine/skolni-skrin-zavesna-adam/"/>
    <hyperlink ref="K31" r:id="rId19" display="https://www.pasco.cz/sesorium#TYPY%20SAD"/>
    <hyperlink ref="K32" r:id="rId20" display="http://www.activmedia.cz/merici-pristroje-pasco/"/>
    <hyperlink ref="K38" r:id="rId21" display="http://www.conrad.cz/multimetr-chauvin-arnoux-c-a-5001-p01196521e.k1195125?gclid=CNG1kvzi7tACFSS17QodJ0YPWQ"/>
    <hyperlink ref="K41" r:id="rId22" display="http://www.didaktik.cz/obchod/c_ntl_n.pdf"/>
    <hyperlink ref="K37" r:id="rId23" display="https://www.didaktik.cz/obchod/c_ntl_n.pdf"/>
    <hyperlink ref="K10" r:id="rId24" display="https://www.kancelarska-zidle.cz/kancelarske-zidle/sedia/kancelarska-zidle-eco-8-atyp/"/>
    <hyperlink ref="K11" r:id="rId25" display="https://www.nabytek-eva.cz/kancelarska-zidle-eco-8/p-140/"/>
    <hyperlink ref="K12" r:id="rId26" display="https://www.kancelarskezidle.com/zidle/kancelarske-zidle/1000-1500-kc/1001149-zidle-eco-8.htm"/>
    <hyperlink ref="K50" r:id="rId27" display="http://terasport.cz/nabytek-zakladni-stredni-vysoke-skoly.php?pk=217&amp;so=18&amp;pr=MP0637"/>
    <hyperlink ref="K54" r:id="rId28" display="http://terasport.cz/nabytek-zakladni-stredni-vysoke-skoly.php?pk=217&amp;so=18&amp;pr=MP0641"/>
    <hyperlink ref="K53" r:id="rId29" display="http://www.multip.cz/zakovsky-pc-stul-bingo-3704-2"/>
    <hyperlink ref="K55" r:id="rId30" display="http://skola-servis.cz/produkt/zakovsky-pc-stul-bingo/"/>
    <hyperlink ref="K57" r:id="rId31" display="http://skola-servis.cz/produkt/zakovsky-pc-stul-bingo-1/"/>
    <hyperlink ref="K60" r:id="rId32" display="https://www.hura-nabytek.cz/otocna-calounena-zidle-z40c-vyskove-nastavitelna/"/>
    <hyperlink ref="K61" r:id="rId33" display="http://www.prodej-nabytku.com/Otocna-zidle-Z40C-d325.htm"/>
    <hyperlink ref="K62" r:id="rId34" display="https://www.alza.cz/lenovo-yoga-510-14isk-black-bazar-d5112144.htm"/>
    <hyperlink ref="K63" r:id="rId35" display="https://www.czc.cz/lenovo-yoga-510-14ast-cerna_5/229172/produkt?gclid=EAIaIQobChMI0oiZsbS12gIVnoKyCh3OiAJgEAQYASABEgIuIPD_BwE&amp;dclid=CK6S_Nu0tdoCFRUo4AodGl4FnA"/>
    <hyperlink ref="K64" r:id="rId36" display="https://www.mall.cz/notebooky/lenovo-yoga-510-14ast-80s9003vck?gclid=EAIaIQobChMI0oiZsbS12gIVnoKyCh3OiAJgEAQYAiABEgIc_fD_BwE"/>
    <hyperlink ref="K68" r:id="rId37" display="https://www.alza.cz/synology-diskstation-ds918-d5121460.htm"/>
    <hyperlink ref="K69" r:id="rId38" display="https://www.czc.cz/synology-ds918-diskstation/220867/produkt?gclid=EAIaIQobChMIx-Lc37e12gIVQmcZCh39LQlJEAAYAiAAEgIzm_D_BwE&amp;dclid=CJzO9OK3tdoCFUc44AodYv0KGg"/>
    <hyperlink ref="K73" r:id="rId39" display="https://www.czc.cz/wd-red-efrx-4tb/136359/produkt?gclid=EAIaIQobChMI2NOM_rm12gIVlZAYCh38eQSdEAAYASAAEgI7XvD_BwE&amp;dclid=CP7p_ZG6tdoCFZM64AodlPMPBg"/>
    <hyperlink ref="K97" r:id="rId40" display="https://www.alza.cz/40-thomson-40fc3206-d5146961.htm"/>
    <hyperlink ref="K98" r:id="rId41" display="https://www.bscom.cz/televize-40-thomson-40fc3206-40fc3206_d692178/?utm_source=Google+nákupy&amp;utm_medium=ppc&amp;utm_campaign=Televize+40&quot;+Thomson+40FC3206&amp;gclid=EAIaIQobChMI4-y-_7u12gIVU0kZCh3qngXDEAQYAyA"/>
    <hyperlink ref="K21" r:id="rId42" display="https://www.czvyrobky.cz/8106-skrin-nizka-elsa-se-zasuvkami.html"/>
    <hyperlink ref="K23" r:id="rId43" display="http://www.nabytekdoskol.cz/skrine-efekt/skrinka-se-zasuvkami-et-42/"/>
    <hyperlink ref="K24" r:id="rId44" display="http://www.levny-kancelarsky-nabytek.cz/skrine/skrine-bez-dveri-uni//skrin-policova-otevrena-154580/"/>
    <hyperlink ref="K26" r:id="rId45" display="http://skola-servis.cz/produkt/skrin-policova-25mm-nizka/"/>
    <hyperlink ref="K27" r:id="rId46" display="https://www.kancelar24h.cz/nizka-skrin-praktik-80-x-40-x-76-5-cm-p2630.html"/>
    <hyperlink ref="K28" r:id="rId47" display="https://www.acinterier.cz/skolni-skrine/skolni-skrin-nizka-dvoudverova-adam/"/>
    <hyperlink ref="K29" r:id="rId48" display="http://skola-servis.cz/vyhledavani/?q=sk%C5%99%C3%AD%C5%88%20s%20dve%C5%99mi&amp;order=3"/>
    <hyperlink ref="K30" r:id="rId49" display="http://www.avmedia.cz/cs/download/nabidka_reseni.pdf"/>
    <hyperlink ref="K36" r:id="rId50" display="https://www.ucebnicevanicek.cz/produkt/viceucelovy-merici-pristroj-analogovy-rucni"/>
    <hyperlink ref="K39" r:id="rId51" display="https://www.ucebnicevanicek.cz/produkt/multimetr-rucni-digitalni-s-merenim-teploty"/>
    <hyperlink ref="K40" r:id="rId52" display="https://www.vybaveni-skol.cz/vysledky-vyhledavani.html?search_keyword=P3245-1T"/>
    <hyperlink ref="K51" r:id="rId53" display="http://skola-servis.cz/produkt/ucitelska-katedra-nikol-2560-1/"/>
    <hyperlink ref="K56" r:id="rId54" display="http://www.multip.cz/zakovsky-pc-stul-bingo10"/>
    <hyperlink ref="K58" r:id="rId55" display="http://www.terasport.cz/nabytek-zakladni-stredni-vysoke-skoly.php?pk=669&amp;pr=MP0630"/>
    <hyperlink ref="K59" r:id="rId56" display="http://shop.novatronic.cz/zidle-otocna-vyskove-nastavitelna-bez-krempy-z40c"/>
    <hyperlink ref="K70" r:id="rId57" display="https://www.mironet.cz/synology-diskstation-ds918-4x-hdd-celeron-j3455-qc-15ghz-4gb-ram-2x-usb-30-2x-glan+dp335874/"/>
    <hyperlink ref="K71" r:id="rId58" display="https://www.alza.cz/western-digital-red-4000gb-64mb-cache-d471130.htm"/>
    <hyperlink ref="K72" r:id="rId59" display="https://www.mironet.cz/wd-red-4tb-hdd-35quot-sata-iii-5-400-rpm-64mb-cache-3y+dp248358/?gclid=EAIaIQobChMI2NOM_rm12gIVlZAYCh38eQSdEAQYAiABEgLEdPD_BwE#183180468"/>
    <hyperlink ref="K99" r:id="rId60" display="https://www.electroworld.cz/thomson-40fc3206-led-televize?gclid=EAIaIQobChMI4-y-_7u12gIVU0kZCh3qngXDEAQYAiABEgJU6fD_BwE"/>
    <hyperlink ref="K100" r:id="rId61" display="https://www.mall.cz/drzaky-televize/thomson-nastenny-drzak-wab846?gclid=CLiI2dzwtM0CFY4V0wodyaECjw"/>
    <hyperlink ref="K101" r:id="rId62" display="http://www.hama.cz/thomson-wab846-nastenny-drzak-tv-2-ramena-3-klouby--200x200-1-/"/>
    <hyperlink ref="K102" r:id="rId63" display="https://www.alza.cz/thomson-wab846-d2322031.htm?catid=18852649"/>
  </hyperlinks>
  <printOptions/>
  <pageMargins left="0.7" right="0.7" top="0.787401575" bottom="0.787401575" header="0.3" footer="0.3"/>
  <pageSetup fitToHeight="0" fitToWidth="1" horizontalDpi="600" verticalDpi="600" orientation="landscape" paperSize="8" scale="53" r:id="rId64"/>
</worksheet>
</file>

<file path=xl/worksheets/sheet5.xml><?xml version="1.0" encoding="utf-8"?>
<worksheet xmlns="http://schemas.openxmlformats.org/spreadsheetml/2006/main" xmlns:r="http://schemas.openxmlformats.org/officeDocument/2006/relationships">
  <sheetPr>
    <pageSetUpPr fitToPage="1"/>
  </sheetPr>
  <dimension ref="A1:K119"/>
  <sheetViews>
    <sheetView tabSelected="1" zoomScale="90" zoomScaleNormal="90" zoomScalePageLayoutView="0" workbookViewId="0" topLeftCell="A36">
      <selection activeCell="A38" sqref="A38:A40"/>
    </sheetView>
  </sheetViews>
  <sheetFormatPr defaultColWidth="9.140625" defaultRowHeight="12.75"/>
  <cols>
    <col min="1" max="1" width="116.00390625" style="0" customWidth="1"/>
    <col min="2" max="2" width="16.28125" style="0" customWidth="1"/>
    <col min="3" max="3" width="19.8515625" style="154" customWidth="1"/>
    <col min="4" max="5" width="16.28125" style="0" customWidth="1"/>
    <col min="6" max="6" width="29.00390625" style="0" customWidth="1"/>
    <col min="7" max="7" width="22.8515625" style="137" customWidth="1"/>
    <col min="8" max="8" width="23.00390625" style="0" customWidth="1"/>
    <col min="9" max="9" width="20.7109375" style="0" customWidth="1"/>
    <col min="10" max="10" width="23.140625" style="0" customWidth="1"/>
    <col min="11" max="11" width="22.140625" style="0" customWidth="1"/>
  </cols>
  <sheetData>
    <row r="1" spans="1:6" ht="31.5" customHeight="1">
      <c r="A1" s="226" t="s">
        <v>287</v>
      </c>
      <c r="B1" s="226"/>
      <c r="C1" s="236"/>
      <c r="D1" s="377" t="s">
        <v>288</v>
      </c>
      <c r="E1" s="378"/>
      <c r="F1" s="378"/>
    </row>
    <row r="2" spans="1:6" ht="14.25" customHeight="1">
      <c r="A2" s="220"/>
      <c r="B2" s="224"/>
      <c r="C2" s="236"/>
      <c r="E2" s="221"/>
      <c r="F2" s="224"/>
    </row>
    <row r="3" spans="1:6" s="137" customFormat="1" ht="30" customHeight="1">
      <c r="A3" s="379" t="s">
        <v>286</v>
      </c>
      <c r="B3" s="379"/>
      <c r="C3" s="379"/>
      <c r="D3" s="379"/>
      <c r="E3" s="379"/>
      <c r="F3" s="379"/>
    </row>
    <row r="4" spans="1:6" s="137" customFormat="1" ht="24" customHeight="1" thickBot="1">
      <c r="A4" s="239"/>
      <c r="B4" s="239"/>
      <c r="C4" s="239"/>
      <c r="D4" s="438"/>
      <c r="E4" s="438"/>
      <c r="F4" s="239"/>
    </row>
    <row r="5" spans="1:7" ht="96" customHeight="1" thickBot="1">
      <c r="A5" s="240" t="s">
        <v>262</v>
      </c>
      <c r="B5" s="241" t="s">
        <v>4</v>
      </c>
      <c r="C5" s="242" t="s">
        <v>263</v>
      </c>
      <c r="D5" s="245" t="s">
        <v>254</v>
      </c>
      <c r="E5" s="246" t="s">
        <v>284</v>
      </c>
      <c r="F5" s="244" t="s">
        <v>289</v>
      </c>
      <c r="G5" s="138"/>
    </row>
    <row r="6" spans="1:6" ht="30" customHeight="1" thickBot="1">
      <c r="A6" s="371" t="s">
        <v>255</v>
      </c>
      <c r="B6" s="371"/>
      <c r="C6" s="371"/>
      <c r="D6" s="371"/>
      <c r="E6" s="371"/>
      <c r="F6" s="371"/>
    </row>
    <row r="7" spans="1:7" ht="151.5" customHeight="1">
      <c r="A7" s="275" t="s">
        <v>282</v>
      </c>
      <c r="B7" s="288">
        <v>2</v>
      </c>
      <c r="C7" s="388">
        <v>24</v>
      </c>
      <c r="D7" s="380"/>
      <c r="E7" s="383">
        <f>D7*B7</f>
        <v>0</v>
      </c>
      <c r="F7" s="405"/>
      <c r="G7" s="139"/>
    </row>
    <row r="8" spans="1:7" ht="99.75" customHeight="1">
      <c r="A8" s="276"/>
      <c r="B8" s="267"/>
      <c r="C8" s="389"/>
      <c r="D8" s="381"/>
      <c r="E8" s="384"/>
      <c r="F8" s="406"/>
      <c r="G8" s="139"/>
    </row>
    <row r="9" spans="1:7" ht="114" customHeight="1" thickBot="1">
      <c r="A9" s="277"/>
      <c r="B9" s="268"/>
      <c r="C9" s="390"/>
      <c r="D9" s="382"/>
      <c r="E9" s="385"/>
      <c r="F9" s="407"/>
      <c r="G9" s="139"/>
    </row>
    <row r="10" spans="1:7" ht="357.75" customHeight="1">
      <c r="A10" s="275" t="s">
        <v>264</v>
      </c>
      <c r="B10" s="266">
        <v>1</v>
      </c>
      <c r="C10" s="388">
        <v>24</v>
      </c>
      <c r="D10" s="380"/>
      <c r="E10" s="383">
        <f>D10*B10</f>
        <v>0</v>
      </c>
      <c r="F10" s="405"/>
      <c r="G10" s="139"/>
    </row>
    <row r="11" spans="1:7" ht="17.25" customHeight="1">
      <c r="A11" s="276"/>
      <c r="B11" s="267"/>
      <c r="C11" s="389"/>
      <c r="D11" s="381"/>
      <c r="E11" s="384"/>
      <c r="F11" s="406"/>
      <c r="G11" s="139"/>
    </row>
    <row r="12" spans="1:7" ht="21.75" customHeight="1" thickBot="1">
      <c r="A12" s="277"/>
      <c r="B12" s="268"/>
      <c r="C12" s="390"/>
      <c r="D12" s="382"/>
      <c r="E12" s="385"/>
      <c r="F12" s="406"/>
      <c r="G12" s="139"/>
    </row>
    <row r="13" spans="1:7" ht="66" customHeight="1">
      <c r="A13" s="275" t="s">
        <v>265</v>
      </c>
      <c r="B13" s="266">
        <v>1</v>
      </c>
      <c r="C13" s="388">
        <v>24</v>
      </c>
      <c r="D13" s="380"/>
      <c r="E13" s="383">
        <f>D13*B13</f>
        <v>0</v>
      </c>
      <c r="F13" s="405"/>
      <c r="G13" s="139"/>
    </row>
    <row r="14" spans="1:7" ht="91.5" customHeight="1">
      <c r="A14" s="276"/>
      <c r="B14" s="267"/>
      <c r="C14" s="389"/>
      <c r="D14" s="381"/>
      <c r="E14" s="384"/>
      <c r="F14" s="406"/>
      <c r="G14" s="139"/>
    </row>
    <row r="15" spans="1:7" ht="99" customHeight="1" thickBot="1">
      <c r="A15" s="277"/>
      <c r="B15" s="268"/>
      <c r="C15" s="390"/>
      <c r="D15" s="382"/>
      <c r="E15" s="385"/>
      <c r="F15" s="407"/>
      <c r="G15" s="139"/>
    </row>
    <row r="16" spans="1:7" ht="79.5" customHeight="1">
      <c r="A16" s="275" t="s">
        <v>266</v>
      </c>
      <c r="B16" s="266">
        <v>1</v>
      </c>
      <c r="C16" s="432">
        <v>60</v>
      </c>
      <c r="D16" s="380"/>
      <c r="E16" s="383">
        <f>D16*B16</f>
        <v>0</v>
      </c>
      <c r="F16" s="405"/>
      <c r="G16" s="139"/>
    </row>
    <row r="17" spans="1:7" ht="79.5" customHeight="1">
      <c r="A17" s="420"/>
      <c r="B17" s="267"/>
      <c r="C17" s="433"/>
      <c r="D17" s="381"/>
      <c r="E17" s="384"/>
      <c r="F17" s="406"/>
      <c r="G17" s="139"/>
    </row>
    <row r="18" spans="1:7" ht="57.75" customHeight="1" thickBot="1">
      <c r="A18" s="421"/>
      <c r="B18" s="268"/>
      <c r="C18" s="434"/>
      <c r="D18" s="382"/>
      <c r="E18" s="385"/>
      <c r="F18" s="407"/>
      <c r="G18" s="139"/>
    </row>
    <row r="19" spans="1:7" ht="59.25" customHeight="1">
      <c r="A19" s="275" t="s">
        <v>267</v>
      </c>
      <c r="B19" s="266">
        <v>12</v>
      </c>
      <c r="C19" s="388">
        <v>36</v>
      </c>
      <c r="D19" s="380"/>
      <c r="E19" s="383">
        <f>D19*B19</f>
        <v>0</v>
      </c>
      <c r="F19" s="405"/>
      <c r="G19" s="139"/>
    </row>
    <row r="20" spans="1:7" ht="44.25" customHeight="1">
      <c r="A20" s="276"/>
      <c r="B20" s="267"/>
      <c r="C20" s="389"/>
      <c r="D20" s="381"/>
      <c r="E20" s="384"/>
      <c r="F20" s="406"/>
      <c r="G20" s="139"/>
    </row>
    <row r="21" spans="1:7" ht="36.75" customHeight="1" thickBot="1">
      <c r="A21" s="277"/>
      <c r="B21" s="268"/>
      <c r="C21" s="390"/>
      <c r="D21" s="382"/>
      <c r="E21" s="385"/>
      <c r="F21" s="406"/>
      <c r="G21" s="139"/>
    </row>
    <row r="22" spans="1:7" ht="79.5" customHeight="1">
      <c r="A22" s="275" t="s">
        <v>283</v>
      </c>
      <c r="B22" s="266">
        <v>1</v>
      </c>
      <c r="C22" s="388">
        <v>24</v>
      </c>
      <c r="D22" s="380"/>
      <c r="E22" s="383">
        <f>D22*B22</f>
        <v>0</v>
      </c>
      <c r="F22" s="405"/>
      <c r="G22" s="139"/>
    </row>
    <row r="23" spans="1:7" ht="79.5" customHeight="1">
      <c r="A23" s="276"/>
      <c r="B23" s="267"/>
      <c r="C23" s="389"/>
      <c r="D23" s="381"/>
      <c r="E23" s="384"/>
      <c r="F23" s="406"/>
      <c r="G23" s="139"/>
    </row>
    <row r="24" spans="1:7" ht="82.5" customHeight="1" thickBot="1">
      <c r="A24" s="277"/>
      <c r="B24" s="268"/>
      <c r="C24" s="390"/>
      <c r="D24" s="382"/>
      <c r="E24" s="385"/>
      <c r="F24" s="406"/>
      <c r="G24" s="139"/>
    </row>
    <row r="25" spans="1:7" ht="49.5" customHeight="1">
      <c r="A25" s="422" t="s">
        <v>252</v>
      </c>
      <c r="B25" s="266">
        <v>5</v>
      </c>
      <c r="C25" s="411">
        <v>24</v>
      </c>
      <c r="D25" s="380"/>
      <c r="E25" s="383">
        <f>D25*B25</f>
        <v>0</v>
      </c>
      <c r="F25" s="405"/>
      <c r="G25" s="139"/>
    </row>
    <row r="26" spans="1:7" ht="22.5" customHeight="1">
      <c r="A26" s="403"/>
      <c r="B26" s="267"/>
      <c r="C26" s="412"/>
      <c r="D26" s="381"/>
      <c r="E26" s="384"/>
      <c r="F26" s="406"/>
      <c r="G26" s="139"/>
    </row>
    <row r="27" spans="1:7" ht="17.25" customHeight="1" thickBot="1">
      <c r="A27" s="404"/>
      <c r="B27" s="268"/>
      <c r="C27" s="413"/>
      <c r="D27" s="382"/>
      <c r="E27" s="385"/>
      <c r="F27" s="407"/>
      <c r="G27" s="139"/>
    </row>
    <row r="28" spans="1:7" ht="99.75" customHeight="1">
      <c r="A28" s="275" t="s">
        <v>268</v>
      </c>
      <c r="B28" s="266">
        <v>1</v>
      </c>
      <c r="C28" s="388">
        <v>60</v>
      </c>
      <c r="D28" s="380"/>
      <c r="E28" s="383">
        <f>D28*B28</f>
        <v>0</v>
      </c>
      <c r="F28" s="405"/>
      <c r="G28" s="139"/>
    </row>
    <row r="29" spans="1:7" ht="54.75" customHeight="1">
      <c r="A29" s="276"/>
      <c r="B29" s="267"/>
      <c r="C29" s="389"/>
      <c r="D29" s="381"/>
      <c r="E29" s="384"/>
      <c r="F29" s="406"/>
      <c r="G29" s="139"/>
    </row>
    <row r="30" spans="1:7" ht="73.5" customHeight="1" thickBot="1">
      <c r="A30" s="277"/>
      <c r="B30" s="268"/>
      <c r="C30" s="390"/>
      <c r="D30" s="382"/>
      <c r="E30" s="385"/>
      <c r="F30" s="406"/>
      <c r="G30" s="139"/>
    </row>
    <row r="31" spans="1:7" ht="49.5" customHeight="1">
      <c r="A31" s="275" t="s">
        <v>269</v>
      </c>
      <c r="B31" s="266">
        <v>1</v>
      </c>
      <c r="C31" s="388">
        <v>36</v>
      </c>
      <c r="D31" s="380"/>
      <c r="E31" s="383">
        <f>D31*B31</f>
        <v>0</v>
      </c>
      <c r="F31" s="405"/>
      <c r="G31" s="139"/>
    </row>
    <row r="32" spans="1:7" ht="35.25" customHeight="1">
      <c r="A32" s="276"/>
      <c r="B32" s="267"/>
      <c r="C32" s="389"/>
      <c r="D32" s="381"/>
      <c r="E32" s="384"/>
      <c r="F32" s="406"/>
      <c r="G32" s="139"/>
    </row>
    <row r="33" spans="1:7" ht="32.25" customHeight="1" thickBot="1">
      <c r="A33" s="277"/>
      <c r="B33" s="268"/>
      <c r="C33" s="390"/>
      <c r="D33" s="382"/>
      <c r="E33" s="385"/>
      <c r="F33" s="407"/>
      <c r="G33" s="139"/>
    </row>
    <row r="34" spans="1:7" ht="408.75" customHeight="1">
      <c r="A34" s="394" t="s">
        <v>291</v>
      </c>
      <c r="B34" s="302">
        <v>1</v>
      </c>
      <c r="C34" s="414">
        <v>24</v>
      </c>
      <c r="D34" s="380"/>
      <c r="E34" s="383">
        <f>D34*B34</f>
        <v>0</v>
      </c>
      <c r="F34" s="417"/>
      <c r="G34" s="139"/>
    </row>
    <row r="35" spans="1:7" ht="408.75" customHeight="1">
      <c r="A35" s="395"/>
      <c r="B35" s="303"/>
      <c r="C35" s="415"/>
      <c r="D35" s="381"/>
      <c r="E35" s="384"/>
      <c r="F35" s="418"/>
      <c r="G35" s="139"/>
    </row>
    <row r="36" spans="1:7" ht="409.5" customHeight="1">
      <c r="A36" s="395"/>
      <c r="B36" s="303"/>
      <c r="C36" s="415"/>
      <c r="D36" s="381"/>
      <c r="E36" s="384"/>
      <c r="F36" s="418"/>
      <c r="G36" s="139"/>
    </row>
    <row r="37" spans="1:7" ht="409.5" customHeight="1" thickBot="1">
      <c r="A37" s="396"/>
      <c r="B37" s="304"/>
      <c r="C37" s="416"/>
      <c r="D37" s="382"/>
      <c r="E37" s="385"/>
      <c r="F37" s="419"/>
      <c r="G37" s="243"/>
    </row>
    <row r="38" spans="1:7" ht="120.75" customHeight="1">
      <c r="A38" s="275" t="s">
        <v>270</v>
      </c>
      <c r="B38" s="266">
        <v>270</v>
      </c>
      <c r="C38" s="388">
        <v>12</v>
      </c>
      <c r="D38" s="380"/>
      <c r="E38" s="383">
        <f>D38*B38</f>
        <v>0</v>
      </c>
      <c r="F38" s="405"/>
      <c r="G38" s="139"/>
    </row>
    <row r="39" spans="1:7" ht="24.75" customHeight="1">
      <c r="A39" s="276"/>
      <c r="B39" s="267"/>
      <c r="C39" s="389"/>
      <c r="D39" s="381"/>
      <c r="E39" s="384"/>
      <c r="F39" s="406"/>
      <c r="G39" s="139"/>
    </row>
    <row r="40" spans="1:7" ht="21" customHeight="1" thickBot="1">
      <c r="A40" s="277"/>
      <c r="B40" s="268"/>
      <c r="C40" s="390"/>
      <c r="D40" s="382"/>
      <c r="E40" s="385"/>
      <c r="F40" s="407"/>
      <c r="G40" s="139"/>
    </row>
    <row r="41" spans="1:7" ht="12.75">
      <c r="A41" s="25"/>
      <c r="B41" s="27"/>
      <c r="C41" s="238"/>
      <c r="D41" s="22"/>
      <c r="E41" s="56"/>
      <c r="F41" s="70"/>
      <c r="G41" s="139"/>
    </row>
    <row r="42" spans="1:11" ht="15.75">
      <c r="A42" s="26"/>
      <c r="B42" s="26"/>
      <c r="C42" s="158"/>
      <c r="D42" s="26"/>
      <c r="E42" s="13"/>
      <c r="F42" s="26"/>
      <c r="G42" s="431"/>
      <c r="H42" s="431"/>
      <c r="I42" s="431"/>
      <c r="J42" s="431"/>
      <c r="K42" s="225"/>
    </row>
    <row r="43" spans="1:9" ht="30" customHeight="1" thickBot="1">
      <c r="A43" s="103" t="s">
        <v>72</v>
      </c>
      <c r="B43" s="98"/>
      <c r="C43" s="162"/>
      <c r="D43" s="98"/>
      <c r="E43" s="93"/>
      <c r="F43" s="98"/>
      <c r="G43" s="223"/>
      <c r="H43" s="65"/>
      <c r="I43" s="65"/>
    </row>
    <row r="44" spans="1:9" ht="102" customHeight="1">
      <c r="A44" s="423" t="s">
        <v>271</v>
      </c>
      <c r="B44" s="266">
        <v>1</v>
      </c>
      <c r="C44" s="388">
        <v>60</v>
      </c>
      <c r="D44" s="380"/>
      <c r="E44" s="383">
        <f>D44*B44</f>
        <v>0</v>
      </c>
      <c r="F44" s="405"/>
      <c r="G44" s="397"/>
      <c r="H44" s="410"/>
      <c r="I44" s="408"/>
    </row>
    <row r="45" spans="1:9" ht="42.75" customHeight="1">
      <c r="A45" s="276"/>
      <c r="B45" s="267"/>
      <c r="C45" s="389"/>
      <c r="D45" s="381"/>
      <c r="E45" s="384"/>
      <c r="F45" s="406"/>
      <c r="G45" s="398"/>
      <c r="H45" s="409"/>
      <c r="I45" s="409"/>
    </row>
    <row r="46" spans="1:9" ht="42" customHeight="1" thickBot="1">
      <c r="A46" s="277"/>
      <c r="B46" s="268"/>
      <c r="C46" s="390"/>
      <c r="D46" s="382"/>
      <c r="E46" s="385"/>
      <c r="F46" s="407"/>
      <c r="G46" s="398"/>
      <c r="H46" s="409"/>
      <c r="I46" s="409"/>
    </row>
    <row r="47" spans="1:9" ht="38.25" customHeight="1">
      <c r="A47" s="275" t="s">
        <v>272</v>
      </c>
      <c r="B47" s="266">
        <v>4</v>
      </c>
      <c r="C47" s="388">
        <v>60</v>
      </c>
      <c r="D47" s="380"/>
      <c r="E47" s="383">
        <f>D47*B47</f>
        <v>0</v>
      </c>
      <c r="F47" s="405"/>
      <c r="G47" s="397"/>
      <c r="H47" s="410"/>
      <c r="I47" s="408"/>
    </row>
    <row r="48" spans="1:9" ht="53.25" customHeight="1">
      <c r="A48" s="276"/>
      <c r="B48" s="267"/>
      <c r="C48" s="389"/>
      <c r="D48" s="381"/>
      <c r="E48" s="384"/>
      <c r="F48" s="406"/>
      <c r="G48" s="398"/>
      <c r="H48" s="409"/>
      <c r="I48" s="409"/>
    </row>
    <row r="49" spans="1:9" ht="60" customHeight="1" thickBot="1">
      <c r="A49" s="277"/>
      <c r="B49" s="268"/>
      <c r="C49" s="390"/>
      <c r="D49" s="382"/>
      <c r="E49" s="385"/>
      <c r="F49" s="407"/>
      <c r="G49" s="398"/>
      <c r="H49" s="409"/>
      <c r="I49" s="409"/>
    </row>
    <row r="50" spans="1:9" ht="240.75" customHeight="1">
      <c r="A50" s="275" t="s">
        <v>273</v>
      </c>
      <c r="B50" s="266">
        <v>25</v>
      </c>
      <c r="C50" s="388">
        <v>24</v>
      </c>
      <c r="D50" s="380"/>
      <c r="E50" s="383">
        <f>D50*B50</f>
        <v>0</v>
      </c>
      <c r="F50" s="405"/>
      <c r="G50" s="397"/>
      <c r="H50" s="410"/>
      <c r="I50" s="408"/>
    </row>
    <row r="51" spans="1:9" ht="19.5" customHeight="1">
      <c r="A51" s="276"/>
      <c r="B51" s="267"/>
      <c r="C51" s="389"/>
      <c r="D51" s="381"/>
      <c r="E51" s="384"/>
      <c r="F51" s="406"/>
      <c r="G51" s="398"/>
      <c r="H51" s="409"/>
      <c r="I51" s="409"/>
    </row>
    <row r="52" spans="1:9" ht="54" customHeight="1" thickBot="1">
      <c r="A52" s="277"/>
      <c r="B52" s="268"/>
      <c r="C52" s="390"/>
      <c r="D52" s="382"/>
      <c r="E52" s="385"/>
      <c r="F52" s="407"/>
      <c r="G52" s="398"/>
      <c r="H52" s="409"/>
      <c r="I52" s="409"/>
    </row>
    <row r="53" spans="1:9" ht="49.5" customHeight="1">
      <c r="A53" s="275" t="s">
        <v>274</v>
      </c>
      <c r="B53" s="266">
        <v>1</v>
      </c>
      <c r="C53" s="388">
        <v>36</v>
      </c>
      <c r="D53" s="380"/>
      <c r="E53" s="383">
        <f>D53*B53</f>
        <v>0</v>
      </c>
      <c r="F53" s="405"/>
      <c r="G53" s="397"/>
      <c r="H53" s="410"/>
      <c r="I53" s="408"/>
    </row>
    <row r="54" spans="1:9" ht="37.5" customHeight="1">
      <c r="A54" s="276"/>
      <c r="B54" s="267"/>
      <c r="C54" s="389"/>
      <c r="D54" s="381"/>
      <c r="E54" s="384"/>
      <c r="F54" s="406"/>
      <c r="G54" s="398"/>
      <c r="H54" s="409"/>
      <c r="I54" s="409"/>
    </row>
    <row r="55" spans="1:9" ht="21.75" customHeight="1" thickBot="1">
      <c r="A55" s="277"/>
      <c r="B55" s="268"/>
      <c r="C55" s="390"/>
      <c r="D55" s="382"/>
      <c r="E55" s="385"/>
      <c r="F55" s="407"/>
      <c r="G55" s="398"/>
      <c r="H55" s="409"/>
      <c r="I55" s="409"/>
    </row>
    <row r="56" spans="1:9" ht="32.25" customHeight="1">
      <c r="A56" s="422" t="s">
        <v>259</v>
      </c>
      <c r="B56" s="266">
        <v>120</v>
      </c>
      <c r="C56" s="411">
        <v>24</v>
      </c>
      <c r="D56" s="380"/>
      <c r="E56" s="383">
        <f>D56*B56</f>
        <v>0</v>
      </c>
      <c r="F56" s="405"/>
      <c r="G56" s="397"/>
      <c r="H56" s="410"/>
      <c r="I56" s="408"/>
    </row>
    <row r="57" spans="1:9" ht="20.25" customHeight="1">
      <c r="A57" s="403"/>
      <c r="B57" s="267"/>
      <c r="C57" s="412"/>
      <c r="D57" s="381"/>
      <c r="E57" s="384"/>
      <c r="F57" s="406"/>
      <c r="G57" s="398"/>
      <c r="H57" s="409"/>
      <c r="I57" s="409"/>
    </row>
    <row r="58" spans="1:9" ht="30" customHeight="1" thickBot="1">
      <c r="A58" s="404"/>
      <c r="B58" s="268"/>
      <c r="C58" s="413"/>
      <c r="D58" s="382"/>
      <c r="E58" s="385"/>
      <c r="F58" s="407"/>
      <c r="G58" s="398"/>
      <c r="H58" s="409"/>
      <c r="I58" s="409"/>
    </row>
    <row r="59" spans="1:9" ht="39.75" customHeight="1">
      <c r="A59" s="275" t="s">
        <v>256</v>
      </c>
      <c r="B59" s="266">
        <v>1</v>
      </c>
      <c r="C59" s="388">
        <v>24</v>
      </c>
      <c r="D59" s="380"/>
      <c r="E59" s="383">
        <f>D59*B59</f>
        <v>0</v>
      </c>
      <c r="F59" s="405"/>
      <c r="G59" s="397"/>
      <c r="H59" s="410"/>
      <c r="I59" s="408"/>
    </row>
    <row r="60" spans="1:9" ht="39.75" customHeight="1">
      <c r="A60" s="276"/>
      <c r="B60" s="267"/>
      <c r="C60" s="389"/>
      <c r="D60" s="381"/>
      <c r="E60" s="384"/>
      <c r="F60" s="406"/>
      <c r="G60" s="398"/>
      <c r="H60" s="409"/>
      <c r="I60" s="409"/>
    </row>
    <row r="61" spans="1:9" ht="27.75" customHeight="1" thickBot="1">
      <c r="A61" s="277"/>
      <c r="B61" s="268"/>
      <c r="C61" s="390"/>
      <c r="D61" s="382"/>
      <c r="E61" s="385"/>
      <c r="F61" s="407"/>
      <c r="G61" s="398"/>
      <c r="H61" s="409"/>
      <c r="I61" s="409"/>
    </row>
    <row r="62" spans="1:7" ht="49.5" customHeight="1">
      <c r="A62" s="263" t="s">
        <v>260</v>
      </c>
      <c r="B62" s="266">
        <v>1</v>
      </c>
      <c r="C62" s="435">
        <v>24</v>
      </c>
      <c r="D62" s="380"/>
      <c r="E62" s="383">
        <f>D62*B62</f>
        <v>0</v>
      </c>
      <c r="F62" s="405"/>
      <c r="G62" s="139"/>
    </row>
    <row r="63" spans="1:8" ht="49.5" customHeight="1">
      <c r="A63" s="264"/>
      <c r="B63" s="267"/>
      <c r="C63" s="436"/>
      <c r="D63" s="381"/>
      <c r="E63" s="384"/>
      <c r="F63" s="406"/>
      <c r="G63" s="139"/>
      <c r="H63" s="14"/>
    </row>
    <row r="64" spans="1:8" ht="99" customHeight="1" thickBot="1">
      <c r="A64" s="265"/>
      <c r="B64" s="268"/>
      <c r="C64" s="437"/>
      <c r="D64" s="382"/>
      <c r="E64" s="385"/>
      <c r="F64" s="407"/>
      <c r="G64" s="139"/>
      <c r="H64" s="14"/>
    </row>
    <row r="65" spans="1:10" ht="15.75">
      <c r="A65" s="25"/>
      <c r="B65" s="27"/>
      <c r="C65" s="234"/>
      <c r="D65" s="22"/>
      <c r="E65" s="56"/>
      <c r="F65" s="22"/>
      <c r="G65" s="431"/>
      <c r="H65" s="431"/>
      <c r="I65" s="431"/>
      <c r="J65" s="431"/>
    </row>
    <row r="66" spans="1:9" ht="30" customHeight="1" thickBot="1">
      <c r="A66" s="100" t="s">
        <v>73</v>
      </c>
      <c r="B66" s="232"/>
      <c r="C66" s="235"/>
      <c r="D66" s="232"/>
      <c r="E66" s="233"/>
      <c r="F66" s="232"/>
      <c r="G66" s="223"/>
      <c r="H66" s="65"/>
      <c r="I66" s="65"/>
    </row>
    <row r="67" spans="1:9" ht="69.75" customHeight="1">
      <c r="A67" s="275" t="s">
        <v>275</v>
      </c>
      <c r="B67" s="266">
        <v>1</v>
      </c>
      <c r="C67" s="388">
        <v>60</v>
      </c>
      <c r="D67" s="380"/>
      <c r="E67" s="383">
        <f>D67*B67</f>
        <v>0</v>
      </c>
      <c r="F67" s="405"/>
      <c r="G67" s="397"/>
      <c r="H67" s="410"/>
      <c r="I67" s="408"/>
    </row>
    <row r="68" spans="1:9" ht="69.75" customHeight="1">
      <c r="A68" s="276"/>
      <c r="B68" s="267"/>
      <c r="C68" s="389"/>
      <c r="D68" s="381"/>
      <c r="E68" s="384"/>
      <c r="F68" s="406"/>
      <c r="G68" s="398"/>
      <c r="H68" s="409"/>
      <c r="I68" s="409"/>
    </row>
    <row r="69" spans="1:9" ht="69.75" customHeight="1" thickBot="1">
      <c r="A69" s="277"/>
      <c r="B69" s="268"/>
      <c r="C69" s="390"/>
      <c r="D69" s="382"/>
      <c r="E69" s="385"/>
      <c r="F69" s="407"/>
      <c r="G69" s="398"/>
      <c r="H69" s="409"/>
      <c r="I69" s="409"/>
    </row>
    <row r="70" spans="1:9" ht="69.75" customHeight="1">
      <c r="A70" s="275" t="s">
        <v>276</v>
      </c>
      <c r="B70" s="266">
        <v>1</v>
      </c>
      <c r="C70" s="388">
        <v>60</v>
      </c>
      <c r="D70" s="380"/>
      <c r="E70" s="383">
        <f>D70*B70</f>
        <v>0</v>
      </c>
      <c r="F70" s="405"/>
      <c r="G70" s="397"/>
      <c r="H70" s="410"/>
      <c r="I70" s="408"/>
    </row>
    <row r="71" spans="1:9" ht="69.75" customHeight="1">
      <c r="A71" s="276"/>
      <c r="B71" s="267"/>
      <c r="C71" s="389"/>
      <c r="D71" s="381"/>
      <c r="E71" s="384"/>
      <c r="F71" s="406"/>
      <c r="G71" s="398"/>
      <c r="H71" s="409"/>
      <c r="I71" s="409"/>
    </row>
    <row r="72" spans="1:9" ht="24.75" customHeight="1" thickBot="1">
      <c r="A72" s="277"/>
      <c r="B72" s="268"/>
      <c r="C72" s="390"/>
      <c r="D72" s="382"/>
      <c r="E72" s="385"/>
      <c r="F72" s="407"/>
      <c r="G72" s="398"/>
      <c r="H72" s="409"/>
      <c r="I72" s="409"/>
    </row>
    <row r="73" spans="1:9" ht="60" customHeight="1">
      <c r="A73" s="427" t="s">
        <v>277</v>
      </c>
      <c r="B73" s="266">
        <v>3</v>
      </c>
      <c r="C73" s="388">
        <v>60</v>
      </c>
      <c r="D73" s="380"/>
      <c r="E73" s="383">
        <f>D73*B73</f>
        <v>0</v>
      </c>
      <c r="F73" s="405"/>
      <c r="G73" s="397"/>
      <c r="H73" s="410"/>
      <c r="I73" s="408"/>
    </row>
    <row r="74" spans="1:9" ht="60" customHeight="1">
      <c r="A74" s="276"/>
      <c r="B74" s="267"/>
      <c r="C74" s="389"/>
      <c r="D74" s="381"/>
      <c r="E74" s="384"/>
      <c r="F74" s="406"/>
      <c r="G74" s="398"/>
      <c r="H74" s="409"/>
      <c r="I74" s="409"/>
    </row>
    <row r="75" spans="1:9" ht="34.5" customHeight="1" thickBot="1">
      <c r="A75" s="277"/>
      <c r="B75" s="268"/>
      <c r="C75" s="390"/>
      <c r="D75" s="382"/>
      <c r="E75" s="385"/>
      <c r="F75" s="407"/>
      <c r="G75" s="398"/>
      <c r="H75" s="409"/>
      <c r="I75" s="409"/>
    </row>
    <row r="76" spans="1:9" s="228" customFormat="1" ht="271.5" customHeight="1">
      <c r="A76" s="275" t="s">
        <v>278</v>
      </c>
      <c r="B76" s="266">
        <v>18</v>
      </c>
      <c r="C76" s="388">
        <v>24</v>
      </c>
      <c r="D76" s="380"/>
      <c r="E76" s="383">
        <f>D76*B76</f>
        <v>0</v>
      </c>
      <c r="F76" s="405"/>
      <c r="G76" s="397"/>
      <c r="H76" s="410"/>
      <c r="I76" s="408"/>
    </row>
    <row r="77" spans="1:9" s="228" customFormat="1" ht="39.75" customHeight="1">
      <c r="A77" s="276"/>
      <c r="B77" s="267"/>
      <c r="C77" s="389"/>
      <c r="D77" s="381"/>
      <c r="E77" s="384"/>
      <c r="F77" s="406"/>
      <c r="G77" s="398"/>
      <c r="H77" s="409"/>
      <c r="I77" s="409"/>
    </row>
    <row r="78" spans="1:9" s="228" customFormat="1" ht="35.25" customHeight="1" thickBot="1">
      <c r="A78" s="277"/>
      <c r="B78" s="268"/>
      <c r="C78" s="390"/>
      <c r="D78" s="382"/>
      <c r="E78" s="385"/>
      <c r="F78" s="407"/>
      <c r="G78" s="398"/>
      <c r="H78" s="409"/>
      <c r="I78" s="409"/>
    </row>
    <row r="79" spans="1:9" s="228" customFormat="1" ht="45" customHeight="1">
      <c r="A79" s="275" t="s">
        <v>279</v>
      </c>
      <c r="B79" s="266">
        <v>1</v>
      </c>
      <c r="C79" s="388">
        <v>36</v>
      </c>
      <c r="D79" s="380"/>
      <c r="E79" s="383">
        <f>D79*B79</f>
        <v>0</v>
      </c>
      <c r="F79" s="405"/>
      <c r="G79" s="397"/>
      <c r="H79" s="410"/>
      <c r="I79" s="408"/>
    </row>
    <row r="80" spans="1:9" s="228" customFormat="1" ht="45" customHeight="1">
      <c r="A80" s="276"/>
      <c r="B80" s="267"/>
      <c r="C80" s="389"/>
      <c r="D80" s="381"/>
      <c r="E80" s="384"/>
      <c r="F80" s="406"/>
      <c r="G80" s="398"/>
      <c r="H80" s="409"/>
      <c r="I80" s="409"/>
    </row>
    <row r="81" spans="1:9" s="228" customFormat="1" ht="27.75" customHeight="1" thickBot="1">
      <c r="A81" s="277"/>
      <c r="B81" s="268"/>
      <c r="C81" s="390"/>
      <c r="D81" s="382"/>
      <c r="E81" s="385"/>
      <c r="F81" s="407"/>
      <c r="G81" s="398"/>
      <c r="H81" s="409"/>
      <c r="I81" s="409"/>
    </row>
    <row r="82" spans="1:9" s="227" customFormat="1" ht="30" customHeight="1">
      <c r="A82" s="402" t="s">
        <v>257</v>
      </c>
      <c r="B82" s="266">
        <v>100</v>
      </c>
      <c r="C82" s="411">
        <v>24</v>
      </c>
      <c r="D82" s="399"/>
      <c r="E82" s="383">
        <f>D82*B82</f>
        <v>0</v>
      </c>
      <c r="F82" s="428"/>
      <c r="G82" s="397"/>
      <c r="H82" s="410"/>
      <c r="I82" s="408"/>
    </row>
    <row r="83" spans="1:9" s="227" customFormat="1" ht="30" customHeight="1">
      <c r="A83" s="403"/>
      <c r="B83" s="267"/>
      <c r="C83" s="412"/>
      <c r="D83" s="400"/>
      <c r="E83" s="384"/>
      <c r="F83" s="429"/>
      <c r="G83" s="398"/>
      <c r="H83" s="409"/>
      <c r="I83" s="409"/>
    </row>
    <row r="84" spans="1:9" s="227" customFormat="1" ht="30" customHeight="1" thickBot="1">
      <c r="A84" s="404"/>
      <c r="B84" s="268"/>
      <c r="C84" s="413"/>
      <c r="D84" s="401"/>
      <c r="E84" s="385"/>
      <c r="F84" s="430"/>
      <c r="G84" s="398"/>
      <c r="H84" s="409"/>
      <c r="I84" s="409"/>
    </row>
    <row r="85" spans="1:9" ht="30" customHeight="1">
      <c r="A85" s="422" t="s">
        <v>253</v>
      </c>
      <c r="B85" s="266">
        <v>80</v>
      </c>
      <c r="C85" s="411">
        <v>24</v>
      </c>
      <c r="D85" s="380"/>
      <c r="E85" s="383">
        <f>D85*B85</f>
        <v>0</v>
      </c>
      <c r="F85" s="405"/>
      <c r="G85" s="397"/>
      <c r="H85" s="410"/>
      <c r="I85" s="408"/>
    </row>
    <row r="86" spans="1:9" ht="23.25" customHeight="1">
      <c r="A86" s="403"/>
      <c r="B86" s="267"/>
      <c r="C86" s="412"/>
      <c r="D86" s="381"/>
      <c r="E86" s="384"/>
      <c r="F86" s="406"/>
      <c r="G86" s="398"/>
      <c r="H86" s="409"/>
      <c r="I86" s="409"/>
    </row>
    <row r="87" spans="1:9" ht="20.25" customHeight="1" thickBot="1">
      <c r="A87" s="404"/>
      <c r="B87" s="268"/>
      <c r="C87" s="413"/>
      <c r="D87" s="382"/>
      <c r="E87" s="385"/>
      <c r="F87" s="407"/>
      <c r="G87" s="398"/>
      <c r="H87" s="409"/>
      <c r="I87" s="409"/>
    </row>
    <row r="88" spans="1:9" ht="30" customHeight="1">
      <c r="A88" s="275" t="s">
        <v>258</v>
      </c>
      <c r="B88" s="266">
        <v>1</v>
      </c>
      <c r="C88" s="388">
        <v>24</v>
      </c>
      <c r="D88" s="380"/>
      <c r="E88" s="383">
        <f>D88*B88</f>
        <v>0</v>
      </c>
      <c r="F88" s="405"/>
      <c r="G88" s="397"/>
      <c r="H88" s="410"/>
      <c r="I88" s="408"/>
    </row>
    <row r="89" spans="1:9" ht="25.5" customHeight="1">
      <c r="A89" s="276"/>
      <c r="B89" s="267"/>
      <c r="C89" s="389"/>
      <c r="D89" s="381"/>
      <c r="E89" s="384"/>
      <c r="F89" s="406"/>
      <c r="G89" s="398"/>
      <c r="H89" s="409"/>
      <c r="I89" s="409"/>
    </row>
    <row r="90" spans="1:9" ht="39.75" customHeight="1" thickBot="1">
      <c r="A90" s="277"/>
      <c r="B90" s="268"/>
      <c r="C90" s="390"/>
      <c r="D90" s="382"/>
      <c r="E90" s="385"/>
      <c r="F90" s="407"/>
      <c r="G90" s="398"/>
      <c r="H90" s="409"/>
      <c r="I90" s="409"/>
    </row>
    <row r="91" spans="1:7" s="230" customFormat="1" ht="49.5" customHeight="1">
      <c r="A91" s="263" t="s">
        <v>261</v>
      </c>
      <c r="B91" s="302">
        <v>1</v>
      </c>
      <c r="C91" s="435">
        <v>24</v>
      </c>
      <c r="D91" s="391"/>
      <c r="E91" s="383">
        <f>D91*B91</f>
        <v>0</v>
      </c>
      <c r="F91" s="424"/>
      <c r="G91" s="229"/>
    </row>
    <row r="92" spans="1:8" s="230" customFormat="1" ht="49.5" customHeight="1">
      <c r="A92" s="264"/>
      <c r="B92" s="303"/>
      <c r="C92" s="436"/>
      <c r="D92" s="392"/>
      <c r="E92" s="384"/>
      <c r="F92" s="425"/>
      <c r="G92" s="229"/>
      <c r="H92" s="231"/>
    </row>
    <row r="93" spans="1:8" s="230" customFormat="1" ht="84" customHeight="1" thickBot="1">
      <c r="A93" s="265"/>
      <c r="B93" s="304"/>
      <c r="C93" s="437"/>
      <c r="D93" s="393"/>
      <c r="E93" s="385"/>
      <c r="F93" s="426"/>
      <c r="G93" s="229"/>
      <c r="H93" s="231"/>
    </row>
    <row r="94" ht="21" customHeight="1">
      <c r="G94" s="140"/>
    </row>
    <row r="95" ht="21" customHeight="1">
      <c r="G95" s="140"/>
    </row>
    <row r="96" ht="21" customHeight="1" thickBot="1">
      <c r="G96" s="140"/>
    </row>
    <row r="97" spans="1:7" ht="39.75" customHeight="1" thickBot="1">
      <c r="A97" s="247" t="s">
        <v>280</v>
      </c>
      <c r="B97" s="248"/>
      <c r="C97" s="248"/>
      <c r="D97" s="248"/>
      <c r="E97" s="248"/>
      <c r="F97" s="252">
        <f>SUM(E7:E93)</f>
        <v>0</v>
      </c>
      <c r="G97" s="140"/>
    </row>
    <row r="98" spans="1:7" s="134" customFormat="1" ht="39.75" customHeight="1" thickBot="1">
      <c r="A98" s="247" t="s">
        <v>281</v>
      </c>
      <c r="B98" s="249"/>
      <c r="C98" s="249"/>
      <c r="D98" s="249"/>
      <c r="E98" s="249"/>
      <c r="F98" s="252">
        <f>F97*0.21</f>
        <v>0</v>
      </c>
      <c r="G98" s="222"/>
    </row>
    <row r="99" spans="1:8" ht="39.75" customHeight="1" thickBot="1">
      <c r="A99" s="250" t="s">
        <v>5</v>
      </c>
      <c r="B99" s="251"/>
      <c r="C99" s="251"/>
      <c r="D99" s="251"/>
      <c r="E99" s="251"/>
      <c r="F99" s="253">
        <f>SUM(F97:F98)</f>
        <v>0</v>
      </c>
      <c r="G99" s="141"/>
      <c r="H99" s="14"/>
    </row>
    <row r="100" spans="2:8" ht="12.75">
      <c r="B100" s="14"/>
      <c r="D100" s="14"/>
      <c r="E100" s="14"/>
      <c r="F100" s="14"/>
      <c r="G100" s="141"/>
      <c r="H100" s="14"/>
    </row>
    <row r="101" spans="2:8" ht="12.75">
      <c r="B101" s="14"/>
      <c r="D101" s="14"/>
      <c r="E101" s="14"/>
      <c r="F101" s="14"/>
      <c r="G101" s="141"/>
      <c r="H101" s="14"/>
    </row>
    <row r="102" spans="1:8" ht="23.25" customHeight="1">
      <c r="A102" s="256" t="s">
        <v>285</v>
      </c>
      <c r="B102" s="14"/>
      <c r="C102" s="237"/>
      <c r="D102" s="14"/>
      <c r="E102" s="14"/>
      <c r="F102" s="14"/>
      <c r="G102" s="141"/>
      <c r="H102" s="14"/>
    </row>
    <row r="103" spans="1:8" ht="12.75">
      <c r="A103" s="255"/>
      <c r="B103" s="14"/>
      <c r="D103" s="14"/>
      <c r="E103" s="14"/>
      <c r="F103" s="14"/>
      <c r="G103" s="141"/>
      <c r="H103" s="14"/>
    </row>
    <row r="104" spans="1:8" ht="47.25" customHeight="1">
      <c r="A104" s="386" t="s">
        <v>290</v>
      </c>
      <c r="B104" s="254"/>
      <c r="C104" s="254"/>
      <c r="D104" s="254"/>
      <c r="E104" s="14"/>
      <c r="F104" s="14"/>
      <c r="G104" s="141"/>
      <c r="H104" s="14"/>
    </row>
    <row r="105" spans="1:8" ht="35.25" customHeight="1">
      <c r="A105" s="387"/>
      <c r="B105" s="254"/>
      <c r="C105" s="254"/>
      <c r="D105" s="254"/>
      <c r="E105" s="14"/>
      <c r="F105" s="14"/>
      <c r="G105" s="141"/>
      <c r="H105" s="14"/>
    </row>
    <row r="106" spans="1:8" ht="33" customHeight="1">
      <c r="A106" s="387"/>
      <c r="B106" s="254"/>
      <c r="C106" s="254"/>
      <c r="D106" s="254"/>
      <c r="E106" s="14"/>
      <c r="F106" s="14"/>
      <c r="G106" s="141"/>
      <c r="H106" s="14"/>
    </row>
    <row r="107" spans="2:8" ht="12.75">
      <c r="B107" s="14"/>
      <c r="D107" s="14"/>
      <c r="E107" s="14"/>
      <c r="F107" s="14"/>
      <c r="G107" s="141"/>
      <c r="H107" s="14"/>
    </row>
    <row r="108" spans="2:8" ht="12.75">
      <c r="B108" s="14"/>
      <c r="D108" s="14"/>
      <c r="E108" s="14"/>
      <c r="F108" s="14"/>
      <c r="G108" s="141"/>
      <c r="H108" s="14"/>
    </row>
    <row r="109" spans="2:8" ht="12.75">
      <c r="B109" s="14"/>
      <c r="D109" s="14"/>
      <c r="E109" s="14"/>
      <c r="F109" s="14"/>
      <c r="G109" s="141"/>
      <c r="H109" s="14"/>
    </row>
    <row r="110" spans="2:8" ht="12.75">
      <c r="B110" s="14"/>
      <c r="D110" s="14"/>
      <c r="E110" s="14"/>
      <c r="F110" s="14"/>
      <c r="G110" s="141"/>
      <c r="H110" s="14"/>
    </row>
    <row r="111" spans="2:8" ht="12.75">
      <c r="B111" s="14"/>
      <c r="D111" s="14"/>
      <c r="E111" s="14"/>
      <c r="F111" s="14"/>
      <c r="G111" s="141"/>
      <c r="H111" s="14"/>
    </row>
    <row r="112" spans="2:8" ht="12.75">
      <c r="B112" s="14"/>
      <c r="D112" s="14"/>
      <c r="E112" s="14"/>
      <c r="F112" s="14"/>
      <c r="G112" s="141"/>
      <c r="H112" s="14"/>
    </row>
    <row r="113" spans="2:8" ht="12.75">
      <c r="B113" s="14"/>
      <c r="D113" s="14"/>
      <c r="E113" s="14"/>
      <c r="F113" s="14"/>
      <c r="G113" s="141"/>
      <c r="H113" s="14"/>
    </row>
    <row r="114" spans="2:8" ht="12.75">
      <c r="B114" s="14"/>
      <c r="D114" s="14"/>
      <c r="E114" s="14"/>
      <c r="F114" s="14"/>
      <c r="G114" s="141"/>
      <c r="H114" s="14"/>
    </row>
    <row r="115" spans="2:8" ht="12.75">
      <c r="B115" s="14"/>
      <c r="D115" s="14"/>
      <c r="E115" s="14"/>
      <c r="F115" s="14"/>
      <c r="G115" s="141"/>
      <c r="H115" s="14"/>
    </row>
    <row r="116" spans="2:8" ht="12.75">
      <c r="B116" s="14"/>
      <c r="D116" s="14"/>
      <c r="E116" s="14"/>
      <c r="F116" s="14"/>
      <c r="G116" s="141"/>
      <c r="H116" s="14"/>
    </row>
    <row r="117" spans="2:8" ht="12.75">
      <c r="B117" s="14"/>
      <c r="D117" s="14"/>
      <c r="E117" s="14"/>
      <c r="F117" s="14"/>
      <c r="G117" s="141"/>
      <c r="H117" s="14"/>
    </row>
    <row r="118" spans="2:8" ht="12.75">
      <c r="B118" s="14"/>
      <c r="D118" s="14"/>
      <c r="E118" s="14"/>
      <c r="F118" s="14"/>
      <c r="G118" s="141"/>
      <c r="H118" s="14"/>
    </row>
    <row r="119" spans="2:8" ht="12.75">
      <c r="B119" s="14"/>
      <c r="D119" s="14"/>
      <c r="E119" s="14"/>
      <c r="F119" s="14"/>
      <c r="G119" s="141"/>
      <c r="H119" s="14"/>
    </row>
  </sheetData>
  <sheetProtection/>
  <mergeCells count="211">
    <mergeCell ref="A6:F6"/>
    <mergeCell ref="D4:E4"/>
    <mergeCell ref="B7:B9"/>
    <mergeCell ref="B10:B12"/>
    <mergeCell ref="B13:B15"/>
    <mergeCell ref="C13:C15"/>
    <mergeCell ref="F7:F9"/>
    <mergeCell ref="F10:F12"/>
    <mergeCell ref="F13:F15"/>
    <mergeCell ref="D7:D9"/>
    <mergeCell ref="B53:B55"/>
    <mergeCell ref="B56:B58"/>
    <mergeCell ref="B85:B87"/>
    <mergeCell ref="B88:B90"/>
    <mergeCell ref="B91:B93"/>
    <mergeCell ref="B82:B84"/>
    <mergeCell ref="C25:C27"/>
    <mergeCell ref="C28:C30"/>
    <mergeCell ref="C31:C33"/>
    <mergeCell ref="B59:B61"/>
    <mergeCell ref="B62:B64"/>
    <mergeCell ref="B25:B27"/>
    <mergeCell ref="B28:B30"/>
    <mergeCell ref="B31:B33"/>
    <mergeCell ref="B47:B49"/>
    <mergeCell ref="B50:B52"/>
    <mergeCell ref="C79:C81"/>
    <mergeCell ref="C82:C84"/>
    <mergeCell ref="B38:B40"/>
    <mergeCell ref="B44:B46"/>
    <mergeCell ref="B67:B69"/>
    <mergeCell ref="C85:C87"/>
    <mergeCell ref="B70:B72"/>
    <mergeCell ref="B73:B75"/>
    <mergeCell ref="B76:B78"/>
    <mergeCell ref="B79:B81"/>
    <mergeCell ref="C88:C90"/>
    <mergeCell ref="C91:C93"/>
    <mergeCell ref="C38:C40"/>
    <mergeCell ref="C53:C55"/>
    <mergeCell ref="C62:C64"/>
    <mergeCell ref="C67:C69"/>
    <mergeCell ref="C70:C72"/>
    <mergeCell ref="C73:C75"/>
    <mergeCell ref="C76:C78"/>
    <mergeCell ref="C59:C61"/>
    <mergeCell ref="G88:G90"/>
    <mergeCell ref="G67:G69"/>
    <mergeCell ref="G70:G72"/>
    <mergeCell ref="G65:J65"/>
    <mergeCell ref="G42:J42"/>
    <mergeCell ref="C7:C9"/>
    <mergeCell ref="C10:C12"/>
    <mergeCell ref="C16:C18"/>
    <mergeCell ref="C19:C21"/>
    <mergeCell ref="C22:C24"/>
    <mergeCell ref="F82:F84"/>
    <mergeCell ref="G73:G75"/>
    <mergeCell ref="G76:G78"/>
    <mergeCell ref="G79:G81"/>
    <mergeCell ref="G82:G84"/>
    <mergeCell ref="G85:G87"/>
    <mergeCell ref="F85:F87"/>
    <mergeCell ref="F16:F18"/>
    <mergeCell ref="F19:F21"/>
    <mergeCell ref="F22:F24"/>
    <mergeCell ref="F88:F90"/>
    <mergeCell ref="F91:F93"/>
    <mergeCell ref="A53:A55"/>
    <mergeCell ref="A56:A58"/>
    <mergeCell ref="A76:A78"/>
    <mergeCell ref="A67:A69"/>
    <mergeCell ref="A73:A75"/>
    <mergeCell ref="A91:A93"/>
    <mergeCell ref="A85:A87"/>
    <mergeCell ref="A7:A9"/>
    <mergeCell ref="A50:A52"/>
    <mergeCell ref="A44:A46"/>
    <mergeCell ref="A10:A12"/>
    <mergeCell ref="A38:A40"/>
    <mergeCell ref="A31:A33"/>
    <mergeCell ref="A22:A24"/>
    <mergeCell ref="A25:A27"/>
    <mergeCell ref="A13:A15"/>
    <mergeCell ref="I56:I58"/>
    <mergeCell ref="I59:I61"/>
    <mergeCell ref="F38:F40"/>
    <mergeCell ref="F44:F46"/>
    <mergeCell ref="H47:H49"/>
    <mergeCell ref="G44:G46"/>
    <mergeCell ref="G47:G49"/>
    <mergeCell ref="F53:F55"/>
    <mergeCell ref="F59:F61"/>
    <mergeCell ref="G53:G55"/>
    <mergeCell ref="H50:H52"/>
    <mergeCell ref="A47:A49"/>
    <mergeCell ref="A19:A21"/>
    <mergeCell ref="E19:E21"/>
    <mergeCell ref="H44:H46"/>
    <mergeCell ref="E47:E49"/>
    <mergeCell ref="F31:F33"/>
    <mergeCell ref="A28:A30"/>
    <mergeCell ref="D53:D55"/>
    <mergeCell ref="A16:A18"/>
    <mergeCell ref="A59:A61"/>
    <mergeCell ref="A62:A64"/>
    <mergeCell ref="E50:E52"/>
    <mergeCell ref="E25:E27"/>
    <mergeCell ref="F25:F27"/>
    <mergeCell ref="F28:F30"/>
    <mergeCell ref="B19:B21"/>
    <mergeCell ref="F47:F49"/>
    <mergeCell ref="F50:F52"/>
    <mergeCell ref="B16:B18"/>
    <mergeCell ref="B22:B24"/>
    <mergeCell ref="D50:D52"/>
    <mergeCell ref="D25:D27"/>
    <mergeCell ref="D47:D49"/>
    <mergeCell ref="F56:F58"/>
    <mergeCell ref="F34:F37"/>
    <mergeCell ref="D22:D24"/>
    <mergeCell ref="D38:D40"/>
    <mergeCell ref="E38:E40"/>
    <mergeCell ref="I85:I87"/>
    <mergeCell ref="A70:A72"/>
    <mergeCell ref="C56:C58"/>
    <mergeCell ref="D28:D30"/>
    <mergeCell ref="B34:B37"/>
    <mergeCell ref="C34:C37"/>
    <mergeCell ref="F62:F64"/>
    <mergeCell ref="D31:D33"/>
    <mergeCell ref="E31:E33"/>
    <mergeCell ref="G50:G52"/>
    <mergeCell ref="F70:F72"/>
    <mergeCell ref="H85:H87"/>
    <mergeCell ref="H88:H90"/>
    <mergeCell ref="I67:I69"/>
    <mergeCell ref="I70:I72"/>
    <mergeCell ref="I73:I75"/>
    <mergeCell ref="I76:I78"/>
    <mergeCell ref="I79:I81"/>
    <mergeCell ref="I82:I84"/>
    <mergeCell ref="H73:H75"/>
    <mergeCell ref="H70:H72"/>
    <mergeCell ref="H82:H84"/>
    <mergeCell ref="H56:H58"/>
    <mergeCell ref="H59:H61"/>
    <mergeCell ref="F73:F75"/>
    <mergeCell ref="F76:F78"/>
    <mergeCell ref="H76:H78"/>
    <mergeCell ref="H79:H81"/>
    <mergeCell ref="G56:G58"/>
    <mergeCell ref="F67:F69"/>
    <mergeCell ref="E7:E9"/>
    <mergeCell ref="D19:D21"/>
    <mergeCell ref="D16:D18"/>
    <mergeCell ref="I88:I90"/>
    <mergeCell ref="H53:H55"/>
    <mergeCell ref="I44:I46"/>
    <mergeCell ref="I47:I49"/>
    <mergeCell ref="I50:I52"/>
    <mergeCell ref="I53:I55"/>
    <mergeCell ref="H67:H69"/>
    <mergeCell ref="E53:E55"/>
    <mergeCell ref="D10:D12"/>
    <mergeCell ref="E10:E12"/>
    <mergeCell ref="E22:E24"/>
    <mergeCell ref="E28:E30"/>
    <mergeCell ref="E16:E18"/>
    <mergeCell ref="E13:E15"/>
    <mergeCell ref="D13:D15"/>
    <mergeCell ref="A88:A90"/>
    <mergeCell ref="A79:A81"/>
    <mergeCell ref="D34:D37"/>
    <mergeCell ref="E34:E37"/>
    <mergeCell ref="E73:E75"/>
    <mergeCell ref="D56:D58"/>
    <mergeCell ref="E56:E58"/>
    <mergeCell ref="D44:D46"/>
    <mergeCell ref="E44:E46"/>
    <mergeCell ref="D73:D75"/>
    <mergeCell ref="E91:E93"/>
    <mergeCell ref="E70:E72"/>
    <mergeCell ref="E62:E64"/>
    <mergeCell ref="C44:C46"/>
    <mergeCell ref="C47:C49"/>
    <mergeCell ref="D62:D64"/>
    <mergeCell ref="D88:D90"/>
    <mergeCell ref="E88:E90"/>
    <mergeCell ref="D67:D69"/>
    <mergeCell ref="D76:D78"/>
    <mergeCell ref="G59:G61"/>
    <mergeCell ref="D82:D84"/>
    <mergeCell ref="E82:E84"/>
    <mergeCell ref="A82:A84"/>
    <mergeCell ref="E85:E87"/>
    <mergeCell ref="D85:D87"/>
    <mergeCell ref="E79:E81"/>
    <mergeCell ref="D79:D81"/>
    <mergeCell ref="E76:E78"/>
    <mergeCell ref="F79:F81"/>
    <mergeCell ref="D1:F1"/>
    <mergeCell ref="A3:F3"/>
    <mergeCell ref="D59:D61"/>
    <mergeCell ref="E59:E61"/>
    <mergeCell ref="D70:D72"/>
    <mergeCell ref="A104:A106"/>
    <mergeCell ref="C50:C52"/>
    <mergeCell ref="D91:D93"/>
    <mergeCell ref="E67:E69"/>
    <mergeCell ref="A34:A37"/>
  </mergeCells>
  <printOptions/>
  <pageMargins left="0.25" right="0.25" top="0.75" bottom="0.75" header="0.3" footer="0.3"/>
  <pageSetup fitToHeight="0" fitToWidth="1"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Otto Martínek</dc:creator>
  <cp:keywords/>
  <dc:description/>
  <cp:lastModifiedBy>Kinský Josef</cp:lastModifiedBy>
  <cp:lastPrinted>2019-02-25T11:42:57Z</cp:lastPrinted>
  <dcterms:created xsi:type="dcterms:W3CDTF">2016-09-14T12:42:01Z</dcterms:created>
  <dcterms:modified xsi:type="dcterms:W3CDTF">2019-02-27T07:13:06Z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