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0320" windowHeight="7530" firstSheet="4" activeTab="4"/>
  </bookViews>
  <sheets>
    <sheet name="rekapitulace" sheetId="1" state="hidden" r:id="rId1"/>
    <sheet name="ZŠ Masarykova" sheetId="2" state="hidden" r:id="rId2"/>
    <sheet name="ZŠ Plánická" sheetId="3" state="hidden" r:id="rId3"/>
    <sheet name="konektivita" sheetId="4" state="hidden" r:id="rId4"/>
    <sheet name="IT vybavení" sheetId="5" r:id="rId5"/>
  </sheets>
  <definedNames/>
  <calcPr fullCalcOnLoad="1"/>
</workbook>
</file>

<file path=xl/sharedStrings.xml><?xml version="1.0" encoding="utf-8"?>
<sst xmlns="http://schemas.openxmlformats.org/spreadsheetml/2006/main" count="518" uniqueCount="191">
  <si>
    <t>Vybavení</t>
  </si>
  <si>
    <t>Oslovená firma</t>
  </si>
  <si>
    <t>Nabídková cena za kus v Kč bez DPH</t>
  </si>
  <si>
    <t>Nabídková cena za kus v Kč vč. DPH</t>
  </si>
  <si>
    <t>Počet kusů</t>
  </si>
  <si>
    <t>Nabídková cena celkem v Kč vč. DPH</t>
  </si>
  <si>
    <t>Cena do rozpočtu</t>
  </si>
  <si>
    <t>3 keře a 3 stromy</t>
  </si>
  <si>
    <t>Technické služby města Klatov</t>
  </si>
  <si>
    <t>Hlavní aktivita</t>
  </si>
  <si>
    <t>Průzkum trhu projektu Vybavení základních škol Klatovy - ZŠ Plánická</t>
  </si>
  <si>
    <t>Celkem ZŠ Masarykova</t>
  </si>
  <si>
    <t>Celkem ZŠ Plánická</t>
  </si>
  <si>
    <t>Hlavní aktivita - keramická dílna</t>
  </si>
  <si>
    <t>Petr Krejnik</t>
  </si>
  <si>
    <t>PROPEC</t>
  </si>
  <si>
    <t>Tablet.docx</t>
  </si>
  <si>
    <t>Celkem ZŠ Čapkova</t>
  </si>
  <si>
    <t>BVD Pece</t>
  </si>
  <si>
    <t>Bohumil Dach</t>
  </si>
  <si>
    <t>KINETIC KT, s.r.o.</t>
  </si>
  <si>
    <t>AV Media</t>
  </si>
  <si>
    <t>Práce a dopravné související s instalací Interaktivní tabule, výukového SW, ozvučení a pylonového pojezdu</t>
  </si>
  <si>
    <t>3D tiskárna.pdf</t>
  </si>
  <si>
    <t>RTS Plzeň spol. s r.o.</t>
  </si>
  <si>
    <t>Astra-K</t>
  </si>
  <si>
    <t>INVEST TEL s.r.o.</t>
  </si>
  <si>
    <t>Jazyková učebna</t>
  </si>
  <si>
    <t>Počítačová učebna č. 1</t>
  </si>
  <si>
    <t>Počítačová učebna č. 2</t>
  </si>
  <si>
    <t>Zeleň</t>
  </si>
  <si>
    <t>Vedlejší aktivita</t>
  </si>
  <si>
    <t>MS Office Pro</t>
  </si>
  <si>
    <t>Učebna přírodopisu, chemie a fyziky</t>
  </si>
  <si>
    <t>Průzkum trhu projektu Vybavení základních škol v Klatovech - ZŠ Masarykova</t>
  </si>
  <si>
    <t>C SYSTÉM CZ, a.s.</t>
  </si>
  <si>
    <t>ENGEL s.r.o.</t>
  </si>
  <si>
    <t>FAST ČR, a.s.</t>
  </si>
  <si>
    <t>úprava datových rozvodů</t>
  </si>
  <si>
    <t>Učebna přírodopisu, chemie, fyziky, počítačová učebna č. 2 a jazyková učebna</t>
  </si>
  <si>
    <t>Podlahová krytina</t>
  </si>
  <si>
    <t>Město Klatovy</t>
  </si>
  <si>
    <t>Hlavní aktivita - Jazyková učebna</t>
  </si>
  <si>
    <t>Stavební práce - jazyková učebna</t>
  </si>
  <si>
    <t>Kabinet Fyziky</t>
  </si>
  <si>
    <t>Učebna PC</t>
  </si>
  <si>
    <t>ZŠ Plánická</t>
  </si>
  <si>
    <t>ZŠ Čapkova</t>
  </si>
  <si>
    <t>Průzkum trhu projektu Vybavení základních škol Klatovy - konektivita (ZŠ Plánická a ZŠ Čapkova)</t>
  </si>
  <si>
    <t>Celkem konektivita</t>
  </si>
  <si>
    <t>Společné řešení</t>
  </si>
  <si>
    <t>Dodávka kabeláže a racků</t>
  </si>
  <si>
    <t>Z+M servis</t>
  </si>
  <si>
    <t>Autocont</t>
  </si>
  <si>
    <t>Nabídková cena celkem v Kč bez DPH</t>
  </si>
  <si>
    <t>Xanadu</t>
  </si>
  <si>
    <t>Rozpočtení položky "Dodávka kabeláže a racků" k ostatním položkám</t>
  </si>
  <si>
    <t>Cena za kus</t>
  </si>
  <si>
    <t>s DPH</t>
  </si>
  <si>
    <t>Nové parametry</t>
  </si>
  <si>
    <t>Odůvodnění změny parametrů</t>
  </si>
  <si>
    <t>NOVÁ
Nabídková cena za kus v Kč bez DPH</t>
  </si>
  <si>
    <t>NOVÁ
Nabídková cena za kus v Kč vč. DPH</t>
  </si>
  <si>
    <t>NOVÁ
Nabídková cena celkem v Kč vč. DPH</t>
  </si>
  <si>
    <t>Nové paremtry</t>
  </si>
  <si>
    <t>NOVĚ
Oslovená  firma</t>
  </si>
  <si>
    <t>NOVĚ
Oslovená firma</t>
  </si>
  <si>
    <t>CELKEM ZŠ MASARYKOVA</t>
  </si>
  <si>
    <t>NOVÁ
Nabídková cena celkem v Kč bez DPH</t>
  </si>
  <si>
    <t>Cena celkem</t>
  </si>
  <si>
    <t>NOVÁ Cena celkem</t>
  </si>
  <si>
    <t>NOVÁ Cena za kus</t>
  </si>
  <si>
    <r>
      <t xml:space="preserve">Interaktivní tabule
</t>
    </r>
    <r>
      <rPr>
        <sz val="10"/>
        <color theme="1"/>
        <rFont val="Arial"/>
        <family val="2"/>
      </rPr>
      <t>• úhlopříčka 190 cm
• rozměr 165x130 cm
• vč. instalace a dopravy</t>
    </r>
    <r>
      <rPr>
        <b/>
        <sz val="10"/>
        <color indexed="8"/>
        <rFont val="Arial"/>
        <family val="2"/>
      </rPr>
      <t xml:space="preserve">
</t>
    </r>
  </si>
  <si>
    <r>
      <rPr>
        <b/>
        <sz val="10"/>
        <color indexed="8"/>
        <rFont val="Arial"/>
        <family val="2"/>
      </rPr>
      <t>Výukový SW</t>
    </r>
    <r>
      <rPr>
        <sz val="10"/>
        <color theme="1"/>
        <rFont val="Arial"/>
        <family val="2"/>
      </rPr>
      <t xml:space="preserve">
• výukový software pro interaktivní tabuli</t>
    </r>
  </si>
  <si>
    <r>
      <rPr>
        <b/>
        <sz val="10"/>
        <color indexed="8"/>
        <rFont val="Arial"/>
        <family val="2"/>
      </rPr>
      <t>Ozvučení</t>
    </r>
    <r>
      <rPr>
        <sz val="10"/>
        <color theme="1"/>
        <rFont val="Arial"/>
        <family val="2"/>
      </rPr>
      <t xml:space="preserve">
• ozvučení pro interaktivní tabuli
• reproduktory 2x 14 W
• s USB
• vč. instalace a dopravy
</t>
    </r>
  </si>
  <si>
    <r>
      <rPr>
        <b/>
        <sz val="10"/>
        <color indexed="8"/>
        <rFont val="Arial"/>
        <family val="2"/>
      </rPr>
      <t>Pylonový pojezd s křídly</t>
    </r>
    <r>
      <rPr>
        <sz val="10"/>
        <color theme="1"/>
        <rFont val="Arial"/>
        <family val="2"/>
      </rPr>
      <t xml:space="preserve">
• k interaktivní tabuli
• bílá křídla
• vč. instalace a dopravy
</t>
    </r>
  </si>
  <si>
    <r>
      <rPr>
        <b/>
        <sz val="10"/>
        <color indexed="8"/>
        <rFont val="Arial"/>
        <family val="2"/>
      </rPr>
      <t>Vizualizér</t>
    </r>
    <r>
      <rPr>
        <sz val="10"/>
        <color theme="1"/>
        <rFont val="Arial"/>
        <family val="2"/>
      </rPr>
      <t xml:space="preserve">
• flexibilní rameno s kamerou
• připojení USB, VGA, DVI
• vč. instalace a dopravy
</t>
    </r>
  </si>
  <si>
    <r>
      <rPr>
        <b/>
        <sz val="10"/>
        <color indexed="8"/>
        <rFont val="Arial"/>
        <family val="2"/>
      </rPr>
      <t>Projektor</t>
    </r>
    <r>
      <rPr>
        <sz val="10"/>
        <color theme="1"/>
        <rFont val="Arial"/>
        <family val="2"/>
      </rPr>
      <t xml:space="preserve">
• ultrakrátká projekce
• svítivost min. 3 200 ANSI lm
• rozlišení  1024x768
• zobrazení 4:3
• vč. instalace a dopravy
</t>
    </r>
  </si>
  <si>
    <r>
      <rPr>
        <b/>
        <sz val="10"/>
        <color indexed="8"/>
        <rFont val="Arial"/>
        <family val="2"/>
      </rPr>
      <t>PC + klávesnice + myš</t>
    </r>
    <r>
      <rPr>
        <sz val="10"/>
        <color theme="1"/>
        <rFont val="Arial"/>
        <family val="2"/>
      </rPr>
      <t xml:space="preserve">
• 16 Gb RAM
• 128 Gb SSD
• DVD RAM
• čtečka paměťových karet
• procesor Intel Core i7-6700
• vč. operačního systému
• min 4x USB 3.0 a 2x USB 2.0
• vč. klávesnice a myši
</t>
    </r>
  </si>
  <si>
    <r>
      <rPr>
        <b/>
        <sz val="10"/>
        <color indexed="8"/>
        <rFont val="Arial"/>
        <family val="2"/>
      </rPr>
      <t>Monitor</t>
    </r>
    <r>
      <rPr>
        <sz val="10"/>
        <color theme="1"/>
        <rFont val="Arial"/>
        <family val="2"/>
      </rPr>
      <t xml:space="preserve">
• velikost obrazovky 24´´
• rozlišení FULL HD 1920x1080
• LED monitor
• konektory: USB, HDMI, DP, DVI
</t>
    </r>
  </si>
  <si>
    <r>
      <rPr>
        <b/>
        <sz val="10"/>
        <color indexed="8"/>
        <rFont val="Arial"/>
        <family val="2"/>
      </rPr>
      <t>Dataprojektor</t>
    </r>
    <r>
      <rPr>
        <sz val="10"/>
        <color theme="1"/>
        <rFont val="Arial"/>
        <family val="2"/>
      </rPr>
      <t xml:space="preserve">
• rozlišení 1024x768
• s USB
• 2x HDMI
• DPL projektor
• svítivost 4000 ANSI lm
• kontrast 11000:1
</t>
    </r>
  </si>
  <si>
    <r>
      <rPr>
        <b/>
        <sz val="10"/>
        <color indexed="8"/>
        <rFont val="Arial"/>
        <family val="2"/>
      </rPr>
      <t>Laserová tiskárna</t>
    </r>
    <r>
      <rPr>
        <sz val="10"/>
        <color theme="1"/>
        <rFont val="Arial"/>
        <family val="2"/>
      </rPr>
      <t xml:space="preserve">
• laserová, barevná
• min 20 str./min
• USB 2.0 + LAN
• Rozlišení 600x600 dpi
</t>
    </r>
  </si>
  <si>
    <r>
      <rPr>
        <b/>
        <sz val="10"/>
        <color indexed="8"/>
        <rFont val="Arial"/>
        <family val="2"/>
      </rPr>
      <t>3D tiskárna</t>
    </r>
    <r>
      <rPr>
        <sz val="10"/>
        <color theme="1"/>
        <rFont val="Arial"/>
        <family val="2"/>
      </rPr>
      <t xml:space="preserve">
• velikost tiskové plochy min. 150x150x150 mm
• USB
• multifunkční – s tiskárnou, scannerem, kopírkou
</t>
    </r>
  </si>
  <si>
    <r>
      <rPr>
        <b/>
        <sz val="10"/>
        <color indexed="8"/>
        <rFont val="Arial"/>
        <family val="2"/>
      </rPr>
      <t>Ineraktivní projektor s dotykem prstu</t>
    </r>
    <r>
      <rPr>
        <sz val="10"/>
        <color theme="1"/>
        <rFont val="Arial"/>
        <family val="2"/>
      </rPr>
      <t xml:space="preserve">
• kontrast 10 000:1
• rozlišení 1280x800
• svítivost 3600 ANSI lm
• životnost lampy min 5 000/10 000 hodin 
(normal/eko režim)
• reproduktory 2x 10 W
• ultrakrátká projekční vzdálenost
• vstupy: HDMI, video, VGA
• ovládání perem i prstem
• vč. dopravy, instalace a nastavení
</t>
    </r>
  </si>
  <si>
    <r>
      <rPr>
        <b/>
        <sz val="10"/>
        <color indexed="8"/>
        <rFont val="Arial"/>
        <family val="2"/>
      </rPr>
      <t>Tablet</t>
    </r>
    <r>
      <rPr>
        <sz val="10"/>
        <color theme="1"/>
        <rFont val="Arial"/>
        <family val="2"/>
      </rPr>
      <t xml:space="preserve">
• 4 GB RAM
• 128 GB ROM
• vnitřní paměť 128 GB
• displej 10´´
• rozlišení 1920x1200
• USB 3.0, micro SD slot, Docking connector, Keyboard connector
</t>
    </r>
  </si>
  <si>
    <r>
      <rPr>
        <b/>
        <sz val="10"/>
        <color indexed="8"/>
        <rFont val="Arial"/>
        <family val="2"/>
      </rPr>
      <t>Pec pro výpal keramiky</t>
    </r>
    <r>
      <rPr>
        <sz val="10"/>
        <color theme="1"/>
        <rFont val="Arial"/>
        <family val="2"/>
      </rPr>
      <t xml:space="preserve">
• provozní teplota max. 1260°C
• vnitřní objem pece min. 260 dm³
• příkon topení 14 kW
• čelní nakládání
• ochrana proti přetopení
• vč. pecních plátů a stojánků
• vč. dopravy a zaškolení
</t>
    </r>
  </si>
  <si>
    <r>
      <rPr>
        <b/>
        <sz val="10"/>
        <color indexed="8"/>
        <rFont val="Arial"/>
        <family val="2"/>
      </rPr>
      <t>Pec pro sušení keramických výrobků</t>
    </r>
    <r>
      <rPr>
        <sz val="10"/>
        <color theme="1"/>
        <rFont val="Arial"/>
        <family val="2"/>
      </rPr>
      <t xml:space="preserve">
• provozní teplota do 200°C
• vnitřní objem pece min. 260 dm³
• ochrana proti přetopení
• příkon topení 5 kW
• čelní nakládání
• vč. dopravy a zaškolení
</t>
    </r>
  </si>
  <si>
    <r>
      <rPr>
        <b/>
        <sz val="10"/>
        <color indexed="8"/>
        <rFont val="Arial"/>
        <family val="2"/>
      </rPr>
      <t>Odkalovací nádrž</t>
    </r>
    <r>
      <rPr>
        <sz val="10"/>
        <color theme="1"/>
        <rFont val="Arial"/>
        <family val="2"/>
      </rPr>
      <t xml:space="preserve">
• možnost připojení k umyvadlu a odpadu
• transportní kolečka s brzdou
• vč. dopravy a zaškolení
</t>
    </r>
  </si>
  <si>
    <r>
      <rPr>
        <b/>
        <sz val="10"/>
        <color indexed="8"/>
        <rFont val="Arial"/>
        <family val="2"/>
      </rPr>
      <t>Válcová stolice</t>
    </r>
    <r>
      <rPr>
        <sz val="10"/>
        <color theme="1"/>
        <rFont val="Arial"/>
        <family val="2"/>
      </rPr>
      <t xml:space="preserve">
• válcovaná plocha 30 x 50 cm
• volitelné nastavení tloušťky plátů
• vč. dopravy a zaškolení
</t>
    </r>
  </si>
  <si>
    <r>
      <rPr>
        <b/>
        <sz val="10"/>
        <color indexed="8"/>
        <rFont val="Arial"/>
        <family val="2"/>
      </rPr>
      <t>SW pro ovládání učebny</t>
    </r>
    <r>
      <rPr>
        <sz val="10"/>
        <color theme="1"/>
        <rFont val="Arial"/>
        <family val="2"/>
      </rPr>
      <t xml:space="preserve">
• možnosti SW: monitorovat aktivity žáků, sdílet obrazovky mezi žáky, sdílení souborů, řídit povolení/zakázání přístupu k internetu
• možnost vzdáleně spouštět aplikace, zhasnout obrazovku žákům
• možnost vzdálené práce na stanicích
• možnost zvýraznit potřebnou část obrazovky
• model: 1 učitel a neomezený počet řízených PC v učebně
• podpora 2 monitorů učitele
</t>
    </r>
  </si>
  <si>
    <r>
      <rPr>
        <b/>
        <sz val="10"/>
        <color indexed="8"/>
        <rFont val="Arial"/>
        <family val="2"/>
      </rPr>
      <t>Robotická lego stavebnice</t>
    </r>
    <r>
      <rPr>
        <sz val="10"/>
        <color theme="1"/>
        <rFont val="Arial"/>
        <family val="2"/>
      </rPr>
      <t xml:space="preserve">
• stavebnice pro výukové účely – stavby a programování robotů
•  centrální jednotka programovatelná pomocí PC a tabletu
• komunikace: min USB, WiFi, Bluetooth
• senzory: min 1x ultrazvukové, 1x světelné/barevné, 1x gyroskopické, 2x dotykové čidlo a 3 servomotory
• možnost vytvoření min. 5 různých robotů
• komponenty pro tvorbu složitějších modelů (šnekové, diferenciál apod), vícekolových modelů vč. spojovacího materiálu
• vč. nabíjecí baterie a adaptéru
• vč. manuálu v českém jazyce, vzorových příkladů a kontejneru pro uložení dílků
</t>
    </r>
  </si>
  <si>
    <r>
      <rPr>
        <b/>
        <sz val="10"/>
        <color indexed="8"/>
        <rFont val="Arial"/>
        <family val="2"/>
      </rPr>
      <t>Tablet</t>
    </r>
    <r>
      <rPr>
        <sz val="10"/>
        <color theme="1"/>
        <rFont val="Arial"/>
        <family val="2"/>
      </rPr>
      <t xml:space="preserve">
• Displej  minimálně 9,7“ 2048 × 1536
• Bezdrátové připojení Wifi ac (2,4 I 5 GHz), Bluetooth 4.0
• interní paměť 32 GB
• Senzory gyroskop, iBeacon, barometr, akcelerometr
•  Funkce Součástí tabletu je originální pouzdro
• Nabíjení a komunikace  USB-C, Lighting nebo obdobný kompatibilní
• Součástí dodávky bude software pro centrální správu všech tabletů a řízení výuky 
</t>
    </r>
  </si>
  <si>
    <r>
      <rPr>
        <b/>
        <sz val="10"/>
        <color indexed="8"/>
        <rFont val="Arial"/>
        <family val="2"/>
      </rPr>
      <t>Firewall</t>
    </r>
    <r>
      <rPr>
        <sz val="10"/>
        <color theme="1"/>
        <rFont val="Arial"/>
        <family val="2"/>
      </rPr>
      <t xml:space="preserve">
• porty: min 6x 1GbE (min. 2x WAN), USB pro ext. Modem
• agregace portů: podpora LACP 802.3ad a přenosu VLAN 802.1q skrz agregační interface
• prostupnost: min. 2,5 GBps pro libovolnou velikost paketu
• min. 1,5 mil. Současných spojení
• prostupnost SSL VPN: min. 100 Mbps
• prostupnost IPS: min. 600 Mbps
• min. 3 virtuální kontexty
• režimy Active/Passive i Active/Active  se společnou konfigurací
• dualdisk: podpora současného běhu Ipv4 a Ipv6
• aplikační kontrola: detekce, monitoring, povolení či zakázání vice než 2000 síťových aplikací na základě signatury dané aplikace, nikoliv dle portu
• antivir: pro vybrané protokoly, možnost volby různých databází, podpora archivace škodlivého obsahu, podpora protokolu ICAP pro offroad AV engine, možnost detekce Grayware
• antispamová a antivirová inspekce elektronické pošty
• automatická aktualizace UTM funkcí poskytovaná výrobcem zařízení
• ověřování uživatelů: LDAP, Active Directory, Single Sign On vůči Active Directory, Radius, TACACS+, Ověřování na základě certifikátu
• export síťových toků (Netflow nebo ekvivalent)
• funkce: NAT, statické a dynymické routování, publikace interních serverů
</t>
    </r>
  </si>
  <si>
    <r>
      <rPr>
        <b/>
        <sz val="10"/>
        <color indexed="8"/>
        <rFont val="Arial"/>
        <family val="2"/>
      </rPr>
      <t>UPS</t>
    </r>
    <r>
      <rPr>
        <sz val="10"/>
        <color theme="1"/>
        <rFont val="Arial"/>
        <family val="2"/>
      </rPr>
      <t xml:space="preserve">
• provedení do racku, včetně montážního materiálu
• jmenovité napětí 230 V, jednofázová na vstupu i výstupu
• výkon 1500 VA/ 1350 W
• technologie Line-interactiv
• účinnost min. 95%, účiník 0,9
• stabilizace: výstupní napětí, odchylka max. ±10 % od jmenovité hodnoty
• vstup: zásuvka IEC C14
• výstup: min. 8 zásuvek IEC C13 s měřením spotřeby
• automatický interní bypass, možnost měnit baterie za chodu bez odstávky, vestavěný úplný systémový autotest
• komunikační porty: RS-232, USB
• možnost dálkového ovládání a restartování chráněných zařízení přes síť, korektní shutdown operačních systémů
• UPS musí být plně podporovaná pro použití ve vizualizačních prostředích Vmware a Microsoft Hyper-V, vč. dodávky příslušného SW
</t>
    </r>
  </si>
  <si>
    <r>
      <rPr>
        <b/>
        <sz val="10"/>
        <color indexed="8"/>
        <rFont val="Arial"/>
        <family val="2"/>
      </rPr>
      <t>Optické moduly a kabely</t>
    </r>
    <r>
      <rPr>
        <sz val="10"/>
        <color theme="1"/>
        <rFont val="Arial"/>
        <family val="2"/>
      </rPr>
      <t xml:space="preserve">
• 2 ks modulů SFP 1 Gb, SM, BiDirectional, včetně DMI diagnostiky pro nabízené přepínače
• 6 (4+2) ks moduly SFP+ 10 Gb, SM, BiDirectional, včetně DMI diagnostiky pro centrální přepínač a přístupové přepínače
• 2 ks moduly SFP+ 10 Gb, SM, BiDirectional, včetně DMI diagnostiky pro server
• ke každému SFP/SFP+ modulu kabel SM s konektory SC – dle modulu, délka 3m
</t>
    </r>
  </si>
  <si>
    <r>
      <rPr>
        <b/>
        <sz val="10"/>
        <color indexed="8"/>
        <rFont val="Arial"/>
        <family val="2"/>
      </rPr>
      <t>Identity managment</t>
    </r>
    <r>
      <rPr>
        <sz val="10"/>
        <color theme="1"/>
        <rFont val="Arial"/>
        <family val="2"/>
      </rPr>
      <t xml:space="preserve">
• SW řešení pro automatické správy celého životního identit
• zdrojový systém – školský systém Bakaláři
• řízené systémy – Adresářové služby LDAP a Active Directory, Office 365
• otevřené rozhraní pro napojení dalších obecných systémů (např. docházkový, přístupový, stravovací apod.)
• integrované a uživatelsky nastavitelné workflow pro automatizaci operací s identitami vč. schvalování
• podrobné logování veškerých operací 
</t>
    </r>
  </si>
  <si>
    <r>
      <rPr>
        <b/>
        <sz val="10"/>
        <color indexed="8"/>
        <rFont val="Arial"/>
        <family val="2"/>
      </rPr>
      <t>Antivir stanice a servery</t>
    </r>
    <r>
      <rPr>
        <sz val="10"/>
        <color theme="1"/>
        <rFont val="Arial"/>
        <family val="2"/>
      </rPr>
      <t xml:space="preserve">
• ochrana před malware, integrovaný firewall, ochrana HIPS, řízení a ochrana webového přístupu, správa aplikací, centrální správa, centrální aktualizace, vzdálená automatická aktualizace
• podporované operační systémy: všechny deskopové a serverové OS Microsoft 
</t>
    </r>
  </si>
  <si>
    <r>
      <rPr>
        <b/>
        <sz val="10"/>
        <color indexed="8"/>
        <rFont val="Arial"/>
        <family val="2"/>
      </rPr>
      <t>Optické moduly</t>
    </r>
    <r>
      <rPr>
        <sz val="10"/>
        <color theme="1"/>
        <rFont val="Arial"/>
        <family val="2"/>
      </rPr>
      <t xml:space="preserve">
• 2 ks modulů SFP 1 Gb, SM, BiDirectional, včetně DMI diagnostiky pro nabízené přepínače
• 6 (4+2) ks moduly SFP+ 10 Gb, SM, BiDirectional, včetně DMI diagnostiky pro centrální přepínač a přístupové přepínače
• 2 ks moduly SFP+ 10 Gb, SM, BiDirectional, včetně DMI diagnostiky pro server
• ke každému SFP/SFP+ modulu kabel SM s konektory SC – dle modulu, délka 3m
</t>
    </r>
  </si>
  <si>
    <r>
      <rPr>
        <b/>
        <sz val="10"/>
        <color indexed="8"/>
        <rFont val="Arial"/>
        <family val="2"/>
      </rPr>
      <t>Hvězdičkový certifikát</t>
    </r>
    <r>
      <rPr>
        <sz val="10"/>
        <color theme="1"/>
        <rFont val="Arial"/>
        <family val="2"/>
      </rPr>
      <t xml:space="preserve">
• pro zabezpečení internetových služeb a komunikace
• vystavení veřejnou certifikační autoritou, jejíž kořenový certifikát je standardně součástí běžných neskopových a mobilních operačních systémů (Linux, Windows, OSX, Android, IQS)
• vč. automatických aktualizací
</t>
    </r>
  </si>
  <si>
    <r>
      <rPr>
        <b/>
        <sz val="10"/>
        <color indexed="8"/>
        <rFont val="Arial"/>
        <family val="2"/>
      </rPr>
      <t>Monitoring, logování</t>
    </r>
    <r>
      <rPr>
        <sz val="10"/>
        <color theme="1"/>
        <rFont val="Arial"/>
        <family val="2"/>
      </rPr>
      <t xml:space="preserve">
• systém pro sběr dat, ukládání a správu provozních bezpečnostních informací
• systém a protokoly sběru dat: Netflow a kompatibilní, syslog. SNMP trap, textové logy, SQL databáze, Windows Event Log
• uchovávání logů min 6 měsíců, automatická archivace starších záznamů s možností obnovy
• ukládání dat do databáze, případná databázová licence součástí dodávky
</t>
    </r>
  </si>
  <si>
    <r>
      <rPr>
        <b/>
        <sz val="10"/>
        <color indexed="8"/>
        <rFont val="Arial"/>
        <family val="2"/>
      </rPr>
      <t>Wifi AP</t>
    </r>
    <r>
      <rPr>
        <sz val="10"/>
        <color theme="1"/>
        <rFont val="Arial"/>
        <family val="2"/>
      </rPr>
      <t xml:space="preserve">
• přístupový bod (AP) WiFi vč. montážního materiálu na stěnu nebo strop
• činnost v radiovém pásmu 2,4 a 5 GHz současně
• podpora 802.3at, 802.11n, 802.11ac, 802.11x
• detekce non-WiFi rušení, spekrální analýza
• porty: min 2x 1Gb, PoE
• kompatibilita se stávajícím kontrolorem Ubiquity UniFi</t>
    </r>
  </si>
  <si>
    <r>
      <rPr>
        <b/>
        <sz val="10"/>
        <color indexed="8"/>
        <rFont val="Arial"/>
        <family val="2"/>
      </rPr>
      <t>SW core centrální 24x 1Gb+4x10Gb</t>
    </r>
    <r>
      <rPr>
        <sz val="10"/>
        <color theme="1"/>
        <rFont val="Arial"/>
        <family val="2"/>
      </rPr>
      <t xml:space="preserve">
• L2/L3 přepínač v rackovém provedení max. 1U
• 24x 1GbE, 4x 10 Gb SFP+
• neblokovaná architektura, prostupnost min. 200 Gb
• statické a dynamické routování, policy based rating
• víceúrovňové QoS
• VLAN 802.1Q, MAC i protokol based, podpora zařazování do VLAN a přidělení QoS a přístupových filtrů na základě 802.1X ověření
• podpora 802.1X
• plný Ipv4 a Ipv6 dualdisk vč. směrování a QoS
• podpora MPLS a VPLS vč. L2 a L3 MPLS VPN
• export síťových toků (Netflow nebo ekvivalent)
• plná podpora CLI, SSH, SNMP 1-3, syslog, sFlow, RMON, web rozhraní
</t>
    </r>
  </si>
  <si>
    <r>
      <rPr>
        <b/>
        <sz val="10"/>
        <color indexed="8"/>
        <rFont val="Arial"/>
        <family val="2"/>
      </rPr>
      <t>Wifi AP</t>
    </r>
    <r>
      <rPr>
        <sz val="10"/>
        <color theme="1"/>
        <rFont val="Arial"/>
        <family val="2"/>
      </rPr>
      <t xml:space="preserve">
• přístupový bod (AP) WiFi vč. montážního materiálu na stěnu nebo strop
• činnost v radiovém pásmu 2,4 a 5 GHz současně
• podpora 802.3at, 802.11n, 802.11ac, 802.11x
• detekce non-WiFi rušení, spekrální analýza
• porty: min 2x 1Gb, PoE
• kompatibilita se stávajícím kontrolorem Ubiquity UniFi
</t>
    </r>
  </si>
  <si>
    <r>
      <rPr>
        <b/>
        <sz val="10"/>
        <color indexed="8"/>
        <rFont val="Arial"/>
        <family val="2"/>
      </rPr>
      <t>Hvězdičkový certifikát</t>
    </r>
    <r>
      <rPr>
        <sz val="10"/>
        <color theme="1"/>
        <rFont val="Arial"/>
        <family val="2"/>
      </rPr>
      <t xml:space="preserve">
• pro zabezpečení internetových služeb a komunikace
• vystavení veřejnou certifikační autoritou, jejíž kořenový certifikát je standardně součástí běžných neskopových a mobilních operačních systémů (Linux, Windows, OSX, Android, IQS)
• vč. automatických aktualizací
</t>
    </r>
  </si>
  <si>
    <t>NOVÁ
Cena do rozpočtu vč. DPH</t>
  </si>
  <si>
    <t>NOVÁ 
Cena do rozpočtu bez DPH</t>
  </si>
  <si>
    <t>NOVÁ
Cena do rozpočtu bez DPH</t>
  </si>
  <si>
    <r>
      <rPr>
        <b/>
        <sz val="10"/>
        <color indexed="8"/>
        <rFont val="Arial"/>
        <family val="2"/>
      </rPr>
      <t>Zálohovací SW</t>
    </r>
    <r>
      <rPr>
        <sz val="10"/>
        <color theme="1"/>
        <rFont val="Arial"/>
        <family val="2"/>
      </rPr>
      <t xml:space="preserve">
• licence pro SW bez omezení počtu zálohovacích virtuálních servrů či aplikací
• efektivita ukládání dat: Integrované technologie komprimace a 81eduplikace.
• provádění datově konzistentních záloh hlavních serverových aplikací – Microsoft SQL server,  Active Directory, souborové systémy – bez nutnosti odstávky aplikace
• možnost plnohodnotné replikace přes WAN pro replikaci virtuálních serverů do vzdálených lokalit
• využívání snapshotů,  zálohování pouze dat změněných od poslední úspěšné zálohy
• podpora operačních systémů Windows a Linux v zálohovaných virtuálních serverech
• možnost ukládání záloh na diskový prostor a páskovou jednotku/knihovnu
• možnost nouzového spuštění zazálohovaného virtuálního serveru z NAS v izolovaném prostředí bez nutnosti obnovy
• vytváření a správa úloh pomocí vestavěných průvodců vč. konfigurace automatického spouštění úloh
• automatický reporting úspěšných i neúspěšných úloh, běžné úlohy obnovy prováděny pomocí průvodců
</t>
    </r>
  </si>
  <si>
    <r>
      <rPr>
        <b/>
        <sz val="10"/>
        <color indexed="8"/>
        <rFont val="Arial"/>
        <family val="2"/>
      </rPr>
      <t>Switch24G 4SFP (server a MAN 10 Gbit)</t>
    </r>
    <r>
      <rPr>
        <sz val="10"/>
        <color theme="1"/>
        <rFont val="Arial"/>
        <family val="2"/>
      </rPr>
      <t xml:space="preserve">
• L2/L3 přepínač v rackovém provedení max. 1U
• 24x 1GbE, 4x 10 Gb SFP+
• neblokovaná architektura, prostupnost min. 200 Gb
• statické a dynamické routování, policy based rating
• víceúrovňové QoS
• VLAN 802.1Q, MAC i protokol based, podpora zařazování do VLAN a přidělení QoS a přístupových filtrů na základě 802.1X ověření
• podpora 802.1X
• plný Ipv4 a Ipv6 dualdisk vč. směrování a QoS
• podpora MPLS a VPLS vč. L2 a L3 MPLS VPN
• export síťových toků (Netflow nebo ekvivalent)
• plná podpora CLI, SSH, SNMP 1-3, syslog, 82how, RMON, web rozhraní
</t>
    </r>
  </si>
  <si>
    <r>
      <rPr>
        <b/>
        <sz val="10"/>
        <color indexed="8"/>
        <rFont val="Arial"/>
        <family val="2"/>
      </rPr>
      <t>10GbE SFP + 2p Module</t>
    </r>
    <r>
      <rPr>
        <sz val="10"/>
        <color theme="1"/>
        <rFont val="Arial"/>
        <family val="2"/>
      </rPr>
      <t xml:space="preserve">
• 2x modul SFP 1 Gb, SM, BiDirectional, vč. DMI diagnostiky pro nabízené přepínače
• 6 (4+2) ks moduly SFP+ 10 Gb, SM, BiDirectional, včetně DMI diagnostiky pro nabízený centrální přepínač a přístupové přepínače
• 2 ks moduly SFP+ 10 Gb, SM, BiDirectional, včetně DMI diagnostiky pro nabízený server
• ke každému SFP/SFP+ modulu kabel SM s konektory SC – dle modulu, délka 3m
</t>
    </r>
  </si>
  <si>
    <r>
      <rPr>
        <b/>
        <sz val="10"/>
        <color indexed="8"/>
        <rFont val="Arial"/>
        <family val="2"/>
      </rPr>
      <t>SW 48G,PoE+, 4x SFP</t>
    </r>
    <r>
      <rPr>
        <sz val="10"/>
        <color theme="1"/>
        <rFont val="Arial"/>
        <family val="2"/>
      </rPr>
      <t xml:space="preserve">
• L2 přepínač v rackovém provedení max. 1U
• podpora stohování pro jednotný management
• neblokovaná architektura
• podpora LACP
• Ipv4 a Ipv6 dualstack vč. podpory ACL a QoS
• VLAN 802.1X
• Podpora CLI, SSH, SNMP 1-3, syslog, 68how, RMON, web rozhraní
• 2 kusy – 48x 1 GB RJ-45 + 4x 1Gb SFP (nesdílené),  min. 100 Gb/s
• 1 kus – 48x 1 Gb RJ-45 + 2x 10 Gb SFP+ (nesdílené), min. 135 Gb/s
• 1 kus – 8x 1Gb RJ-45 + 2x 1 Gb SFP (možno sdílené), min. 16 Gb/s
</t>
    </r>
  </si>
  <si>
    <r>
      <rPr>
        <b/>
        <sz val="10"/>
        <color indexed="8"/>
        <rFont val="Arial"/>
        <family val="2"/>
      </rPr>
      <t>SW 24G,PoE+, 4x SFP</t>
    </r>
    <r>
      <rPr>
        <sz val="10"/>
        <color theme="1"/>
        <rFont val="Arial"/>
        <family val="2"/>
      </rPr>
      <t xml:space="preserve">
• L2 přepínač v rackovém provedení max. 1U
• podpora stohování pro jednotný management
• neblokovaná architektura
• podpora LACP
• Ipv4 a Ipv6 dualstack vč. podpory ACL a QoS
• VLAN 802.1X
• Podpora CLI, SSH, SNMP 1-3, syslog,  68how, RMON, web rozhraní
• 3 kusy – 24x 1 Gb RJ-45 + 4x 1Gb SFP (nesdílené),  min. 55 Gb/s
• 1 kus – 24x 1 Gb RJ-45 + 2x 10 Gb SFP+ (nesdílené), min. 85 Gb/s
</t>
    </r>
  </si>
  <si>
    <r>
      <rPr>
        <b/>
        <sz val="10"/>
        <color indexed="8"/>
        <rFont val="Arial"/>
        <family val="2"/>
      </rPr>
      <t>SW core centrální 24x 1Gb+4x10Gb</t>
    </r>
    <r>
      <rPr>
        <sz val="10"/>
        <color theme="1"/>
        <rFont val="Arial"/>
        <family val="2"/>
      </rPr>
      <t xml:space="preserve">
• L2/L3 přepínač v rackovém provedení max. 1U
• 24x 1GbE, 4x 10 Gb SFP+
• neblokovaná architektura, prostupnost min. 200 Gb
• statické a dynamické routování, policy based rating
• víceúrovňové QoS
• VLAN 802.1Q, MAC i protokol based, podpora zařazování do VLAN a přidělení QoS a přístupových filtrů na základě 802.1X ověření
• podpora 802.1X
• plný Ipv4 a Ipv6 dualdisk vč. směrování a QoS
• podpora MPLS a VPLS vč. L2 a L3 MPLS VPN
• export síťových toků (Netflow nebo ekvivalent)
• plná podpora CLI, SSH, SNMP 1-3, syslog, 77how, RMON, web rozhraní
</t>
    </r>
  </si>
  <si>
    <r>
      <rPr>
        <b/>
        <sz val="10"/>
        <color indexed="8"/>
        <rFont val="Arial"/>
        <family val="2"/>
      </rPr>
      <t>SW 48G,PoE+, 4x SFP</t>
    </r>
    <r>
      <rPr>
        <sz val="10"/>
        <color theme="1"/>
        <rFont val="Arial"/>
        <family val="2"/>
      </rPr>
      <t xml:space="preserve">
• L2 přepínač v rackovém provedení max. 1U
• podpora stohování pro jednotný management
• neblokovaná architektura
• podpora LACP
• Ipv4 a Ipv6 dualstack vč. podpory ACL a QoS
• VLAN 802.1X
• Podpora CLI, SSH, SNMP 1-3, syslog,  77how, RMON, web rozhraní
• 2 kusy – 48x 1 GB RJ-45 + 4x 1Gb SFP (nesdílené),  min. 100 Gb/s
• 1 kus – 48x 1 Gb RJ-45 + 2x 10 Gb SFP+ (nesdílené), min. 135 Gb/s
• 1 kus – 8x 1Gb RJ-45 + 2x 1 Gb SFP (možno sdílené), min. 16 Gb/s
</t>
    </r>
  </si>
  <si>
    <r>
      <rPr>
        <b/>
        <sz val="10"/>
        <color indexed="8"/>
        <rFont val="Arial"/>
        <family val="2"/>
      </rPr>
      <t>SW 24G,PoE+, 4x SFP</t>
    </r>
    <r>
      <rPr>
        <sz val="10"/>
        <color theme="1"/>
        <rFont val="Arial"/>
        <family val="2"/>
      </rPr>
      <t xml:space="preserve">
• L2 přepínač v rackovém provedení max. 1U
• podpora stohování pro jednotný management
• neblokovaná architektura
• podpora LACP
• Ipv4 a Ipv6 dualstack vč. podpory ACL a QoS
• VLAN 802.1X
• Podpora CLI, SSH, SNMP 1-3, syslog,  77how, RMON, web rozhraní
• 3 kusy – 24x 1 Gb RJ-45 + 4x 1Gb SFP (nesdílené),  min. 55 Gb/s
• 1 kus – 24x 1 Gb RJ-45 + 2x 10 Gb SFP+ (nesdílené), min. 85 Gb/s
</t>
    </r>
  </si>
  <si>
    <t>PC, klávesnice + myš.pdf</t>
  </si>
  <si>
    <t>Monitor.pdf</t>
  </si>
  <si>
    <t>MS Office Pro - licence.pdf</t>
  </si>
  <si>
    <t>Dataprojektor.pdf</t>
  </si>
  <si>
    <t>Laserová tiskárna.pdf</t>
  </si>
  <si>
    <t>CELKEM ZŠ PLÁNICKÁ</t>
  </si>
  <si>
    <t>CELKEM KONEKTIVITA</t>
  </si>
  <si>
    <r>
      <rPr>
        <b/>
        <sz val="10"/>
        <color indexed="8"/>
        <rFont val="Arial"/>
        <family val="2"/>
      </rPr>
      <t>Dataprojektor</t>
    </r>
    <r>
      <rPr>
        <sz val="10"/>
        <color theme="1"/>
        <rFont val="Arial"/>
        <family val="2"/>
      </rPr>
      <t xml:space="preserve">
• projektor s krátkou projekční vzdáleností
• možnost umístit na strop či stěnu, vč. dodání držáku na strop
• projekční poměr: méně než 0,3:1
• LCD technologie, Svítivost 4000 ANSI
• vstupy: HDMI, VGA, audio, LAN,Wifi
• vč. zdroje světla (životnost min. 4000 hodin při plné svítivosti)</t>
    </r>
  </si>
  <si>
    <r>
      <rPr>
        <b/>
        <sz val="10"/>
        <color indexed="8"/>
        <rFont val="Arial"/>
        <family val="2"/>
      </rPr>
      <t xml:space="preserve">NAS (centrální)
</t>
    </r>
    <r>
      <rPr>
        <sz val="10"/>
        <color theme="1"/>
        <rFont val="Arial"/>
        <family val="2"/>
      </rPr>
      <t xml:space="preserve">• samostatně stojící, možnost umístit mimo rack
• HDD: min. 8 pozice pro HDD, rozšiřitelné min na 16 HDD
• podpora připojení externích disků přes USB 3.0 (min 2 porty)
• možnost výměny disků za chodu
• kapacita: Osazeno min. 8x 4TB  HDD SATAIII/64MB cache určených výrobcem pro NAS (nepřipouští se HDD určené jiným účelům (desktop, kamerové systémy apod.)
• konektivita: Min. 4 x 1Gbit Ethernet porty s podporou agregace linek a redundance
• rychlost zápisu min 110MB/sec při RAIDS a CIFs
• plná podpora Microsoft Hyper-V a Windows ADS a ACL
• síťové protokoly CIFS, WebDAV, 80edu, SSH, SNMP, http/s
• podpora korektního vypnutí signálem z UPS přes LAN při výpadku napájení
• RAM min 2 GB
• integrované typy ochrany dat RAID 1, RAID 5, RAID 6, RAID 10
</t>
    </r>
  </si>
  <si>
    <r>
      <rPr>
        <b/>
        <sz val="10"/>
        <color indexed="8"/>
        <rFont val="Arial"/>
        <family val="2"/>
      </rPr>
      <t xml:space="preserve">HDD
</t>
    </r>
    <r>
      <rPr>
        <sz val="10"/>
        <color theme="1"/>
        <rFont val="Arial"/>
        <family val="2"/>
      </rPr>
      <t xml:space="preserve">• Pevný disk velikosti 3,5“
• rozhraní SATA III 6 Gb/s
• kapacita 4 TB
• 64MB cache
• pro NAS systémy
• možnost provozu 24/7
• integrované typy ochrany dat RAID 1, RAID 5, RAID 6, RAID 10
</t>
    </r>
  </si>
  <si>
    <t>Rozšiřitelnost na 10Gbit</t>
  </si>
  <si>
    <t>Zvýšení RAM na 16GB</t>
  </si>
  <si>
    <t>Náročnější datové přenosy, již je standartem</t>
  </si>
  <si>
    <t>Náročnější aplikace, již standart u nových typů</t>
  </si>
  <si>
    <r>
      <rPr>
        <b/>
        <sz val="10"/>
        <color indexed="8"/>
        <rFont val="Arial"/>
        <family val="2"/>
      </rPr>
      <t>WinSrv Std EDU</t>
    </r>
    <r>
      <rPr>
        <sz val="10"/>
        <color theme="1"/>
        <rFont val="Arial"/>
        <family val="2"/>
      </rPr>
      <t xml:space="preserve">
• licence 64-bitového operačního systému v aktuální verzi
• každá licence musí umožnit provoz min. 2 virtuálních serverů stejné verze v prostředí nabízené serverové  virtualizace, dále provoz všech nabízených aplikací a management nástrojů
</t>
    </r>
    <r>
      <rPr>
        <strike/>
        <sz val="10"/>
        <color indexed="8"/>
        <rFont val="Arial"/>
        <family val="2"/>
      </rPr>
      <t>• klientská licence pro nabízené OS umožňující využívat těchto systémů uživatelům celkem na 130 zařízeních</t>
    </r>
    <r>
      <rPr>
        <sz val="10"/>
        <color theme="1"/>
        <rFont val="Arial"/>
        <family val="2"/>
      </rPr>
      <t xml:space="preserve">
</t>
    </r>
  </si>
  <si>
    <t xml:space="preserve">Špatně popsaná specifikace software,dle datashet </t>
  </si>
  <si>
    <t>Aktualizace popisu</t>
  </si>
  <si>
    <r>
      <rPr>
        <b/>
        <sz val="10"/>
        <color indexed="8"/>
        <rFont val="Arial"/>
        <family val="2"/>
      </rPr>
      <t xml:space="preserve">Win Srv  device CAL EDU • přítupové </t>
    </r>
    <r>
      <rPr>
        <b/>
        <strike/>
        <sz val="10"/>
        <color indexed="8"/>
        <rFont val="Arial"/>
        <family val="2"/>
      </rPr>
      <t xml:space="preserve">klientské </t>
    </r>
    <r>
      <rPr>
        <sz val="10"/>
        <color theme="1"/>
        <rFont val="Arial"/>
        <family val="2"/>
      </rPr>
      <t xml:space="preserve">licence 64-bitového operačního systému v aktuální verzi pro daný serverový systém
</t>
    </r>
  </si>
  <si>
    <r>
      <rPr>
        <b/>
        <sz val="10"/>
        <color indexed="8"/>
        <rFont val="Arial"/>
        <family val="2"/>
      </rPr>
      <t>Win Srv  device</t>
    </r>
    <r>
      <rPr>
        <b/>
        <strike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CAL EDU • přítupové </t>
    </r>
    <r>
      <rPr>
        <b/>
        <strike/>
        <sz val="10"/>
        <color indexed="8"/>
        <rFont val="Arial"/>
        <family val="2"/>
      </rPr>
      <t>klientské</t>
    </r>
    <r>
      <rPr>
        <b/>
        <sz val="10"/>
        <color indexed="8"/>
        <rFont val="Arial"/>
        <family val="2"/>
      </rPr>
      <t xml:space="preserve"> licence 64-bitového operačního systému v aktuální verzi pro daný serverový systém</t>
    </r>
    <r>
      <rPr>
        <sz val="10"/>
        <color theme="1"/>
        <rFont val="Arial"/>
        <family val="2"/>
      </rPr>
      <t xml:space="preserve">
</t>
    </r>
    <r>
      <rPr>
        <strike/>
        <sz val="10"/>
        <color indexed="8"/>
        <rFont val="Arial"/>
        <family val="2"/>
      </rPr>
      <t>• 3x licence 64-bitového operačního systému v aktuální verzi
• každá licence musí umožnit provoz min. 2 virtuálních serverů stejné verze v prostředí nabízené serverové  78how78lizace, dále provoz všech nabízených aplikací a management nástrojů
• klientská licence pro nabízené OS umožňující využívat těchto systémů uživatelům celkem na 130 zařízeních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</si>
  <si>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indexed="8"/>
        <rFont val="Arial"/>
        <family val="2"/>
      </rPr>
      <t>Win Pro Upg EDU - licence Operačního windows 10- UPG pro edu (z důvodu návaznosti na stávající používaný OS)</t>
    </r>
    <r>
      <rPr>
        <strike/>
        <sz val="10"/>
        <color indexed="8"/>
        <rFont val="Arial"/>
        <family val="2"/>
      </rPr>
      <t xml:space="preserve">
• 3x licence 64-bitového operačního systému v aktuální verzi
• každá licence musí umožnit provoz min. 2 virtuálních serverů stejné verze v prostředí nabízené serverové  78how 78lizace, dále provoz všech nabízených aplikací a management nástrojů
• klientská licence pro nabízené OS umožňující využívat těchto systémů uživatelům celkem na 130 zařízeních
</t>
    </r>
  </si>
  <si>
    <r>
      <rPr>
        <b/>
        <sz val="10"/>
        <color indexed="8"/>
        <rFont val="Arial"/>
        <family val="2"/>
      </rPr>
      <t>Monitory</t>
    </r>
    <r>
      <rPr>
        <sz val="10"/>
        <color theme="1"/>
        <rFont val="Arial"/>
        <family val="2"/>
      </rPr>
      <t xml:space="preserve">
• 24“, FullHD 
• Rozlišení: 1920x1080
• IPS panel s podsvícením LED
• matný
• digitální vstup HDMI, 
• DisplayPort</t>
    </r>
  </si>
  <si>
    <t xml:space="preserve">
Nabídková cena za kus v Kč bez DPH</t>
  </si>
  <si>
    <t xml:space="preserve">
Nabídková cena celkem v Kč bez DPH</t>
  </si>
  <si>
    <t>ZŠ Masarykova</t>
  </si>
  <si>
    <t>Celkem ZŠ Čapkova v Kč bez DPH</t>
  </si>
  <si>
    <t>Celkem ZŠ Čapkova v Kč vč. DPH</t>
  </si>
  <si>
    <t>Celkem ZŠ Plánická v Kč bez DPH</t>
  </si>
  <si>
    <t>Celkem ZŠ Plánická v Kč vč. DPH</t>
  </si>
  <si>
    <t>Cena celkem ZŠ Masarykova v Kč bez DPH</t>
  </si>
  <si>
    <t>Cena celkem ZŠ Masarykova v Kč vč. DPH</t>
  </si>
  <si>
    <t>CELKEM IT vybavení v Kč bez DPH</t>
  </si>
  <si>
    <t>CELKEM IT vybavení v Kč vč. DPH</t>
  </si>
  <si>
    <t>DPH</t>
  </si>
  <si>
    <r>
      <rPr>
        <b/>
        <sz val="10"/>
        <color indexed="8"/>
        <rFont val="Arial"/>
        <family val="2"/>
      </rPr>
      <t>Dotykový notebook</t>
    </r>
    <r>
      <rPr>
        <sz val="10"/>
        <color theme="1"/>
        <rFont val="Arial"/>
        <family val="2"/>
      </rPr>
      <t xml:space="preserve">
• multidotykový 14" 1920x1080 IPS antireflexní, min RAM 8GB DDR4,  WiFi 802.11ac, Bluetooth 4.0, HDMI, HD-240 SSD, webkamera,  kompatibilní s Windows Profesional</t>
    </r>
  </si>
  <si>
    <r>
      <rPr>
        <b/>
        <sz val="10"/>
        <color indexed="8"/>
        <rFont val="Arial"/>
        <family val="2"/>
      </rPr>
      <t>Tablet</t>
    </r>
    <r>
      <rPr>
        <sz val="10"/>
        <color theme="1"/>
        <rFont val="Arial"/>
        <family val="2"/>
      </rPr>
      <t xml:space="preserve">
• 8 GB RAM
• 256 GB ROM SSD
• displej 12´´
• rozlišení 2160x1440
• + oddělitelná klávesnice,USB 3.0, micro SD slot,
</t>
    </r>
  </si>
  <si>
    <r>
      <rPr>
        <b/>
        <sz val="10"/>
        <color indexed="8"/>
        <rFont val="Arial"/>
        <family val="2"/>
      </rPr>
      <t>Výukový SW</t>
    </r>
    <r>
      <rPr>
        <sz val="10"/>
        <color theme="1"/>
        <rFont val="Arial"/>
        <family val="2"/>
      </rPr>
      <t xml:space="preserve">
• Výukový software v českém jazyce pro interaktivní tabuli</t>
    </r>
  </si>
  <si>
    <r>
      <rPr>
        <b/>
        <sz val="10"/>
        <color indexed="8"/>
        <rFont val="Arial"/>
        <family val="2"/>
      </rPr>
      <t>Ozvučení</t>
    </r>
    <r>
      <rPr>
        <sz val="10"/>
        <color theme="1"/>
        <rFont val="Arial"/>
        <family val="2"/>
      </rPr>
      <t xml:space="preserve">
• ozvučení pro interaktivní tabuli, komplet 2 přídavných reproduktorů 2 x 15 W s přípravou pro uchycení na pylonový pojezd; včetně instalace a dopravy + USB</t>
    </r>
  </si>
  <si>
    <r>
      <rPr>
        <b/>
        <sz val="10"/>
        <color indexed="8"/>
        <rFont val="Arial"/>
        <family val="2"/>
      </rPr>
      <t>Pylonový pojezd s křídly</t>
    </r>
    <r>
      <rPr>
        <sz val="10"/>
        <color theme="1"/>
        <rFont val="Arial"/>
        <family val="2"/>
      </rPr>
      <t xml:space="preserve">
• k interaktivní tabuli, bílá křídla, integrovaný úchyt pro  držák projektoru; včetně instalace a dopravy</t>
    </r>
  </si>
  <si>
    <r>
      <rPr>
        <b/>
        <sz val="10"/>
        <color indexed="8"/>
        <rFont val="Arial"/>
        <family val="2"/>
      </rPr>
      <t>Vizualizér</t>
    </r>
    <r>
      <rPr>
        <sz val="10"/>
        <color theme="1"/>
        <rFont val="Arial"/>
        <family val="2"/>
      </rPr>
      <t xml:space="preserve">
• flexibilní rameno s bezdrátovou kamerou s možností práce úplně bez kabelů - přenos přes Wi-Fi, připojení HDMI, USB a Wi-Fi, automatické ovládání ostření a jasu; včetně instalace a dopravy
</t>
    </r>
  </si>
  <si>
    <r>
      <rPr>
        <b/>
        <sz val="10"/>
        <color indexed="8"/>
        <rFont val="Arial"/>
        <family val="2"/>
      </rPr>
      <t>Projektor</t>
    </r>
    <r>
      <rPr>
        <sz val="10"/>
        <color theme="1"/>
        <rFont val="Arial"/>
        <family val="2"/>
      </rPr>
      <t xml:space="preserve">
• ultrakrátká projekce, svítivost min. 3 500 ANSI lm, zobrazení 16:10, rozlišení WXGA, lampa s život. min. 6 000 hod, vstup pro mikrofon,VGA  vstup  (2x), audio výstup, stereof. konektor mini-jack (3x), HDMI vstup (2x), USB , zabud. reproduktor, včetně instalace a dopravy</t>
    </r>
  </si>
  <si>
    <r>
      <rPr>
        <b/>
        <sz val="10"/>
        <color indexed="8"/>
        <rFont val="Arial"/>
        <family val="2"/>
      </rPr>
      <t xml:space="preserve">Laserová nebo LED tiskárna 
• </t>
    </r>
    <r>
      <rPr>
        <sz val="10"/>
        <color theme="1"/>
        <rFont val="Arial"/>
        <family val="2"/>
      </rPr>
      <t>LED nebo laserová barevná tiskárna, 20 str./min., USB + LAN, rozlišení 600x600dpi, automatický oboustranný tisk (duplex)</t>
    </r>
  </si>
  <si>
    <r>
      <rPr>
        <b/>
        <sz val="10"/>
        <color indexed="8"/>
        <rFont val="Arial"/>
        <family val="2"/>
      </rPr>
      <t>3D tiskárna</t>
    </r>
    <r>
      <rPr>
        <sz val="10"/>
        <color theme="1"/>
        <rFont val="Arial"/>
        <family val="2"/>
      </rPr>
      <t xml:space="preserve">
• vyhřívaná magnetická vyměnitelná tisková plocha, rozměr tisku min. 20x20x20 cm, český support, odolnost proti výpadku napájení, detekce zaseknutého extruderu a docházejícího filamentu, rychlost tisku 200mm/s, možnost rozšíření na barevný tisk</t>
    </r>
  </si>
  <si>
    <r>
      <t xml:space="preserve">úprava datových rozvodů
• </t>
    </r>
    <r>
      <rPr>
        <sz val="10"/>
        <color theme="1"/>
        <rFont val="Arial"/>
        <family val="2"/>
      </rPr>
      <t>Datový kabel UTP cat. 5    310 m
• Datová zásuvka    10 ks
• Patch panel 24port  1 ks
• Parapetní žlab    7m
• Pathkabel UTP 5m   10 ks
• Pathkabel UTP 1m   10 ks
• Drobný instalační materiál
• Práce</t>
    </r>
    <r>
      <rPr>
        <b/>
        <sz val="10"/>
        <color indexed="8"/>
        <rFont val="Arial"/>
        <family val="2"/>
      </rPr>
      <t xml:space="preserve">
</t>
    </r>
  </si>
  <si>
    <r>
      <rPr>
        <b/>
        <sz val="10"/>
        <color indexed="8"/>
        <rFont val="Arial"/>
        <family val="2"/>
      </rPr>
      <t xml:space="preserve">Laserová nebo LED tiskárna </t>
    </r>
    <r>
      <rPr>
        <sz val="10"/>
        <color theme="1"/>
        <rFont val="Arial"/>
        <family val="2"/>
      </rPr>
      <t xml:space="preserve">
• LED nebo laserová barevná tiskárna, 20 str./min., USB + LAN, rozlišení 600x600dpi, automatický oboustranný tisk (duplex)</t>
    </r>
  </si>
  <si>
    <r>
      <rPr>
        <b/>
        <sz val="10"/>
        <color indexed="8"/>
        <rFont val="Arial"/>
        <family val="2"/>
      </rPr>
      <t>Interaktivní projektor s dotykem prstu</t>
    </r>
    <r>
      <rPr>
        <sz val="10"/>
        <color theme="1"/>
        <rFont val="Arial"/>
        <family val="2"/>
      </rPr>
      <t xml:space="preserve">
• svítivost min. 3600ANSI lm, rozlišení min. WXGA, kontrast 10 000:1, životnost lampy min. 60000 hod. ve standartním režimu (v ekorežimu až 10 000 hod.)ultrakrátká projekce do 0,35:1, vstupy 1 x HDMI, 1 x Display port nebo další HDMI, 2 x video, 2 x VGA, USB; ovládání prstem s 10 dotykovým ovládáním, software pro tvorbu učiva s multilicencí v ceně (stejný jako škola již používá), záruka 5 let od výrobce, technologie DLP, 3 Dready, ultrakrátký držák stejného výrobce v ceně, možnost umístění na klas. školní tabuli s pojezdem, ozvučení 20 W, hlučnost max. 29 dB, české menu, interaktivní senzor pro ovládání interaktivity perem i prstem pro klas. školní tabuli s bílým povrchem, automatická kalibrace, včetně montáže a dopravy
</t>
    </r>
  </si>
  <si>
    <r>
      <rPr>
        <b/>
        <sz val="10"/>
        <color indexed="8"/>
        <rFont val="Arial"/>
        <family val="2"/>
      </rPr>
      <t>Přídavná obrazovka k interaktivní tabuli</t>
    </r>
    <r>
      <rPr>
        <sz val="10"/>
        <color theme="1"/>
        <rFont val="Arial"/>
        <family val="2"/>
      </rPr>
      <t xml:space="preserve">
• Televize LED, 102cm, Full HD, DVB-T2/S2/C, H.265/HEVC, 2x HDMI, 1x USB, SCART, CI+, LAN, A+</t>
    </r>
  </si>
  <si>
    <r>
      <rPr>
        <b/>
        <sz val="10"/>
        <color indexed="8"/>
        <rFont val="Arial"/>
        <family val="2"/>
      </rPr>
      <t>HDD</t>
    </r>
    <r>
      <rPr>
        <sz val="10"/>
        <color theme="1"/>
        <rFont val="Arial"/>
        <family val="2"/>
      </rPr>
      <t xml:space="preserve">
• Pevný disk 3.5" SATA III, 64MB cache, IntelliPower, NASware, vhodné pro NAS (24/7) kapacita 4 TB
</t>
    </r>
  </si>
  <si>
    <r>
      <rPr>
        <b/>
        <sz val="10"/>
        <color indexed="8"/>
        <rFont val="Arial"/>
        <family val="2"/>
      </rPr>
      <t>Terminály</t>
    </r>
    <r>
      <rPr>
        <sz val="10"/>
        <color theme="1"/>
        <rFont val="Arial"/>
        <family val="2"/>
      </rPr>
      <t xml:space="preserve">
• Pasivní provedení bez rotačních dílů (HDD, ventilátor apod.), možnost umístění „nastojato“ i „naležato“ 
•  Porty Min. 6x USB, z toho min 2x USB min. 2.0, min. 2 monitor – VGA, Display port, audio – mikrofon, sluchátka, LAN RJ-45 1 Gb s podporou WoL (wake on line)
• Výkon   64 bit CPU, HD grafický čip, RAM min. 2 GB
• Grafika Podpora dvoumonitorového provozu, rozlišení min. 1920 x 1200
•  Kompatibilita Microsoft RDP; Remote FX; Citrix ICA, Citrix HDX, Vmware PcoIP, podpora nabízených verzí  
• Bezpečnost Podpora 802.1X
• Operační systém umožňující provoz těchto 2 klientů v rámci systému. Zadavatel umožňuje použití i jiných, kvalitativně a technicky obdobných řešení. 
• VESA Podpora standardu VESA pro montáž na monitor, zeď apod.
• Spotřeba Max. 10W
• Periferie  vč. spolehlivé bezdrátové klávesnice a bezdrátové optické myši
</t>
    </r>
  </si>
  <si>
    <r>
      <rPr>
        <b/>
        <sz val="10"/>
        <color indexed="8"/>
        <rFont val="Arial"/>
        <family val="2"/>
      </rPr>
      <t>Nástěnný držák na přídavnou obrazovku</t>
    </r>
    <r>
      <rPr>
        <sz val="10"/>
        <color theme="1"/>
        <rFont val="Arial"/>
        <family val="2"/>
      </rPr>
      <t xml:space="preserve">
• pro televize s úhlopříčkou 25 – 117 cm
• možnost náklonu i natočení obrazovky
• nosnost 20 kg
• kovová konstrukce, dvouramenná
• vč. montážního příslušenství
</t>
    </r>
  </si>
  <si>
    <r>
      <rPr>
        <b/>
        <sz val="10"/>
        <color indexed="8"/>
        <rFont val="Arial"/>
        <family val="2"/>
      </rPr>
      <t>Interaktivní tabule</t>
    </r>
    <r>
      <rPr>
        <sz val="10"/>
        <color theme="1"/>
        <rFont val="Arial"/>
        <family val="2"/>
      </rPr>
      <t xml:space="preserve">
• možnost přichycení na zeď
• úhlopříčka 220 cm, rozlišení 16:10
• podpora multidotyků
• vč. ozvučení, zdroje světla
• vč. min 4 per, mazací houbičky, ovládacího SW, propojovacího kabelu s PC
</t>
    </r>
  </si>
  <si>
    <r>
      <t xml:space="preserve">Interaktivní tabule
• </t>
    </r>
    <r>
      <rPr>
        <sz val="10"/>
        <color theme="1"/>
        <rFont val="Arial"/>
        <family val="2"/>
      </rPr>
      <t>úhlopříčka 221 (87´´), ovládání dotykem prstu, s minim. 2 popisovači a mazací houbičkou, možnost propojení s přídavným reproduktorem, včetně instalace a dopravy, možnost přepínání čtyř barev na ovládací liště</t>
    </r>
  </si>
  <si>
    <r>
      <rPr>
        <b/>
        <sz val="10"/>
        <color indexed="8"/>
        <rFont val="Arial"/>
        <family val="2"/>
      </rPr>
      <t>PC + klávesnice + myš</t>
    </r>
    <r>
      <rPr>
        <sz val="10"/>
        <color theme="1"/>
        <rFont val="Arial"/>
        <family val="2"/>
      </rPr>
      <t xml:space="preserve">
• RAM 16 GB, pevný disk 256 GB SSD nebo kombinovaný min. 128GB+500GB, DVD-RW, min 2xUSB3.0+4xUSB 2.0, procesor Intel Core i7, externí grag. karta, čtečka paměťových karet, klávesnice, myš,  kompatibilní s Windows 10 , záruka on-site
</t>
    </r>
  </si>
  <si>
    <r>
      <rPr>
        <b/>
        <sz val="10"/>
        <color indexed="8"/>
        <rFont val="Arial"/>
        <family val="2"/>
      </rPr>
      <t>Monitor</t>
    </r>
    <r>
      <rPr>
        <sz val="10"/>
        <color theme="1"/>
        <rFont val="Arial"/>
        <family val="2"/>
      </rPr>
      <t xml:space="preserve">
• Monitor -  velikost 24´´, rozlišení FULL HD 1920 x 1080, kontrastní poměr min. 3000 : 1  pozorovací úhly (Horizontál/Vertikál): 178/178, doba odezvy ˂ 5 ms, D-Sub, HDMI vstup</t>
    </r>
  </si>
  <si>
    <r>
      <rPr>
        <b/>
        <sz val="10"/>
        <color indexed="8"/>
        <rFont val="Arial"/>
        <family val="2"/>
      </rPr>
      <t>Dataprojektor</t>
    </r>
    <r>
      <rPr>
        <sz val="10"/>
        <color theme="1"/>
        <rFont val="Arial"/>
        <family val="2"/>
      </rPr>
      <t xml:space="preserve">
• rozlišení 1920 x 1200,světelný výstup 4000 lm, kontrastní poměr 15 000:1, 2D vertikální obnovovací frekvence:200 Hz, Rozhraní Gigabit Ethernet, Bezdrátová síť LAN IEEE 802.11 b/g/n, VGA vstup (2x), VGA výstup,
HDMI vstup (2x), Kompozitní vstup, RGB vstup (2x), RGB výstup, MHL, Audiovýstup, stereofonní
konektor mini-jack, Audiovstup, stereofonní konektor mini-jack</t>
    </r>
  </si>
  <si>
    <r>
      <rPr>
        <b/>
        <sz val="10"/>
        <color indexed="8"/>
        <rFont val="Arial"/>
        <family val="2"/>
      </rPr>
      <t>Dataprojektor</t>
    </r>
    <r>
      <rPr>
        <sz val="10"/>
        <color theme="1"/>
        <rFont val="Arial"/>
        <family val="2"/>
      </rPr>
      <t xml:space="preserve">
• rozlišení 1920 x 1200,světelný výstup 4000 lm, kontrastní poměr 15 000:1, 2D vertikální obnovovací frekvence:200 Hz, Rozhraní Gigabit Ethernet, Bezdrátová síť LAN IEEE 802.11 b/g/n, VGA vstup (2x), VGA výstup,
HDMI vstup (2x), Kompozitní vstup, RGB vstup (2x), RGB výstup, MHL, Audiovýstup, stereofonní
konektor mini-jack, Audiovstup, stereofonní konektor mini-jack
</t>
    </r>
  </si>
  <si>
    <t>Učebna Fyziky</t>
  </si>
  <si>
    <t>Učebna Fyziky, PC</t>
  </si>
  <si>
    <t xml:space="preserve"> Parametry dodávané
(účastník zadávacího řízení uvede přesnou hodnotu parametru,
kde nelze, tak uvede "splňuje") </t>
  </si>
  <si>
    <r>
      <rPr>
        <b/>
        <sz val="10"/>
        <color indexed="8"/>
        <rFont val="Arial"/>
        <family val="2"/>
      </rPr>
      <t>Kufr pro uložení a centralizované napájení tabletů</t>
    </r>
    <r>
      <rPr>
        <sz val="10"/>
        <color theme="1"/>
        <rFont val="Arial"/>
        <family val="2"/>
      </rPr>
      <t xml:space="preserve">
• Box pro uložení a napájení min. </t>
    </r>
    <r>
      <rPr>
        <sz val="10"/>
        <rFont val="Arial"/>
        <family val="2"/>
      </rPr>
      <t>21 ks nabízených tabletů, musí umožnit uložení a nabíjen</t>
    </r>
    <r>
      <rPr>
        <sz val="10"/>
        <color theme="1"/>
        <rFont val="Arial"/>
        <family val="2"/>
      </rPr>
      <t xml:space="preserve">í tabletů v nabízených pouzdrech
•  Zabezpečení uzamykatelný + automatické a ruční řízení nabíjení
</t>
    </r>
  </si>
  <si>
    <t>Počet ks</t>
  </si>
  <si>
    <t>Položka</t>
  </si>
  <si>
    <t xml:space="preserve">
Nabídková cena celkem za položku v Kč bez DPH</t>
  </si>
  <si>
    <r>
      <rPr>
        <b/>
        <sz val="10"/>
        <rFont val="Arial"/>
        <family val="2"/>
      </rPr>
      <t>Přístroj demonstrační měřící</t>
    </r>
    <r>
      <rPr>
        <sz val="10"/>
        <color theme="1"/>
        <rFont val="Arial"/>
        <family val="2"/>
      </rPr>
      <t xml:space="preserve">
• přístroj určený na předvádění měření elektrických veličin a na běžné měření při různých fyzikálních pokusech
• měří střídavé a jednosměrné napětí a proudy i elektrický odpor
• analogové zobrazení s dobře viditelnou ručičkou a dvěma stupnicemi
• číslicové zobrazení s 3.5místným displejem
• automatické tepelněproudové chrániče
</t>
    </r>
  </si>
  <si>
    <r>
      <rPr>
        <b/>
        <sz val="10"/>
        <rFont val="Arial"/>
        <family val="2"/>
      </rPr>
      <t>Přístroj měřící, analogový, víceúčelový</t>
    </r>
    <r>
      <rPr>
        <sz val="10"/>
        <color theme="1"/>
        <rFont val="Arial"/>
        <family val="2"/>
      </rPr>
      <t xml:space="preserve">
• magneto-elektrický analogový přístroj
• automatická ochrana proti přetížení ve všech rozsazích
• pro měření proudu, napětí, lze využít jako galvanometr
• měřící rozsah napětí:1 mV, 100 mV – 30 V
• měřící rozsah proudů Ac a DC:100 μA – 3A taktéž 10A
</t>
    </r>
  </si>
  <si>
    <r>
      <rPr>
        <b/>
        <sz val="10"/>
        <rFont val="Arial"/>
        <family val="2"/>
      </rPr>
      <t>Přístroj měřící, digitální</t>
    </r>
    <r>
      <rPr>
        <sz val="10"/>
        <color theme="1"/>
        <rFont val="Arial"/>
        <family val="2"/>
      </rPr>
      <t xml:space="preserve">
• 72řipojit pro školní pokusy
• automatická volba rozsahu
• funkce: podržení dat, automatické vypnutí, měření teploty, frekvence a kapacity
• LCD displej
• vč. stojánku a pouzdra
• měřící rozsah: teplota - 20° C až + 750 ° C
• měřící rozsah: kapacita 4 nF až100 μF
• měříc rozsah: frekvence 10 Hz až 5 MHz
• měřící rozsah: odpor 400 Ohm až 20 Mohm
• přesnost + / - 1, 5%
</t>
    </r>
  </si>
  <si>
    <r>
      <rPr>
        <b/>
        <sz val="10"/>
        <rFont val="Arial"/>
        <family val="2"/>
      </rPr>
      <t>3D tiskárna</t>
    </r>
    <r>
      <rPr>
        <b/>
        <sz val="10"/>
        <color indexed="8"/>
        <rFont val="Arial"/>
        <family val="2"/>
      </rPr>
      <t xml:space="preserve">
• </t>
    </r>
    <r>
      <rPr>
        <sz val="10"/>
        <color theme="1"/>
        <rFont val="Arial"/>
        <family val="2"/>
      </rPr>
      <t>vyhřívaná magnetická vyměnitelná tisková plocha,                • rozměr tisku min. 20x20x20 cm, český support,                 • odolnost proti výpadku napájení, detekce zaseknutého extruderu a docházejícího filamentu, rychlost tisku 200mm/s, možnost rozšíření na barevný tisk</t>
    </r>
  </si>
  <si>
    <r>
      <rPr>
        <b/>
        <sz val="10"/>
        <rFont val="Arial"/>
        <family val="2"/>
      </rPr>
      <t>Měřící systémy</t>
    </r>
    <r>
      <rPr>
        <sz val="10"/>
        <color theme="1"/>
        <rFont val="Arial"/>
        <family val="2"/>
      </rPr>
      <t xml:space="preserve">
• úložný box
• senzory: senzor pohybu, senzor pH, senzor síly, nerezová teplotní sonda, barometr – senzor nízkého tlaku
• umožňuje pokusy: rychlost, zrychlení, zákon zachování energie, Newtonův 1. a 2. zákon, pH půdy, Archimedův zákon, osmóza, transpirace
• bezdrátové rozhraní pro připojení USB či Bluetooth
• 1 metodická příručka pro učitele
</t>
    </r>
  </si>
  <si>
    <r>
      <rPr>
        <b/>
        <sz val="10"/>
        <rFont val="Arial"/>
        <family val="2"/>
      </rPr>
      <t>NAS</t>
    </r>
    <r>
      <rPr>
        <sz val="10"/>
        <rFont val="Arial"/>
        <family val="2"/>
      </rPr>
      <t xml:space="preserve">
• NAS čtyřjádrový proceor 1,5GHz
• 4x 3.5" SATA III HDD/SSD, RAID (Basic/JBOD/0/1/5/6/10 ),
• Podpora až dvou disků M.2 NVMe 2280 SSD 
• 8GB DDR3L RAM, 
• 2x GLAN, 
• 2x USB 3.0, eSATA
• Rychlost čtení i zápis 225 MB/s, šifrovaném 221 MB/s
• Překódování až dvou kanálů videa ve formátu H.265/H.264 4k
</t>
    </r>
  </si>
  <si>
    <r>
      <rPr>
        <b/>
        <sz val="10"/>
        <color indexed="8"/>
        <rFont val="Arial"/>
        <family val="2"/>
      </rPr>
      <t>Server pro terminálovou učebnu</t>
    </r>
    <r>
      <rPr>
        <sz val="10"/>
        <color theme="1"/>
        <rFont val="Arial"/>
        <family val="2"/>
      </rPr>
      <t xml:space="preserve">
• rackové provedení max 2U vč. montážního materiálu
• CPU: min. 2x 4 core CPU 2.6 GHz, 10 MB cache
• RAM 96 GB, min 2400MHz
• HDD 2x 300GB + 8x 1,2TB, všechny  SAS 12Gb 10000 ot/min
• RAID 2x 300GB + 8x 1,2TB, všechny  SAS 12Gb 10000 ot/min
• LAN: LAN 2x10Gb SFP+ a 2x 1GbE RJ-45 s podporou  připojitelný – Vmware NetQueue, Microsoft VMQ
• management: servisní modul s možností samostatného přístupu po management síti, možnost vzdálené klávesnice, myši a obrazovky bez nutnosti běhu OS, možnost zapínat/vypínat server, bootování ze vzdáleného média, vyhrazený LAN port
• podpora: http/s, ssh, SNMP, syslog
• provoz v běžném neklimatizovaném prostředí do 35 stupňu celsia
• 2x napájecí zdroj, redundance
• stavový a diagnostický grafický displej
</t>
    </r>
  </si>
  <si>
    <t>Standardní záruka (měsíce)</t>
  </si>
  <si>
    <t>Místo a datum podpisu</t>
  </si>
  <si>
    <t>Příloha č. 1 zadávací dokumentace:</t>
  </si>
  <si>
    <t>Technická specifikace</t>
  </si>
  <si>
    <t xml:space="preserve">„Vybavení základních škol v Klatovech: IT vybavení – ZŠ Plánická, ZŠ Čapkova, ZŠ Masarykova“
</t>
  </si>
  <si>
    <t xml:space="preserve"> Parametry dodávané
(účastník zadávacího řízení uvede konkrétní typ výrobku, název výrobce a parametry výrobku) </t>
  </si>
  <si>
    <t xml:space="preserve">Jméno, příjmení, funkce
Podpis osoby oprávněná jednat jménem 
účastníka zadávacího řízení
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</si>
</sst>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6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4" fontId="52" fillId="0" borderId="11" xfId="0" applyNumberFormat="1" applyFont="1" applyBorder="1" applyAlignment="1">
      <alignment horizontal="center" vertical="center" wrapText="1"/>
    </xf>
    <xf numFmtId="44" fontId="0" fillId="0" borderId="12" xfId="0" applyNumberFormat="1" applyBorder="1" applyAlignment="1">
      <alignment vertical="center"/>
    </xf>
    <xf numFmtId="44" fontId="0" fillId="0" borderId="12" xfId="38" applyNumberFormat="1" applyFont="1" applyBorder="1" applyAlignment="1">
      <alignment vertical="center"/>
    </xf>
    <xf numFmtId="44" fontId="0" fillId="0" borderId="13" xfId="0" applyNumberFormat="1" applyBorder="1" applyAlignment="1">
      <alignment vertical="center"/>
    </xf>
    <xf numFmtId="44" fontId="0" fillId="0" borderId="13" xfId="38" applyNumberFormat="1" applyFont="1" applyBorder="1" applyAlignment="1">
      <alignment vertical="center"/>
    </xf>
    <xf numFmtId="44" fontId="0" fillId="0" borderId="14" xfId="0" applyNumberFormat="1" applyBorder="1" applyAlignment="1">
      <alignment vertical="center"/>
    </xf>
    <xf numFmtId="44" fontId="0" fillId="0" borderId="14" xfId="38" applyNumberFormat="1" applyFont="1" applyBorder="1" applyAlignment="1">
      <alignment vertical="center"/>
    </xf>
    <xf numFmtId="0" fontId="5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Alignment="1">
      <alignment/>
    </xf>
    <xf numFmtId="44" fontId="5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 vertical="center"/>
    </xf>
    <xf numFmtId="44" fontId="0" fillId="0" borderId="0" xfId="38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4" fontId="0" fillId="0" borderId="0" xfId="38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/>
    </xf>
    <xf numFmtId="44" fontId="0" fillId="0" borderId="11" xfId="0" applyNumberFormat="1" applyBorder="1" applyAlignment="1">
      <alignment vertical="center"/>
    </xf>
    <xf numFmtId="44" fontId="0" fillId="0" borderId="15" xfId="0" applyNumberFormat="1" applyBorder="1" applyAlignment="1">
      <alignment vertical="center"/>
    </xf>
    <xf numFmtId="44" fontId="0" fillId="0" borderId="15" xfId="38" applyNumberFormat="1" applyFont="1" applyBorder="1" applyAlignment="1">
      <alignment vertical="center"/>
    </xf>
    <xf numFmtId="0" fontId="53" fillId="0" borderId="0" xfId="0" applyFont="1" applyBorder="1" applyAlignment="1">
      <alignment wrapText="1"/>
    </xf>
    <xf numFmtId="0" fontId="53" fillId="0" borderId="0" xfId="0" applyFont="1" applyFill="1" applyAlignment="1">
      <alignment/>
    </xf>
    <xf numFmtId="0" fontId="0" fillId="0" borderId="0" xfId="0" applyAlignment="1">
      <alignment horizontal="center" wrapText="1"/>
    </xf>
    <xf numFmtId="44" fontId="0" fillId="0" borderId="11" xfId="38" applyNumberFormat="1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4" fontId="0" fillId="0" borderId="11" xfId="38" applyNumberFormat="1" applyFont="1" applyBorder="1" applyAlignment="1">
      <alignment horizontal="center" vertical="center"/>
    </xf>
    <xf numFmtId="44" fontId="0" fillId="0" borderId="13" xfId="38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4" fontId="0" fillId="0" borderId="12" xfId="0" applyNumberFormat="1" applyFill="1" applyBorder="1" applyAlignment="1">
      <alignment horizontal="center" vertical="center"/>
    </xf>
    <xf numFmtId="44" fontId="0" fillId="0" borderId="13" xfId="0" applyNumberFormat="1" applyFill="1" applyBorder="1" applyAlignment="1">
      <alignment horizontal="center" vertical="center"/>
    </xf>
    <xf numFmtId="44" fontId="0" fillId="0" borderId="14" xfId="0" applyNumberFormat="1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 vertical="center"/>
    </xf>
    <xf numFmtId="44" fontId="0" fillId="0" borderId="15" xfId="0" applyNumberFormat="1" applyFill="1" applyBorder="1" applyAlignment="1">
      <alignment horizontal="center" vertical="center"/>
    </xf>
    <xf numFmtId="44" fontId="0" fillId="0" borderId="11" xfId="0" applyNumberFormat="1" applyFill="1" applyBorder="1" applyAlignment="1">
      <alignment horizontal="center" vertical="center"/>
    </xf>
    <xf numFmtId="44" fontId="0" fillId="0" borderId="16" xfId="0" applyNumberFormat="1" applyFill="1" applyBorder="1" applyAlignment="1">
      <alignment horizontal="center" vertical="center"/>
    </xf>
    <xf numFmtId="44" fontId="0" fillId="0" borderId="16" xfId="0" applyNumberFormat="1" applyBorder="1" applyAlignment="1">
      <alignment vertical="center"/>
    </xf>
    <xf numFmtId="44" fontId="0" fillId="0" borderId="16" xfId="38" applyNumberFormat="1" applyFont="1" applyBorder="1" applyAlignment="1">
      <alignment vertical="center"/>
    </xf>
    <xf numFmtId="44" fontId="0" fillId="0" borderId="17" xfId="0" applyNumberFormat="1" applyBorder="1" applyAlignment="1">
      <alignment vertical="center"/>
    </xf>
    <xf numFmtId="0" fontId="52" fillId="0" borderId="0" xfId="0" applyFont="1" applyAlignment="1">
      <alignment horizontal="center" vertical="center"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4" fontId="0" fillId="0" borderId="21" xfId="0" applyNumberFormat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4" fontId="0" fillId="0" borderId="21" xfId="0" applyNumberForma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44" fontId="0" fillId="0" borderId="0" xfId="0" applyNumberFormat="1" applyFill="1" applyBorder="1" applyAlignment="1">
      <alignment/>
    </xf>
    <xf numFmtId="44" fontId="52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22" xfId="0" applyNumberFormat="1" applyFont="1" applyBorder="1" applyAlignment="1">
      <alignment/>
    </xf>
    <xf numFmtId="44" fontId="0" fillId="0" borderId="23" xfId="0" applyNumberFormat="1" applyFont="1" applyBorder="1" applyAlignment="1">
      <alignment/>
    </xf>
    <xf numFmtId="44" fontId="0" fillId="0" borderId="24" xfId="0" applyNumberFormat="1" applyFont="1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52" fillId="12" borderId="11" xfId="0" applyFont="1" applyFill="1" applyBorder="1" applyAlignment="1">
      <alignment horizontal="center" vertical="center" wrapText="1"/>
    </xf>
    <xf numFmtId="44" fontId="52" fillId="12" borderId="11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4" fontId="5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/>
    </xf>
    <xf numFmtId="44" fontId="0" fillId="33" borderId="0" xfId="0" applyNumberFormat="1" applyFill="1" applyBorder="1" applyAlignment="1">
      <alignment vertical="center"/>
    </xf>
    <xf numFmtId="44" fontId="0" fillId="33" borderId="0" xfId="38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4" fontId="0" fillId="33" borderId="0" xfId="38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wrapText="1"/>
    </xf>
    <xf numFmtId="0" fontId="0" fillId="33" borderId="0" xfId="0" applyFill="1" applyBorder="1" applyAlignment="1">
      <alignment vertic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 horizontal="left" vertical="center"/>
    </xf>
    <xf numFmtId="0" fontId="52" fillId="33" borderId="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vertical="center"/>
    </xf>
    <xf numFmtId="0" fontId="0" fillId="33" borderId="0" xfId="0" applyFill="1" applyAlignment="1">
      <alignment horizontal="center" wrapText="1"/>
    </xf>
    <xf numFmtId="44" fontId="52" fillId="0" borderId="26" xfId="0" applyNumberFormat="1" applyFont="1" applyBorder="1" applyAlignment="1">
      <alignment horizontal="center" vertical="center" wrapText="1"/>
    </xf>
    <xf numFmtId="44" fontId="52" fillId="12" borderId="25" xfId="0" applyNumberFormat="1" applyFont="1" applyFill="1" applyBorder="1" applyAlignment="1">
      <alignment horizontal="center" vertical="center" wrapText="1"/>
    </xf>
    <xf numFmtId="44" fontId="52" fillId="12" borderId="27" xfId="0" applyNumberFormat="1" applyFont="1" applyFill="1" applyBorder="1" applyAlignment="1">
      <alignment horizontal="center" vertical="center" wrapText="1"/>
    </xf>
    <xf numFmtId="44" fontId="0" fillId="0" borderId="28" xfId="0" applyNumberFormat="1" applyBorder="1" applyAlignment="1">
      <alignment vertical="center"/>
    </xf>
    <xf numFmtId="44" fontId="0" fillId="0" borderId="29" xfId="0" applyNumberFormat="1" applyBorder="1" applyAlignment="1">
      <alignment vertical="center"/>
    </xf>
    <xf numFmtId="44" fontId="0" fillId="0" borderId="30" xfId="0" applyNumberFormat="1" applyBorder="1" applyAlignment="1">
      <alignment vertical="center"/>
    </xf>
    <xf numFmtId="44" fontId="0" fillId="0" borderId="31" xfId="0" applyNumberFormat="1" applyBorder="1" applyAlignment="1">
      <alignment vertical="center"/>
    </xf>
    <xf numFmtId="44" fontId="0" fillId="0" borderId="32" xfId="0" applyNumberFormat="1" applyBorder="1" applyAlignment="1">
      <alignment vertical="center"/>
    </xf>
    <xf numFmtId="0" fontId="52" fillId="18" borderId="0" xfId="0" applyFont="1" applyFill="1" applyAlignment="1">
      <alignment horizontal="center" vertical="center"/>
    </xf>
    <xf numFmtId="44" fontId="0" fillId="33" borderId="0" xfId="0" applyNumberFormat="1" applyFill="1" applyAlignment="1">
      <alignment/>
    </xf>
    <xf numFmtId="0" fontId="52" fillId="33" borderId="0" xfId="0" applyFont="1" applyFill="1" applyBorder="1" applyAlignment="1">
      <alignment/>
    </xf>
    <xf numFmtId="44" fontId="0" fillId="33" borderId="0" xfId="0" applyNumberFormat="1" applyFill="1" applyBorder="1" applyAlignment="1">
      <alignment/>
    </xf>
    <xf numFmtId="0" fontId="0" fillId="0" borderId="0" xfId="0" applyAlignment="1">
      <alignment vertical="top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44" fontId="0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44" fontId="0" fillId="0" borderId="12" xfId="38" applyFont="1" applyBorder="1" applyAlignment="1">
      <alignment vertical="center"/>
    </xf>
    <xf numFmtId="44" fontId="0" fillId="0" borderId="17" xfId="38" applyNumberFormat="1" applyFont="1" applyBorder="1" applyAlignment="1">
      <alignment vertical="center"/>
    </xf>
    <xf numFmtId="44" fontId="0" fillId="0" borderId="13" xfId="38" applyFont="1" applyBorder="1" applyAlignment="1">
      <alignment vertical="center"/>
    </xf>
    <xf numFmtId="44" fontId="0" fillId="0" borderId="14" xfId="38" applyFont="1" applyBorder="1" applyAlignment="1">
      <alignment vertical="center"/>
    </xf>
    <xf numFmtId="44" fontId="0" fillId="0" borderId="33" xfId="38" applyFont="1" applyBorder="1" applyAlignment="1">
      <alignment vertical="center"/>
    </xf>
    <xf numFmtId="44" fontId="0" fillId="0" borderId="16" xfId="38" applyFont="1" applyBorder="1" applyAlignment="1">
      <alignment vertical="center"/>
    </xf>
    <xf numFmtId="44" fontId="0" fillId="0" borderId="15" xfId="38" applyFont="1" applyBorder="1" applyAlignment="1">
      <alignment vertical="center"/>
    </xf>
    <xf numFmtId="44" fontId="0" fillId="0" borderId="11" xfId="38" applyFont="1" applyBorder="1" applyAlignment="1">
      <alignment vertical="center"/>
    </xf>
    <xf numFmtId="44" fontId="0" fillId="0" borderId="11" xfId="38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44" fontId="55" fillId="0" borderId="0" xfId="0" applyNumberFormat="1" applyFont="1" applyAlignment="1">
      <alignment/>
    </xf>
    <xf numFmtId="44" fontId="52" fillId="12" borderId="17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4" fontId="52" fillId="34" borderId="0" xfId="0" applyNumberFormat="1" applyFont="1" applyFill="1" applyBorder="1" applyAlignment="1">
      <alignment horizontal="center" vertical="center" wrapText="1"/>
    </xf>
    <xf numFmtId="44" fontId="0" fillId="34" borderId="0" xfId="38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44" fontId="0" fillId="34" borderId="0" xfId="0" applyNumberFormat="1" applyFill="1" applyAlignment="1">
      <alignment/>
    </xf>
    <xf numFmtId="0" fontId="0" fillId="0" borderId="13" xfId="0" applyBorder="1" applyAlignment="1">
      <alignment horizontal="center" vertical="center" wrapText="1"/>
    </xf>
    <xf numFmtId="44" fontId="0" fillId="0" borderId="17" xfId="0" applyNumberFormat="1" applyFill="1" applyBorder="1" applyAlignment="1">
      <alignment horizontal="center" vertical="center"/>
    </xf>
    <xf numFmtId="44" fontId="0" fillId="0" borderId="34" xfId="0" applyNumberFormat="1" applyFill="1" applyBorder="1" applyAlignment="1">
      <alignment horizontal="center" vertical="center"/>
    </xf>
    <xf numFmtId="44" fontId="0" fillId="0" borderId="34" xfId="0" applyNumberFormat="1" applyBorder="1" applyAlignment="1">
      <alignment vertical="center"/>
    </xf>
    <xf numFmtId="44" fontId="0" fillId="0" borderId="34" xfId="38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55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2" fillId="12" borderId="2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4" fontId="0" fillId="0" borderId="35" xfId="0" applyNumberFormat="1" applyBorder="1" applyAlignment="1">
      <alignment vertical="center"/>
    </xf>
    <xf numFmtId="44" fontId="52" fillId="12" borderId="14" xfId="0" applyNumberFormat="1" applyFont="1" applyFill="1" applyBorder="1" applyAlignment="1">
      <alignment horizontal="center" vertical="center" wrapText="1"/>
    </xf>
    <xf numFmtId="44" fontId="0" fillId="0" borderId="26" xfId="38" applyNumberFormat="1" applyFont="1" applyBorder="1" applyAlignment="1">
      <alignment horizontal="center" vertical="center"/>
    </xf>
    <xf numFmtId="44" fontId="0" fillId="0" borderId="34" xfId="0" applyNumberFormat="1" applyBorder="1" applyAlignment="1">
      <alignment/>
    </xf>
    <xf numFmtId="0" fontId="0" fillId="33" borderId="36" xfId="0" applyFill="1" applyBorder="1" applyAlignment="1">
      <alignment/>
    </xf>
    <xf numFmtId="0" fontId="52" fillId="12" borderId="37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51" fillId="33" borderId="0" xfId="0" applyFont="1" applyFill="1" applyAlignment="1">
      <alignment horizontal="left"/>
    </xf>
    <xf numFmtId="0" fontId="52" fillId="34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4" fillId="34" borderId="0" xfId="0" applyFont="1" applyFill="1" applyBorder="1" applyAlignment="1">
      <alignment horizontal="left"/>
    </xf>
    <xf numFmtId="0" fontId="51" fillId="34" borderId="0" xfId="0" applyFont="1" applyFill="1" applyAlignment="1">
      <alignment horizontal="left"/>
    </xf>
    <xf numFmtId="0" fontId="0" fillId="0" borderId="0" xfId="0" applyAlignment="1">
      <alignment vertical="center"/>
    </xf>
    <xf numFmtId="44" fontId="54" fillId="15" borderId="0" xfId="0" applyNumberFormat="1" applyFont="1" applyFill="1" applyAlignment="1">
      <alignment vertical="center"/>
    </xf>
    <xf numFmtId="0" fontId="57" fillId="0" borderId="0" xfId="0" applyFont="1" applyAlignment="1">
      <alignment horizontal="right"/>
    </xf>
    <xf numFmtId="0" fontId="54" fillId="15" borderId="0" xfId="0" applyFont="1" applyFill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54" fillId="15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4" fillId="15" borderId="0" xfId="0" applyFont="1" applyFill="1" applyAlignment="1">
      <alignment horizontal="left" vertical="center"/>
    </xf>
    <xf numFmtId="0" fontId="52" fillId="35" borderId="0" xfId="0" applyFont="1" applyFill="1" applyBorder="1" applyAlignment="1">
      <alignment vertical="center"/>
    </xf>
    <xf numFmtId="44" fontId="52" fillId="35" borderId="0" xfId="0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0" fontId="51" fillId="35" borderId="0" xfId="0" applyFont="1" applyFill="1" applyAlignment="1">
      <alignment horizontal="left" vertical="center"/>
    </xf>
    <xf numFmtId="0" fontId="52" fillId="35" borderId="0" xfId="0" applyFont="1" applyFill="1" applyBorder="1" applyAlignment="1">
      <alignment horizontal="center" vertical="center"/>
    </xf>
    <xf numFmtId="0" fontId="52" fillId="35" borderId="23" xfId="0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54" fillId="35" borderId="0" xfId="0" applyFont="1" applyFill="1" applyBorder="1" applyAlignment="1">
      <alignment horizontal="left" vertical="center"/>
    </xf>
    <xf numFmtId="44" fontId="54" fillId="35" borderId="0" xfId="0" applyNumberFormat="1" applyFont="1" applyFill="1" applyAlignment="1">
      <alignment vertical="center"/>
    </xf>
    <xf numFmtId="0" fontId="52" fillId="35" borderId="0" xfId="0" applyFont="1" applyFill="1" applyAlignment="1">
      <alignment horizontal="left" vertical="center"/>
    </xf>
    <xf numFmtId="44" fontId="51" fillId="35" borderId="0" xfId="0" applyNumberFormat="1" applyFont="1" applyFill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51" fillId="35" borderId="0" xfId="0" applyFont="1" applyFill="1" applyAlignment="1">
      <alignment horizontal="center" vertical="center"/>
    </xf>
    <xf numFmtId="0" fontId="52" fillId="35" borderId="0" xfId="0" applyFont="1" applyFill="1" applyAlignment="1">
      <alignment/>
    </xf>
    <xf numFmtId="44" fontId="51" fillId="35" borderId="0" xfId="0" applyNumberFormat="1" applyFont="1" applyFill="1" applyAlignment="1">
      <alignment/>
    </xf>
    <xf numFmtId="0" fontId="52" fillId="35" borderId="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 wrapText="1"/>
    </xf>
    <xf numFmtId="44" fontId="0" fillId="35" borderId="0" xfId="0" applyNumberFormat="1" applyFill="1" applyBorder="1" applyAlignment="1">
      <alignment vertical="center"/>
    </xf>
    <xf numFmtId="0" fontId="52" fillId="35" borderId="0" xfId="0" applyFont="1" applyFill="1" applyBorder="1" applyAlignment="1">
      <alignment vertical="center" wrapText="1"/>
    </xf>
    <xf numFmtId="0" fontId="0" fillId="35" borderId="0" xfId="0" applyFill="1" applyBorder="1" applyAlignment="1">
      <alignment vertical="center"/>
    </xf>
    <xf numFmtId="0" fontId="54" fillId="35" borderId="0" xfId="0" applyFont="1" applyFill="1" applyAlignment="1">
      <alignment vertical="center"/>
    </xf>
    <xf numFmtId="0" fontId="52" fillId="35" borderId="25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vertical="center"/>
    </xf>
    <xf numFmtId="0" fontId="52" fillId="35" borderId="21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44" fontId="52" fillId="34" borderId="21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44" fontId="52" fillId="35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44" fontId="51" fillId="0" borderId="0" xfId="0" applyNumberFormat="1" applyFont="1" applyFill="1" applyBorder="1" applyAlignment="1">
      <alignment/>
    </xf>
    <xf numFmtId="44" fontId="52" fillId="35" borderId="38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left" vertical="center"/>
    </xf>
    <xf numFmtId="0" fontId="58" fillId="34" borderId="0" xfId="0" applyFont="1" applyFill="1" applyAlignment="1">
      <alignment/>
    </xf>
    <xf numFmtId="0" fontId="59" fillId="34" borderId="0" xfId="0" applyFont="1" applyFill="1" applyBorder="1" applyAlignment="1">
      <alignment/>
    </xf>
    <xf numFmtId="44" fontId="52" fillId="35" borderId="39" xfId="0" applyNumberFormat="1" applyFont="1" applyFill="1" applyBorder="1" applyAlignment="1">
      <alignment horizontal="center" vertical="center" wrapText="1"/>
    </xf>
    <xf numFmtId="44" fontId="52" fillId="35" borderId="27" xfId="0" applyNumberFormat="1" applyFont="1" applyFill="1" applyBorder="1" applyAlignment="1">
      <alignment horizontal="center" vertical="center" wrapText="1"/>
    </xf>
    <xf numFmtId="44" fontId="52" fillId="35" borderId="34" xfId="0" applyNumberFormat="1" applyFont="1" applyFill="1" applyBorder="1" applyAlignment="1">
      <alignment horizontal="center" vertical="center" wrapText="1"/>
    </xf>
    <xf numFmtId="0" fontId="58" fillId="34" borderId="36" xfId="0" applyFont="1" applyFill="1" applyBorder="1" applyAlignment="1">
      <alignment/>
    </xf>
    <xf numFmtId="0" fontId="0" fillId="0" borderId="36" xfId="0" applyBorder="1" applyAlignment="1">
      <alignment/>
    </xf>
    <xf numFmtId="44" fontId="52" fillId="35" borderId="24" xfId="0" applyNumberFormat="1" applyFont="1" applyFill="1" applyBorder="1" applyAlignment="1">
      <alignment horizontal="center" vertical="center" wrapText="1"/>
    </xf>
    <xf numFmtId="0" fontId="52" fillId="35" borderId="39" xfId="0" applyFont="1" applyFill="1" applyBorder="1" applyAlignment="1">
      <alignment horizontal="center" vertical="center" wrapText="1"/>
    </xf>
    <xf numFmtId="0" fontId="52" fillId="35" borderId="27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52" fillId="0" borderId="43" xfId="0" applyFont="1" applyFill="1" applyBorder="1" applyAlignment="1">
      <alignment horizontal="left" vertical="top" wrapText="1"/>
    </xf>
    <xf numFmtId="0" fontId="52" fillId="0" borderId="44" xfId="0" applyFont="1" applyFill="1" applyBorder="1" applyAlignment="1">
      <alignment horizontal="left" vertical="top" wrapText="1"/>
    </xf>
    <xf numFmtId="0" fontId="52" fillId="0" borderId="45" xfId="0" applyFont="1" applyFill="1" applyBorder="1" applyAlignment="1">
      <alignment horizontal="left" vertical="top" wrapText="1"/>
    </xf>
    <xf numFmtId="0" fontId="52" fillId="0" borderId="43" xfId="0" applyFont="1" applyBorder="1" applyAlignment="1">
      <alignment horizontal="left" vertical="top" wrapText="1"/>
    </xf>
    <xf numFmtId="0" fontId="52" fillId="0" borderId="44" xfId="0" applyFont="1" applyBorder="1" applyAlignment="1">
      <alignment horizontal="left" vertical="top" wrapText="1"/>
    </xf>
    <xf numFmtId="0" fontId="52" fillId="0" borderId="45" xfId="0" applyFont="1" applyBorder="1" applyAlignment="1">
      <alignment horizontal="left" vertical="top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4" fontId="0" fillId="0" borderId="12" xfId="38" applyNumberFormat="1" applyFont="1" applyBorder="1" applyAlignment="1">
      <alignment horizontal="center" vertical="center"/>
    </xf>
    <xf numFmtId="44" fontId="0" fillId="0" borderId="13" xfId="38" applyNumberFormat="1" applyFont="1" applyBorder="1" applyAlignment="1">
      <alignment horizontal="center" vertical="center"/>
    </xf>
    <xf numFmtId="44" fontId="0" fillId="0" borderId="14" xfId="38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54" fillId="0" borderId="0" xfId="0" applyFont="1" applyAlignment="1">
      <alignment horizontal="left" vertical="center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3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/>
    </xf>
    <xf numFmtId="44" fontId="0" fillId="0" borderId="16" xfId="38" applyNumberFormat="1" applyFont="1" applyFill="1" applyBorder="1" applyAlignment="1">
      <alignment horizontal="center" vertical="center"/>
    </xf>
    <xf numFmtId="44" fontId="0" fillId="0" borderId="13" xfId="38" applyNumberFormat="1" applyFont="1" applyFill="1" applyBorder="1" applyAlignment="1">
      <alignment horizontal="center" vertical="center"/>
    </xf>
    <xf numFmtId="44" fontId="0" fillId="0" borderId="14" xfId="38" applyNumberFormat="1" applyFont="1" applyFill="1" applyBorder="1" applyAlignment="1">
      <alignment horizontal="center" vertical="center"/>
    </xf>
    <xf numFmtId="44" fontId="0" fillId="0" borderId="12" xfId="38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2" fillId="0" borderId="49" xfId="0" applyFont="1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/>
    </xf>
    <xf numFmtId="44" fontId="0" fillId="0" borderId="15" xfId="38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4" fontId="0" fillId="0" borderId="17" xfId="38" applyNumberFormat="1" applyFont="1" applyBorder="1" applyAlignment="1">
      <alignment horizontal="center" vertical="center"/>
    </xf>
    <xf numFmtId="44" fontId="0" fillId="0" borderId="35" xfId="38" applyNumberFormat="1" applyFont="1" applyBorder="1" applyAlignment="1">
      <alignment horizontal="center" vertical="center"/>
    </xf>
    <xf numFmtId="44" fontId="0" fillId="0" borderId="34" xfId="38" applyNumberFormat="1" applyFont="1" applyBorder="1" applyAlignment="1">
      <alignment horizontal="center" vertical="center"/>
    </xf>
    <xf numFmtId="44" fontId="0" fillId="0" borderId="17" xfId="38" applyNumberFormat="1" applyFont="1" applyFill="1" applyBorder="1" applyAlignment="1">
      <alignment horizontal="center" vertical="center"/>
    </xf>
    <xf numFmtId="44" fontId="0" fillId="0" borderId="35" xfId="38" applyNumberFormat="1" applyFont="1" applyFill="1" applyBorder="1" applyAlignment="1">
      <alignment horizontal="center" vertical="center"/>
    </xf>
    <xf numFmtId="44" fontId="0" fillId="0" borderId="34" xfId="38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52" fillId="0" borderId="0" xfId="0" applyFont="1" applyAlignment="1">
      <alignment horizontal="left" vertical="center"/>
    </xf>
    <xf numFmtId="0" fontId="0" fillId="33" borderId="36" xfId="0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 wrapText="1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4" fontId="0" fillId="34" borderId="13" xfId="0" applyNumberFormat="1" applyFill="1" applyBorder="1" applyAlignment="1">
      <alignment horizontal="center" vertical="center"/>
    </xf>
    <xf numFmtId="0" fontId="0" fillId="36" borderId="49" xfId="0" applyFill="1" applyBorder="1" applyAlignment="1">
      <alignment horizontal="left" vertical="top" wrapText="1"/>
    </xf>
    <xf numFmtId="0" fontId="0" fillId="36" borderId="47" xfId="0" applyFill="1" applyBorder="1" applyAlignment="1">
      <alignment horizontal="left" vertical="top" wrapText="1"/>
    </xf>
    <xf numFmtId="0" fontId="0" fillId="36" borderId="48" xfId="0" applyFill="1" applyBorder="1" applyAlignment="1">
      <alignment horizontal="left" vertical="top" wrapText="1"/>
    </xf>
    <xf numFmtId="0" fontId="52" fillId="0" borderId="47" xfId="0" applyFont="1" applyBorder="1" applyAlignment="1">
      <alignment horizontal="left" vertical="top" wrapText="1"/>
    </xf>
    <xf numFmtId="0" fontId="52" fillId="0" borderId="48" xfId="0" applyFont="1" applyBorder="1" applyAlignment="1">
      <alignment horizontal="left" vertical="top" wrapText="1"/>
    </xf>
    <xf numFmtId="44" fontId="0" fillId="0" borderId="54" xfId="38" applyNumberFormat="1" applyFont="1" applyBorder="1" applyAlignment="1">
      <alignment horizontal="center" vertical="center"/>
    </xf>
    <xf numFmtId="44" fontId="0" fillId="0" borderId="55" xfId="38" applyNumberFormat="1" applyFont="1" applyBorder="1" applyAlignment="1">
      <alignment horizontal="center" vertical="center"/>
    </xf>
    <xf numFmtId="44" fontId="0" fillId="0" borderId="33" xfId="38" applyNumberFormat="1" applyFont="1" applyBorder="1" applyAlignment="1">
      <alignment horizontal="center" vertical="center"/>
    </xf>
    <xf numFmtId="44" fontId="0" fillId="0" borderId="56" xfId="38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44" fontId="0" fillId="0" borderId="16" xfId="38" applyNumberFormat="1" applyFont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0" fontId="0" fillId="34" borderId="53" xfId="0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54" fillId="15" borderId="0" xfId="0" applyFont="1" applyFill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34" borderId="26" xfId="0" applyFill="1" applyBorder="1" applyAlignment="1">
      <alignment horizontal="center" vertical="center" wrapText="1"/>
    </xf>
    <xf numFmtId="44" fontId="0" fillId="37" borderId="43" xfId="38" applyFont="1" applyFill="1" applyBorder="1" applyAlignment="1">
      <alignment horizontal="center" vertical="center"/>
    </xf>
    <xf numFmtId="44" fontId="0" fillId="37" borderId="44" xfId="38" applyFont="1" applyFill="1" applyBorder="1" applyAlignment="1">
      <alignment horizontal="center" vertical="center"/>
    </xf>
    <xf numFmtId="44" fontId="0" fillId="37" borderId="45" xfId="38" applyFont="1" applyFill="1" applyBorder="1" applyAlignment="1">
      <alignment horizontal="center" vertical="center"/>
    </xf>
    <xf numFmtId="44" fontId="0" fillId="34" borderId="51" xfId="0" applyNumberFormat="1" applyFill="1" applyBorder="1" applyAlignment="1">
      <alignment horizontal="center" vertical="center"/>
    </xf>
    <xf numFmtId="44" fontId="0" fillId="34" borderId="52" xfId="0" applyNumberFormat="1" applyFill="1" applyBorder="1" applyAlignment="1">
      <alignment horizontal="center" vertical="center"/>
    </xf>
    <xf numFmtId="44" fontId="0" fillId="34" borderId="53" xfId="0" applyNumberFormat="1" applyFill="1" applyBorder="1" applyAlignment="1">
      <alignment horizontal="center" vertical="center"/>
    </xf>
    <xf numFmtId="0" fontId="0" fillId="37" borderId="51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44" fontId="0" fillId="37" borderId="17" xfId="38" applyFont="1" applyFill="1" applyBorder="1" applyAlignment="1">
      <alignment horizontal="center" vertical="center"/>
    </xf>
    <xf numFmtId="44" fontId="0" fillId="37" borderId="35" xfId="38" applyFont="1" applyFill="1" applyBorder="1" applyAlignment="1">
      <alignment horizontal="center" vertical="center"/>
    </xf>
    <xf numFmtId="44" fontId="0" fillId="37" borderId="34" xfId="38" applyFont="1" applyFill="1" applyBorder="1" applyAlignment="1">
      <alignment horizontal="center" vertical="center"/>
    </xf>
    <xf numFmtId="44" fontId="0" fillId="34" borderId="17" xfId="0" applyNumberFormat="1" applyFill="1" applyBorder="1" applyAlignment="1">
      <alignment horizontal="center" vertical="center"/>
    </xf>
    <xf numFmtId="44" fontId="0" fillId="34" borderId="35" xfId="0" applyNumberFormat="1" applyFill="1" applyBorder="1" applyAlignment="1">
      <alignment horizontal="center" vertical="center"/>
    </xf>
    <xf numFmtId="44" fontId="0" fillId="34" borderId="34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/>
    </xf>
    <xf numFmtId="44" fontId="0" fillId="37" borderId="43" xfId="38" applyFont="1" applyFill="1" applyBorder="1" applyAlignment="1">
      <alignment horizontal="center" vertical="center" wrapText="1"/>
    </xf>
    <xf numFmtId="44" fontId="0" fillId="37" borderId="44" xfId="38" applyFont="1" applyFill="1" applyBorder="1" applyAlignment="1">
      <alignment horizontal="center" vertical="center" wrapText="1"/>
    </xf>
    <xf numFmtId="44" fontId="0" fillId="37" borderId="45" xfId="38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left" vertical="center"/>
    </xf>
    <xf numFmtId="44" fontId="0" fillId="37" borderId="22" xfId="0" applyNumberFormat="1" applyFill="1" applyBorder="1" applyAlignment="1">
      <alignment horizontal="center"/>
    </xf>
    <xf numFmtId="44" fontId="0" fillId="37" borderId="23" xfId="0" applyNumberFormat="1" applyFill="1" applyBorder="1" applyAlignment="1">
      <alignment horizontal="center"/>
    </xf>
    <xf numFmtId="44" fontId="0" fillId="37" borderId="24" xfId="0" applyNumberFormat="1" applyFill="1" applyBorder="1" applyAlignment="1">
      <alignment horizontal="center"/>
    </xf>
    <xf numFmtId="44" fontId="0" fillId="34" borderId="57" xfId="0" applyNumberFormat="1" applyFill="1" applyBorder="1" applyAlignment="1">
      <alignment horizontal="center" vertical="center"/>
    </xf>
    <xf numFmtId="44" fontId="0" fillId="34" borderId="58" xfId="0" applyNumberFormat="1" applyFill="1" applyBorder="1" applyAlignment="1">
      <alignment horizontal="center" vertical="center"/>
    </xf>
    <xf numFmtId="44" fontId="0" fillId="34" borderId="59" xfId="0" applyNumberFormat="1" applyFill="1" applyBorder="1" applyAlignment="1">
      <alignment horizontal="center" vertical="center"/>
    </xf>
    <xf numFmtId="44" fontId="0" fillId="37" borderId="43" xfId="0" applyNumberFormat="1" applyFill="1" applyBorder="1" applyAlignment="1">
      <alignment horizontal="center" vertical="center"/>
    </xf>
    <xf numFmtId="44" fontId="0" fillId="37" borderId="44" xfId="0" applyNumberFormat="1" applyFill="1" applyBorder="1" applyAlignment="1">
      <alignment horizontal="center" vertical="center"/>
    </xf>
    <xf numFmtId="44" fontId="0" fillId="37" borderId="45" xfId="0" applyNumberFormat="1" applyFill="1" applyBorder="1" applyAlignment="1">
      <alignment horizontal="center" vertical="center"/>
    </xf>
    <xf numFmtId="164" fontId="0" fillId="0" borderId="17" xfId="38" applyNumberFormat="1" applyFont="1" applyBorder="1" applyAlignment="1">
      <alignment horizontal="center" vertical="center"/>
    </xf>
    <xf numFmtId="164" fontId="0" fillId="0" borderId="35" xfId="38" applyNumberFormat="1" applyFont="1" applyBorder="1" applyAlignment="1">
      <alignment horizontal="center" vertical="center"/>
    </xf>
    <xf numFmtId="164" fontId="0" fillId="0" borderId="34" xfId="38" applyNumberFormat="1" applyFont="1" applyBorder="1" applyAlignment="1">
      <alignment horizontal="center" vertical="center"/>
    </xf>
    <xf numFmtId="0" fontId="0" fillId="0" borderId="49" xfId="0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44" fontId="0" fillId="37" borderId="60" xfId="0" applyNumberFormat="1" applyFill="1" applyBorder="1" applyAlignment="1">
      <alignment horizontal="center" vertical="center"/>
    </xf>
    <xf numFmtId="44" fontId="0" fillId="34" borderId="38" xfId="0" applyNumberFormat="1" applyFill="1" applyBorder="1" applyAlignment="1">
      <alignment horizontal="center" vertical="center"/>
    </xf>
    <xf numFmtId="0" fontId="61" fillId="0" borderId="0" xfId="0" applyFont="1" applyAlignment="1">
      <alignment horizontal="right"/>
    </xf>
    <xf numFmtId="0" fontId="0" fillId="37" borderId="39" xfId="0" applyFill="1" applyBorder="1" applyAlignment="1">
      <alignment horizontal="center"/>
    </xf>
    <xf numFmtId="0" fontId="54" fillId="0" borderId="0" xfId="0" applyFont="1" applyAlignment="1">
      <alignment horizontal="left"/>
    </xf>
    <xf numFmtId="0" fontId="0" fillId="0" borderId="43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57" fillId="37" borderId="61" xfId="0" applyFont="1" applyFill="1" applyBorder="1" applyAlignment="1">
      <alignment horizontal="left" wrapText="1"/>
    </xf>
    <xf numFmtId="0" fontId="57" fillId="37" borderId="32" xfId="0" applyFont="1" applyFill="1" applyBorder="1" applyAlignment="1">
      <alignment horizontal="left"/>
    </xf>
    <xf numFmtId="0" fontId="57" fillId="37" borderId="41" xfId="0" applyFont="1" applyFill="1" applyBorder="1" applyAlignment="1">
      <alignment horizontal="left"/>
    </xf>
    <xf numFmtId="0" fontId="57" fillId="37" borderId="62" xfId="0" applyFont="1" applyFill="1" applyBorder="1" applyAlignment="1">
      <alignment horizontal="left"/>
    </xf>
    <xf numFmtId="0" fontId="57" fillId="37" borderId="56" xfId="0" applyFont="1" applyFill="1" applyBorder="1" applyAlignment="1">
      <alignment horizontal="left"/>
    </xf>
    <xf numFmtId="0" fontId="57" fillId="37" borderId="31" xfId="0" applyFont="1" applyFill="1" applyBorder="1" applyAlignment="1">
      <alignment horizontal="left"/>
    </xf>
    <xf numFmtId="0" fontId="57" fillId="37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5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2.140625" style="0" customWidth="1"/>
    <col min="2" max="2" width="20.28125" style="13" customWidth="1"/>
    <col min="3" max="3" width="19.7109375" style="0" customWidth="1"/>
    <col min="4" max="4" width="15.8515625" style="0" bestFit="1" customWidth="1"/>
    <col min="5" max="5" width="17.7109375" style="0" customWidth="1"/>
    <col min="6" max="6" width="20.140625" style="0" customWidth="1"/>
    <col min="7" max="7" width="20.421875" style="0" customWidth="1"/>
    <col min="8" max="8" width="16.421875" style="0" customWidth="1"/>
    <col min="9" max="12" width="16.8515625" style="0" bestFit="1" customWidth="1"/>
    <col min="13" max="13" width="19.421875" style="0" customWidth="1"/>
    <col min="14" max="14" width="13.28125" style="0" bestFit="1" customWidth="1"/>
    <col min="15" max="15" width="18.140625" style="0" customWidth="1"/>
    <col min="16" max="16" width="16.8515625" style="0" customWidth="1"/>
  </cols>
  <sheetData>
    <row r="1" ht="13.5" thickBot="1">
      <c r="B1" s="13" t="s">
        <v>58</v>
      </c>
    </row>
    <row r="2" spans="1:17" ht="12.75">
      <c r="A2" s="65" t="s">
        <v>11</v>
      </c>
      <c r="B2" s="53">
        <f>'ZŠ Masarykova'!D72</f>
        <v>1788010.573333333</v>
      </c>
      <c r="C2" s="12"/>
      <c r="D2" s="12"/>
      <c r="E2" s="12"/>
      <c r="F2" s="12"/>
      <c r="G2" s="12"/>
      <c r="I2" s="12"/>
      <c r="J2" s="13"/>
      <c r="K2" s="13"/>
      <c r="L2" s="13"/>
      <c r="M2" s="13"/>
      <c r="N2" s="13"/>
      <c r="O2" s="13"/>
      <c r="P2" s="13"/>
      <c r="Q2" s="13"/>
    </row>
    <row r="3" spans="1:17" ht="12.75">
      <c r="A3" s="66" t="s">
        <v>12</v>
      </c>
      <c r="B3" s="54">
        <f>'ZŠ Plánická'!D27</f>
        <v>1216823.9048000001</v>
      </c>
      <c r="C3" s="12"/>
      <c r="D3" s="12"/>
      <c r="E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</row>
    <row r="4" spans="1:17" ht="12.75">
      <c r="A4" s="66" t="s">
        <v>17</v>
      </c>
      <c r="B4" s="54" t="e">
        <f>#REF!</f>
        <v>#REF!</v>
      </c>
      <c r="C4" s="12"/>
      <c r="D4" s="12"/>
      <c r="E4" s="12"/>
      <c r="G4" s="12"/>
      <c r="H4" s="61"/>
      <c r="I4" s="61"/>
      <c r="J4" s="61"/>
      <c r="K4" s="12"/>
      <c r="L4" s="13"/>
      <c r="M4" s="13"/>
      <c r="N4" s="13"/>
      <c r="O4" s="13"/>
      <c r="P4" s="13"/>
      <c r="Q4" s="13"/>
    </row>
    <row r="5" spans="1:17" ht="13.5" thickBot="1">
      <c r="A5" s="67" t="s">
        <v>49</v>
      </c>
      <c r="B5" s="55">
        <f>konektivita!D99</f>
        <v>4605587.103333334</v>
      </c>
      <c r="C5" s="12"/>
      <c r="D5" s="12"/>
      <c r="E5" s="12"/>
      <c r="G5" s="26"/>
      <c r="H5" s="12"/>
      <c r="I5" s="12"/>
      <c r="J5" s="12"/>
      <c r="K5" s="12"/>
      <c r="L5" s="13"/>
      <c r="M5" s="13"/>
      <c r="N5" s="13"/>
      <c r="O5" s="13"/>
      <c r="P5" s="13"/>
      <c r="Q5" s="13"/>
    </row>
    <row r="6" spans="1:17" ht="12.75">
      <c r="A6" s="63"/>
      <c r="B6" s="12"/>
      <c r="C6" s="12"/>
      <c r="D6" s="12"/>
      <c r="E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13"/>
    </row>
    <row r="7" spans="1:17" ht="12.75">
      <c r="A7" s="110"/>
      <c r="B7" s="64"/>
      <c r="C7" s="64"/>
      <c r="D7" s="64"/>
      <c r="E7" s="12"/>
      <c r="F7" s="26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</row>
    <row r="8" spans="1:17" ht="12.75">
      <c r="A8" s="12"/>
      <c r="B8" s="64"/>
      <c r="C8" s="64"/>
      <c r="D8" s="64"/>
      <c r="E8" s="12"/>
      <c r="F8" s="26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</row>
    <row r="9" spans="1:17" ht="12.75">
      <c r="A9" s="111"/>
      <c r="B9" s="64"/>
      <c r="C9" s="64"/>
      <c r="D9" s="64"/>
      <c r="E9" s="12"/>
      <c r="F9" s="26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</row>
    <row r="10" spans="1:17" ht="12.75">
      <c r="A10" s="64"/>
      <c r="B10" s="64"/>
      <c r="C10" s="64"/>
      <c r="D10" s="64"/>
      <c r="E10" s="12"/>
      <c r="F10" s="26"/>
      <c r="G10" s="12"/>
      <c r="H10" s="12"/>
      <c r="I10" s="12"/>
      <c r="J10" s="12"/>
      <c r="K10" s="12"/>
      <c r="L10" s="12"/>
      <c r="M10" s="12"/>
      <c r="N10" s="13"/>
      <c r="O10" s="13"/>
      <c r="P10" s="13"/>
      <c r="Q10" s="13"/>
    </row>
    <row r="11" spans="1:17" ht="12.75">
      <c r="A11" s="12"/>
      <c r="B11" s="64"/>
      <c r="C11" s="64"/>
      <c r="D11" s="64"/>
      <c r="E11" s="12"/>
      <c r="F11" s="26"/>
      <c r="G11" s="26"/>
      <c r="H11" s="26"/>
      <c r="I11" s="26"/>
      <c r="J11" s="26"/>
      <c r="K11" s="12"/>
      <c r="L11" s="12"/>
      <c r="M11" s="12"/>
      <c r="N11" s="13"/>
      <c r="O11" s="13"/>
      <c r="P11" s="13"/>
      <c r="Q11" s="13"/>
    </row>
    <row r="12" spans="1:17" ht="12.75">
      <c r="A12" s="64"/>
      <c r="B12" s="64"/>
      <c r="C12" s="64"/>
      <c r="D12" s="64"/>
      <c r="E12" s="12"/>
      <c r="F12" s="26"/>
      <c r="G12" s="26"/>
      <c r="H12" s="26"/>
      <c r="I12" s="26"/>
      <c r="J12" s="26"/>
      <c r="K12" s="12"/>
      <c r="L12" s="12"/>
      <c r="M12" s="12"/>
      <c r="N12" s="13"/>
      <c r="O12" s="13"/>
      <c r="P12" s="13"/>
      <c r="Q12" s="13"/>
    </row>
    <row r="13" spans="1:17" ht="12.75">
      <c r="A13" s="12"/>
      <c r="B13" s="64"/>
      <c r="C13" s="64"/>
      <c r="D13" s="64"/>
      <c r="E13" s="12"/>
      <c r="F13" s="26"/>
      <c r="G13" s="26"/>
      <c r="H13" s="26"/>
      <c r="I13" s="26"/>
      <c r="J13" s="26"/>
      <c r="K13" s="12"/>
      <c r="L13" s="12"/>
      <c r="M13" s="12"/>
      <c r="N13" s="13"/>
      <c r="O13" s="13"/>
      <c r="P13" s="13"/>
      <c r="Q13" s="13"/>
    </row>
    <row r="14" spans="1:17" ht="12.75">
      <c r="A14" s="12"/>
      <c r="B14" s="64"/>
      <c r="C14" s="64"/>
      <c r="D14" s="64"/>
      <c r="E14" s="12"/>
      <c r="F14" s="26"/>
      <c r="G14" s="12"/>
      <c r="H14" s="12"/>
      <c r="I14" s="12"/>
      <c r="J14" s="26"/>
      <c r="K14" s="12"/>
      <c r="L14" s="12"/>
      <c r="M14" s="12"/>
      <c r="N14" s="13"/>
      <c r="O14" s="13"/>
      <c r="P14" s="13"/>
      <c r="Q14" s="13"/>
    </row>
    <row r="15" spans="1:17" ht="12.75">
      <c r="A15" s="12"/>
      <c r="B15" s="64"/>
      <c r="C15" s="64"/>
      <c r="D15" s="64"/>
      <c r="E15" s="12"/>
      <c r="F15" s="26"/>
      <c r="G15" s="12"/>
      <c r="H15" s="12"/>
      <c r="I15" s="12"/>
      <c r="J15" s="12"/>
      <c r="K15" s="12"/>
      <c r="L15" s="12"/>
      <c r="M15" s="12"/>
      <c r="N15" s="13"/>
      <c r="O15" s="13"/>
      <c r="P15" s="13"/>
      <c r="Q15" s="13"/>
    </row>
    <row r="16" spans="1:17" ht="12.75">
      <c r="A16" s="64"/>
      <c r="B16" s="64"/>
      <c r="C16" s="64"/>
      <c r="D16" s="64"/>
      <c r="E16" s="12"/>
      <c r="F16" s="26"/>
      <c r="G16" s="12"/>
      <c r="H16" s="12"/>
      <c r="I16" s="12"/>
      <c r="J16" s="12"/>
      <c r="K16" s="12"/>
      <c r="L16" s="12"/>
      <c r="M16" s="12"/>
      <c r="N16" s="13"/>
      <c r="O16" s="13"/>
      <c r="P16" s="13"/>
      <c r="Q16" s="13"/>
    </row>
    <row r="17" spans="1:17" ht="12.75">
      <c r="A17" s="12"/>
      <c r="B17" s="64"/>
      <c r="C17" s="64"/>
      <c r="D17" s="12"/>
      <c r="E17" s="12"/>
      <c r="F17" s="26"/>
      <c r="G17" s="12"/>
      <c r="H17" s="12"/>
      <c r="I17" s="12"/>
      <c r="J17" s="12"/>
      <c r="K17" s="12"/>
      <c r="L17" s="12"/>
      <c r="M17" s="12"/>
      <c r="N17" s="13"/>
      <c r="O17" s="13"/>
      <c r="P17" s="13"/>
      <c r="Q17" s="13"/>
    </row>
    <row r="18" spans="1:17" ht="12.75">
      <c r="A18" s="12"/>
      <c r="B18" s="64"/>
      <c r="C18" s="6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3"/>
      <c r="P18" s="13"/>
      <c r="Q18" s="13"/>
    </row>
    <row r="19" spans="1:17" ht="12.75">
      <c r="A19" s="12"/>
      <c r="B19" s="64"/>
      <c r="C19" s="6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3"/>
      <c r="P19" s="13"/>
      <c r="Q19" s="13"/>
    </row>
    <row r="20" spans="1:17" ht="12.75">
      <c r="A20" s="12"/>
      <c r="B20" s="64"/>
      <c r="C20" s="6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3"/>
      <c r="P20" s="13"/>
      <c r="Q20" s="13"/>
    </row>
    <row r="21" spans="1:17" ht="12.75">
      <c r="A21" s="12"/>
      <c r="B21" s="64"/>
      <c r="C21" s="64"/>
      <c r="D21" s="64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3"/>
      <c r="P21" s="13"/>
      <c r="Q21" s="13"/>
    </row>
    <row r="22" spans="1:17" ht="12.75">
      <c r="A22" s="12"/>
      <c r="B22" s="64"/>
      <c r="C22" s="64"/>
      <c r="D22" s="26"/>
      <c r="E22" s="26"/>
      <c r="F22" s="26"/>
      <c r="G22" s="12"/>
      <c r="H22" s="12"/>
      <c r="I22" s="12"/>
      <c r="J22" s="12"/>
      <c r="K22" s="12"/>
      <c r="L22" s="12"/>
      <c r="M22" s="12"/>
      <c r="N22" s="13"/>
      <c r="O22" s="13"/>
      <c r="P22" s="13"/>
      <c r="Q22" s="13"/>
    </row>
    <row r="23" spans="1:17" ht="12.75">
      <c r="A23" s="12"/>
      <c r="B23" s="64"/>
      <c r="C23" s="64"/>
      <c r="D23" s="26"/>
      <c r="E23" s="26"/>
      <c r="F23" s="26"/>
      <c r="G23" s="12"/>
      <c r="H23" s="12"/>
      <c r="I23" s="12"/>
      <c r="J23" s="12"/>
      <c r="K23" s="12"/>
      <c r="L23" s="12"/>
      <c r="M23" s="12"/>
      <c r="N23" s="13"/>
      <c r="O23" s="13"/>
      <c r="P23" s="13"/>
      <c r="Q23" s="13"/>
    </row>
    <row r="24" spans="1:17" ht="12.75">
      <c r="A24" s="12"/>
      <c r="B24" s="64"/>
      <c r="C24" s="64"/>
      <c r="D24" s="64"/>
      <c r="E24" s="12"/>
      <c r="F24" s="112"/>
      <c r="G24" s="12"/>
      <c r="H24" s="12"/>
      <c r="I24" s="12"/>
      <c r="J24" s="12"/>
      <c r="K24" s="12"/>
      <c r="L24" s="12"/>
      <c r="M24" s="12"/>
      <c r="N24" s="13"/>
      <c r="O24" s="13"/>
      <c r="P24" s="13"/>
      <c r="Q24" s="13"/>
    </row>
    <row r="25" spans="1:17" ht="12.75">
      <c r="A25" s="12"/>
      <c r="B25" s="64"/>
      <c r="C25" s="64"/>
      <c r="D25" s="12"/>
      <c r="E25" s="12"/>
      <c r="F25" s="61"/>
      <c r="G25" s="12"/>
      <c r="H25" s="12"/>
      <c r="I25" s="12"/>
      <c r="J25" s="12"/>
      <c r="K25" s="12"/>
      <c r="L25" s="12"/>
      <c r="M25" s="12"/>
      <c r="N25" s="13"/>
      <c r="O25" s="13"/>
      <c r="P25" s="13"/>
      <c r="Q25" s="13"/>
    </row>
    <row r="26" spans="1:17" ht="12.75">
      <c r="A26" s="12"/>
      <c r="B26" s="64"/>
      <c r="C26" s="64"/>
      <c r="D26" s="12"/>
      <c r="E26" s="12"/>
      <c r="F26" s="113"/>
      <c r="G26" s="12"/>
      <c r="H26" s="12"/>
      <c r="I26" s="12"/>
      <c r="J26" s="12"/>
      <c r="K26" s="12"/>
      <c r="L26" s="12"/>
      <c r="M26" s="12"/>
      <c r="N26" s="13"/>
      <c r="O26" s="13"/>
      <c r="P26" s="13"/>
      <c r="Q26" s="13"/>
    </row>
    <row r="27" spans="1:17" ht="12.75">
      <c r="A27" s="64"/>
      <c r="B27" s="64"/>
      <c r="C27" s="64"/>
      <c r="D27" s="12"/>
      <c r="E27" s="12"/>
      <c r="F27" s="113"/>
      <c r="G27" s="12"/>
      <c r="H27" s="12"/>
      <c r="I27" s="12"/>
      <c r="J27" s="12"/>
      <c r="K27" s="12"/>
      <c r="L27" s="12"/>
      <c r="M27" s="12"/>
      <c r="N27" s="13"/>
      <c r="O27" s="13"/>
      <c r="P27" s="13"/>
      <c r="Q27" s="13"/>
    </row>
    <row r="28" spans="1:17" ht="12.75">
      <c r="A28" s="12"/>
      <c r="B28" s="64"/>
      <c r="C28" s="64"/>
      <c r="D28" s="64"/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3"/>
      <c r="P28" s="13"/>
      <c r="Q28" s="13"/>
    </row>
    <row r="29" spans="1:17" ht="12.75">
      <c r="A29" s="12"/>
      <c r="B29" s="64"/>
      <c r="C29" s="64"/>
      <c r="D29" s="64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3"/>
      <c r="P29" s="13"/>
      <c r="Q29" s="13"/>
    </row>
    <row r="30" spans="1:17" ht="12.75">
      <c r="A30" s="64"/>
      <c r="B30" s="64"/>
      <c r="C30" s="64"/>
      <c r="D30" s="64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3"/>
    </row>
    <row r="31" spans="1:17" ht="12.75">
      <c r="A31" s="64"/>
      <c r="B31" s="64"/>
      <c r="C31" s="64"/>
      <c r="D31" s="64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3"/>
      <c r="P31" s="13"/>
      <c r="Q31" s="13"/>
    </row>
    <row r="32" spans="1:17" ht="12.75">
      <c r="A32" s="64"/>
      <c r="B32" s="64"/>
      <c r="C32" s="64"/>
      <c r="D32" s="64"/>
      <c r="E32" s="12"/>
      <c r="F32" s="12"/>
      <c r="G32" s="12"/>
      <c r="H32" s="12"/>
      <c r="I32" s="12"/>
      <c r="J32" s="12"/>
      <c r="K32" s="12"/>
      <c r="L32" s="12"/>
      <c r="M32" s="12"/>
      <c r="N32" s="13"/>
      <c r="O32" s="13"/>
      <c r="P32" s="13"/>
      <c r="Q32" s="13"/>
    </row>
    <row r="33" spans="1:17" ht="12.75">
      <c r="A33" s="64"/>
      <c r="B33" s="64"/>
      <c r="C33" s="64"/>
      <c r="D33" s="64"/>
      <c r="E33" s="12"/>
      <c r="F33" s="12"/>
      <c r="G33" s="12"/>
      <c r="H33" s="12"/>
      <c r="I33" s="12"/>
      <c r="J33" s="12"/>
      <c r="K33" s="12"/>
      <c r="L33" s="12"/>
      <c r="M33" s="12"/>
      <c r="N33" s="13"/>
      <c r="O33" s="13"/>
      <c r="P33" s="13"/>
      <c r="Q33" s="13"/>
    </row>
    <row r="34" spans="1:17" ht="12.75">
      <c r="A34" s="64"/>
      <c r="B34" s="64"/>
      <c r="C34" s="64"/>
      <c r="D34" s="64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13"/>
      <c r="P34" s="13"/>
      <c r="Q34" s="13"/>
    </row>
    <row r="35" spans="1:17" ht="12.75">
      <c r="A35" s="64"/>
      <c r="B35" s="64"/>
      <c r="C35" s="64"/>
      <c r="D35" s="64"/>
      <c r="E35" s="12"/>
      <c r="F35" s="12"/>
      <c r="G35" s="12"/>
      <c r="H35" s="12"/>
      <c r="I35" s="12"/>
      <c r="J35" s="12"/>
      <c r="K35" s="12"/>
      <c r="L35" s="12"/>
      <c r="M35" s="12"/>
      <c r="N35" s="13"/>
      <c r="O35" s="13"/>
      <c r="P35" s="13"/>
      <c r="Q35" s="13"/>
    </row>
    <row r="36" spans="1:17" ht="12.75">
      <c r="A36" s="64"/>
      <c r="B36" s="64"/>
      <c r="C36" s="64"/>
      <c r="D36" s="64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3"/>
      <c r="P36" s="13"/>
      <c r="Q36" s="13"/>
    </row>
    <row r="37" spans="1:17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/>
      <c r="O37" s="13"/>
      <c r="P37" s="13"/>
      <c r="Q37" s="13"/>
    </row>
    <row r="38" spans="1:17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3"/>
      <c r="P38" s="13"/>
      <c r="Q38" s="13"/>
    </row>
    <row r="39" spans="1:17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  <c r="O39" s="13"/>
      <c r="P39" s="13"/>
      <c r="Q39" s="13"/>
    </row>
    <row r="40" spans="1:17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3"/>
      <c r="P40" s="13"/>
      <c r="Q40" s="13"/>
    </row>
    <row r="41" spans="1:17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3"/>
      <c r="P41" s="13"/>
      <c r="Q41" s="13"/>
    </row>
    <row r="42" spans="1:17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3"/>
      <c r="P42" s="13"/>
      <c r="Q42" s="13"/>
    </row>
    <row r="43" spans="1:17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13"/>
      <c r="P43" s="13"/>
      <c r="Q43" s="13"/>
    </row>
    <row r="44" spans="1:17" ht="12.75">
      <c r="A44" s="12"/>
      <c r="B44" s="12"/>
      <c r="C44" s="12"/>
      <c r="D44" s="12"/>
      <c r="E44" s="12"/>
      <c r="F44" s="12"/>
      <c r="G44" s="12"/>
      <c r="H44" s="12"/>
      <c r="I44" s="62"/>
      <c r="J44" s="13"/>
      <c r="K44" s="12"/>
      <c r="L44" s="12"/>
      <c r="M44" s="12"/>
      <c r="N44" s="13"/>
      <c r="O44" s="13"/>
      <c r="P44" s="13"/>
      <c r="Q44" s="13"/>
    </row>
    <row r="45" spans="1:17" ht="12.75">
      <c r="A45" s="12"/>
      <c r="B45" s="12"/>
      <c r="C45" s="12"/>
      <c r="D45" s="12"/>
      <c r="E45" s="12"/>
      <c r="F45" s="12"/>
      <c r="G45" s="12"/>
      <c r="H45" s="12"/>
      <c r="I45" s="12"/>
      <c r="J45" s="13"/>
      <c r="K45" s="12"/>
      <c r="L45" s="12"/>
      <c r="M45" s="12"/>
      <c r="N45" s="13"/>
      <c r="O45" s="13"/>
      <c r="P45" s="13"/>
      <c r="Q45" s="13"/>
    </row>
    <row r="46" spans="1:17" ht="12.75">
      <c r="A46" s="12"/>
      <c r="B46" s="12"/>
      <c r="C46" s="12"/>
      <c r="D46" s="12"/>
      <c r="E46" s="12"/>
      <c r="F46" s="12"/>
      <c r="G46" s="12"/>
      <c r="H46" s="12"/>
      <c r="I46" s="12"/>
      <c r="J46" s="13"/>
      <c r="K46" s="12"/>
      <c r="L46" s="12"/>
      <c r="M46" s="12"/>
      <c r="N46" s="13"/>
      <c r="O46" s="13"/>
      <c r="P46" s="13"/>
      <c r="Q46" s="13"/>
    </row>
    <row r="47" spans="1:17" ht="12.75">
      <c r="A47" s="12"/>
      <c r="B47" s="12"/>
      <c r="C47" s="12"/>
      <c r="D47" s="12"/>
      <c r="E47" s="12"/>
      <c r="F47" s="12"/>
      <c r="G47" s="12"/>
      <c r="H47" s="62"/>
      <c r="I47" s="12"/>
      <c r="J47" s="13"/>
      <c r="K47" s="12"/>
      <c r="L47" s="61"/>
      <c r="M47" s="61"/>
      <c r="N47" s="60"/>
      <c r="O47" s="60"/>
      <c r="P47" s="13"/>
      <c r="Q47" s="13"/>
    </row>
    <row r="48" spans="1:17" ht="12.75">
      <c r="A48" s="12"/>
      <c r="B48" s="12"/>
      <c r="C48" s="12"/>
      <c r="D48" s="12"/>
      <c r="E48" s="12"/>
      <c r="F48" s="12"/>
      <c r="G48" s="12"/>
      <c r="H48" s="12"/>
      <c r="I48" s="12"/>
      <c r="J48" s="13"/>
      <c r="K48" s="12"/>
      <c r="L48" s="12"/>
      <c r="M48" s="12"/>
      <c r="N48" s="13"/>
      <c r="O48" s="13"/>
      <c r="P48" s="13"/>
      <c r="Q48" s="13"/>
    </row>
    <row r="49" spans="1:17" ht="12.75">
      <c r="A49" s="12"/>
      <c r="B49" s="12"/>
      <c r="C49" s="12"/>
      <c r="D49" s="12"/>
      <c r="E49" s="12"/>
      <c r="F49" s="12"/>
      <c r="G49" s="12"/>
      <c r="H49" s="12"/>
      <c r="I49" s="12"/>
      <c r="J49" s="13"/>
      <c r="K49" s="12"/>
      <c r="L49" s="12"/>
      <c r="M49" s="12"/>
      <c r="N49" s="13"/>
      <c r="O49" s="13"/>
      <c r="P49" s="13"/>
      <c r="Q49" s="13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  <c r="O50" s="13"/>
      <c r="P50" s="13"/>
      <c r="Q50" s="13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  <c r="O51" s="13"/>
      <c r="P51" s="13"/>
      <c r="Q51" s="13"/>
    </row>
    <row r="52" spans="1:17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  <c r="O52" s="13"/>
      <c r="P52" s="13"/>
      <c r="Q52" s="13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  <c r="O53" s="13"/>
      <c r="P53" s="13"/>
      <c r="Q53" s="13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3"/>
      <c r="O54" s="13"/>
      <c r="P54" s="13"/>
      <c r="Q54" s="13"/>
    </row>
    <row r="55" spans="1:17" ht="12.75">
      <c r="A55" s="12"/>
      <c r="B55" s="12"/>
      <c r="C55" s="12"/>
      <c r="D55" s="12"/>
      <c r="E55" s="12"/>
      <c r="F55" s="12"/>
      <c r="G55" s="12"/>
      <c r="H55" s="12"/>
      <c r="I55" s="12"/>
      <c r="J55" s="13"/>
      <c r="K55" s="13"/>
      <c r="L55" s="13"/>
      <c r="M55" s="13"/>
      <c r="N55" s="13"/>
      <c r="O55" s="13"/>
      <c r="P55" s="13"/>
      <c r="Q55" s="13"/>
    </row>
    <row r="56" spans="1:17" ht="12.75">
      <c r="A56" s="12"/>
      <c r="B56" s="12"/>
      <c r="C56" s="12"/>
      <c r="D56" s="12"/>
      <c r="E56" s="12"/>
      <c r="F56" s="12"/>
      <c r="G56" s="12"/>
      <c r="H56" s="12"/>
      <c r="I56" s="12"/>
      <c r="J56" s="13"/>
      <c r="K56" s="13"/>
      <c r="L56" s="13"/>
      <c r="M56" s="13"/>
      <c r="N56" s="13"/>
      <c r="O56" s="13"/>
      <c r="P56" s="13"/>
      <c r="Q56" s="13"/>
    </row>
    <row r="57" spans="1:17" ht="12.75">
      <c r="A57" s="12"/>
      <c r="B57" s="12"/>
      <c r="C57" s="12"/>
      <c r="D57" s="12"/>
      <c r="E57" s="12"/>
      <c r="F57" s="12"/>
      <c r="G57" s="12"/>
      <c r="H57" s="12"/>
      <c r="I57" s="12"/>
      <c r="J57" s="13"/>
      <c r="K57" s="13"/>
      <c r="L57" s="13"/>
      <c r="M57" s="13"/>
      <c r="N57" s="13"/>
      <c r="O57" s="13"/>
      <c r="P57" s="13"/>
      <c r="Q57" s="13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3"/>
      <c r="K58" s="13"/>
      <c r="L58" s="13"/>
      <c r="M58" s="13"/>
      <c r="N58" s="13"/>
      <c r="O58" s="13"/>
      <c r="P58" s="13"/>
      <c r="Q58" s="13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3"/>
      <c r="K59" s="13"/>
      <c r="L59" s="13"/>
      <c r="M59" s="13"/>
      <c r="N59" s="13"/>
      <c r="O59" s="13"/>
      <c r="P59" s="13"/>
      <c r="Q59" s="13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3"/>
      <c r="K60" s="13"/>
      <c r="L60" s="13"/>
      <c r="M60" s="13"/>
      <c r="N60" s="13"/>
      <c r="O60" s="13"/>
      <c r="P60" s="13"/>
      <c r="Q60" s="13"/>
    </row>
    <row r="61" spans="1:17" ht="12.75">
      <c r="A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2.75">
      <c r="A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2.75">
      <c r="A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2.75">
      <c r="A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2.75">
      <c r="A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2.75">
      <c r="A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2.75">
      <c r="A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2.75">
      <c r="A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2.75">
      <c r="A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2.75">
      <c r="A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2.75">
      <c r="A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2.75">
      <c r="A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2.75">
      <c r="A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2.75">
      <c r="A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2.75">
      <c r="A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2.75">
      <c r="A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2.75">
      <c r="A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2.75">
      <c r="A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2.75">
      <c r="A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2.75">
      <c r="A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2.75">
      <c r="A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2.75">
      <c r="A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2.75">
      <c r="A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2.75">
      <c r="A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2.75">
      <c r="A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2.75">
      <c r="A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2.75">
      <c r="A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2.75">
      <c r="A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2.75">
      <c r="A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2.75">
      <c r="A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2.75">
      <c r="A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2.75">
      <c r="A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2.75">
      <c r="A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2.75">
      <c r="A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2.75">
      <c r="A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2.75">
      <c r="A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2.75">
      <c r="A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2.75">
      <c r="A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2.75">
      <c r="A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2.75">
      <c r="A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2.75">
      <c r="A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2.75">
      <c r="A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2.75">
      <c r="A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2.75">
      <c r="A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2.75">
      <c r="A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2.75">
      <c r="A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2.75">
      <c r="A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2.75">
      <c r="A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2.75">
      <c r="A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2.75">
      <c r="A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2.75">
      <c r="A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2.75">
      <c r="A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2.75">
      <c r="A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2.75">
      <c r="A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2.75">
      <c r="A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2.75">
      <c r="A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2.75">
      <c r="A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2.75">
      <c r="A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2.75">
      <c r="A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2.75">
      <c r="A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2.75">
      <c r="A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2.75">
      <c r="A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2.75">
      <c r="A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2.75">
      <c r="A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2.75">
      <c r="A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2.75">
      <c r="A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2.75">
      <c r="A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2.75">
      <c r="A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2.75">
      <c r="A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2.75">
      <c r="A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2.75">
      <c r="A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2.75">
      <c r="A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2.75">
      <c r="A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2.75">
      <c r="A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2.75">
      <c r="A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2.75">
      <c r="A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2.75">
      <c r="A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2.75">
      <c r="A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2.75">
      <c r="A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2.75">
      <c r="A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2.75">
      <c r="A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2.75">
      <c r="A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2.75">
      <c r="A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2.75">
      <c r="A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2.75">
      <c r="A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2.75">
      <c r="A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2.75">
      <c r="A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2.75">
      <c r="A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2.75">
      <c r="A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2.75">
      <c r="A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2.75">
      <c r="A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2.75">
      <c r="A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2.75">
      <c r="A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2.75">
      <c r="A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2.75">
      <c r="A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2.75">
      <c r="A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2.75">
      <c r="A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2.75">
      <c r="A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2.75">
      <c r="A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2.75">
      <c r="A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2.75">
      <c r="A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2.75">
      <c r="A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2.75">
      <c r="A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2.75">
      <c r="A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2.75">
      <c r="A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2.75">
      <c r="A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2.75">
      <c r="A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2.75">
      <c r="A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2.75">
      <c r="A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2.75">
      <c r="A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2.75">
      <c r="A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2.75">
      <c r="A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2.75">
      <c r="A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2.75">
      <c r="A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2.75">
      <c r="A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2.75">
      <c r="A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2.75">
      <c r="A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2.75">
      <c r="A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2.75">
      <c r="A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2.75">
      <c r="A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2.75">
      <c r="A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2.75">
      <c r="A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2.75">
      <c r="A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2.75">
      <c r="A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2.75">
      <c r="A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2.75">
      <c r="A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2.75">
      <c r="A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2.75">
      <c r="A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2.75">
      <c r="A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2.75">
      <c r="A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2.75">
      <c r="A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2.75">
      <c r="A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2.75">
      <c r="A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2.75">
      <c r="A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2.75">
      <c r="A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2.75">
      <c r="A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2.75">
      <c r="A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2.75">
      <c r="A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2.75">
      <c r="A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2.75">
      <c r="A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2.75">
      <c r="A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ht="12.75">
      <c r="A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ht="12.75">
      <c r="A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ht="12.75">
      <c r="A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2.75">
      <c r="A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2.75">
      <c r="A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2.75">
      <c r="A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2.75">
      <c r="A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2.75">
      <c r="A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ht="12.75">
      <c r="A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2.75">
      <c r="A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ht="12.75">
      <c r="A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ht="12.75">
      <c r="A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ht="12.75">
      <c r="A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ht="12.75">
      <c r="A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ht="12.75">
      <c r="A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2.75">
      <c r="A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2.75">
      <c r="A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2.75">
      <c r="A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ht="12.75">
      <c r="A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ht="12.75">
      <c r="A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ht="12.75">
      <c r="A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ht="12.75">
      <c r="A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 ht="12.75">
      <c r="A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 ht="12.75">
      <c r="A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ht="12.75">
      <c r="A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ht="12.75">
      <c r="A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 ht="12.75">
      <c r="A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 ht="12.75">
      <c r="A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1:17" ht="12.75">
      <c r="A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ht="12.75">
      <c r="A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 ht="12.75">
      <c r="A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 ht="12.75">
      <c r="A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 ht="12.75">
      <c r="A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 ht="12.75">
      <c r="A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1:17" ht="12.75">
      <c r="A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1:17" ht="12.75">
      <c r="A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1:17" ht="12.75">
      <c r="A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 ht="12.75">
      <c r="A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1:17" ht="12.75">
      <c r="A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1:17" ht="12.75">
      <c r="A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1:17" ht="12.75">
      <c r="A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1:17" ht="12.75">
      <c r="A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 ht="12.75">
      <c r="A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1:17" ht="12.75">
      <c r="A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1:17" ht="12.75">
      <c r="A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1:17" ht="12.75">
      <c r="A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 ht="12.75">
      <c r="A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 ht="12.75">
      <c r="A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1:17" ht="12.75">
      <c r="A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7"/>
  <sheetViews>
    <sheetView zoomScale="70" zoomScaleNormal="70" zoomScalePageLayoutView="0" workbookViewId="0" topLeftCell="A1">
      <selection activeCell="A7" sqref="A7:A9"/>
    </sheetView>
  </sheetViews>
  <sheetFormatPr defaultColWidth="9.140625" defaultRowHeight="12.75"/>
  <cols>
    <col min="1" max="3" width="36.00390625" style="0" customWidth="1"/>
    <col min="4" max="4" width="29.28125" style="144" customWidth="1"/>
    <col min="5" max="5" width="18.57421875" style="0" customWidth="1"/>
    <col min="6" max="6" width="17.28125" style="0" customWidth="1"/>
    <col min="8" max="8" width="16.28125" style="0" customWidth="1"/>
    <col min="9" max="9" width="15.28125" style="0" customWidth="1"/>
    <col min="10" max="10" width="29.7109375" style="144" customWidth="1"/>
    <col min="11" max="11" width="17.57421875" style="0" customWidth="1"/>
    <col min="12" max="12" width="17.7109375" style="0" customWidth="1"/>
    <col min="13" max="14" width="12.7109375" style="0" customWidth="1"/>
    <col min="15" max="15" width="15.28125" style="0" bestFit="1" customWidth="1"/>
    <col min="16" max="16" width="15.28125" style="0" customWidth="1"/>
    <col min="17" max="17" width="17.140625" style="0" customWidth="1"/>
  </cols>
  <sheetData>
    <row r="2" spans="1:9" ht="20.25">
      <c r="A2" s="73" t="s">
        <v>34</v>
      </c>
      <c r="B2" s="73"/>
      <c r="C2" s="73"/>
      <c r="D2" s="146"/>
      <c r="E2" s="18"/>
      <c r="F2" s="18"/>
      <c r="G2" s="19"/>
      <c r="H2" s="19"/>
      <c r="I2" s="19"/>
    </row>
    <row r="3" spans="1:9" ht="12.75" customHeight="1">
      <c r="A3" s="17"/>
      <c r="B3" s="17"/>
      <c r="C3" s="17"/>
      <c r="D3" s="147"/>
      <c r="E3" s="18"/>
      <c r="F3" s="18"/>
      <c r="G3" s="19"/>
      <c r="H3" s="19"/>
      <c r="I3" s="19"/>
    </row>
    <row r="4" spans="1:9" ht="21" customHeight="1">
      <c r="A4" s="35" t="s">
        <v>9</v>
      </c>
      <c r="B4" s="35"/>
      <c r="C4" s="35"/>
      <c r="D4" s="147"/>
      <c r="E4" s="18"/>
      <c r="F4" s="18"/>
      <c r="G4" s="19"/>
      <c r="H4" s="19"/>
      <c r="I4" s="19"/>
    </row>
    <row r="5" spans="1:17" ht="27" customHeight="1" thickBot="1">
      <c r="A5" s="85" t="s">
        <v>27</v>
      </c>
      <c r="B5" s="72"/>
      <c r="C5" s="72"/>
      <c r="D5" s="146"/>
      <c r="E5" s="74"/>
      <c r="F5" s="74"/>
      <c r="G5" s="75"/>
      <c r="H5" s="75"/>
      <c r="I5" s="75"/>
      <c r="J5" s="141"/>
      <c r="K5" s="75"/>
      <c r="L5" s="75"/>
      <c r="M5" s="75"/>
      <c r="N5" s="75"/>
      <c r="O5" s="75"/>
      <c r="P5" s="75"/>
      <c r="Q5" s="75"/>
    </row>
    <row r="6" spans="1:17" ht="71.25" customHeight="1" thickBot="1">
      <c r="A6" s="2" t="s">
        <v>0</v>
      </c>
      <c r="B6" s="155" t="s">
        <v>59</v>
      </c>
      <c r="C6" s="155" t="s">
        <v>60</v>
      </c>
      <c r="D6" s="3" t="s">
        <v>1</v>
      </c>
      <c r="E6" s="4" t="s">
        <v>2</v>
      </c>
      <c r="F6" s="4" t="s">
        <v>3</v>
      </c>
      <c r="G6" s="3" t="s">
        <v>4</v>
      </c>
      <c r="H6" s="4" t="s">
        <v>5</v>
      </c>
      <c r="I6" s="4" t="s">
        <v>6</v>
      </c>
      <c r="J6" s="70" t="s">
        <v>66</v>
      </c>
      <c r="K6" s="71" t="s">
        <v>61</v>
      </c>
      <c r="L6" s="71" t="s">
        <v>62</v>
      </c>
      <c r="M6" s="70" t="s">
        <v>4</v>
      </c>
      <c r="N6" s="71" t="s">
        <v>68</v>
      </c>
      <c r="O6" s="71" t="s">
        <v>63</v>
      </c>
      <c r="P6" s="71" t="s">
        <v>105</v>
      </c>
      <c r="Q6" s="71" t="s">
        <v>104</v>
      </c>
    </row>
    <row r="7" spans="1:17" ht="30" customHeight="1">
      <c r="A7" s="236" t="s">
        <v>72</v>
      </c>
      <c r="B7" s="245"/>
      <c r="C7" s="230"/>
      <c r="D7" s="137" t="s">
        <v>19</v>
      </c>
      <c r="E7" s="5">
        <v>48400</v>
      </c>
      <c r="F7" s="6">
        <f>E7*1.21</f>
        <v>58564</v>
      </c>
      <c r="G7" s="239">
        <v>1</v>
      </c>
      <c r="H7" s="5">
        <f>F7*$G$7</f>
        <v>58564</v>
      </c>
      <c r="I7" s="242">
        <f>(H7+H8+H9)/3</f>
        <v>52312.333333333336</v>
      </c>
      <c r="J7" s="137" t="s">
        <v>19</v>
      </c>
      <c r="K7" s="114"/>
      <c r="L7" s="115">
        <f aca="true" t="shared" si="0" ref="L7:L27">K7*1.21</f>
        <v>0</v>
      </c>
      <c r="M7" s="275">
        <v>1</v>
      </c>
      <c r="N7" s="51">
        <f aca="true" t="shared" si="1" ref="N7:O9">K7*$M$7</f>
        <v>0</v>
      </c>
      <c r="O7" s="51">
        <f t="shared" si="1"/>
        <v>0</v>
      </c>
      <c r="P7" s="278">
        <f>SUM(N7:N9)/3</f>
        <v>0</v>
      </c>
      <c r="Q7" s="278">
        <f>SUM(O7:O9)/3</f>
        <v>0</v>
      </c>
    </row>
    <row r="8" spans="1:17" ht="30" customHeight="1">
      <c r="A8" s="237"/>
      <c r="B8" s="246"/>
      <c r="C8" s="231"/>
      <c r="D8" s="138" t="s">
        <v>20</v>
      </c>
      <c r="E8" s="7">
        <v>44000</v>
      </c>
      <c r="F8" s="8">
        <f>E8*1.21</f>
        <v>53240</v>
      </c>
      <c r="G8" s="240"/>
      <c r="H8" s="7">
        <f aca="true" t="shared" si="2" ref="H8:H27">F8*$G$7</f>
        <v>53240</v>
      </c>
      <c r="I8" s="243"/>
      <c r="J8" s="138" t="s">
        <v>20</v>
      </c>
      <c r="K8" s="116"/>
      <c r="L8" s="8">
        <f t="shared" si="0"/>
        <v>0</v>
      </c>
      <c r="M8" s="276"/>
      <c r="N8" s="7">
        <f t="shared" si="1"/>
        <v>0</v>
      </c>
      <c r="O8" s="7">
        <f t="shared" si="1"/>
        <v>0</v>
      </c>
      <c r="P8" s="279"/>
      <c r="Q8" s="279"/>
    </row>
    <row r="9" spans="1:17" ht="30" customHeight="1" thickBot="1">
      <c r="A9" s="238"/>
      <c r="B9" s="247"/>
      <c r="C9" s="232"/>
      <c r="D9" s="139" t="s">
        <v>21</v>
      </c>
      <c r="E9" s="9">
        <v>37300</v>
      </c>
      <c r="F9" s="10">
        <v>45133</v>
      </c>
      <c r="G9" s="241"/>
      <c r="H9" s="9">
        <f t="shared" si="2"/>
        <v>45133</v>
      </c>
      <c r="I9" s="244"/>
      <c r="J9" s="139" t="s">
        <v>21</v>
      </c>
      <c r="K9" s="117"/>
      <c r="L9" s="50">
        <f t="shared" si="0"/>
        <v>0</v>
      </c>
      <c r="M9" s="277"/>
      <c r="N9" s="49">
        <f t="shared" si="1"/>
        <v>0</v>
      </c>
      <c r="O9" s="49">
        <f t="shared" si="1"/>
        <v>0</v>
      </c>
      <c r="P9" s="280"/>
      <c r="Q9" s="280"/>
    </row>
    <row r="10" spans="1:17" ht="30" customHeight="1">
      <c r="A10" s="248" t="s">
        <v>73</v>
      </c>
      <c r="B10" s="245"/>
      <c r="C10" s="230"/>
      <c r="D10" s="137" t="s">
        <v>19</v>
      </c>
      <c r="E10" s="5">
        <v>7150</v>
      </c>
      <c r="F10" s="6">
        <f>E10*1.21</f>
        <v>8651.5</v>
      </c>
      <c r="G10" s="239">
        <v>1</v>
      </c>
      <c r="H10" s="5">
        <f t="shared" si="2"/>
        <v>8651.5</v>
      </c>
      <c r="I10" s="242">
        <f>(H10+H11+H12)/3</f>
        <v>8124.166666666667</v>
      </c>
      <c r="J10" s="137" t="s">
        <v>19</v>
      </c>
      <c r="K10" s="114"/>
      <c r="L10" s="115">
        <f>K10*1.21</f>
        <v>0</v>
      </c>
      <c r="M10" s="275">
        <v>1</v>
      </c>
      <c r="N10" s="51">
        <f aca="true" t="shared" si="3" ref="N10:O12">K10*$M$10</f>
        <v>0</v>
      </c>
      <c r="O10" s="51">
        <f t="shared" si="3"/>
        <v>0</v>
      </c>
      <c r="P10" s="278">
        <f>SUM(N10:N12)/3</f>
        <v>0</v>
      </c>
      <c r="Q10" s="278">
        <f>SUM(O10:O12)/3</f>
        <v>0</v>
      </c>
    </row>
    <row r="11" spans="1:17" ht="30" customHeight="1">
      <c r="A11" s="249"/>
      <c r="B11" s="246"/>
      <c r="C11" s="231"/>
      <c r="D11" s="138" t="s">
        <v>20</v>
      </c>
      <c r="E11" s="7">
        <v>6500</v>
      </c>
      <c r="F11" s="8">
        <f>E11*1.21</f>
        <v>7865</v>
      </c>
      <c r="G11" s="240"/>
      <c r="H11" s="7">
        <f t="shared" si="2"/>
        <v>7865</v>
      </c>
      <c r="I11" s="243"/>
      <c r="J11" s="138" t="s">
        <v>20</v>
      </c>
      <c r="K11" s="116"/>
      <c r="L11" s="8">
        <f t="shared" si="0"/>
        <v>0</v>
      </c>
      <c r="M11" s="276"/>
      <c r="N11" s="7">
        <f t="shared" si="3"/>
        <v>0</v>
      </c>
      <c r="O11" s="7">
        <f t="shared" si="3"/>
        <v>0</v>
      </c>
      <c r="P11" s="279"/>
      <c r="Q11" s="279"/>
    </row>
    <row r="12" spans="1:17" ht="30" customHeight="1" thickBot="1">
      <c r="A12" s="250"/>
      <c r="B12" s="247"/>
      <c r="C12" s="232"/>
      <c r="D12" s="139" t="s">
        <v>21</v>
      </c>
      <c r="E12" s="9">
        <v>6500</v>
      </c>
      <c r="F12" s="10">
        <v>7856</v>
      </c>
      <c r="G12" s="241"/>
      <c r="H12" s="9">
        <f t="shared" si="2"/>
        <v>7856</v>
      </c>
      <c r="I12" s="244"/>
      <c r="J12" s="139" t="s">
        <v>21</v>
      </c>
      <c r="K12" s="117"/>
      <c r="L12" s="50">
        <f t="shared" si="0"/>
        <v>0</v>
      </c>
      <c r="M12" s="277"/>
      <c r="N12" s="49">
        <f t="shared" si="3"/>
        <v>0</v>
      </c>
      <c r="O12" s="49">
        <f t="shared" si="3"/>
        <v>0</v>
      </c>
      <c r="P12" s="280"/>
      <c r="Q12" s="280"/>
    </row>
    <row r="13" spans="1:17" ht="30" customHeight="1">
      <c r="A13" s="252" t="s">
        <v>74</v>
      </c>
      <c r="B13" s="245"/>
      <c r="C13" s="230"/>
      <c r="D13" s="137" t="s">
        <v>19</v>
      </c>
      <c r="E13" s="5">
        <v>3960</v>
      </c>
      <c r="F13" s="6">
        <f>E13*1.21</f>
        <v>4791.599999999999</v>
      </c>
      <c r="G13" s="239">
        <v>1</v>
      </c>
      <c r="H13" s="5">
        <f t="shared" si="2"/>
        <v>4791.599999999999</v>
      </c>
      <c r="I13" s="242">
        <f>(H13+H14+H15)/3</f>
        <v>5146.533333333333</v>
      </c>
      <c r="J13" s="137" t="s">
        <v>19</v>
      </c>
      <c r="K13" s="114"/>
      <c r="L13" s="115">
        <f>K13*1.21</f>
        <v>0</v>
      </c>
      <c r="M13" s="275">
        <v>1</v>
      </c>
      <c r="N13" s="51">
        <f>K13*M13</f>
        <v>0</v>
      </c>
      <c r="O13" s="51">
        <f>L13*$M$13</f>
        <v>0</v>
      </c>
      <c r="P13" s="278">
        <f>SUM(N13:N15)/3</f>
        <v>0</v>
      </c>
      <c r="Q13" s="278">
        <f>SUM(O13:O15)/3</f>
        <v>0</v>
      </c>
    </row>
    <row r="14" spans="1:17" ht="30" customHeight="1">
      <c r="A14" s="253"/>
      <c r="B14" s="246"/>
      <c r="C14" s="231"/>
      <c r="D14" s="138" t="s">
        <v>20</v>
      </c>
      <c r="E14" s="7">
        <v>3300</v>
      </c>
      <c r="F14" s="8">
        <f>E14*1.21</f>
        <v>3993</v>
      </c>
      <c r="G14" s="240"/>
      <c r="H14" s="7">
        <f t="shared" si="2"/>
        <v>3993</v>
      </c>
      <c r="I14" s="243"/>
      <c r="J14" s="138" t="s">
        <v>20</v>
      </c>
      <c r="K14" s="116"/>
      <c r="L14" s="8">
        <f t="shared" si="0"/>
        <v>0</v>
      </c>
      <c r="M14" s="276"/>
      <c r="N14" s="7">
        <f>K14*M14</f>
        <v>0</v>
      </c>
      <c r="O14" s="7">
        <f>L14*$M$13</f>
        <v>0</v>
      </c>
      <c r="P14" s="279"/>
      <c r="Q14" s="279"/>
    </row>
    <row r="15" spans="1:17" ht="30" customHeight="1" thickBot="1">
      <c r="A15" s="254"/>
      <c r="B15" s="247"/>
      <c r="C15" s="232"/>
      <c r="D15" s="139" t="s">
        <v>21</v>
      </c>
      <c r="E15" s="9">
        <v>5500</v>
      </c>
      <c r="F15" s="10">
        <v>6655</v>
      </c>
      <c r="G15" s="241"/>
      <c r="H15" s="9">
        <f t="shared" si="2"/>
        <v>6655</v>
      </c>
      <c r="I15" s="244"/>
      <c r="J15" s="139" t="s">
        <v>21</v>
      </c>
      <c r="K15" s="117"/>
      <c r="L15" s="50">
        <f t="shared" si="0"/>
        <v>0</v>
      </c>
      <c r="M15" s="277"/>
      <c r="N15" s="49">
        <f>K15*M15</f>
        <v>0</v>
      </c>
      <c r="O15" s="158">
        <f>L15*$M$13</f>
        <v>0</v>
      </c>
      <c r="P15" s="280"/>
      <c r="Q15" s="280"/>
    </row>
    <row r="16" spans="1:17" ht="30" customHeight="1">
      <c r="A16" s="255" t="s">
        <v>75</v>
      </c>
      <c r="B16" s="245"/>
      <c r="C16" s="230"/>
      <c r="D16" s="137" t="s">
        <v>19</v>
      </c>
      <c r="E16" s="5">
        <v>31240</v>
      </c>
      <c r="F16" s="6">
        <f>E16*1.21</f>
        <v>37800.4</v>
      </c>
      <c r="G16" s="239">
        <v>1</v>
      </c>
      <c r="H16" s="5">
        <f t="shared" si="2"/>
        <v>37800.4</v>
      </c>
      <c r="I16" s="242">
        <f>(H16+H17+H18)/3</f>
        <v>35509.46666666667</v>
      </c>
      <c r="J16" s="137" t="s">
        <v>19</v>
      </c>
      <c r="K16" s="114"/>
      <c r="L16" s="115">
        <f>K16*1.21</f>
        <v>0</v>
      </c>
      <c r="M16" s="275">
        <v>1</v>
      </c>
      <c r="N16" s="51">
        <f aca="true" t="shared" si="4" ref="N16:O18">K16*$M$16</f>
        <v>0</v>
      </c>
      <c r="O16" s="51">
        <f t="shared" si="4"/>
        <v>0</v>
      </c>
      <c r="P16" s="278">
        <f>SUM(N16:N18)/3</f>
        <v>0</v>
      </c>
      <c r="Q16" s="278">
        <f>SUM(O16:O18)/3</f>
        <v>0</v>
      </c>
    </row>
    <row r="17" spans="1:17" ht="30" customHeight="1">
      <c r="A17" s="256"/>
      <c r="B17" s="246"/>
      <c r="C17" s="231"/>
      <c r="D17" s="138" t="s">
        <v>20</v>
      </c>
      <c r="E17" s="7">
        <v>28400</v>
      </c>
      <c r="F17" s="8">
        <f>E17*1.21</f>
        <v>34364</v>
      </c>
      <c r="G17" s="240"/>
      <c r="H17" s="7">
        <f t="shared" si="2"/>
        <v>34364</v>
      </c>
      <c r="I17" s="243"/>
      <c r="J17" s="138" t="s">
        <v>20</v>
      </c>
      <c r="K17" s="116"/>
      <c r="L17" s="8">
        <f t="shared" si="0"/>
        <v>0</v>
      </c>
      <c r="M17" s="276"/>
      <c r="N17" s="7">
        <f t="shared" si="4"/>
        <v>0</v>
      </c>
      <c r="O17" s="7">
        <f t="shared" si="4"/>
        <v>0</v>
      </c>
      <c r="P17" s="279"/>
      <c r="Q17" s="279"/>
    </row>
    <row r="18" spans="1:17" ht="30" customHeight="1" thickBot="1">
      <c r="A18" s="257"/>
      <c r="B18" s="247"/>
      <c r="C18" s="232"/>
      <c r="D18" s="139" t="s">
        <v>21</v>
      </c>
      <c r="E18" s="9">
        <v>28400</v>
      </c>
      <c r="F18" s="10">
        <v>34364</v>
      </c>
      <c r="G18" s="241"/>
      <c r="H18" s="9">
        <f t="shared" si="2"/>
        <v>34364</v>
      </c>
      <c r="I18" s="244"/>
      <c r="J18" s="139" t="s">
        <v>21</v>
      </c>
      <c r="K18" s="117"/>
      <c r="L18" s="50">
        <f t="shared" si="0"/>
        <v>0</v>
      </c>
      <c r="M18" s="277"/>
      <c r="N18" s="49">
        <f t="shared" si="4"/>
        <v>0</v>
      </c>
      <c r="O18" s="49">
        <f t="shared" si="4"/>
        <v>0</v>
      </c>
      <c r="P18" s="280"/>
      <c r="Q18" s="280"/>
    </row>
    <row r="19" spans="1:17" ht="30" customHeight="1">
      <c r="A19" s="233" t="s">
        <v>22</v>
      </c>
      <c r="B19" s="245"/>
      <c r="C19" s="230"/>
      <c r="D19" s="137" t="s">
        <v>19</v>
      </c>
      <c r="E19" s="5">
        <v>10748</v>
      </c>
      <c r="F19" s="6">
        <f>E19*1.21</f>
        <v>13005.08</v>
      </c>
      <c r="G19" s="239">
        <v>1</v>
      </c>
      <c r="H19" s="5">
        <f t="shared" si="2"/>
        <v>13005.08</v>
      </c>
      <c r="I19" s="242">
        <f>(H19+H20+H21)/3</f>
        <v>13006.693333333335</v>
      </c>
      <c r="J19" s="137" t="s">
        <v>19</v>
      </c>
      <c r="K19" s="114"/>
      <c r="L19" s="115">
        <f>K19*1.21</f>
        <v>0</v>
      </c>
      <c r="M19" s="275">
        <v>1</v>
      </c>
      <c r="N19" s="51">
        <f aca="true" t="shared" si="5" ref="N19:O21">K19*$M$19</f>
        <v>0</v>
      </c>
      <c r="O19" s="51">
        <f t="shared" si="5"/>
        <v>0</v>
      </c>
      <c r="P19" s="278">
        <f>SUM(N19:N21)/3</f>
        <v>0</v>
      </c>
      <c r="Q19" s="278">
        <f>SUM(O19:O21)/3</f>
        <v>0</v>
      </c>
    </row>
    <row r="20" spans="1:17" ht="30" customHeight="1">
      <c r="A20" s="234"/>
      <c r="B20" s="246"/>
      <c r="C20" s="231"/>
      <c r="D20" s="138" t="s">
        <v>20</v>
      </c>
      <c r="E20" s="7">
        <v>12000</v>
      </c>
      <c r="F20" s="8">
        <f>E20*1.21</f>
        <v>14520</v>
      </c>
      <c r="G20" s="240"/>
      <c r="H20" s="7">
        <f t="shared" si="2"/>
        <v>14520</v>
      </c>
      <c r="I20" s="243"/>
      <c r="J20" s="138" t="s">
        <v>20</v>
      </c>
      <c r="K20" s="116"/>
      <c r="L20" s="8">
        <f t="shared" si="0"/>
        <v>0</v>
      </c>
      <c r="M20" s="276"/>
      <c r="N20" s="7">
        <f t="shared" si="5"/>
        <v>0</v>
      </c>
      <c r="O20" s="7">
        <f t="shared" si="5"/>
        <v>0</v>
      </c>
      <c r="P20" s="279"/>
      <c r="Q20" s="279"/>
    </row>
    <row r="21" spans="1:17" ht="30" customHeight="1" thickBot="1">
      <c r="A21" s="235"/>
      <c r="B21" s="247"/>
      <c r="C21" s="232"/>
      <c r="D21" s="139" t="s">
        <v>21</v>
      </c>
      <c r="E21" s="9">
        <v>9500</v>
      </c>
      <c r="F21" s="10">
        <v>11495</v>
      </c>
      <c r="G21" s="241"/>
      <c r="H21" s="9">
        <f t="shared" si="2"/>
        <v>11495</v>
      </c>
      <c r="I21" s="244"/>
      <c r="J21" s="139" t="s">
        <v>21</v>
      </c>
      <c r="K21" s="117"/>
      <c r="L21" s="50">
        <f t="shared" si="0"/>
        <v>0</v>
      </c>
      <c r="M21" s="277"/>
      <c r="N21" s="49">
        <f t="shared" si="5"/>
        <v>0</v>
      </c>
      <c r="O21" s="49">
        <f t="shared" si="5"/>
        <v>0</v>
      </c>
      <c r="P21" s="280"/>
      <c r="Q21" s="280"/>
    </row>
    <row r="22" spans="1:17" ht="30" customHeight="1">
      <c r="A22" s="255" t="s">
        <v>76</v>
      </c>
      <c r="B22" s="245"/>
      <c r="C22" s="230"/>
      <c r="D22" s="137" t="s">
        <v>19</v>
      </c>
      <c r="E22" s="5">
        <v>22000</v>
      </c>
      <c r="F22" s="6">
        <f>E22*1.21</f>
        <v>26620</v>
      </c>
      <c r="G22" s="239">
        <v>1</v>
      </c>
      <c r="H22" s="5">
        <f t="shared" si="2"/>
        <v>26620</v>
      </c>
      <c r="I22" s="242">
        <f>(H22+H23+H24)/3</f>
        <v>24966.333333333332</v>
      </c>
      <c r="J22" s="137" t="s">
        <v>19</v>
      </c>
      <c r="K22" s="114"/>
      <c r="L22" s="115">
        <f t="shared" si="0"/>
        <v>0</v>
      </c>
      <c r="M22" s="275">
        <v>1</v>
      </c>
      <c r="N22" s="51">
        <f aca="true" t="shared" si="6" ref="N22:O24">K22*$M$22</f>
        <v>0</v>
      </c>
      <c r="O22" s="51">
        <f t="shared" si="6"/>
        <v>0</v>
      </c>
      <c r="P22" s="278">
        <f>SUM(N22:N24)/3</f>
        <v>0</v>
      </c>
      <c r="Q22" s="278">
        <f>SUM(O22:O24)/3</f>
        <v>0</v>
      </c>
    </row>
    <row r="23" spans="1:17" ht="30" customHeight="1">
      <c r="A23" s="256"/>
      <c r="B23" s="246"/>
      <c r="C23" s="231"/>
      <c r="D23" s="138" t="s">
        <v>20</v>
      </c>
      <c r="E23" s="7">
        <v>20000</v>
      </c>
      <c r="F23" s="8">
        <f>E23*1.21</f>
        <v>24200</v>
      </c>
      <c r="G23" s="240"/>
      <c r="H23" s="7">
        <f t="shared" si="2"/>
        <v>24200</v>
      </c>
      <c r="I23" s="243"/>
      <c r="J23" s="138" t="s">
        <v>20</v>
      </c>
      <c r="K23" s="116"/>
      <c r="L23" s="8">
        <f t="shared" si="0"/>
        <v>0</v>
      </c>
      <c r="M23" s="276"/>
      <c r="N23" s="7">
        <f t="shared" si="6"/>
        <v>0</v>
      </c>
      <c r="O23" s="7">
        <f t="shared" si="6"/>
        <v>0</v>
      </c>
      <c r="P23" s="279"/>
      <c r="Q23" s="279"/>
    </row>
    <row r="24" spans="1:17" ht="30" customHeight="1" thickBot="1">
      <c r="A24" s="257"/>
      <c r="B24" s="247"/>
      <c r="C24" s="232"/>
      <c r="D24" s="139" t="s">
        <v>21</v>
      </c>
      <c r="E24" s="9">
        <v>19900</v>
      </c>
      <c r="F24" s="10">
        <v>24079</v>
      </c>
      <c r="G24" s="241"/>
      <c r="H24" s="9">
        <f t="shared" si="2"/>
        <v>24079</v>
      </c>
      <c r="I24" s="244"/>
      <c r="J24" s="139" t="s">
        <v>21</v>
      </c>
      <c r="K24" s="117"/>
      <c r="L24" s="50">
        <f t="shared" si="0"/>
        <v>0</v>
      </c>
      <c r="M24" s="277"/>
      <c r="N24" s="49">
        <f t="shared" si="6"/>
        <v>0</v>
      </c>
      <c r="O24" s="49">
        <f t="shared" si="6"/>
        <v>0</v>
      </c>
      <c r="P24" s="280"/>
      <c r="Q24" s="280"/>
    </row>
    <row r="25" spans="1:17" ht="30" customHeight="1">
      <c r="A25" s="248" t="s">
        <v>77</v>
      </c>
      <c r="B25" s="245"/>
      <c r="C25" s="230"/>
      <c r="D25" s="137" t="s">
        <v>19</v>
      </c>
      <c r="E25" s="5">
        <v>38500</v>
      </c>
      <c r="F25" s="6">
        <f>E25*1.21</f>
        <v>46585</v>
      </c>
      <c r="G25" s="239">
        <v>1</v>
      </c>
      <c r="H25" s="5">
        <f t="shared" si="2"/>
        <v>46585</v>
      </c>
      <c r="I25" s="242">
        <f>(H25+H26+H27)/3</f>
        <v>42975.333333333336</v>
      </c>
      <c r="J25" s="137" t="s">
        <v>19</v>
      </c>
      <c r="K25" s="114"/>
      <c r="L25" s="115">
        <f t="shared" si="0"/>
        <v>0</v>
      </c>
      <c r="M25" s="275">
        <v>1</v>
      </c>
      <c r="N25" s="51">
        <f aca="true" t="shared" si="7" ref="N25:O27">K25*$M$25</f>
        <v>0</v>
      </c>
      <c r="O25" s="51">
        <f t="shared" si="7"/>
        <v>0</v>
      </c>
      <c r="P25" s="278">
        <f>SUM(N25:N27)/3</f>
        <v>0</v>
      </c>
      <c r="Q25" s="278">
        <f>SUM(O25:O27)/3</f>
        <v>0</v>
      </c>
    </row>
    <row r="26" spans="1:17" ht="30" customHeight="1">
      <c r="A26" s="249"/>
      <c r="B26" s="246"/>
      <c r="C26" s="231"/>
      <c r="D26" s="138" t="s">
        <v>20</v>
      </c>
      <c r="E26" s="7">
        <v>35000</v>
      </c>
      <c r="F26" s="8">
        <f>E26*1.21</f>
        <v>42350</v>
      </c>
      <c r="G26" s="240"/>
      <c r="H26" s="7">
        <f t="shared" si="2"/>
        <v>42350</v>
      </c>
      <c r="I26" s="243"/>
      <c r="J26" s="138" t="s">
        <v>20</v>
      </c>
      <c r="K26" s="116"/>
      <c r="L26" s="8">
        <f t="shared" si="0"/>
        <v>0</v>
      </c>
      <c r="M26" s="276"/>
      <c r="N26" s="7">
        <f t="shared" si="7"/>
        <v>0</v>
      </c>
      <c r="O26" s="7">
        <f t="shared" si="7"/>
        <v>0</v>
      </c>
      <c r="P26" s="279"/>
      <c r="Q26" s="279"/>
    </row>
    <row r="27" spans="1:17" ht="30" customHeight="1" thickBot="1">
      <c r="A27" s="250"/>
      <c r="B27" s="247"/>
      <c r="C27" s="232"/>
      <c r="D27" s="139" t="s">
        <v>21</v>
      </c>
      <c r="E27" s="9">
        <v>33050</v>
      </c>
      <c r="F27" s="10">
        <v>39991</v>
      </c>
      <c r="G27" s="241"/>
      <c r="H27" s="9">
        <f t="shared" si="2"/>
        <v>39991</v>
      </c>
      <c r="I27" s="244"/>
      <c r="J27" s="139" t="s">
        <v>21</v>
      </c>
      <c r="K27" s="118"/>
      <c r="L27" s="10">
        <f t="shared" si="0"/>
        <v>0</v>
      </c>
      <c r="M27" s="284"/>
      <c r="N27" s="9">
        <f t="shared" si="7"/>
        <v>0</v>
      </c>
      <c r="O27" s="9">
        <f t="shared" si="7"/>
        <v>0</v>
      </c>
      <c r="P27" s="280"/>
      <c r="Q27" s="280"/>
    </row>
    <row r="28" spans="1:17" ht="12.75">
      <c r="A28" s="25"/>
      <c r="B28" s="25"/>
      <c r="C28" s="25"/>
      <c r="D28" s="148"/>
      <c r="E28" s="22"/>
      <c r="F28" s="23"/>
      <c r="G28" s="27"/>
      <c r="H28" s="22"/>
      <c r="I28" s="28"/>
      <c r="J28" s="148"/>
      <c r="K28" s="22"/>
      <c r="L28" s="23"/>
      <c r="M28" s="27"/>
      <c r="N28" s="22"/>
      <c r="O28" s="22"/>
      <c r="P28" s="22"/>
      <c r="Q28" s="28"/>
    </row>
    <row r="29" spans="1:17" ht="27.75" customHeight="1" thickBot="1">
      <c r="A29" s="86" t="s">
        <v>28</v>
      </c>
      <c r="B29" s="76"/>
      <c r="C29" s="76"/>
      <c r="D29" s="80"/>
      <c r="E29" s="78"/>
      <c r="F29" s="79"/>
      <c r="G29" s="80"/>
      <c r="H29" s="78"/>
      <c r="I29" s="81"/>
      <c r="J29" s="80"/>
      <c r="K29" s="78"/>
      <c r="L29" s="79"/>
      <c r="M29" s="80"/>
      <c r="N29" s="78"/>
      <c r="O29" s="78"/>
      <c r="P29" s="78"/>
      <c r="Q29" s="81"/>
    </row>
    <row r="30" spans="1:17" ht="39.75" customHeight="1">
      <c r="A30" s="271" t="s">
        <v>78</v>
      </c>
      <c r="B30" s="245"/>
      <c r="C30" s="230"/>
      <c r="D30" s="266" t="s">
        <v>115</v>
      </c>
      <c r="E30" s="93">
        <v>19826</v>
      </c>
      <c r="F30" s="6">
        <v>23990</v>
      </c>
      <c r="G30" s="239">
        <v>26</v>
      </c>
      <c r="H30" s="5">
        <f>F30*$G$30</f>
        <v>623740</v>
      </c>
      <c r="I30" s="265">
        <f>(H30+H31+H32)/3</f>
        <v>627198</v>
      </c>
      <c r="J30" s="266" t="s">
        <v>115</v>
      </c>
      <c r="K30" s="114"/>
      <c r="L30" s="115">
        <f>K30*1.21</f>
        <v>0</v>
      </c>
      <c r="M30" s="275">
        <v>26</v>
      </c>
      <c r="N30" s="51">
        <f>K30*M30</f>
        <v>0</v>
      </c>
      <c r="O30" s="51">
        <f>L30*$M$30</f>
        <v>0</v>
      </c>
      <c r="P30" s="281">
        <f>SUM(N30:N32)/3</f>
        <v>0</v>
      </c>
      <c r="Q30" s="281">
        <f>SUM(O30:O32)/3</f>
        <v>0</v>
      </c>
    </row>
    <row r="31" spans="1:17" ht="39.75" customHeight="1">
      <c r="A31" s="259"/>
      <c r="B31" s="246"/>
      <c r="C31" s="231"/>
      <c r="D31" s="267"/>
      <c r="E31" s="94">
        <f>F31/1.21</f>
        <v>18503.30578512397</v>
      </c>
      <c r="F31" s="8">
        <v>22389</v>
      </c>
      <c r="G31" s="240"/>
      <c r="H31" s="7">
        <f>F31*$G$30</f>
        <v>582114</v>
      </c>
      <c r="I31" s="263"/>
      <c r="J31" s="267"/>
      <c r="K31" s="116"/>
      <c r="L31" s="8">
        <f aca="true" t="shared" si="8" ref="L31:L50">K31*1.21</f>
        <v>0</v>
      </c>
      <c r="M31" s="276"/>
      <c r="N31" s="7">
        <f>K31*M31</f>
        <v>0</v>
      </c>
      <c r="O31" s="7">
        <f>L31*$M$30</f>
        <v>0</v>
      </c>
      <c r="P31" s="282"/>
      <c r="Q31" s="282"/>
    </row>
    <row r="32" spans="1:17" ht="39.75" customHeight="1" thickBot="1">
      <c r="A32" s="260"/>
      <c r="B32" s="247"/>
      <c r="C32" s="232"/>
      <c r="D32" s="268"/>
      <c r="E32" s="95">
        <v>23479</v>
      </c>
      <c r="F32" s="10">
        <v>25990</v>
      </c>
      <c r="G32" s="241"/>
      <c r="H32" s="9">
        <f>F32*$G$30</f>
        <v>675740</v>
      </c>
      <c r="I32" s="264"/>
      <c r="J32" s="268"/>
      <c r="K32" s="117"/>
      <c r="L32" s="50">
        <f t="shared" si="8"/>
        <v>0</v>
      </c>
      <c r="M32" s="277"/>
      <c r="N32" s="9">
        <f>K32*M32</f>
        <v>0</v>
      </c>
      <c r="O32" s="9">
        <f>L32*$M$30</f>
        <v>0</v>
      </c>
      <c r="P32" s="283"/>
      <c r="Q32" s="283"/>
    </row>
    <row r="33" spans="1:17" ht="47.25" customHeight="1">
      <c r="A33" s="258" t="s">
        <v>79</v>
      </c>
      <c r="B33" s="245"/>
      <c r="C33" s="230"/>
      <c r="D33" s="269" t="s">
        <v>116</v>
      </c>
      <c r="E33" s="96">
        <v>5529</v>
      </c>
      <c r="F33" s="50">
        <v>6690</v>
      </c>
      <c r="G33" s="261">
        <v>26</v>
      </c>
      <c r="H33" s="49">
        <f>F33*$G$33</f>
        <v>173940</v>
      </c>
      <c r="I33" s="262">
        <f>(H33+H34+H35)/3</f>
        <v>173940</v>
      </c>
      <c r="J33" s="269" t="s">
        <v>116</v>
      </c>
      <c r="K33" s="119"/>
      <c r="L33" s="115">
        <f t="shared" si="8"/>
        <v>0</v>
      </c>
      <c r="M33" s="275">
        <v>26</v>
      </c>
      <c r="N33" s="49">
        <f aca="true" t="shared" si="9" ref="N33:O35">K33*$M$33</f>
        <v>0</v>
      </c>
      <c r="O33" s="49">
        <f t="shared" si="9"/>
        <v>0</v>
      </c>
      <c r="P33" s="281">
        <f>SUM(N33:N35)/3</f>
        <v>0</v>
      </c>
      <c r="Q33" s="281">
        <f>SUM(O33:O35)/3</f>
        <v>0</v>
      </c>
    </row>
    <row r="34" spans="1:17" ht="39.75" customHeight="1">
      <c r="A34" s="259"/>
      <c r="B34" s="246"/>
      <c r="C34" s="231"/>
      <c r="D34" s="267"/>
      <c r="E34" s="96">
        <v>5529</v>
      </c>
      <c r="F34" s="8">
        <v>6690</v>
      </c>
      <c r="G34" s="240"/>
      <c r="H34" s="7">
        <f>F34*$G$33</f>
        <v>173940</v>
      </c>
      <c r="I34" s="263"/>
      <c r="J34" s="267"/>
      <c r="K34" s="119"/>
      <c r="L34" s="8">
        <f t="shared" si="8"/>
        <v>0</v>
      </c>
      <c r="M34" s="276"/>
      <c r="N34" s="49">
        <f t="shared" si="9"/>
        <v>0</v>
      </c>
      <c r="O34" s="49">
        <f t="shared" si="9"/>
        <v>0</v>
      </c>
      <c r="P34" s="282"/>
      <c r="Q34" s="282"/>
    </row>
    <row r="35" spans="1:17" ht="39.75" customHeight="1" thickBot="1">
      <c r="A35" s="260"/>
      <c r="B35" s="247"/>
      <c r="C35" s="232"/>
      <c r="D35" s="268"/>
      <c r="E35" s="95">
        <v>5529</v>
      </c>
      <c r="F35" s="10">
        <v>6690</v>
      </c>
      <c r="G35" s="241"/>
      <c r="H35" s="9">
        <f>F35*$G$33</f>
        <v>173940</v>
      </c>
      <c r="I35" s="264"/>
      <c r="J35" s="268"/>
      <c r="K35" s="117"/>
      <c r="L35" s="50">
        <f t="shared" si="8"/>
        <v>0</v>
      </c>
      <c r="M35" s="277"/>
      <c r="N35" s="49">
        <f t="shared" si="9"/>
        <v>0</v>
      </c>
      <c r="O35" s="49">
        <f t="shared" si="9"/>
        <v>0</v>
      </c>
      <c r="P35" s="283"/>
      <c r="Q35" s="283"/>
    </row>
    <row r="36" spans="1:17" ht="39.75" customHeight="1">
      <c r="A36" s="270" t="s">
        <v>32</v>
      </c>
      <c r="B36" s="245"/>
      <c r="C36" s="230"/>
      <c r="D36" s="266" t="s">
        <v>117</v>
      </c>
      <c r="E36" s="93">
        <v>1917</v>
      </c>
      <c r="F36" s="6">
        <v>2320</v>
      </c>
      <c r="G36" s="239">
        <v>26</v>
      </c>
      <c r="H36" s="5">
        <f>F36*$G$36</f>
        <v>60320</v>
      </c>
      <c r="I36" s="265">
        <f>(H36+H37+H38)/3</f>
        <v>66092</v>
      </c>
      <c r="J36" s="266" t="s">
        <v>117</v>
      </c>
      <c r="K36" s="114"/>
      <c r="L36" s="115">
        <f t="shared" si="8"/>
        <v>0</v>
      </c>
      <c r="M36" s="275">
        <v>26</v>
      </c>
      <c r="N36" s="51">
        <f aca="true" t="shared" si="10" ref="N36:O38">K36*$M$36</f>
        <v>0</v>
      </c>
      <c r="O36" s="51">
        <f t="shared" si="10"/>
        <v>0</v>
      </c>
      <c r="P36" s="281">
        <f>SUM(N36:N38)/3</f>
        <v>0</v>
      </c>
      <c r="Q36" s="281">
        <f>SUM(O36:O38)/3</f>
        <v>0</v>
      </c>
    </row>
    <row r="37" spans="1:17" ht="39.75" customHeight="1">
      <c r="A37" s="259"/>
      <c r="B37" s="246"/>
      <c r="C37" s="231"/>
      <c r="D37" s="267"/>
      <c r="E37" s="94">
        <f>F37/1.21</f>
        <v>2409.917355371901</v>
      </c>
      <c r="F37" s="40">
        <v>2916</v>
      </c>
      <c r="G37" s="240"/>
      <c r="H37" s="7">
        <f>F37*$G$36</f>
        <v>75816</v>
      </c>
      <c r="I37" s="263"/>
      <c r="J37" s="267"/>
      <c r="K37" s="116"/>
      <c r="L37" s="8">
        <f t="shared" si="8"/>
        <v>0</v>
      </c>
      <c r="M37" s="276"/>
      <c r="N37" s="7">
        <f t="shared" si="10"/>
        <v>0</v>
      </c>
      <c r="O37" s="7">
        <f t="shared" si="10"/>
        <v>0</v>
      </c>
      <c r="P37" s="282"/>
      <c r="Q37" s="282"/>
    </row>
    <row r="38" spans="1:17" ht="39.75" customHeight="1" thickBot="1">
      <c r="A38" s="260"/>
      <c r="B38" s="247"/>
      <c r="C38" s="232"/>
      <c r="D38" s="268"/>
      <c r="E38" s="95">
        <f>F38/1.21</f>
        <v>1975.206611570248</v>
      </c>
      <c r="F38" s="10">
        <v>2390</v>
      </c>
      <c r="G38" s="241"/>
      <c r="H38" s="9">
        <f>F38*$G$36</f>
        <v>62140</v>
      </c>
      <c r="I38" s="264"/>
      <c r="J38" s="268"/>
      <c r="K38" s="117"/>
      <c r="L38" s="50">
        <f t="shared" si="8"/>
        <v>0</v>
      </c>
      <c r="M38" s="277"/>
      <c r="N38" s="49">
        <f t="shared" si="10"/>
        <v>0</v>
      </c>
      <c r="O38" s="49">
        <f t="shared" si="10"/>
        <v>0</v>
      </c>
      <c r="P38" s="283"/>
      <c r="Q38" s="283"/>
    </row>
    <row r="39" spans="1:17" ht="39.75" customHeight="1">
      <c r="A39" s="271" t="s">
        <v>80</v>
      </c>
      <c r="B39" s="245"/>
      <c r="C39" s="230"/>
      <c r="D39" s="266" t="s">
        <v>118</v>
      </c>
      <c r="E39" s="93">
        <v>22306</v>
      </c>
      <c r="F39" s="6">
        <v>26990</v>
      </c>
      <c r="G39" s="239">
        <v>1</v>
      </c>
      <c r="H39" s="5">
        <f>F39*$G$39</f>
        <v>26990</v>
      </c>
      <c r="I39" s="265">
        <f>(H39+H40+H41)/3</f>
        <v>26593.333333333332</v>
      </c>
      <c r="J39" s="266" t="s">
        <v>118</v>
      </c>
      <c r="K39" s="114"/>
      <c r="L39" s="115">
        <f t="shared" si="8"/>
        <v>0</v>
      </c>
      <c r="M39" s="275">
        <v>1</v>
      </c>
      <c r="N39" s="51">
        <f aca="true" t="shared" si="11" ref="N39:O41">K39*$M$39</f>
        <v>0</v>
      </c>
      <c r="O39" s="51">
        <f t="shared" si="11"/>
        <v>0</v>
      </c>
      <c r="P39" s="281">
        <f>SUM(N39:N41)/3</f>
        <v>0</v>
      </c>
      <c r="Q39" s="281">
        <f>SUM(O39:O41)/3</f>
        <v>0</v>
      </c>
    </row>
    <row r="40" spans="1:17" ht="39.75" customHeight="1">
      <c r="A40" s="259"/>
      <c r="B40" s="246"/>
      <c r="C40" s="231"/>
      <c r="D40" s="267"/>
      <c r="E40" s="94">
        <v>22305</v>
      </c>
      <c r="F40" s="8">
        <v>26989</v>
      </c>
      <c r="G40" s="240"/>
      <c r="H40" s="7">
        <f>F40*$G$39</f>
        <v>26989</v>
      </c>
      <c r="I40" s="263"/>
      <c r="J40" s="267"/>
      <c r="K40" s="116"/>
      <c r="L40" s="8">
        <f t="shared" si="8"/>
        <v>0</v>
      </c>
      <c r="M40" s="276"/>
      <c r="N40" s="7">
        <f t="shared" si="11"/>
        <v>0</v>
      </c>
      <c r="O40" s="7">
        <f t="shared" si="11"/>
        <v>0</v>
      </c>
      <c r="P40" s="282"/>
      <c r="Q40" s="282"/>
    </row>
    <row r="41" spans="1:17" ht="39.75" customHeight="1" thickBot="1">
      <c r="A41" s="260"/>
      <c r="B41" s="247"/>
      <c r="C41" s="232"/>
      <c r="D41" s="268"/>
      <c r="E41" s="95">
        <v>21313</v>
      </c>
      <c r="F41" s="10">
        <v>25801</v>
      </c>
      <c r="G41" s="241"/>
      <c r="H41" s="9">
        <f>F41*$G$39</f>
        <v>25801</v>
      </c>
      <c r="I41" s="264"/>
      <c r="J41" s="268"/>
      <c r="K41" s="117"/>
      <c r="L41" s="50">
        <f t="shared" si="8"/>
        <v>0</v>
      </c>
      <c r="M41" s="277"/>
      <c r="N41" s="49">
        <f t="shared" si="11"/>
        <v>0</v>
      </c>
      <c r="O41" s="49">
        <f t="shared" si="11"/>
        <v>0</v>
      </c>
      <c r="P41" s="283"/>
      <c r="Q41" s="283"/>
    </row>
    <row r="42" spans="1:17" ht="39.75" customHeight="1">
      <c r="A42" s="271" t="s">
        <v>81</v>
      </c>
      <c r="B42" s="245"/>
      <c r="C42" s="230"/>
      <c r="D42" s="266" t="s">
        <v>119</v>
      </c>
      <c r="E42" s="93">
        <f>F42/1.21</f>
        <v>32223.14049586777</v>
      </c>
      <c r="F42" s="6">
        <v>38990</v>
      </c>
      <c r="G42" s="239">
        <v>1</v>
      </c>
      <c r="H42" s="5">
        <f>F42*$G$42</f>
        <v>38990</v>
      </c>
      <c r="I42" s="265">
        <f>(H42+H43+H44)/3</f>
        <v>41258.92333333333</v>
      </c>
      <c r="J42" s="266" t="s">
        <v>119</v>
      </c>
      <c r="K42" s="114"/>
      <c r="L42" s="115">
        <f t="shared" si="8"/>
        <v>0</v>
      </c>
      <c r="M42" s="275">
        <v>1</v>
      </c>
      <c r="N42" s="51">
        <f aca="true" t="shared" si="12" ref="N42:O44">K42*$M$42</f>
        <v>0</v>
      </c>
      <c r="O42" s="51">
        <f t="shared" si="12"/>
        <v>0</v>
      </c>
      <c r="P42" s="281">
        <f>SUM(N42:N44)/3</f>
        <v>0</v>
      </c>
      <c r="Q42" s="281">
        <f>SUM(O42:O44)/3</f>
        <v>0</v>
      </c>
    </row>
    <row r="43" spans="1:17" ht="39.75" customHeight="1">
      <c r="A43" s="259"/>
      <c r="B43" s="246"/>
      <c r="C43" s="231"/>
      <c r="D43" s="267"/>
      <c r="E43" s="94">
        <v>32635</v>
      </c>
      <c r="F43" s="8">
        <v>39488</v>
      </c>
      <c r="G43" s="240"/>
      <c r="H43" s="7">
        <f>F43*$G$42</f>
        <v>39488</v>
      </c>
      <c r="I43" s="263"/>
      <c r="J43" s="267"/>
      <c r="K43" s="116"/>
      <c r="L43" s="8">
        <f t="shared" si="8"/>
        <v>0</v>
      </c>
      <c r="M43" s="276"/>
      <c r="N43" s="7">
        <f t="shared" si="12"/>
        <v>0</v>
      </c>
      <c r="O43" s="7">
        <f t="shared" si="12"/>
        <v>0</v>
      </c>
      <c r="P43" s="282"/>
      <c r="Q43" s="282"/>
    </row>
    <row r="44" spans="1:17" ht="39.75" customHeight="1" thickBot="1">
      <c r="A44" s="260"/>
      <c r="B44" s="247"/>
      <c r="C44" s="232"/>
      <c r="D44" s="268"/>
      <c r="E44" s="95">
        <v>37437</v>
      </c>
      <c r="F44" s="10">
        <f>E44*1.21</f>
        <v>45298.77</v>
      </c>
      <c r="G44" s="241"/>
      <c r="H44" s="9">
        <f>F44*$G$42</f>
        <v>45298.77</v>
      </c>
      <c r="I44" s="264"/>
      <c r="J44" s="268"/>
      <c r="K44" s="117"/>
      <c r="L44" s="50">
        <f t="shared" si="8"/>
        <v>0</v>
      </c>
      <c r="M44" s="277"/>
      <c r="N44" s="49">
        <f t="shared" si="12"/>
        <v>0</v>
      </c>
      <c r="O44" s="49">
        <f t="shared" si="12"/>
        <v>0</v>
      </c>
      <c r="P44" s="283"/>
      <c r="Q44" s="283"/>
    </row>
    <row r="45" spans="1:17" ht="39.75" customHeight="1">
      <c r="A45" s="271" t="s">
        <v>82</v>
      </c>
      <c r="B45" s="245"/>
      <c r="C45" s="230"/>
      <c r="D45" s="266" t="s">
        <v>23</v>
      </c>
      <c r="E45" s="93">
        <v>19421</v>
      </c>
      <c r="F45" s="6">
        <v>23499</v>
      </c>
      <c r="G45" s="239">
        <v>1</v>
      </c>
      <c r="H45" s="5">
        <f>F45*$G$45</f>
        <v>23499</v>
      </c>
      <c r="I45" s="265">
        <f>(H45+H46+H47)/3</f>
        <v>30347.333333333332</v>
      </c>
      <c r="J45" s="266" t="s">
        <v>23</v>
      </c>
      <c r="K45" s="114"/>
      <c r="L45" s="115">
        <f t="shared" si="8"/>
        <v>0</v>
      </c>
      <c r="M45" s="275">
        <v>1</v>
      </c>
      <c r="N45" s="51">
        <f aca="true" t="shared" si="13" ref="N45:O47">K45*$M$45</f>
        <v>0</v>
      </c>
      <c r="O45" s="51">
        <f t="shared" si="13"/>
        <v>0</v>
      </c>
      <c r="P45" s="281">
        <f>SUM(N45:N47)/3</f>
        <v>0</v>
      </c>
      <c r="Q45" s="281">
        <f>SUM(O45:O47)/3</f>
        <v>0</v>
      </c>
    </row>
    <row r="46" spans="1:17" ht="39.75" customHeight="1">
      <c r="A46" s="259"/>
      <c r="B46" s="246"/>
      <c r="C46" s="231"/>
      <c r="D46" s="267"/>
      <c r="E46" s="94">
        <v>19421</v>
      </c>
      <c r="F46" s="8">
        <v>23499</v>
      </c>
      <c r="G46" s="240"/>
      <c r="H46" s="7">
        <f>F46*$G$45</f>
        <v>23499</v>
      </c>
      <c r="I46" s="263"/>
      <c r="J46" s="267"/>
      <c r="K46" s="116"/>
      <c r="L46" s="8">
        <f t="shared" si="8"/>
        <v>0</v>
      </c>
      <c r="M46" s="276"/>
      <c r="N46" s="7">
        <f t="shared" si="13"/>
        <v>0</v>
      </c>
      <c r="O46" s="7">
        <f t="shared" si="13"/>
        <v>0</v>
      </c>
      <c r="P46" s="282"/>
      <c r="Q46" s="282"/>
    </row>
    <row r="47" spans="1:17" ht="39.75" customHeight="1" thickBot="1">
      <c r="A47" s="272"/>
      <c r="B47" s="247"/>
      <c r="C47" s="232"/>
      <c r="D47" s="285"/>
      <c r="E47" s="97">
        <v>36400</v>
      </c>
      <c r="F47" s="33">
        <f>E47*1.21</f>
        <v>44044</v>
      </c>
      <c r="G47" s="273"/>
      <c r="H47" s="32">
        <f>F47*$G$45</f>
        <v>44044</v>
      </c>
      <c r="I47" s="274"/>
      <c r="J47" s="285"/>
      <c r="K47" s="120"/>
      <c r="L47" s="50">
        <f t="shared" si="8"/>
        <v>0</v>
      </c>
      <c r="M47" s="277"/>
      <c r="N47" s="49">
        <f t="shared" si="13"/>
        <v>0</v>
      </c>
      <c r="O47" s="49">
        <f t="shared" si="13"/>
        <v>0</v>
      </c>
      <c r="P47" s="283"/>
      <c r="Q47" s="283"/>
    </row>
    <row r="48" spans="1:17" ht="39.75" customHeight="1">
      <c r="A48" s="270" t="s">
        <v>38</v>
      </c>
      <c r="B48" s="245"/>
      <c r="C48" s="230"/>
      <c r="D48" s="151" t="s">
        <v>24</v>
      </c>
      <c r="E48" s="93">
        <v>24196</v>
      </c>
      <c r="F48" s="6">
        <v>29277</v>
      </c>
      <c r="G48" s="239">
        <v>1</v>
      </c>
      <c r="H48" s="5">
        <f>F48*$G$48</f>
        <v>29277</v>
      </c>
      <c r="I48" s="242">
        <f>(H48+H49+H50)/3</f>
        <v>28166.86666666667</v>
      </c>
      <c r="J48" s="151" t="s">
        <v>24</v>
      </c>
      <c r="K48" s="114"/>
      <c r="L48" s="115">
        <f t="shared" si="8"/>
        <v>0</v>
      </c>
      <c r="M48" s="275">
        <v>1</v>
      </c>
      <c r="N48" s="51">
        <f aca="true" t="shared" si="14" ref="N48:O50">K48*$M$48</f>
        <v>0</v>
      </c>
      <c r="O48" s="51">
        <f t="shared" si="14"/>
        <v>0</v>
      </c>
      <c r="P48" s="281">
        <f>SUM(N48:N50)/3</f>
        <v>0</v>
      </c>
      <c r="Q48" s="281">
        <f>SUM(O48:O50)/3</f>
        <v>0</v>
      </c>
    </row>
    <row r="49" spans="1:17" ht="39.75" customHeight="1">
      <c r="A49" s="259"/>
      <c r="B49" s="246"/>
      <c r="C49" s="231"/>
      <c r="D49" s="152" t="s">
        <v>25</v>
      </c>
      <c r="E49" s="94">
        <v>24779</v>
      </c>
      <c r="F49" s="8">
        <v>29983</v>
      </c>
      <c r="G49" s="240"/>
      <c r="H49" s="7">
        <f>F49*$G$48</f>
        <v>29983</v>
      </c>
      <c r="I49" s="243"/>
      <c r="J49" s="152" t="s">
        <v>25</v>
      </c>
      <c r="K49" s="116"/>
      <c r="L49" s="8">
        <f t="shared" si="8"/>
        <v>0</v>
      </c>
      <c r="M49" s="276"/>
      <c r="N49" s="7">
        <f t="shared" si="14"/>
        <v>0</v>
      </c>
      <c r="O49" s="7">
        <f t="shared" si="14"/>
        <v>0</v>
      </c>
      <c r="P49" s="282"/>
      <c r="Q49" s="282"/>
    </row>
    <row r="50" spans="1:17" ht="39.75" customHeight="1" thickBot="1">
      <c r="A50" s="260"/>
      <c r="B50" s="247"/>
      <c r="C50" s="232"/>
      <c r="D50" s="153" t="s">
        <v>26</v>
      </c>
      <c r="E50" s="95">
        <v>20860</v>
      </c>
      <c r="F50" s="10">
        <v>25240.6</v>
      </c>
      <c r="G50" s="241"/>
      <c r="H50" s="9">
        <f>F50*$G$48</f>
        <v>25240.6</v>
      </c>
      <c r="I50" s="244"/>
      <c r="J50" s="153" t="s">
        <v>26</v>
      </c>
      <c r="K50" s="117"/>
      <c r="L50" s="136">
        <f t="shared" si="8"/>
        <v>0</v>
      </c>
      <c r="M50" s="277"/>
      <c r="N50" s="135">
        <f t="shared" si="14"/>
        <v>0</v>
      </c>
      <c r="O50" s="135">
        <f t="shared" si="14"/>
        <v>0</v>
      </c>
      <c r="P50" s="283"/>
      <c r="Q50" s="283"/>
    </row>
    <row r="51" spans="1:17" ht="12.75">
      <c r="A51" s="29"/>
      <c r="B51" s="29"/>
      <c r="C51" s="29"/>
      <c r="D51" s="148"/>
      <c r="E51" s="22"/>
      <c r="F51" s="23"/>
      <c r="G51" s="24"/>
      <c r="H51" s="22"/>
      <c r="I51" s="23"/>
      <c r="J51" s="148"/>
      <c r="K51" s="22"/>
      <c r="L51" s="23"/>
      <c r="M51" s="24"/>
      <c r="N51" s="22"/>
      <c r="O51" s="22"/>
      <c r="P51" s="22"/>
      <c r="Q51" s="23"/>
    </row>
    <row r="52" spans="1:17" ht="31.5" customHeight="1" thickBot="1">
      <c r="A52" s="87" t="s">
        <v>29</v>
      </c>
      <c r="B52" s="82"/>
      <c r="C52" s="82"/>
      <c r="D52" s="80"/>
      <c r="E52" s="78"/>
      <c r="F52" s="79"/>
      <c r="G52" s="83"/>
      <c r="H52" s="78"/>
      <c r="I52" s="79"/>
      <c r="J52" s="80"/>
      <c r="K52" s="78"/>
      <c r="L52" s="79"/>
      <c r="M52" s="83"/>
      <c r="N52" s="78"/>
      <c r="O52" s="78"/>
      <c r="P52" s="78"/>
      <c r="Q52" s="79"/>
    </row>
    <row r="53" spans="1:17" ht="39.75" customHeight="1">
      <c r="A53" s="248" t="s">
        <v>80</v>
      </c>
      <c r="B53" s="245"/>
      <c r="C53" s="286"/>
      <c r="D53" s="266" t="s">
        <v>118</v>
      </c>
      <c r="E53" s="93">
        <v>22306</v>
      </c>
      <c r="F53" s="6">
        <v>26990</v>
      </c>
      <c r="G53" s="239">
        <v>1</v>
      </c>
      <c r="H53" s="5">
        <f aca="true" t="shared" si="15" ref="H53:H58">F53*$G$53</f>
        <v>26990</v>
      </c>
      <c r="I53" s="265">
        <f>(H53+H54+H55)/3</f>
        <v>26593.333333333332</v>
      </c>
      <c r="J53" s="266" t="s">
        <v>118</v>
      </c>
      <c r="K53" s="114"/>
      <c r="L53" s="115">
        <f aca="true" t="shared" si="16" ref="L53:L58">K53*1.21</f>
        <v>0</v>
      </c>
      <c r="M53" s="275">
        <v>1</v>
      </c>
      <c r="N53" s="51">
        <f aca="true" t="shared" si="17" ref="N53:O55">K53*$M$53</f>
        <v>0</v>
      </c>
      <c r="O53" s="51">
        <f t="shared" si="17"/>
        <v>0</v>
      </c>
      <c r="P53" s="281">
        <f>SUM(N53:N55)/3</f>
        <v>0</v>
      </c>
      <c r="Q53" s="281">
        <f>SUM(O53:O55)/3</f>
        <v>0</v>
      </c>
    </row>
    <row r="54" spans="1:17" ht="39.75" customHeight="1">
      <c r="A54" s="249"/>
      <c r="B54" s="246"/>
      <c r="C54" s="287"/>
      <c r="D54" s="267"/>
      <c r="E54" s="94">
        <v>22305</v>
      </c>
      <c r="F54" s="8">
        <v>26989</v>
      </c>
      <c r="G54" s="240"/>
      <c r="H54" s="7">
        <f t="shared" si="15"/>
        <v>26989</v>
      </c>
      <c r="I54" s="263"/>
      <c r="J54" s="267"/>
      <c r="K54" s="116"/>
      <c r="L54" s="8">
        <f t="shared" si="16"/>
        <v>0</v>
      </c>
      <c r="M54" s="276"/>
      <c r="N54" s="7">
        <f t="shared" si="17"/>
        <v>0</v>
      </c>
      <c r="O54" s="7">
        <f t="shared" si="17"/>
        <v>0</v>
      </c>
      <c r="P54" s="282"/>
      <c r="Q54" s="282"/>
    </row>
    <row r="55" spans="1:17" ht="39.75" customHeight="1" thickBot="1">
      <c r="A55" s="250"/>
      <c r="B55" s="247"/>
      <c r="C55" s="288"/>
      <c r="D55" s="268"/>
      <c r="E55" s="95">
        <v>21323</v>
      </c>
      <c r="F55" s="10">
        <v>25801</v>
      </c>
      <c r="G55" s="241"/>
      <c r="H55" s="9">
        <f t="shared" si="15"/>
        <v>25801</v>
      </c>
      <c r="I55" s="264"/>
      <c r="J55" s="268"/>
      <c r="K55" s="117"/>
      <c r="L55" s="50">
        <f t="shared" si="16"/>
        <v>0</v>
      </c>
      <c r="M55" s="277"/>
      <c r="N55" s="49">
        <f t="shared" si="17"/>
        <v>0</v>
      </c>
      <c r="O55" s="49">
        <f t="shared" si="17"/>
        <v>0</v>
      </c>
      <c r="P55" s="283"/>
      <c r="Q55" s="283"/>
    </row>
    <row r="56" spans="1:17" ht="39.75" customHeight="1">
      <c r="A56" s="248" t="s">
        <v>81</v>
      </c>
      <c r="B56" s="245"/>
      <c r="C56" s="286"/>
      <c r="D56" s="266" t="s">
        <v>119</v>
      </c>
      <c r="E56" s="93">
        <v>32223</v>
      </c>
      <c r="F56" s="6">
        <v>38990</v>
      </c>
      <c r="G56" s="239">
        <v>1</v>
      </c>
      <c r="H56" s="5">
        <f t="shared" si="15"/>
        <v>38990</v>
      </c>
      <c r="I56" s="265">
        <f>(H56+H57+H58)/3</f>
        <v>41258.92333333333</v>
      </c>
      <c r="J56" s="266" t="s">
        <v>119</v>
      </c>
      <c r="K56" s="114"/>
      <c r="L56" s="115">
        <f t="shared" si="16"/>
        <v>0</v>
      </c>
      <c r="M56" s="275">
        <v>1</v>
      </c>
      <c r="N56" s="51">
        <f aca="true" t="shared" si="18" ref="N56:O58">K56*$M$56</f>
        <v>0</v>
      </c>
      <c r="O56" s="51">
        <f t="shared" si="18"/>
        <v>0</v>
      </c>
      <c r="P56" s="281">
        <f>SUM(N56:N58)/3</f>
        <v>0</v>
      </c>
      <c r="Q56" s="281">
        <f>SUM(O56:O58)/3</f>
        <v>0</v>
      </c>
    </row>
    <row r="57" spans="1:17" ht="39.75" customHeight="1">
      <c r="A57" s="249"/>
      <c r="B57" s="246"/>
      <c r="C57" s="287"/>
      <c r="D57" s="267"/>
      <c r="E57" s="94">
        <v>32635</v>
      </c>
      <c r="F57" s="8">
        <v>39488</v>
      </c>
      <c r="G57" s="240"/>
      <c r="H57" s="7">
        <f t="shared" si="15"/>
        <v>39488</v>
      </c>
      <c r="I57" s="263"/>
      <c r="J57" s="267"/>
      <c r="K57" s="116"/>
      <c r="L57" s="8">
        <f t="shared" si="16"/>
        <v>0</v>
      </c>
      <c r="M57" s="276"/>
      <c r="N57" s="7">
        <f t="shared" si="18"/>
        <v>0</v>
      </c>
      <c r="O57" s="7">
        <f t="shared" si="18"/>
        <v>0</v>
      </c>
      <c r="P57" s="282"/>
      <c r="Q57" s="282"/>
    </row>
    <row r="58" spans="1:17" ht="39.75" customHeight="1" thickBot="1">
      <c r="A58" s="250"/>
      <c r="B58" s="247"/>
      <c r="C58" s="288"/>
      <c r="D58" s="268"/>
      <c r="E58" s="95">
        <v>37437</v>
      </c>
      <c r="F58" s="10">
        <f>E58*1.21</f>
        <v>45298.77</v>
      </c>
      <c r="G58" s="241"/>
      <c r="H58" s="9">
        <f t="shared" si="15"/>
        <v>45298.77</v>
      </c>
      <c r="I58" s="264"/>
      <c r="J58" s="268"/>
      <c r="K58" s="117"/>
      <c r="L58" s="10">
        <f t="shared" si="16"/>
        <v>0</v>
      </c>
      <c r="M58" s="277"/>
      <c r="N58" s="9">
        <f t="shared" si="18"/>
        <v>0</v>
      </c>
      <c r="O58" s="9">
        <f t="shared" si="18"/>
        <v>0</v>
      </c>
      <c r="P58" s="283"/>
      <c r="Q58" s="283"/>
    </row>
    <row r="59" spans="1:17" ht="12.75">
      <c r="A59" s="29"/>
      <c r="B59" s="29"/>
      <c r="C59" s="29"/>
      <c r="D59" s="148"/>
      <c r="E59" s="22"/>
      <c r="F59" s="23"/>
      <c r="G59" s="24"/>
      <c r="H59" s="22"/>
      <c r="I59" s="23"/>
      <c r="J59" s="148"/>
      <c r="K59" s="22"/>
      <c r="L59" s="23"/>
      <c r="M59" s="24"/>
      <c r="N59" s="22"/>
      <c r="O59" s="22"/>
      <c r="P59" s="22"/>
      <c r="Q59" s="23"/>
    </row>
    <row r="60" spans="1:17" ht="30" customHeight="1" thickBot="1">
      <c r="A60" s="88" t="s">
        <v>33</v>
      </c>
      <c r="B60" s="84"/>
      <c r="C60" s="84"/>
      <c r="D60" s="80"/>
      <c r="E60" s="78"/>
      <c r="F60" s="79"/>
      <c r="G60" s="83"/>
      <c r="H60" s="78"/>
      <c r="I60" s="79"/>
      <c r="J60" s="80"/>
      <c r="K60" s="78"/>
      <c r="L60" s="79"/>
      <c r="M60" s="83"/>
      <c r="N60" s="78"/>
      <c r="O60" s="78"/>
      <c r="P60" s="78"/>
      <c r="Q60" s="79"/>
    </row>
    <row r="61" spans="1:17" ht="49.5" customHeight="1" thickBot="1">
      <c r="A61" s="248" t="s">
        <v>83</v>
      </c>
      <c r="B61" s="245"/>
      <c r="C61" s="245"/>
      <c r="D61" s="137" t="s">
        <v>35</v>
      </c>
      <c r="E61" s="5">
        <f>F61/1.21</f>
        <v>44098.34710743802</v>
      </c>
      <c r="F61" s="6">
        <v>53359</v>
      </c>
      <c r="G61" s="239">
        <v>3</v>
      </c>
      <c r="H61" s="5">
        <f>F61*$G$61</f>
        <v>160077</v>
      </c>
      <c r="I61" s="242">
        <f>(H61+H62+H63)/3</f>
        <v>148595</v>
      </c>
      <c r="J61" s="137" t="s">
        <v>35</v>
      </c>
      <c r="K61" s="114"/>
      <c r="L61" s="115">
        <f>K61*1.21</f>
        <v>0</v>
      </c>
      <c r="M61" s="275">
        <v>3</v>
      </c>
      <c r="N61" s="51">
        <f aca="true" t="shared" si="19" ref="N61:O63">K61*$M$61</f>
        <v>0</v>
      </c>
      <c r="O61" s="51">
        <f t="shared" si="19"/>
        <v>0</v>
      </c>
      <c r="P61" s="278">
        <f>SUM(N61:N63)/3</f>
        <v>0</v>
      </c>
      <c r="Q61" s="278">
        <f>SUM(O61:O63)/3</f>
        <v>0</v>
      </c>
    </row>
    <row r="62" spans="1:17" ht="49.5" customHeight="1" thickBot="1">
      <c r="A62" s="249"/>
      <c r="B62" s="246"/>
      <c r="C62" s="246"/>
      <c r="D62" s="138" t="s">
        <v>36</v>
      </c>
      <c r="E62" s="7">
        <f>F62/1.21</f>
        <v>37181.818181818184</v>
      </c>
      <c r="F62" s="8">
        <v>44990</v>
      </c>
      <c r="G62" s="240"/>
      <c r="H62" s="5">
        <f>F62*$G$61</f>
        <v>134970</v>
      </c>
      <c r="I62" s="243"/>
      <c r="J62" s="138" t="s">
        <v>36</v>
      </c>
      <c r="K62" s="116"/>
      <c r="L62" s="8">
        <f>K62*1.21</f>
        <v>0</v>
      </c>
      <c r="M62" s="276"/>
      <c r="N62" s="7">
        <f t="shared" si="19"/>
        <v>0</v>
      </c>
      <c r="O62" s="7">
        <f t="shared" si="19"/>
        <v>0</v>
      </c>
      <c r="P62" s="279"/>
      <c r="Q62" s="279"/>
    </row>
    <row r="63" spans="1:17" ht="63.75" customHeight="1" thickBot="1">
      <c r="A63" s="250"/>
      <c r="B63" s="247"/>
      <c r="C63" s="247"/>
      <c r="D63" s="139" t="s">
        <v>37</v>
      </c>
      <c r="E63" s="9">
        <v>41526</v>
      </c>
      <c r="F63" s="10">
        <v>50246</v>
      </c>
      <c r="G63" s="241"/>
      <c r="H63" s="31">
        <f>F63*$G$61</f>
        <v>150738</v>
      </c>
      <c r="I63" s="244"/>
      <c r="J63" s="139" t="s">
        <v>37</v>
      </c>
      <c r="K63" s="117"/>
      <c r="L63" s="10">
        <f>K63*1.21</f>
        <v>0</v>
      </c>
      <c r="M63" s="277"/>
      <c r="N63" s="9">
        <f t="shared" si="19"/>
        <v>0</v>
      </c>
      <c r="O63" s="9">
        <f t="shared" si="19"/>
        <v>0</v>
      </c>
      <c r="P63" s="280"/>
      <c r="Q63" s="280"/>
    </row>
    <row r="64" spans="1:17" ht="12.75">
      <c r="A64" s="25"/>
      <c r="B64" s="25"/>
      <c r="C64" s="25"/>
      <c r="D64" s="148"/>
      <c r="E64" s="22"/>
      <c r="F64" s="23"/>
      <c r="G64" s="27"/>
      <c r="H64" s="22"/>
      <c r="I64" s="28"/>
      <c r="J64" s="148"/>
      <c r="K64" s="22"/>
      <c r="L64" s="23"/>
      <c r="M64" s="27"/>
      <c r="N64" s="22"/>
      <c r="O64" s="22"/>
      <c r="P64" s="22"/>
      <c r="Q64" s="28"/>
    </row>
    <row r="65" spans="1:17" ht="43.5" customHeight="1" thickBot="1">
      <c r="A65" s="76" t="s">
        <v>39</v>
      </c>
      <c r="B65" s="76"/>
      <c r="C65" s="76"/>
      <c r="D65" s="80"/>
      <c r="E65" s="78"/>
      <c r="F65" s="79"/>
      <c r="G65" s="80"/>
      <c r="H65" s="78"/>
      <c r="I65" s="81"/>
      <c r="J65" s="80"/>
      <c r="K65" s="78"/>
      <c r="L65" s="79"/>
      <c r="M65" s="80"/>
      <c r="N65" s="78"/>
      <c r="O65" s="78"/>
      <c r="P65" s="78"/>
      <c r="Q65" s="81"/>
    </row>
    <row r="66" spans="1:17" ht="13.5" thickBot="1">
      <c r="A66" s="103" t="s">
        <v>40</v>
      </c>
      <c r="B66" s="68"/>
      <c r="C66" s="68"/>
      <c r="D66" s="143" t="s">
        <v>41</v>
      </c>
      <c r="E66" s="31">
        <v>311081</v>
      </c>
      <c r="F66" s="37">
        <v>376408</v>
      </c>
      <c r="G66" s="38">
        <v>1</v>
      </c>
      <c r="H66" s="31">
        <f>F66</f>
        <v>376408</v>
      </c>
      <c r="I66" s="39">
        <f>H66</f>
        <v>376408</v>
      </c>
      <c r="J66" s="143" t="s">
        <v>41</v>
      </c>
      <c r="K66" s="121"/>
      <c r="L66" s="37">
        <f>K66*1.21</f>
        <v>0</v>
      </c>
      <c r="M66" s="38">
        <v>1</v>
      </c>
      <c r="N66" s="31">
        <f>K66*$M$66</f>
        <v>0</v>
      </c>
      <c r="O66" s="31">
        <f>L66*$M$66</f>
        <v>0</v>
      </c>
      <c r="P66" s="31">
        <f>N66</f>
        <v>0</v>
      </c>
      <c r="Q66" s="39">
        <f>O66</f>
        <v>0</v>
      </c>
    </row>
    <row r="67" spans="1:17" ht="12.75">
      <c r="A67" s="25"/>
      <c r="B67" s="25"/>
      <c r="C67" s="25"/>
      <c r="D67" s="148"/>
      <c r="E67" s="22"/>
      <c r="F67" s="23"/>
      <c r="G67" s="27"/>
      <c r="H67" s="22"/>
      <c r="I67" s="28"/>
      <c r="J67" s="148"/>
      <c r="K67" s="22"/>
      <c r="L67" s="23"/>
      <c r="M67" s="27"/>
      <c r="N67" s="22"/>
      <c r="O67" s="22"/>
      <c r="P67" s="22"/>
      <c r="Q67" s="28"/>
    </row>
    <row r="68" spans="1:17" ht="12.75">
      <c r="A68" s="34" t="s">
        <v>31</v>
      </c>
      <c r="B68" s="34"/>
      <c r="C68" s="34"/>
      <c r="D68" s="148"/>
      <c r="E68" s="22"/>
      <c r="F68" s="23"/>
      <c r="G68" s="24"/>
      <c r="H68" s="22"/>
      <c r="I68" s="23"/>
      <c r="J68" s="148"/>
      <c r="K68" s="22"/>
      <c r="L68" s="23"/>
      <c r="M68" s="24"/>
      <c r="N68" s="22"/>
      <c r="O68" s="22"/>
      <c r="P68" s="22"/>
      <c r="Q68" s="23"/>
    </row>
    <row r="69" spans="1:17" ht="23.25" customHeight="1" thickBot="1">
      <c r="A69" s="87" t="s">
        <v>30</v>
      </c>
      <c r="B69" s="82"/>
      <c r="C69" s="82"/>
      <c r="D69" s="80"/>
      <c r="E69" s="78"/>
      <c r="F69" s="79"/>
      <c r="G69" s="83"/>
      <c r="H69" s="78"/>
      <c r="I69" s="79"/>
      <c r="J69" s="80"/>
      <c r="K69" s="78"/>
      <c r="L69" s="79"/>
      <c r="M69" s="83"/>
      <c r="N69" s="78"/>
      <c r="O69" s="78"/>
      <c r="P69" s="78"/>
      <c r="Q69" s="79"/>
    </row>
    <row r="70" spans="1:17" ht="13.5" thickBot="1">
      <c r="A70" s="104" t="s">
        <v>7</v>
      </c>
      <c r="B70" s="69"/>
      <c r="C70" s="69"/>
      <c r="D70" s="143" t="s">
        <v>8</v>
      </c>
      <c r="E70" s="15">
        <v>16130.5</v>
      </c>
      <c r="F70" s="15">
        <v>19518</v>
      </c>
      <c r="G70" s="30">
        <v>1</v>
      </c>
      <c r="H70" s="15">
        <f>F70</f>
        <v>19518</v>
      </c>
      <c r="I70" s="15">
        <f>F70</f>
        <v>19518</v>
      </c>
      <c r="J70" s="143" t="s">
        <v>8</v>
      </c>
      <c r="K70" s="122"/>
      <c r="L70" s="15">
        <f>K70*1.21</f>
        <v>0</v>
      </c>
      <c r="M70" s="30">
        <v>1</v>
      </c>
      <c r="N70" s="15">
        <f>K70*M70</f>
        <v>0</v>
      </c>
      <c r="O70" s="15">
        <f>L70*M70</f>
        <v>0</v>
      </c>
      <c r="P70" s="15">
        <f>N70</f>
        <v>0</v>
      </c>
      <c r="Q70" s="15">
        <f>O70</f>
        <v>0</v>
      </c>
    </row>
    <row r="71" spans="1:9" ht="12.75">
      <c r="A71" s="21"/>
      <c r="B71" s="21"/>
      <c r="C71" s="21"/>
      <c r="D71" s="148"/>
      <c r="E71" s="22"/>
      <c r="F71" s="23"/>
      <c r="G71" s="24"/>
      <c r="H71" s="22"/>
      <c r="I71" s="23"/>
    </row>
    <row r="72" spans="1:17" s="124" customFormat="1" ht="29.25" customHeight="1">
      <c r="A72" s="123" t="s">
        <v>11</v>
      </c>
      <c r="B72" s="123"/>
      <c r="C72" s="123"/>
      <c r="D72" s="149">
        <f>SUM(I7:I70)</f>
        <v>1788010.573333333</v>
      </c>
      <c r="J72" s="251" t="s">
        <v>67</v>
      </c>
      <c r="K72" s="251"/>
      <c r="P72" s="125">
        <f>SUM(P7:P27,P30:P50,P53:P58,P61,P66,P70)</f>
        <v>0</v>
      </c>
      <c r="Q72" s="125">
        <f>SUM(Q7:Q27,Q30:Q50,Q53:Q58,Q61,Q66,Q70)</f>
        <v>0</v>
      </c>
    </row>
    <row r="74" spans="4:9" ht="12.75">
      <c r="D74" s="145"/>
      <c r="E74" s="41"/>
      <c r="F74" s="13"/>
      <c r="G74" s="13"/>
      <c r="H74" s="13"/>
      <c r="I74" s="13"/>
    </row>
    <row r="75" spans="4:9" ht="12.75">
      <c r="D75" s="145"/>
      <c r="E75" s="13"/>
      <c r="F75" s="13"/>
      <c r="G75" s="13"/>
      <c r="H75" s="13"/>
      <c r="I75" s="13"/>
    </row>
    <row r="76" spans="4:9" ht="12.75">
      <c r="D76" s="145"/>
      <c r="E76" s="13"/>
      <c r="F76" s="13"/>
      <c r="G76" s="13"/>
      <c r="H76" s="13"/>
      <c r="I76" s="13"/>
    </row>
    <row r="77" spans="1:9" ht="12.75">
      <c r="A77" s="102"/>
      <c r="D77" s="145"/>
      <c r="E77" s="13"/>
      <c r="F77" s="13"/>
      <c r="G77" s="13"/>
      <c r="H77" s="13"/>
      <c r="I77" s="13"/>
    </row>
    <row r="78" spans="4:9" ht="12.75">
      <c r="D78" s="145"/>
      <c r="E78" s="41"/>
      <c r="F78" s="13"/>
      <c r="G78" s="13"/>
      <c r="H78" s="13"/>
      <c r="I78" s="13"/>
    </row>
    <row r="79" spans="4:9" ht="12.75">
      <c r="D79" s="145"/>
      <c r="E79" s="13"/>
      <c r="F79" s="13"/>
      <c r="G79" s="13"/>
      <c r="H79" s="13"/>
      <c r="I79" s="13"/>
    </row>
    <row r="80" spans="4:9" ht="12.75">
      <c r="D80" s="145"/>
      <c r="E80" s="13"/>
      <c r="F80" s="13"/>
      <c r="G80" s="13"/>
      <c r="H80" s="13"/>
      <c r="I80" s="13"/>
    </row>
    <row r="81" spans="4:9" ht="12.75">
      <c r="D81" s="145"/>
      <c r="E81" s="13"/>
      <c r="F81" s="13"/>
      <c r="G81" s="13"/>
      <c r="H81" s="13"/>
      <c r="I81" s="13"/>
    </row>
    <row r="82" spans="4:9" ht="12.75">
      <c r="D82" s="145"/>
      <c r="E82" s="13"/>
      <c r="F82" s="13"/>
      <c r="G82" s="13"/>
      <c r="H82" s="13"/>
      <c r="I82" s="13"/>
    </row>
    <row r="83" spans="4:9" ht="12.75">
      <c r="D83" s="145"/>
      <c r="E83" s="13"/>
      <c r="F83" s="13"/>
      <c r="G83" s="13"/>
      <c r="H83" s="13"/>
      <c r="I83" s="13"/>
    </row>
    <row r="84" spans="4:9" ht="12.75">
      <c r="D84" s="145"/>
      <c r="E84" s="13"/>
      <c r="F84" s="13"/>
      <c r="G84" s="13"/>
      <c r="H84" s="13"/>
      <c r="I84" s="13"/>
    </row>
    <row r="85" spans="4:9" ht="12.75">
      <c r="D85" s="145"/>
      <c r="E85" s="13"/>
      <c r="F85" s="13"/>
      <c r="G85" s="13"/>
      <c r="H85" s="13"/>
      <c r="I85" s="13"/>
    </row>
    <row r="86" spans="4:9" ht="12.75">
      <c r="D86" s="145"/>
      <c r="E86" s="13"/>
      <c r="F86" s="13"/>
      <c r="G86" s="13"/>
      <c r="H86" s="13"/>
      <c r="I86" s="13"/>
    </row>
    <row r="87" spans="4:9" ht="12.75">
      <c r="D87" s="145"/>
      <c r="E87" s="13"/>
      <c r="F87" s="13"/>
      <c r="G87" s="13"/>
      <c r="H87" s="13"/>
      <c r="I87" s="13"/>
    </row>
  </sheetData>
  <sheetProtection/>
  <mergeCells count="153">
    <mergeCell ref="P48:P50"/>
    <mergeCell ref="P53:P55"/>
    <mergeCell ref="P56:P58"/>
    <mergeCell ref="P61:P63"/>
    <mergeCell ref="B22:B24"/>
    <mergeCell ref="C22:C24"/>
    <mergeCell ref="B25:B27"/>
    <mergeCell ref="C25:C27"/>
    <mergeCell ref="B53:B55"/>
    <mergeCell ref="B56:B58"/>
    <mergeCell ref="I39:I41"/>
    <mergeCell ref="C53:C55"/>
    <mergeCell ref="C56:C58"/>
    <mergeCell ref="B61:B63"/>
    <mergeCell ref="C61:C63"/>
    <mergeCell ref="M61:M63"/>
    <mergeCell ref="I48:I50"/>
    <mergeCell ref="I61:I63"/>
    <mergeCell ref="D53:D55"/>
    <mergeCell ref="D56:D58"/>
    <mergeCell ref="B42:B44"/>
    <mergeCell ref="I36:I38"/>
    <mergeCell ref="J53:J55"/>
    <mergeCell ref="J56:J58"/>
    <mergeCell ref="J30:J32"/>
    <mergeCell ref="J33:J35"/>
    <mergeCell ref="J36:J38"/>
    <mergeCell ref="J39:J41"/>
    <mergeCell ref="I53:I55"/>
    <mergeCell ref="I56:I58"/>
    <mergeCell ref="B45:B47"/>
    <mergeCell ref="Q61:Q63"/>
    <mergeCell ref="B30:B32"/>
    <mergeCell ref="C30:C32"/>
    <mergeCell ref="B33:B35"/>
    <mergeCell ref="C33:C35"/>
    <mergeCell ref="B36:B38"/>
    <mergeCell ref="C36:C38"/>
    <mergeCell ref="B39:B41"/>
    <mergeCell ref="C39:C41"/>
    <mergeCell ref="C48:C50"/>
    <mergeCell ref="M48:M50"/>
    <mergeCell ref="J42:J44"/>
    <mergeCell ref="J45:J47"/>
    <mergeCell ref="D42:D44"/>
    <mergeCell ref="D45:D47"/>
    <mergeCell ref="C42:C44"/>
    <mergeCell ref="Q48:Q50"/>
    <mergeCell ref="M53:M55"/>
    <mergeCell ref="Q53:Q55"/>
    <mergeCell ref="M56:M58"/>
    <mergeCell ref="Q56:Q58"/>
    <mergeCell ref="M42:M44"/>
    <mergeCell ref="Q42:Q44"/>
    <mergeCell ref="M45:M47"/>
    <mergeCell ref="Q45:Q47"/>
    <mergeCell ref="P42:P44"/>
    <mergeCell ref="M33:M35"/>
    <mergeCell ref="Q33:Q35"/>
    <mergeCell ref="M36:M38"/>
    <mergeCell ref="Q36:Q38"/>
    <mergeCell ref="M39:M41"/>
    <mergeCell ref="Q39:Q41"/>
    <mergeCell ref="P33:P35"/>
    <mergeCell ref="P36:P38"/>
    <mergeCell ref="P39:P41"/>
    <mergeCell ref="M25:M27"/>
    <mergeCell ref="Q25:Q27"/>
    <mergeCell ref="M30:M32"/>
    <mergeCell ref="Q30:Q32"/>
    <mergeCell ref="P22:P24"/>
    <mergeCell ref="P25:P27"/>
    <mergeCell ref="P30:P32"/>
    <mergeCell ref="P45:P47"/>
    <mergeCell ref="Q13:Q15"/>
    <mergeCell ref="M16:M18"/>
    <mergeCell ref="Q16:Q18"/>
    <mergeCell ref="M19:M21"/>
    <mergeCell ref="Q19:Q21"/>
    <mergeCell ref="P16:P18"/>
    <mergeCell ref="P19:P21"/>
    <mergeCell ref="M22:M24"/>
    <mergeCell ref="Q22:Q24"/>
    <mergeCell ref="M7:M9"/>
    <mergeCell ref="Q7:Q9"/>
    <mergeCell ref="M10:M12"/>
    <mergeCell ref="Q10:Q12"/>
    <mergeCell ref="M13:M15"/>
    <mergeCell ref="P7:P9"/>
    <mergeCell ref="P10:P12"/>
    <mergeCell ref="P13:P15"/>
    <mergeCell ref="A61:A63"/>
    <mergeCell ref="G61:G63"/>
    <mergeCell ref="A56:A58"/>
    <mergeCell ref="G56:G58"/>
    <mergeCell ref="A53:A55"/>
    <mergeCell ref="G53:G55"/>
    <mergeCell ref="A48:A50"/>
    <mergeCell ref="G48:G50"/>
    <mergeCell ref="A45:A47"/>
    <mergeCell ref="G45:G47"/>
    <mergeCell ref="I45:I47"/>
    <mergeCell ref="A42:A44"/>
    <mergeCell ref="G42:G44"/>
    <mergeCell ref="I42:I44"/>
    <mergeCell ref="C45:C47"/>
    <mergeCell ref="B48:B50"/>
    <mergeCell ref="G19:G21"/>
    <mergeCell ref="I19:I21"/>
    <mergeCell ref="B19:B21"/>
    <mergeCell ref="C19:C21"/>
    <mergeCell ref="A22:A24"/>
    <mergeCell ref="G22:G24"/>
    <mergeCell ref="I22:I24"/>
    <mergeCell ref="A36:A38"/>
    <mergeCell ref="G36:G38"/>
    <mergeCell ref="A25:A27"/>
    <mergeCell ref="G25:G27"/>
    <mergeCell ref="G39:G41"/>
    <mergeCell ref="D36:D38"/>
    <mergeCell ref="D39:D41"/>
    <mergeCell ref="A39:A41"/>
    <mergeCell ref="A30:A32"/>
    <mergeCell ref="I16:I18"/>
    <mergeCell ref="B16:B18"/>
    <mergeCell ref="I25:I27"/>
    <mergeCell ref="A33:A35"/>
    <mergeCell ref="G33:G35"/>
    <mergeCell ref="I33:I35"/>
    <mergeCell ref="G30:G32"/>
    <mergeCell ref="I30:I32"/>
    <mergeCell ref="D30:D32"/>
    <mergeCell ref="D33:D35"/>
    <mergeCell ref="B10:B12"/>
    <mergeCell ref="C10:C12"/>
    <mergeCell ref="J72:K72"/>
    <mergeCell ref="A13:A15"/>
    <mergeCell ref="G13:G15"/>
    <mergeCell ref="I13:I15"/>
    <mergeCell ref="B13:B15"/>
    <mergeCell ref="C13:C15"/>
    <mergeCell ref="A16:A18"/>
    <mergeCell ref="G16:G18"/>
    <mergeCell ref="C16:C18"/>
    <mergeCell ref="A19:A21"/>
    <mergeCell ref="A7:A9"/>
    <mergeCell ref="G7:G9"/>
    <mergeCell ref="I7:I9"/>
    <mergeCell ref="B7:B9"/>
    <mergeCell ref="C7:C9"/>
    <mergeCell ref="A10:A12"/>
    <mergeCell ref="G10:G12"/>
    <mergeCell ref="I10:I12"/>
  </mergeCells>
  <printOptions/>
  <pageMargins left="0.7" right="0.7" top="0.787401575" bottom="0.787401575" header="0.3" footer="0.3"/>
  <pageSetup fitToHeight="0" fitToWidth="1" horizontalDpi="600" verticalDpi="600" orientation="landscape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zoomScale="80" zoomScaleNormal="80" zoomScalePageLayoutView="0" workbookViewId="0" topLeftCell="A1">
      <selection activeCell="A6" sqref="A6:A8"/>
    </sheetView>
  </sheetViews>
  <sheetFormatPr defaultColWidth="9.140625" defaultRowHeight="12.75"/>
  <cols>
    <col min="1" max="3" width="24.57421875" style="0" customWidth="1"/>
    <col min="4" max="4" width="17.7109375" style="0" customWidth="1"/>
    <col min="5" max="5" width="17.57421875" style="0" customWidth="1"/>
    <col min="6" max="6" width="17.00390625" style="0" customWidth="1"/>
    <col min="8" max="9" width="16.57421875" style="0" customWidth="1"/>
    <col min="10" max="10" width="16.57421875" style="144" customWidth="1"/>
    <col min="11" max="11" width="17.421875" style="0" customWidth="1"/>
    <col min="12" max="12" width="17.7109375" style="0" customWidth="1"/>
    <col min="13" max="13" width="10.57421875" style="0" customWidth="1"/>
    <col min="14" max="14" width="14.00390625" style="0" customWidth="1"/>
    <col min="15" max="15" width="16.28125" style="0" customWidth="1"/>
    <col min="16" max="16" width="15.00390625" style="0" customWidth="1"/>
    <col min="17" max="17" width="13.57421875" style="0" customWidth="1"/>
  </cols>
  <sheetData>
    <row r="2" spans="1:10" ht="20.25">
      <c r="A2" s="73" t="s">
        <v>10</v>
      </c>
      <c r="B2" s="73"/>
      <c r="C2" s="73"/>
      <c r="D2" s="73"/>
      <c r="E2" s="74"/>
      <c r="F2" s="18"/>
      <c r="G2" s="19"/>
      <c r="H2" s="19"/>
      <c r="I2" s="19"/>
      <c r="J2" s="140"/>
    </row>
    <row r="3" spans="1:10" ht="12.75" customHeight="1">
      <c r="A3" s="20"/>
      <c r="B3" s="20"/>
      <c r="C3" s="20"/>
      <c r="D3" s="17"/>
      <c r="E3" s="18"/>
      <c r="F3" s="18"/>
      <c r="G3" s="19"/>
      <c r="H3" s="19"/>
      <c r="I3" s="19"/>
      <c r="J3" s="140"/>
    </row>
    <row r="4" spans="1:17" ht="23.25" customHeight="1" thickBot="1">
      <c r="A4" s="72" t="s">
        <v>42</v>
      </c>
      <c r="B4" s="72"/>
      <c r="C4" s="72"/>
      <c r="D4" s="73"/>
      <c r="E4" s="74"/>
      <c r="F4" s="74"/>
      <c r="G4" s="75"/>
      <c r="H4" s="75"/>
      <c r="I4" s="75"/>
      <c r="J4" s="141"/>
      <c r="K4" s="75"/>
      <c r="L4" s="75"/>
      <c r="M4" s="75"/>
      <c r="N4" s="75"/>
      <c r="O4" s="75"/>
      <c r="P4" s="75"/>
      <c r="Q4" s="75"/>
    </row>
    <row r="5" spans="1:17" ht="87" customHeight="1" thickBot="1">
      <c r="A5" s="2" t="s">
        <v>0</v>
      </c>
      <c r="B5" s="155" t="s">
        <v>64</v>
      </c>
      <c r="C5" s="155" t="s">
        <v>60</v>
      </c>
      <c r="D5" s="3" t="s">
        <v>1</v>
      </c>
      <c r="E5" s="4" t="s">
        <v>2</v>
      </c>
      <c r="F5" s="4" t="s">
        <v>3</v>
      </c>
      <c r="G5" s="3" t="s">
        <v>4</v>
      </c>
      <c r="H5" s="4" t="s">
        <v>5</v>
      </c>
      <c r="I5" s="90" t="s">
        <v>6</v>
      </c>
      <c r="J5" s="159" t="s">
        <v>65</v>
      </c>
      <c r="K5" s="91" t="s">
        <v>61</v>
      </c>
      <c r="L5" s="71" t="s">
        <v>62</v>
      </c>
      <c r="M5" s="70" t="s">
        <v>4</v>
      </c>
      <c r="N5" s="71" t="s">
        <v>68</v>
      </c>
      <c r="O5" s="71" t="s">
        <v>63</v>
      </c>
      <c r="P5" s="71" t="s">
        <v>106</v>
      </c>
      <c r="Q5" s="126" t="s">
        <v>104</v>
      </c>
    </row>
    <row r="6" spans="1:17" ht="39.75" customHeight="1">
      <c r="A6" s="248" t="s">
        <v>84</v>
      </c>
      <c r="B6" s="245"/>
      <c r="C6" s="245"/>
      <c r="D6" s="291" t="s">
        <v>16</v>
      </c>
      <c r="E6" s="5">
        <v>20653</v>
      </c>
      <c r="F6" s="6">
        <v>24990</v>
      </c>
      <c r="G6" s="239">
        <v>30</v>
      </c>
      <c r="H6" s="51">
        <f>F6*$G$6</f>
        <v>749700</v>
      </c>
      <c r="I6" s="242">
        <f>(H6+H7+H8)/3</f>
        <v>735480</v>
      </c>
      <c r="J6" s="292" t="s">
        <v>16</v>
      </c>
      <c r="K6" s="5"/>
      <c r="L6" s="115">
        <f>K6*1.21</f>
        <v>0</v>
      </c>
      <c r="M6" s="239">
        <v>30</v>
      </c>
      <c r="N6" s="133">
        <f aca="true" t="shared" si="0" ref="N6:O8">K6*$M$6</f>
        <v>0</v>
      </c>
      <c r="O6" s="51">
        <f t="shared" si="0"/>
        <v>0</v>
      </c>
      <c r="P6" s="242">
        <f>SUM(N6:N8)/3</f>
        <v>0</v>
      </c>
      <c r="Q6" s="294">
        <f>SUM(O6:O8)/3</f>
        <v>0</v>
      </c>
    </row>
    <row r="7" spans="1:17" ht="39.75" customHeight="1">
      <c r="A7" s="249"/>
      <c r="B7" s="246"/>
      <c r="C7" s="246"/>
      <c r="D7" s="292"/>
      <c r="E7" s="7">
        <v>20652</v>
      </c>
      <c r="F7" s="8">
        <v>24989</v>
      </c>
      <c r="G7" s="240"/>
      <c r="H7" s="7">
        <f>F7*$G$6</f>
        <v>749670</v>
      </c>
      <c r="I7" s="243"/>
      <c r="J7" s="292"/>
      <c r="K7" s="7"/>
      <c r="L7" s="8">
        <f>K7*1.21</f>
        <v>0</v>
      </c>
      <c r="M7" s="240"/>
      <c r="N7" s="43">
        <f t="shared" si="0"/>
        <v>0</v>
      </c>
      <c r="O7" s="7">
        <f t="shared" si="0"/>
        <v>0</v>
      </c>
      <c r="P7" s="243"/>
      <c r="Q7" s="295"/>
    </row>
    <row r="8" spans="1:17" ht="39.75" customHeight="1" thickBot="1">
      <c r="A8" s="250"/>
      <c r="B8" s="247"/>
      <c r="C8" s="247"/>
      <c r="D8" s="293"/>
      <c r="E8" s="9">
        <v>19479</v>
      </c>
      <c r="F8" s="10">
        <v>23569</v>
      </c>
      <c r="G8" s="241"/>
      <c r="H8" s="135">
        <f>F8*$G$6</f>
        <v>707070</v>
      </c>
      <c r="I8" s="244"/>
      <c r="J8" s="293"/>
      <c r="K8" s="9"/>
      <c r="L8" s="10">
        <f>K8*1.21</f>
        <v>0</v>
      </c>
      <c r="M8" s="241"/>
      <c r="N8" s="44">
        <f t="shared" si="0"/>
        <v>0</v>
      </c>
      <c r="O8" s="9">
        <f t="shared" si="0"/>
        <v>0</v>
      </c>
      <c r="P8" s="244"/>
      <c r="Q8" s="296"/>
    </row>
    <row r="10" spans="1:17" ht="24.75" customHeight="1" thickBot="1">
      <c r="A10" s="72" t="s">
        <v>13</v>
      </c>
      <c r="B10" s="72"/>
      <c r="C10" s="72"/>
      <c r="D10" s="75"/>
      <c r="E10" s="75"/>
      <c r="F10" s="75"/>
      <c r="G10" s="75"/>
      <c r="H10" s="75"/>
      <c r="I10" s="75"/>
      <c r="J10" s="141"/>
      <c r="K10" s="75"/>
      <c r="L10" s="75"/>
      <c r="M10" s="75"/>
      <c r="N10" s="75"/>
      <c r="O10" s="75"/>
      <c r="P10" s="75"/>
      <c r="Q10" s="75"/>
    </row>
    <row r="11" spans="1:17" ht="49.5" customHeight="1">
      <c r="A11" s="271" t="s">
        <v>85</v>
      </c>
      <c r="B11" s="245"/>
      <c r="C11" s="245"/>
      <c r="D11" s="137" t="s">
        <v>14</v>
      </c>
      <c r="E11" s="5">
        <f>146700+625</f>
        <v>147325</v>
      </c>
      <c r="F11" s="6">
        <f>E11*1.21</f>
        <v>178263.25</v>
      </c>
      <c r="G11" s="239">
        <v>1</v>
      </c>
      <c r="H11" s="51">
        <f>F11*$G$11</f>
        <v>178263.25</v>
      </c>
      <c r="I11" s="242">
        <f>(H11+H12+H13)/3</f>
        <v>171212.9833333333</v>
      </c>
      <c r="J11" s="137" t="s">
        <v>14</v>
      </c>
      <c r="K11" s="5"/>
      <c r="L11" s="115">
        <f>K11*1.21</f>
        <v>0</v>
      </c>
      <c r="M11" s="239">
        <v>1</v>
      </c>
      <c r="N11" s="133">
        <f aca="true" t="shared" si="1" ref="N11:O13">K11*$M$11</f>
        <v>0</v>
      </c>
      <c r="O11" s="51">
        <f t="shared" si="1"/>
        <v>0</v>
      </c>
      <c r="P11" s="242">
        <f>SUM(N11:N13)/3</f>
        <v>0</v>
      </c>
      <c r="Q11" s="294">
        <f>SUM(O11:O13)/3</f>
        <v>0</v>
      </c>
    </row>
    <row r="12" spans="1:17" ht="49.5" customHeight="1">
      <c r="A12" s="259"/>
      <c r="B12" s="246"/>
      <c r="C12" s="246"/>
      <c r="D12" s="138" t="s">
        <v>15</v>
      </c>
      <c r="E12" s="7">
        <v>137350</v>
      </c>
      <c r="F12" s="8">
        <f aca="true" t="shared" si="2" ref="F12:F22">E12*1.21</f>
        <v>166193.5</v>
      </c>
      <c r="G12" s="240"/>
      <c r="H12" s="7">
        <f aca="true" t="shared" si="3" ref="H12:H22">F12*$G$11</f>
        <v>166193.5</v>
      </c>
      <c r="I12" s="243"/>
      <c r="J12" s="138" t="s">
        <v>15</v>
      </c>
      <c r="K12" s="7"/>
      <c r="L12" s="8">
        <f>K12*1.21</f>
        <v>0</v>
      </c>
      <c r="M12" s="240"/>
      <c r="N12" s="43">
        <f t="shared" si="1"/>
        <v>0</v>
      </c>
      <c r="O12" s="7">
        <f t="shared" si="1"/>
        <v>0</v>
      </c>
      <c r="P12" s="243"/>
      <c r="Q12" s="295"/>
    </row>
    <row r="13" spans="1:17" ht="49.5" customHeight="1" thickBot="1">
      <c r="A13" s="260"/>
      <c r="B13" s="247"/>
      <c r="C13" s="247"/>
      <c r="D13" s="139" t="s">
        <v>18</v>
      </c>
      <c r="E13" s="9">
        <f>138320+1500</f>
        <v>139820</v>
      </c>
      <c r="F13" s="10">
        <f t="shared" si="2"/>
        <v>169182.19999999998</v>
      </c>
      <c r="G13" s="241"/>
      <c r="H13" s="49">
        <f t="shared" si="3"/>
        <v>169182.19999999998</v>
      </c>
      <c r="I13" s="244"/>
      <c r="J13" s="139" t="s">
        <v>18</v>
      </c>
      <c r="K13" s="9"/>
      <c r="L13" s="50">
        <f>K13*1.21</f>
        <v>0</v>
      </c>
      <c r="M13" s="241"/>
      <c r="N13" s="48">
        <f t="shared" si="1"/>
        <v>0</v>
      </c>
      <c r="O13" s="49">
        <f t="shared" si="1"/>
        <v>0</v>
      </c>
      <c r="P13" s="244"/>
      <c r="Q13" s="296"/>
    </row>
    <row r="14" spans="1:17" ht="49.5" customHeight="1">
      <c r="A14" s="271" t="s">
        <v>86</v>
      </c>
      <c r="B14" s="245"/>
      <c r="C14" s="245"/>
      <c r="D14" s="137" t="s">
        <v>14</v>
      </c>
      <c r="E14" s="5">
        <f>155000+625</f>
        <v>155625</v>
      </c>
      <c r="F14" s="6">
        <f t="shared" si="2"/>
        <v>188306.25</v>
      </c>
      <c r="G14" s="239">
        <v>1</v>
      </c>
      <c r="H14" s="51">
        <f t="shared" si="3"/>
        <v>188306.25</v>
      </c>
      <c r="I14" s="242">
        <f>(H14+H15+H16)/3</f>
        <v>188407.08333333334</v>
      </c>
      <c r="J14" s="137" t="s">
        <v>14</v>
      </c>
      <c r="K14" s="5"/>
      <c r="L14" s="115">
        <f>K14*1.21</f>
        <v>0</v>
      </c>
      <c r="M14" s="239">
        <v>1</v>
      </c>
      <c r="N14" s="133">
        <f aca="true" t="shared" si="4" ref="N14:O16">K14*$M$14</f>
        <v>0</v>
      </c>
      <c r="O14" s="51">
        <f t="shared" si="4"/>
        <v>0</v>
      </c>
      <c r="P14" s="242">
        <f>SUM(N14:N16)/3</f>
        <v>0</v>
      </c>
      <c r="Q14" s="297">
        <f>SUM(O14:O16)/3</f>
        <v>0</v>
      </c>
    </row>
    <row r="15" spans="1:17" ht="49.5" customHeight="1">
      <c r="A15" s="259"/>
      <c r="B15" s="246"/>
      <c r="C15" s="246"/>
      <c r="D15" s="138" t="s">
        <v>15</v>
      </c>
      <c r="E15" s="7">
        <v>155000</v>
      </c>
      <c r="F15" s="8">
        <f t="shared" si="2"/>
        <v>187550</v>
      </c>
      <c r="G15" s="240"/>
      <c r="H15" s="7">
        <f t="shared" si="3"/>
        <v>187550</v>
      </c>
      <c r="I15" s="243"/>
      <c r="J15" s="138" t="s">
        <v>15</v>
      </c>
      <c r="K15" s="7"/>
      <c r="L15" s="8">
        <f aca="true" t="shared" si="5" ref="L15:L22">K15*1.21</f>
        <v>0</v>
      </c>
      <c r="M15" s="240"/>
      <c r="N15" s="43">
        <f t="shared" si="4"/>
        <v>0</v>
      </c>
      <c r="O15" s="7">
        <f t="shared" si="4"/>
        <v>0</v>
      </c>
      <c r="P15" s="243"/>
      <c r="Q15" s="295"/>
    </row>
    <row r="16" spans="1:17" ht="49.5" customHeight="1" thickBot="1">
      <c r="A16" s="260"/>
      <c r="B16" s="247"/>
      <c r="C16" s="247"/>
      <c r="D16" s="139" t="s">
        <v>18</v>
      </c>
      <c r="E16" s="9">
        <f>155000+1500</f>
        <v>156500</v>
      </c>
      <c r="F16" s="10">
        <f t="shared" si="2"/>
        <v>189365</v>
      </c>
      <c r="G16" s="241"/>
      <c r="H16" s="49">
        <f t="shared" si="3"/>
        <v>189365</v>
      </c>
      <c r="I16" s="244"/>
      <c r="J16" s="139" t="s">
        <v>18</v>
      </c>
      <c r="K16" s="9"/>
      <c r="L16" s="50">
        <f t="shared" si="5"/>
        <v>0</v>
      </c>
      <c r="M16" s="241"/>
      <c r="N16" s="48">
        <f t="shared" si="4"/>
        <v>0</v>
      </c>
      <c r="O16" s="49">
        <f t="shared" si="4"/>
        <v>0</v>
      </c>
      <c r="P16" s="244"/>
      <c r="Q16" s="296"/>
    </row>
    <row r="17" spans="1:17" ht="49.5" customHeight="1">
      <c r="A17" s="271" t="s">
        <v>87</v>
      </c>
      <c r="B17" s="245"/>
      <c r="C17" s="245"/>
      <c r="D17" s="137" t="s">
        <v>14</v>
      </c>
      <c r="E17" s="5">
        <f>6816.81+625</f>
        <v>7441.81</v>
      </c>
      <c r="F17" s="6">
        <f t="shared" si="2"/>
        <v>9004.5901</v>
      </c>
      <c r="G17" s="239">
        <v>1</v>
      </c>
      <c r="H17" s="51">
        <f t="shared" si="3"/>
        <v>9004.5901</v>
      </c>
      <c r="I17" s="242">
        <f>(H17+H18+H19)/3</f>
        <v>9105.423433333333</v>
      </c>
      <c r="J17" s="137" t="s">
        <v>14</v>
      </c>
      <c r="K17" s="5"/>
      <c r="L17" s="115">
        <f t="shared" si="5"/>
        <v>0</v>
      </c>
      <c r="M17" s="239">
        <v>1</v>
      </c>
      <c r="N17" s="133">
        <f>K17*M17</f>
        <v>0</v>
      </c>
      <c r="O17" s="51">
        <f>L17*$M$17</f>
        <v>0</v>
      </c>
      <c r="P17" s="242">
        <f>SUM(N17:N19)/3</f>
        <v>0</v>
      </c>
      <c r="Q17" s="297">
        <f>SUM(O17:O19)/3</f>
        <v>0</v>
      </c>
    </row>
    <row r="18" spans="1:17" ht="49.5" customHeight="1">
      <c r="A18" s="259"/>
      <c r="B18" s="246"/>
      <c r="C18" s="246"/>
      <c r="D18" s="138" t="s">
        <v>15</v>
      </c>
      <c r="E18" s="7">
        <v>6816.81</v>
      </c>
      <c r="F18" s="8">
        <f t="shared" si="2"/>
        <v>8248.3401</v>
      </c>
      <c r="G18" s="240"/>
      <c r="H18" s="7">
        <f t="shared" si="3"/>
        <v>8248.3401</v>
      </c>
      <c r="I18" s="243"/>
      <c r="J18" s="138" t="s">
        <v>15</v>
      </c>
      <c r="K18" s="7"/>
      <c r="L18" s="8">
        <f t="shared" si="5"/>
        <v>0</v>
      </c>
      <c r="M18" s="240"/>
      <c r="N18" s="43">
        <f>K18*M18</f>
        <v>0</v>
      </c>
      <c r="O18" s="7">
        <f>L18*$M$17</f>
        <v>0</v>
      </c>
      <c r="P18" s="243"/>
      <c r="Q18" s="295"/>
    </row>
    <row r="19" spans="1:17" ht="49.5" customHeight="1" thickBot="1">
      <c r="A19" s="260"/>
      <c r="B19" s="247"/>
      <c r="C19" s="247"/>
      <c r="D19" s="139" t="s">
        <v>18</v>
      </c>
      <c r="E19" s="9">
        <f>6816.81+1500</f>
        <v>8316.810000000001</v>
      </c>
      <c r="F19" s="10">
        <f t="shared" si="2"/>
        <v>10063.340100000001</v>
      </c>
      <c r="G19" s="241"/>
      <c r="H19" s="49">
        <f t="shared" si="3"/>
        <v>10063.340100000001</v>
      </c>
      <c r="I19" s="244"/>
      <c r="J19" s="139" t="s">
        <v>18</v>
      </c>
      <c r="K19" s="9"/>
      <c r="L19" s="50">
        <f t="shared" si="5"/>
        <v>0</v>
      </c>
      <c r="M19" s="241"/>
      <c r="N19" s="48">
        <f>K19*M19</f>
        <v>0</v>
      </c>
      <c r="O19" s="49">
        <f>L19*$M$17</f>
        <v>0</v>
      </c>
      <c r="P19" s="244"/>
      <c r="Q19" s="296"/>
    </row>
    <row r="20" spans="1:17" ht="39.75" customHeight="1">
      <c r="A20" s="271" t="s">
        <v>88</v>
      </c>
      <c r="B20" s="245"/>
      <c r="C20" s="245"/>
      <c r="D20" s="137" t="s">
        <v>14</v>
      </c>
      <c r="E20" s="5">
        <f>27747.1+625</f>
        <v>28372.1</v>
      </c>
      <c r="F20" s="6">
        <f t="shared" si="2"/>
        <v>34330.240999999995</v>
      </c>
      <c r="G20" s="239">
        <v>1</v>
      </c>
      <c r="H20" s="51">
        <f t="shared" si="3"/>
        <v>34330.240999999995</v>
      </c>
      <c r="I20" s="242">
        <f>(H20+H21+H22)/3</f>
        <v>26566.414699999998</v>
      </c>
      <c r="J20" s="137" t="s">
        <v>14</v>
      </c>
      <c r="K20" s="5"/>
      <c r="L20" s="115">
        <f t="shared" si="5"/>
        <v>0</v>
      </c>
      <c r="M20" s="239">
        <v>1</v>
      </c>
      <c r="N20" s="133">
        <f aca="true" t="shared" si="6" ref="N20:O22">K20*$M$20</f>
        <v>0</v>
      </c>
      <c r="O20" s="51">
        <f t="shared" si="6"/>
        <v>0</v>
      </c>
      <c r="P20" s="242">
        <f>SUM(N20:N22)/3</f>
        <v>0</v>
      </c>
      <c r="Q20" s="297">
        <f>SUM(O20:O22)/3</f>
        <v>0</v>
      </c>
    </row>
    <row r="21" spans="1:17" ht="39.75" customHeight="1">
      <c r="A21" s="259"/>
      <c r="B21" s="246"/>
      <c r="C21" s="246"/>
      <c r="D21" s="138" t="s">
        <v>15</v>
      </c>
      <c r="E21" s="7">
        <f>F21/1.21</f>
        <v>8247.933884297521</v>
      </c>
      <c r="F21" s="8">
        <v>9980</v>
      </c>
      <c r="G21" s="240"/>
      <c r="H21" s="7">
        <f t="shared" si="3"/>
        <v>9980</v>
      </c>
      <c r="I21" s="243"/>
      <c r="J21" s="138" t="s">
        <v>15</v>
      </c>
      <c r="K21" s="7"/>
      <c r="L21" s="8">
        <f t="shared" si="5"/>
        <v>0</v>
      </c>
      <c r="M21" s="240"/>
      <c r="N21" s="43">
        <f t="shared" si="6"/>
        <v>0</v>
      </c>
      <c r="O21" s="7">
        <f t="shared" si="6"/>
        <v>0</v>
      </c>
      <c r="P21" s="243"/>
      <c r="Q21" s="295"/>
    </row>
    <row r="22" spans="1:17" ht="39.75" customHeight="1" thickBot="1">
      <c r="A22" s="260"/>
      <c r="B22" s="247"/>
      <c r="C22" s="247"/>
      <c r="D22" s="139" t="s">
        <v>18</v>
      </c>
      <c r="E22" s="9">
        <f>27747.11+1500</f>
        <v>29247.11</v>
      </c>
      <c r="F22" s="10">
        <f t="shared" si="2"/>
        <v>35389.0031</v>
      </c>
      <c r="G22" s="241"/>
      <c r="H22" s="135">
        <f t="shared" si="3"/>
        <v>35389.0031</v>
      </c>
      <c r="I22" s="244"/>
      <c r="J22" s="139" t="s">
        <v>18</v>
      </c>
      <c r="K22" s="9"/>
      <c r="L22" s="10">
        <f t="shared" si="5"/>
        <v>0</v>
      </c>
      <c r="M22" s="241"/>
      <c r="N22" s="44">
        <f t="shared" si="6"/>
        <v>0</v>
      </c>
      <c r="O22" s="9">
        <f t="shared" si="6"/>
        <v>0</v>
      </c>
      <c r="P22" s="244"/>
      <c r="Q22" s="296"/>
    </row>
    <row r="23" spans="1:12" ht="24" customHeight="1">
      <c r="A23" s="25"/>
      <c r="B23" s="25"/>
      <c r="C23" s="25"/>
      <c r="D23" s="26"/>
      <c r="E23" s="22"/>
      <c r="F23" s="23"/>
      <c r="G23" s="27"/>
      <c r="H23" s="22"/>
      <c r="I23" s="28"/>
      <c r="J23" s="28"/>
      <c r="L23" s="36"/>
    </row>
    <row r="24" spans="1:17" ht="28.5" customHeight="1" thickBot="1">
      <c r="A24" s="290" t="s">
        <v>43</v>
      </c>
      <c r="B24" s="290"/>
      <c r="C24" s="290"/>
      <c r="D24" s="290"/>
      <c r="E24" s="290"/>
      <c r="F24" s="290"/>
      <c r="G24" s="290"/>
      <c r="H24" s="290"/>
      <c r="I24" s="290"/>
      <c r="J24" s="142"/>
      <c r="K24" s="75"/>
      <c r="L24" s="89"/>
      <c r="M24" s="75"/>
      <c r="N24" s="75"/>
      <c r="O24" s="75"/>
      <c r="P24" s="75"/>
      <c r="Q24" s="162"/>
    </row>
    <row r="25" spans="1:17" ht="13.5" thickBot="1">
      <c r="A25" s="105" t="s">
        <v>40</v>
      </c>
      <c r="B25" s="68"/>
      <c r="C25" s="68"/>
      <c r="D25" s="14" t="s">
        <v>41</v>
      </c>
      <c r="E25" s="31">
        <v>71118</v>
      </c>
      <c r="F25" s="37">
        <v>86052</v>
      </c>
      <c r="G25" s="38">
        <v>1</v>
      </c>
      <c r="H25" s="31">
        <f>F25</f>
        <v>86052</v>
      </c>
      <c r="I25" s="39">
        <f>F25</f>
        <v>86052</v>
      </c>
      <c r="J25" s="143" t="s">
        <v>41</v>
      </c>
      <c r="K25" s="31"/>
      <c r="L25" s="37">
        <f>K25*1.21</f>
        <v>0</v>
      </c>
      <c r="M25" s="38">
        <v>1</v>
      </c>
      <c r="N25" s="47">
        <f>K25*M25</f>
        <v>0</v>
      </c>
      <c r="O25" s="31">
        <f>L25*M25</f>
        <v>0</v>
      </c>
      <c r="P25" s="160">
        <f>N25</f>
        <v>0</v>
      </c>
      <c r="Q25" s="161">
        <f>O25</f>
        <v>0</v>
      </c>
    </row>
    <row r="26" spans="1:12" ht="12.75">
      <c r="A26" s="25"/>
      <c r="B26" s="25"/>
      <c r="C26" s="25"/>
      <c r="D26" s="26"/>
      <c r="E26" s="22"/>
      <c r="F26" s="23"/>
      <c r="G26" s="27"/>
      <c r="H26" s="22"/>
      <c r="I26" s="28"/>
      <c r="J26" s="28"/>
      <c r="L26" s="36"/>
    </row>
    <row r="27" spans="1:17" ht="22.5" customHeight="1">
      <c r="A27" s="11" t="s">
        <v>12</v>
      </c>
      <c r="B27" s="11"/>
      <c r="C27" s="11"/>
      <c r="D27" s="12">
        <f>SUM(I6:I25)</f>
        <v>1216823.9048000001</v>
      </c>
      <c r="F27" s="19"/>
      <c r="G27" s="19"/>
      <c r="J27" s="289" t="s">
        <v>120</v>
      </c>
      <c r="K27" s="289"/>
      <c r="P27" s="13">
        <f>SUM(P6,P11:P22,P25)</f>
        <v>0</v>
      </c>
      <c r="Q27" s="13">
        <f>SUM(Q6,Q11:Q22,Q25)</f>
        <v>0</v>
      </c>
    </row>
    <row r="29" ht="12.75">
      <c r="F29" s="13"/>
    </row>
    <row r="30" spans="5:10" ht="12.75">
      <c r="E30" s="13"/>
      <c r="F30" s="13"/>
      <c r="G30" s="13"/>
      <c r="H30" s="13"/>
      <c r="I30" s="13"/>
      <c r="J30" s="145"/>
    </row>
    <row r="31" spans="5:10" ht="12.75">
      <c r="E31" s="13"/>
      <c r="F31" s="13"/>
      <c r="G31" s="13"/>
      <c r="H31" s="13"/>
      <c r="I31" s="13"/>
      <c r="J31" s="145"/>
    </row>
    <row r="32" spans="5:10" ht="12.75">
      <c r="E32" s="13"/>
      <c r="F32" s="13"/>
      <c r="G32" s="13"/>
      <c r="H32" s="13"/>
      <c r="I32" s="13"/>
      <c r="J32" s="145"/>
    </row>
    <row r="33" spans="5:10" ht="12.75">
      <c r="E33" s="13"/>
      <c r="F33" s="13"/>
      <c r="G33" s="13"/>
      <c r="H33" s="13"/>
      <c r="I33" s="13"/>
      <c r="J33" s="145"/>
    </row>
    <row r="34" spans="5:10" ht="12.75">
      <c r="E34" s="13"/>
      <c r="F34" s="13"/>
      <c r="G34" s="13"/>
      <c r="H34" s="13"/>
      <c r="I34" s="13"/>
      <c r="J34" s="145"/>
    </row>
    <row r="35" spans="5:10" ht="12.75">
      <c r="E35" s="13"/>
      <c r="F35" s="13"/>
      <c r="G35" s="13"/>
      <c r="H35" s="13"/>
      <c r="I35" s="13"/>
      <c r="J35" s="145"/>
    </row>
    <row r="36" spans="5:10" ht="12.75">
      <c r="E36" s="13"/>
      <c r="F36" s="13"/>
      <c r="G36" s="13"/>
      <c r="H36" s="13"/>
      <c r="I36" s="13"/>
      <c r="J36" s="145"/>
    </row>
    <row r="37" spans="5:10" ht="12.75">
      <c r="E37" s="13"/>
      <c r="F37" s="13"/>
      <c r="G37" s="13"/>
      <c r="H37" s="13"/>
      <c r="I37" s="13"/>
      <c r="J37" s="145"/>
    </row>
    <row r="38" spans="5:10" ht="12.75">
      <c r="E38" s="13"/>
      <c r="F38" s="13"/>
      <c r="G38" s="13"/>
      <c r="H38" s="13"/>
      <c r="I38" s="13"/>
      <c r="J38" s="145"/>
    </row>
  </sheetData>
  <sheetProtection/>
  <mergeCells count="44">
    <mergeCell ref="Q6:Q8"/>
    <mergeCell ref="Q11:Q13"/>
    <mergeCell ref="Q14:Q16"/>
    <mergeCell ref="Q17:Q19"/>
    <mergeCell ref="Q20:Q22"/>
    <mergeCell ref="M17:M19"/>
    <mergeCell ref="P17:P19"/>
    <mergeCell ref="M20:M22"/>
    <mergeCell ref="P20:P22"/>
    <mergeCell ref="M6:M8"/>
    <mergeCell ref="P6:P8"/>
    <mergeCell ref="M11:M13"/>
    <mergeCell ref="P11:P13"/>
    <mergeCell ref="M14:M16"/>
    <mergeCell ref="P14:P16"/>
    <mergeCell ref="J6:J8"/>
    <mergeCell ref="A6:A8"/>
    <mergeCell ref="G6:G8"/>
    <mergeCell ref="I6:I8"/>
    <mergeCell ref="D6:D8"/>
    <mergeCell ref="A11:A13"/>
    <mergeCell ref="B17:B19"/>
    <mergeCell ref="C17:C19"/>
    <mergeCell ref="B6:B8"/>
    <mergeCell ref="C6:C8"/>
    <mergeCell ref="B11:B13"/>
    <mergeCell ref="B20:B22"/>
    <mergeCell ref="A14:A16"/>
    <mergeCell ref="G14:G16"/>
    <mergeCell ref="I14:I16"/>
    <mergeCell ref="A20:A22"/>
    <mergeCell ref="G20:G22"/>
    <mergeCell ref="I20:I22"/>
    <mergeCell ref="A17:A19"/>
    <mergeCell ref="J27:K27"/>
    <mergeCell ref="A24:I24"/>
    <mergeCell ref="C11:C13"/>
    <mergeCell ref="B14:B16"/>
    <mergeCell ref="C14:C16"/>
    <mergeCell ref="C20:C22"/>
    <mergeCell ref="G17:G19"/>
    <mergeCell ref="I17:I19"/>
    <mergeCell ref="G11:G13"/>
    <mergeCell ref="I11:I13"/>
  </mergeCells>
  <printOptions/>
  <pageMargins left="0.7" right="0.7" top="0.787401575" bottom="0.787401575" header="0.3" footer="0.3"/>
  <pageSetup fitToHeight="0" fitToWidth="1" horizontalDpi="600" verticalDpi="600" orientation="landscape" paperSize="8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20"/>
  <sheetViews>
    <sheetView zoomScale="75" zoomScaleNormal="75" zoomScalePageLayoutView="0" workbookViewId="0" topLeftCell="A88">
      <selection activeCell="B90" sqref="B90"/>
    </sheetView>
  </sheetViews>
  <sheetFormatPr defaultColWidth="9.140625" defaultRowHeight="12.75"/>
  <cols>
    <col min="1" max="3" width="52.57421875" style="0" customWidth="1"/>
    <col min="4" max="4" width="18.57421875" style="144" customWidth="1"/>
    <col min="5" max="5" width="24.28125" style="0" customWidth="1"/>
    <col min="6" max="6" width="15.28125" style="0" hidden="1" customWidth="1"/>
    <col min="7" max="7" width="0" style="0" hidden="1" customWidth="1"/>
    <col min="8" max="8" width="17.140625" style="13" hidden="1" customWidth="1"/>
    <col min="9" max="9" width="16.57421875" style="0" hidden="1" customWidth="1"/>
    <col min="10" max="10" width="16.28125" style="0" hidden="1" customWidth="1"/>
    <col min="11" max="11" width="16.28125" style="144" customWidth="1"/>
    <col min="12" max="18" width="16.28125" style="0" customWidth="1"/>
    <col min="19" max="19" width="16.28125" style="127" customWidth="1"/>
    <col min="20" max="21" width="16.00390625" style="0" customWidth="1"/>
    <col min="22" max="22" width="23.140625" style="0" customWidth="1"/>
    <col min="23" max="23" width="22.140625" style="0" customWidth="1"/>
  </cols>
  <sheetData>
    <row r="2" spans="1:18" ht="20.25">
      <c r="A2" s="73" t="s">
        <v>48</v>
      </c>
      <c r="B2" s="73"/>
      <c r="C2" s="73"/>
      <c r="D2" s="146"/>
      <c r="E2" s="74"/>
      <c r="F2" s="74"/>
      <c r="G2" s="75"/>
      <c r="H2" s="99"/>
      <c r="I2" s="75"/>
      <c r="J2" s="75"/>
      <c r="K2" s="141"/>
      <c r="L2" s="75"/>
      <c r="M2" s="75"/>
      <c r="N2" s="75"/>
      <c r="O2" s="75"/>
      <c r="P2" s="75"/>
      <c r="Q2" s="75"/>
      <c r="R2" s="75"/>
    </row>
    <row r="3" spans="1:18" ht="12.75" customHeight="1">
      <c r="A3" s="20"/>
      <c r="B3" s="20"/>
      <c r="C3" s="20"/>
      <c r="D3" s="147"/>
      <c r="E3" s="18"/>
      <c r="F3" s="18"/>
      <c r="G3" s="19"/>
      <c r="H3" s="41"/>
      <c r="I3" s="19"/>
      <c r="J3" s="19"/>
      <c r="K3" s="140"/>
      <c r="L3" s="19"/>
      <c r="M3" s="19"/>
      <c r="N3" s="19"/>
      <c r="O3" s="19"/>
      <c r="P3" s="19"/>
      <c r="Q3" s="19"/>
      <c r="R3" s="19"/>
    </row>
    <row r="4" spans="1:18" ht="24" customHeight="1" thickBot="1">
      <c r="A4" s="72" t="s">
        <v>50</v>
      </c>
      <c r="B4" s="164"/>
      <c r="C4" s="164"/>
      <c r="D4" s="146"/>
      <c r="E4" s="74"/>
      <c r="F4" s="74"/>
      <c r="G4" s="75"/>
      <c r="H4" s="99"/>
      <c r="I4" s="75"/>
      <c r="J4" s="75"/>
      <c r="K4" s="141"/>
      <c r="L4" s="75"/>
      <c r="M4" s="75"/>
      <c r="N4" s="75"/>
      <c r="O4" s="75"/>
      <c r="P4" s="75"/>
      <c r="Q4" s="75"/>
      <c r="R4" s="75"/>
    </row>
    <row r="5" spans="1:19" ht="78" customHeight="1" thickBot="1">
      <c r="A5" s="2" t="s">
        <v>0</v>
      </c>
      <c r="B5" s="163" t="s">
        <v>59</v>
      </c>
      <c r="C5" s="163" t="s">
        <v>60</v>
      </c>
      <c r="D5" s="3" t="s">
        <v>1</v>
      </c>
      <c r="E5" s="4" t="s">
        <v>2</v>
      </c>
      <c r="F5" s="4" t="s">
        <v>3</v>
      </c>
      <c r="G5" s="3" t="s">
        <v>4</v>
      </c>
      <c r="H5" s="4" t="s">
        <v>54</v>
      </c>
      <c r="I5" s="4" t="s">
        <v>5</v>
      </c>
      <c r="J5" s="4" t="s">
        <v>6</v>
      </c>
      <c r="K5" s="92" t="s">
        <v>65</v>
      </c>
      <c r="L5" s="91" t="s">
        <v>61</v>
      </c>
      <c r="M5" s="71" t="s">
        <v>62</v>
      </c>
      <c r="N5" s="70" t="s">
        <v>4</v>
      </c>
      <c r="O5" s="71" t="s">
        <v>68</v>
      </c>
      <c r="P5" s="71" t="s">
        <v>63</v>
      </c>
      <c r="Q5" s="71" t="s">
        <v>106</v>
      </c>
      <c r="R5" s="71" t="s">
        <v>104</v>
      </c>
      <c r="S5" s="128"/>
    </row>
    <row r="6" spans="1:19" ht="129.75" customHeight="1">
      <c r="A6" s="271" t="s">
        <v>92</v>
      </c>
      <c r="B6" s="106"/>
      <c r="C6" s="106"/>
      <c r="D6" s="156" t="s">
        <v>52</v>
      </c>
      <c r="E6" s="5">
        <f aca="true" t="shared" si="0" ref="E6:F8">H6/$G$6</f>
        <v>113000</v>
      </c>
      <c r="F6" s="6">
        <f t="shared" si="0"/>
        <v>136730</v>
      </c>
      <c r="G6" s="239">
        <v>2</v>
      </c>
      <c r="H6" s="42">
        <v>226000</v>
      </c>
      <c r="I6" s="5">
        <f>H6*1.21</f>
        <v>273460</v>
      </c>
      <c r="J6" s="242">
        <f>(I6+I7+I8)/3</f>
        <v>290400</v>
      </c>
      <c r="K6" s="156" t="s">
        <v>52</v>
      </c>
      <c r="L6" s="5">
        <v>113000</v>
      </c>
      <c r="M6" s="50">
        <f>L6*1.21</f>
        <v>136730</v>
      </c>
      <c r="N6" s="261">
        <v>2</v>
      </c>
      <c r="O6" s="48">
        <f aca="true" t="shared" si="1" ref="O6:P8">L6*$N$6</f>
        <v>226000</v>
      </c>
      <c r="P6" s="49">
        <f t="shared" si="1"/>
        <v>273460</v>
      </c>
      <c r="Q6" s="242">
        <f>SUM(O6:O8)/2</f>
        <v>230000</v>
      </c>
      <c r="R6" s="242">
        <f>SUM(P6:P8)/2</f>
        <v>278300</v>
      </c>
      <c r="S6" s="129"/>
    </row>
    <row r="7" spans="1:19" ht="129.75" customHeight="1">
      <c r="A7" s="259"/>
      <c r="B7" s="107"/>
      <c r="C7" s="107"/>
      <c r="D7" s="132" t="s">
        <v>53</v>
      </c>
      <c r="E7" s="7">
        <f t="shared" si="0"/>
        <v>117000</v>
      </c>
      <c r="F7" s="8">
        <f t="shared" si="0"/>
        <v>141570</v>
      </c>
      <c r="G7" s="240"/>
      <c r="H7" s="43">
        <v>234000</v>
      </c>
      <c r="I7" s="7">
        <f aca="true" t="shared" si="2" ref="I7:I41">H7*1.21</f>
        <v>283140</v>
      </c>
      <c r="J7" s="243"/>
      <c r="K7" s="132" t="s">
        <v>53</v>
      </c>
      <c r="L7" s="7">
        <v>117000</v>
      </c>
      <c r="M7" s="8">
        <f aca="true" t="shared" si="3" ref="M7:M41">L7*1.21</f>
        <v>141570</v>
      </c>
      <c r="N7" s="240"/>
      <c r="O7" s="43">
        <f t="shared" si="1"/>
        <v>234000</v>
      </c>
      <c r="P7" s="7">
        <f t="shared" si="1"/>
        <v>283140</v>
      </c>
      <c r="Q7" s="243"/>
      <c r="R7" s="243"/>
      <c r="S7" s="129"/>
    </row>
    <row r="8" spans="1:19" ht="129.75" customHeight="1" thickBot="1">
      <c r="A8" s="260"/>
      <c r="B8" s="108"/>
      <c r="C8" s="108"/>
      <c r="D8" s="150" t="s">
        <v>55</v>
      </c>
      <c r="E8" s="9">
        <f t="shared" si="0"/>
        <v>130000</v>
      </c>
      <c r="F8" s="10">
        <f t="shared" si="0"/>
        <v>157300</v>
      </c>
      <c r="G8" s="241"/>
      <c r="H8" s="44">
        <v>260000</v>
      </c>
      <c r="I8" s="9">
        <f t="shared" si="2"/>
        <v>314600</v>
      </c>
      <c r="J8" s="244"/>
      <c r="K8" s="150" t="s">
        <v>55</v>
      </c>
      <c r="L8" s="9"/>
      <c r="M8" s="50">
        <f t="shared" si="3"/>
        <v>0</v>
      </c>
      <c r="N8" s="241"/>
      <c r="O8" s="48">
        <f t="shared" si="1"/>
        <v>0</v>
      </c>
      <c r="P8" s="49">
        <f t="shared" si="1"/>
        <v>0</v>
      </c>
      <c r="Q8" s="244"/>
      <c r="R8" s="244"/>
      <c r="S8" s="129"/>
    </row>
    <row r="9" spans="1:19" ht="49.5" customHeight="1">
      <c r="A9" s="271" t="s">
        <v>99</v>
      </c>
      <c r="B9" s="106"/>
      <c r="C9" s="106"/>
      <c r="D9" s="156" t="s">
        <v>52</v>
      </c>
      <c r="E9" s="5">
        <f>H9</f>
        <v>250000</v>
      </c>
      <c r="F9" s="6">
        <f>I9</f>
        <v>302500</v>
      </c>
      <c r="G9" s="239">
        <v>1</v>
      </c>
      <c r="H9" s="42">
        <v>250000</v>
      </c>
      <c r="I9" s="5">
        <f t="shared" si="2"/>
        <v>302500</v>
      </c>
      <c r="J9" s="242">
        <f>(I9+I10+I11)/3</f>
        <v>310314.5833333333</v>
      </c>
      <c r="K9" s="156" t="s">
        <v>52</v>
      </c>
      <c r="L9" s="5">
        <v>250000</v>
      </c>
      <c r="M9" s="115">
        <f t="shared" si="3"/>
        <v>302500</v>
      </c>
      <c r="N9" s="239">
        <v>1</v>
      </c>
      <c r="O9" s="133">
        <f aca="true" t="shared" si="4" ref="O9:P11">L9*$N$9</f>
        <v>250000</v>
      </c>
      <c r="P9" s="51">
        <f t="shared" si="4"/>
        <v>302500</v>
      </c>
      <c r="Q9" s="242">
        <f>SUM(O9:O11)/2</f>
        <v>234687.5</v>
      </c>
      <c r="R9" s="242">
        <f>SUM(P9:P11)/2</f>
        <v>283971.875</v>
      </c>
      <c r="S9" s="129"/>
    </row>
    <row r="10" spans="1:19" ht="49.5" customHeight="1">
      <c r="A10" s="259"/>
      <c r="B10" s="107"/>
      <c r="C10" s="107"/>
      <c r="D10" s="132" t="s">
        <v>53</v>
      </c>
      <c r="E10" s="7">
        <f aca="true" t="shared" si="5" ref="E10:E17">H10</f>
        <v>219375</v>
      </c>
      <c r="F10" s="8">
        <f aca="true" t="shared" si="6" ref="F10:F17">I10</f>
        <v>265443.75</v>
      </c>
      <c r="G10" s="240"/>
      <c r="H10" s="43">
        <v>219375</v>
      </c>
      <c r="I10" s="7">
        <f t="shared" si="2"/>
        <v>265443.75</v>
      </c>
      <c r="J10" s="243"/>
      <c r="K10" s="132" t="s">
        <v>53</v>
      </c>
      <c r="L10" s="7">
        <v>219375</v>
      </c>
      <c r="M10" s="8">
        <f t="shared" si="3"/>
        <v>265443.75</v>
      </c>
      <c r="N10" s="240"/>
      <c r="O10" s="43">
        <f t="shared" si="4"/>
        <v>219375</v>
      </c>
      <c r="P10" s="7">
        <f t="shared" si="4"/>
        <v>265443.75</v>
      </c>
      <c r="Q10" s="243"/>
      <c r="R10" s="243"/>
      <c r="S10" s="129"/>
    </row>
    <row r="11" spans="1:19" ht="49.5" customHeight="1" thickBot="1">
      <c r="A11" s="260"/>
      <c r="B11" s="108"/>
      <c r="C11" s="108"/>
      <c r="D11" s="150" t="s">
        <v>55</v>
      </c>
      <c r="E11" s="9">
        <f t="shared" si="5"/>
        <v>300000</v>
      </c>
      <c r="F11" s="10">
        <f t="shared" si="6"/>
        <v>363000</v>
      </c>
      <c r="G11" s="241"/>
      <c r="H11" s="44">
        <v>300000</v>
      </c>
      <c r="I11" s="9">
        <f t="shared" si="2"/>
        <v>363000</v>
      </c>
      <c r="J11" s="244"/>
      <c r="K11" s="150" t="s">
        <v>55</v>
      </c>
      <c r="L11" s="9"/>
      <c r="M11" s="50">
        <f t="shared" si="3"/>
        <v>0</v>
      </c>
      <c r="N11" s="241"/>
      <c r="O11" s="48">
        <f t="shared" si="4"/>
        <v>0</v>
      </c>
      <c r="P11" s="49">
        <f t="shared" si="4"/>
        <v>0</v>
      </c>
      <c r="Q11" s="244"/>
      <c r="R11" s="244"/>
      <c r="S11" s="129"/>
    </row>
    <row r="12" spans="1:19" ht="99.75" customHeight="1">
      <c r="A12" s="271" t="s">
        <v>93</v>
      </c>
      <c r="B12" s="106"/>
      <c r="C12" s="106"/>
      <c r="D12" s="156" t="s">
        <v>52</v>
      </c>
      <c r="E12" s="5">
        <f t="shared" si="5"/>
        <v>40000</v>
      </c>
      <c r="F12" s="6">
        <f t="shared" si="6"/>
        <v>48400</v>
      </c>
      <c r="G12" s="239">
        <v>1</v>
      </c>
      <c r="H12" s="42">
        <v>40000</v>
      </c>
      <c r="I12" s="5">
        <f t="shared" si="2"/>
        <v>48400</v>
      </c>
      <c r="J12" s="242">
        <f>(I12+I13+I14)/3</f>
        <v>40620.909999999996</v>
      </c>
      <c r="K12" s="156" t="s">
        <v>52</v>
      </c>
      <c r="L12" s="5">
        <v>40000</v>
      </c>
      <c r="M12" s="115">
        <f t="shared" si="3"/>
        <v>48400</v>
      </c>
      <c r="N12" s="239">
        <v>1</v>
      </c>
      <c r="O12" s="133">
        <f aca="true" t="shared" si="7" ref="O12:P14">L12*$N$12</f>
        <v>40000</v>
      </c>
      <c r="P12" s="51">
        <f t="shared" si="7"/>
        <v>48400</v>
      </c>
      <c r="Q12" s="242">
        <f>SUM(O12:O14)/2</f>
        <v>35356.5</v>
      </c>
      <c r="R12" s="242">
        <f>SUM(P12:P14)/2</f>
        <v>42781.365</v>
      </c>
      <c r="S12" s="129"/>
    </row>
    <row r="13" spans="1:19" ht="99.75" customHeight="1">
      <c r="A13" s="259"/>
      <c r="B13" s="107"/>
      <c r="C13" s="107"/>
      <c r="D13" s="132" t="s">
        <v>53</v>
      </c>
      <c r="E13" s="7">
        <f t="shared" si="5"/>
        <v>30713</v>
      </c>
      <c r="F13" s="8">
        <f t="shared" si="6"/>
        <v>37162.729999999996</v>
      </c>
      <c r="G13" s="240"/>
      <c r="H13" s="43">
        <v>30713</v>
      </c>
      <c r="I13" s="7">
        <f t="shared" si="2"/>
        <v>37162.729999999996</v>
      </c>
      <c r="J13" s="243"/>
      <c r="K13" s="132" t="s">
        <v>53</v>
      </c>
      <c r="L13" s="7">
        <v>30713</v>
      </c>
      <c r="M13" s="8">
        <f t="shared" si="3"/>
        <v>37162.729999999996</v>
      </c>
      <c r="N13" s="240"/>
      <c r="O13" s="43">
        <f t="shared" si="7"/>
        <v>30713</v>
      </c>
      <c r="P13" s="7">
        <f t="shared" si="7"/>
        <v>37162.729999999996</v>
      </c>
      <c r="Q13" s="243"/>
      <c r="R13" s="243"/>
      <c r="S13" s="129"/>
    </row>
    <row r="14" spans="1:19" ht="99.75" customHeight="1" thickBot="1">
      <c r="A14" s="260"/>
      <c r="B14" s="108"/>
      <c r="C14" s="108"/>
      <c r="D14" s="150" t="s">
        <v>55</v>
      </c>
      <c r="E14" s="9">
        <f t="shared" si="5"/>
        <v>30000</v>
      </c>
      <c r="F14" s="10">
        <f t="shared" si="6"/>
        <v>36300</v>
      </c>
      <c r="G14" s="241"/>
      <c r="H14" s="44">
        <v>30000</v>
      </c>
      <c r="I14" s="9">
        <f t="shared" si="2"/>
        <v>36300</v>
      </c>
      <c r="J14" s="244"/>
      <c r="K14" s="150" t="s">
        <v>55</v>
      </c>
      <c r="L14" s="9"/>
      <c r="M14" s="50">
        <f t="shared" si="3"/>
        <v>0</v>
      </c>
      <c r="N14" s="241"/>
      <c r="O14" s="48">
        <f t="shared" si="7"/>
        <v>0</v>
      </c>
      <c r="P14" s="49">
        <f t="shared" si="7"/>
        <v>0</v>
      </c>
      <c r="Q14" s="244"/>
      <c r="R14" s="244"/>
      <c r="S14" s="129"/>
    </row>
    <row r="15" spans="1:19" ht="49.5" customHeight="1">
      <c r="A15" s="271" t="s">
        <v>123</v>
      </c>
      <c r="B15" s="106" t="s">
        <v>125</v>
      </c>
      <c r="C15" s="106" t="s">
        <v>127</v>
      </c>
      <c r="D15" s="156" t="s">
        <v>52</v>
      </c>
      <c r="E15" s="5">
        <f t="shared" si="5"/>
        <v>80000</v>
      </c>
      <c r="F15" s="6">
        <f t="shared" si="6"/>
        <v>96800</v>
      </c>
      <c r="G15" s="239">
        <v>1</v>
      </c>
      <c r="H15" s="42">
        <v>80000</v>
      </c>
      <c r="I15" s="5">
        <f t="shared" si="2"/>
        <v>96800</v>
      </c>
      <c r="J15" s="242">
        <f>(I15+I16+I17)/3</f>
        <v>100173.07666666666</v>
      </c>
      <c r="K15" s="156" t="s">
        <v>52</v>
      </c>
      <c r="L15" s="5">
        <v>80000</v>
      </c>
      <c r="M15" s="115">
        <f t="shared" si="3"/>
        <v>96800</v>
      </c>
      <c r="N15" s="239">
        <v>1</v>
      </c>
      <c r="O15" s="133">
        <f aca="true" t="shared" si="8" ref="O15:P17">L15*$N$15</f>
        <v>80000</v>
      </c>
      <c r="P15" s="51">
        <f t="shared" si="8"/>
        <v>96800</v>
      </c>
      <c r="Q15" s="242">
        <f>SUM(O15:O17)/2</f>
        <v>81681.5</v>
      </c>
      <c r="R15" s="242">
        <f>SUM(P15:P17)/2</f>
        <v>98834.61499999999</v>
      </c>
      <c r="S15" s="129"/>
    </row>
    <row r="16" spans="1:19" ht="49.5" customHeight="1">
      <c r="A16" s="259"/>
      <c r="B16" s="107" t="s">
        <v>126</v>
      </c>
      <c r="C16" s="107" t="s">
        <v>128</v>
      </c>
      <c r="D16" s="132" t="s">
        <v>53</v>
      </c>
      <c r="E16" s="7">
        <f t="shared" si="5"/>
        <v>83363</v>
      </c>
      <c r="F16" s="8">
        <f t="shared" si="6"/>
        <v>100869.23</v>
      </c>
      <c r="G16" s="240"/>
      <c r="H16" s="43">
        <v>83363</v>
      </c>
      <c r="I16" s="7">
        <f t="shared" si="2"/>
        <v>100869.23</v>
      </c>
      <c r="J16" s="243"/>
      <c r="K16" s="132" t="s">
        <v>53</v>
      </c>
      <c r="L16" s="7">
        <v>83363</v>
      </c>
      <c r="M16" s="8">
        <f t="shared" si="3"/>
        <v>100869.23</v>
      </c>
      <c r="N16" s="240"/>
      <c r="O16" s="43">
        <f t="shared" si="8"/>
        <v>83363</v>
      </c>
      <c r="P16" s="7">
        <f t="shared" si="8"/>
        <v>100869.23</v>
      </c>
      <c r="Q16" s="243"/>
      <c r="R16" s="243"/>
      <c r="S16" s="129"/>
    </row>
    <row r="17" spans="1:19" ht="49.5" customHeight="1" thickBot="1">
      <c r="A17" s="260"/>
      <c r="B17" s="108"/>
      <c r="C17" s="108"/>
      <c r="D17" s="150" t="s">
        <v>55</v>
      </c>
      <c r="E17" s="9">
        <f t="shared" si="5"/>
        <v>85000</v>
      </c>
      <c r="F17" s="10">
        <f t="shared" si="6"/>
        <v>102850</v>
      </c>
      <c r="G17" s="241"/>
      <c r="H17" s="44">
        <v>85000</v>
      </c>
      <c r="I17" s="9">
        <f t="shared" si="2"/>
        <v>102850</v>
      </c>
      <c r="J17" s="244"/>
      <c r="K17" s="150" t="s">
        <v>55</v>
      </c>
      <c r="L17" s="9"/>
      <c r="M17" s="50">
        <f t="shared" si="3"/>
        <v>0</v>
      </c>
      <c r="N17" s="241"/>
      <c r="O17" s="48">
        <f t="shared" si="8"/>
        <v>0</v>
      </c>
      <c r="P17" s="49">
        <f t="shared" si="8"/>
        <v>0</v>
      </c>
      <c r="Q17" s="244"/>
      <c r="R17" s="244"/>
      <c r="S17" s="129"/>
    </row>
    <row r="18" spans="1:19" ht="99.75" customHeight="1">
      <c r="A18" s="271" t="s">
        <v>124</v>
      </c>
      <c r="B18" s="106"/>
      <c r="C18" s="106"/>
      <c r="D18" s="156" t="s">
        <v>52</v>
      </c>
      <c r="E18" s="5">
        <f aca="true" t="shared" si="9" ref="E18:F20">H18/$G$18</f>
        <v>4500</v>
      </c>
      <c r="F18" s="6">
        <f t="shared" si="9"/>
        <v>5445</v>
      </c>
      <c r="G18" s="239">
        <v>12</v>
      </c>
      <c r="H18" s="42">
        <v>54000</v>
      </c>
      <c r="I18" s="5">
        <f t="shared" si="2"/>
        <v>65340</v>
      </c>
      <c r="J18" s="242">
        <f>(I18+I19+I20)/3</f>
        <v>67180.81333333334</v>
      </c>
      <c r="K18" s="156" t="s">
        <v>52</v>
      </c>
      <c r="L18" s="5">
        <v>4500</v>
      </c>
      <c r="M18" s="115">
        <f t="shared" si="3"/>
        <v>5445</v>
      </c>
      <c r="N18" s="239">
        <v>12</v>
      </c>
      <c r="O18" s="133">
        <f aca="true" t="shared" si="10" ref="O18:P20">L18*$N$18</f>
        <v>54000</v>
      </c>
      <c r="P18" s="51">
        <f t="shared" si="10"/>
        <v>65340</v>
      </c>
      <c r="Q18" s="242">
        <f>SUM(O18:O20)/2</f>
        <v>55782</v>
      </c>
      <c r="R18" s="242">
        <f>SUM(P18:P20)/2</f>
        <v>67496.22</v>
      </c>
      <c r="S18" s="129"/>
    </row>
    <row r="19" spans="1:19" ht="99.75" customHeight="1">
      <c r="A19" s="259"/>
      <c r="B19" s="107"/>
      <c r="C19" s="107"/>
      <c r="D19" s="132" t="s">
        <v>53</v>
      </c>
      <c r="E19" s="7">
        <f t="shared" si="9"/>
        <v>4797</v>
      </c>
      <c r="F19" s="8">
        <f t="shared" si="9"/>
        <v>5804.37</v>
      </c>
      <c r="G19" s="240"/>
      <c r="H19" s="43">
        <v>57564</v>
      </c>
      <c r="I19" s="7">
        <f t="shared" si="2"/>
        <v>69652.44</v>
      </c>
      <c r="J19" s="243"/>
      <c r="K19" s="132" t="s">
        <v>53</v>
      </c>
      <c r="L19" s="7">
        <v>4797</v>
      </c>
      <c r="M19" s="8">
        <f t="shared" si="3"/>
        <v>5804.37</v>
      </c>
      <c r="N19" s="240"/>
      <c r="O19" s="43">
        <f t="shared" si="10"/>
        <v>57564</v>
      </c>
      <c r="P19" s="7">
        <f t="shared" si="10"/>
        <v>69652.44</v>
      </c>
      <c r="Q19" s="243"/>
      <c r="R19" s="243"/>
      <c r="S19" s="129"/>
    </row>
    <row r="20" spans="1:19" ht="99.75" customHeight="1" thickBot="1">
      <c r="A20" s="260"/>
      <c r="B20" s="108"/>
      <c r="C20" s="108"/>
      <c r="D20" s="150" t="s">
        <v>55</v>
      </c>
      <c r="E20" s="9">
        <f t="shared" si="9"/>
        <v>4583.333333333333</v>
      </c>
      <c r="F20" s="10">
        <f t="shared" si="9"/>
        <v>5545.833333333333</v>
      </c>
      <c r="G20" s="241"/>
      <c r="H20" s="44">
        <v>55000</v>
      </c>
      <c r="I20" s="9">
        <f t="shared" si="2"/>
        <v>66550</v>
      </c>
      <c r="J20" s="244"/>
      <c r="K20" s="150" t="s">
        <v>55</v>
      </c>
      <c r="L20" s="9"/>
      <c r="M20" s="50">
        <f t="shared" si="3"/>
        <v>0</v>
      </c>
      <c r="N20" s="241"/>
      <c r="O20" s="48">
        <f t="shared" si="10"/>
        <v>0</v>
      </c>
      <c r="P20" s="49">
        <f t="shared" si="10"/>
        <v>0</v>
      </c>
      <c r="Q20" s="244"/>
      <c r="R20" s="244"/>
      <c r="S20" s="129"/>
    </row>
    <row r="21" spans="1:19" ht="99.75" customHeight="1">
      <c r="A21" s="271" t="s">
        <v>107</v>
      </c>
      <c r="B21" s="106"/>
      <c r="C21" s="106"/>
      <c r="D21" s="156" t="s">
        <v>52</v>
      </c>
      <c r="E21" s="5">
        <f aca="true" t="shared" si="11" ref="E21:F23">H21</f>
        <v>30000</v>
      </c>
      <c r="F21" s="6">
        <f t="shared" si="11"/>
        <v>36300</v>
      </c>
      <c r="G21" s="239">
        <v>1</v>
      </c>
      <c r="H21" s="42">
        <v>30000</v>
      </c>
      <c r="I21" s="5">
        <f t="shared" si="2"/>
        <v>36300</v>
      </c>
      <c r="J21" s="242">
        <f>(I21+I22+I23)/3</f>
        <v>31267.61</v>
      </c>
      <c r="K21" s="156" t="s">
        <v>52</v>
      </c>
      <c r="L21" s="5">
        <v>30000</v>
      </c>
      <c r="M21" s="115">
        <f t="shared" si="3"/>
        <v>36300</v>
      </c>
      <c r="N21" s="239">
        <v>1</v>
      </c>
      <c r="O21" s="133">
        <f aca="true" t="shared" si="12" ref="O21:P23">L21*$N$21</f>
        <v>30000</v>
      </c>
      <c r="P21" s="51">
        <f t="shared" si="12"/>
        <v>36300</v>
      </c>
      <c r="Q21" s="242">
        <f>SUM(O21:O23)/2</f>
        <v>26261.5</v>
      </c>
      <c r="R21" s="242">
        <f>SUM(P21:P23)/2</f>
        <v>31776.415</v>
      </c>
      <c r="S21" s="129"/>
    </row>
    <row r="22" spans="1:19" ht="99.75" customHeight="1">
      <c r="A22" s="259"/>
      <c r="B22" s="107"/>
      <c r="C22" s="107"/>
      <c r="D22" s="132" t="s">
        <v>53</v>
      </c>
      <c r="E22" s="7">
        <f t="shared" si="11"/>
        <v>22523</v>
      </c>
      <c r="F22" s="8">
        <f t="shared" si="11"/>
        <v>27252.829999999998</v>
      </c>
      <c r="G22" s="240"/>
      <c r="H22" s="43">
        <v>22523</v>
      </c>
      <c r="I22" s="7">
        <f t="shared" si="2"/>
        <v>27252.829999999998</v>
      </c>
      <c r="J22" s="243"/>
      <c r="K22" s="132" t="s">
        <v>53</v>
      </c>
      <c r="L22" s="7">
        <v>22523</v>
      </c>
      <c r="M22" s="8">
        <f t="shared" si="3"/>
        <v>27252.829999999998</v>
      </c>
      <c r="N22" s="240"/>
      <c r="O22" s="43">
        <f t="shared" si="12"/>
        <v>22523</v>
      </c>
      <c r="P22" s="7">
        <f t="shared" si="12"/>
        <v>27252.829999999998</v>
      </c>
      <c r="Q22" s="243"/>
      <c r="R22" s="243"/>
      <c r="S22" s="129"/>
    </row>
    <row r="23" spans="1:19" ht="99.75" customHeight="1" thickBot="1">
      <c r="A23" s="260"/>
      <c r="B23" s="108"/>
      <c r="C23" s="108"/>
      <c r="D23" s="150" t="s">
        <v>55</v>
      </c>
      <c r="E23" s="9">
        <f t="shared" si="11"/>
        <v>25000</v>
      </c>
      <c r="F23" s="10">
        <f t="shared" si="11"/>
        <v>30250</v>
      </c>
      <c r="G23" s="241"/>
      <c r="H23" s="44">
        <v>25000</v>
      </c>
      <c r="I23" s="9">
        <f t="shared" si="2"/>
        <v>30250</v>
      </c>
      <c r="J23" s="244"/>
      <c r="K23" s="150" t="s">
        <v>55</v>
      </c>
      <c r="L23" s="9"/>
      <c r="M23" s="50">
        <f t="shared" si="3"/>
        <v>0</v>
      </c>
      <c r="N23" s="241"/>
      <c r="O23" s="48">
        <f t="shared" si="12"/>
        <v>0</v>
      </c>
      <c r="P23" s="49">
        <f t="shared" si="12"/>
        <v>0</v>
      </c>
      <c r="Q23" s="244"/>
      <c r="R23" s="244"/>
      <c r="S23" s="129"/>
    </row>
    <row r="24" spans="1:19" ht="49.5" customHeight="1">
      <c r="A24" s="302" t="s">
        <v>129</v>
      </c>
      <c r="B24" s="106" t="s">
        <v>130</v>
      </c>
      <c r="C24" s="106" t="s">
        <v>131</v>
      </c>
      <c r="D24" s="156" t="s">
        <v>52</v>
      </c>
      <c r="E24" s="5">
        <f aca="true" t="shared" si="13" ref="E24:F26">H24/$G$24</f>
        <v>9600</v>
      </c>
      <c r="F24" s="6">
        <f t="shared" si="13"/>
        <v>11616</v>
      </c>
      <c r="G24" s="239">
        <v>5</v>
      </c>
      <c r="H24" s="42">
        <v>48000</v>
      </c>
      <c r="I24" s="5">
        <f t="shared" si="2"/>
        <v>58080</v>
      </c>
      <c r="J24" s="242">
        <f>(I24+I25+I26)/3</f>
        <v>58697.503333333334</v>
      </c>
      <c r="K24" s="156" t="s">
        <v>52</v>
      </c>
      <c r="L24" s="5">
        <v>6100</v>
      </c>
      <c r="M24" s="115">
        <f t="shared" si="3"/>
        <v>7381</v>
      </c>
      <c r="N24" s="239">
        <v>5</v>
      </c>
      <c r="O24" s="133">
        <f aca="true" t="shared" si="14" ref="O24:P26">L24*$N$24</f>
        <v>30500</v>
      </c>
      <c r="P24" s="51">
        <f t="shared" si="14"/>
        <v>36905</v>
      </c>
      <c r="Q24" s="242">
        <f>SUM(O24:O26)/2</f>
        <v>39015.5</v>
      </c>
      <c r="R24" s="242">
        <f>SUM(P24:P26)/2</f>
        <v>47208.755000000005</v>
      </c>
      <c r="S24" s="129"/>
    </row>
    <row r="25" spans="1:19" ht="49.5" customHeight="1">
      <c r="A25" s="303"/>
      <c r="B25" s="107"/>
      <c r="C25" s="107"/>
      <c r="D25" s="132" t="s">
        <v>53</v>
      </c>
      <c r="E25" s="7">
        <f t="shared" si="13"/>
        <v>9506.2</v>
      </c>
      <c r="F25" s="8">
        <f t="shared" si="13"/>
        <v>11502.501999999999</v>
      </c>
      <c r="G25" s="240"/>
      <c r="H25" s="43">
        <v>47531</v>
      </c>
      <c r="I25" s="7">
        <f t="shared" si="2"/>
        <v>57512.509999999995</v>
      </c>
      <c r="J25" s="243"/>
      <c r="K25" s="132" t="s">
        <v>53</v>
      </c>
      <c r="L25" s="7">
        <v>9506.2</v>
      </c>
      <c r="M25" s="8">
        <f t="shared" si="3"/>
        <v>11502.502</v>
      </c>
      <c r="N25" s="240"/>
      <c r="O25" s="43">
        <f t="shared" si="14"/>
        <v>47531</v>
      </c>
      <c r="P25" s="7">
        <f t="shared" si="14"/>
        <v>57512.51</v>
      </c>
      <c r="Q25" s="243"/>
      <c r="R25" s="243"/>
      <c r="S25" s="129"/>
    </row>
    <row r="26" spans="1:19" ht="49.5" customHeight="1" thickBot="1">
      <c r="A26" s="304"/>
      <c r="B26" s="108"/>
      <c r="C26" s="108"/>
      <c r="D26" s="150" t="s">
        <v>55</v>
      </c>
      <c r="E26" s="9">
        <f t="shared" si="13"/>
        <v>10000</v>
      </c>
      <c r="F26" s="10">
        <f t="shared" si="13"/>
        <v>12100</v>
      </c>
      <c r="G26" s="241"/>
      <c r="H26" s="44">
        <v>50000</v>
      </c>
      <c r="I26" s="9">
        <f t="shared" si="2"/>
        <v>60500</v>
      </c>
      <c r="J26" s="244"/>
      <c r="K26" s="150" t="s">
        <v>55</v>
      </c>
      <c r="L26" s="9"/>
      <c r="M26" s="50">
        <f t="shared" si="3"/>
        <v>0</v>
      </c>
      <c r="N26" s="241"/>
      <c r="O26" s="48">
        <f t="shared" si="14"/>
        <v>0</v>
      </c>
      <c r="P26" s="49">
        <f t="shared" si="14"/>
        <v>0</v>
      </c>
      <c r="Q26" s="244"/>
      <c r="R26" s="244"/>
      <c r="S26" s="129"/>
    </row>
    <row r="27" spans="1:19" ht="99.75" customHeight="1">
      <c r="A27" s="271" t="s">
        <v>108</v>
      </c>
      <c r="B27" s="106"/>
      <c r="C27" s="106"/>
      <c r="D27" s="156" t="s">
        <v>52</v>
      </c>
      <c r="E27" s="5">
        <f>H27</f>
        <v>125000</v>
      </c>
      <c r="F27" s="6">
        <f>I27</f>
        <v>151250</v>
      </c>
      <c r="G27" s="239">
        <v>1</v>
      </c>
      <c r="H27" s="42">
        <v>125000</v>
      </c>
      <c r="I27" s="5">
        <f t="shared" si="2"/>
        <v>151250</v>
      </c>
      <c r="J27" s="242">
        <f>(I27+I28+I29)/3</f>
        <v>154759</v>
      </c>
      <c r="K27" s="156" t="s">
        <v>52</v>
      </c>
      <c r="L27" s="5">
        <v>125000</v>
      </c>
      <c r="M27" s="115">
        <f t="shared" si="3"/>
        <v>151250</v>
      </c>
      <c r="N27" s="239">
        <v>1</v>
      </c>
      <c r="O27" s="133">
        <f aca="true" t="shared" si="15" ref="O27:P29">L27*$N$27</f>
        <v>125000</v>
      </c>
      <c r="P27" s="51">
        <f t="shared" si="15"/>
        <v>151250</v>
      </c>
      <c r="Q27" s="242">
        <f>SUM(O27:O29)/2</f>
        <v>126850</v>
      </c>
      <c r="R27" s="242">
        <f>SUM(P27:P29)/2</f>
        <v>153488.5</v>
      </c>
      <c r="S27" s="129"/>
    </row>
    <row r="28" spans="1:19" ht="99.75" customHeight="1">
      <c r="A28" s="259"/>
      <c r="B28" s="107"/>
      <c r="C28" s="107"/>
      <c r="D28" s="132" t="s">
        <v>53</v>
      </c>
      <c r="E28" s="7">
        <f aca="true" t="shared" si="16" ref="E28:E38">H28</f>
        <v>128700</v>
      </c>
      <c r="F28" s="8">
        <f aca="true" t="shared" si="17" ref="F28:F38">I28</f>
        <v>155727</v>
      </c>
      <c r="G28" s="240"/>
      <c r="H28" s="43">
        <v>128700</v>
      </c>
      <c r="I28" s="7">
        <f t="shared" si="2"/>
        <v>155727</v>
      </c>
      <c r="J28" s="243"/>
      <c r="K28" s="132" t="s">
        <v>53</v>
      </c>
      <c r="L28" s="7">
        <v>128700</v>
      </c>
      <c r="M28" s="8">
        <f t="shared" si="3"/>
        <v>155727</v>
      </c>
      <c r="N28" s="240"/>
      <c r="O28" s="43">
        <f t="shared" si="15"/>
        <v>128700</v>
      </c>
      <c r="P28" s="7">
        <f t="shared" si="15"/>
        <v>155727</v>
      </c>
      <c r="Q28" s="243"/>
      <c r="R28" s="243"/>
      <c r="S28" s="129"/>
    </row>
    <row r="29" spans="1:19" ht="99.75" customHeight="1" thickBot="1">
      <c r="A29" s="260"/>
      <c r="B29" s="108"/>
      <c r="C29" s="108"/>
      <c r="D29" s="150" t="s">
        <v>55</v>
      </c>
      <c r="E29" s="9">
        <f t="shared" si="16"/>
        <v>130000</v>
      </c>
      <c r="F29" s="10">
        <f t="shared" si="17"/>
        <v>157300</v>
      </c>
      <c r="G29" s="241"/>
      <c r="H29" s="44">
        <v>130000</v>
      </c>
      <c r="I29" s="9">
        <f t="shared" si="2"/>
        <v>157300</v>
      </c>
      <c r="J29" s="244"/>
      <c r="K29" s="150" t="s">
        <v>55</v>
      </c>
      <c r="L29" s="9"/>
      <c r="M29" s="50">
        <f t="shared" si="3"/>
        <v>0</v>
      </c>
      <c r="N29" s="241"/>
      <c r="O29" s="48">
        <f t="shared" si="15"/>
        <v>0</v>
      </c>
      <c r="P29" s="49">
        <f t="shared" si="15"/>
        <v>0</v>
      </c>
      <c r="Q29" s="244"/>
      <c r="R29" s="244"/>
      <c r="S29" s="129"/>
    </row>
    <row r="30" spans="1:19" ht="49.5" customHeight="1">
      <c r="A30" s="271" t="s">
        <v>109</v>
      </c>
      <c r="B30" s="106"/>
      <c r="C30" s="106"/>
      <c r="D30" s="156" t="s">
        <v>52</v>
      </c>
      <c r="E30" s="5">
        <f t="shared" si="16"/>
        <v>32000</v>
      </c>
      <c r="F30" s="6">
        <f t="shared" si="17"/>
        <v>38720</v>
      </c>
      <c r="G30" s="239">
        <v>1</v>
      </c>
      <c r="H30" s="42">
        <v>32000</v>
      </c>
      <c r="I30" s="5">
        <f t="shared" si="2"/>
        <v>38720</v>
      </c>
      <c r="J30" s="242">
        <f>(I30+I31+I32)/3</f>
        <v>44749.833333333336</v>
      </c>
      <c r="K30" s="156" t="s">
        <v>52</v>
      </c>
      <c r="L30" s="5">
        <v>32000</v>
      </c>
      <c r="M30" s="115">
        <f t="shared" si="3"/>
        <v>38720</v>
      </c>
      <c r="N30" s="239">
        <v>1</v>
      </c>
      <c r="O30" s="133">
        <f aca="true" t="shared" si="18" ref="O30:P32">L30*$N$30</f>
        <v>32000</v>
      </c>
      <c r="P30" s="51">
        <f t="shared" si="18"/>
        <v>38720</v>
      </c>
      <c r="Q30" s="242">
        <f>SUM(O30:O32)/2</f>
        <v>36475</v>
      </c>
      <c r="R30" s="242">
        <f>SUM(P30:P32)/2</f>
        <v>44134.75</v>
      </c>
      <c r="S30" s="129"/>
    </row>
    <row r="31" spans="1:19" ht="49.5" customHeight="1">
      <c r="A31" s="259"/>
      <c r="B31" s="107"/>
      <c r="C31" s="107"/>
      <c r="D31" s="132" t="s">
        <v>53</v>
      </c>
      <c r="E31" s="7">
        <f t="shared" si="16"/>
        <v>40950</v>
      </c>
      <c r="F31" s="8">
        <f t="shared" si="17"/>
        <v>49549.5</v>
      </c>
      <c r="G31" s="240"/>
      <c r="H31" s="43">
        <v>40950</v>
      </c>
      <c r="I31" s="7">
        <f t="shared" si="2"/>
        <v>49549.5</v>
      </c>
      <c r="J31" s="243"/>
      <c r="K31" s="132" t="s">
        <v>53</v>
      </c>
      <c r="L31" s="7">
        <v>40950</v>
      </c>
      <c r="M31" s="8">
        <f t="shared" si="3"/>
        <v>49549.5</v>
      </c>
      <c r="N31" s="240"/>
      <c r="O31" s="43">
        <f t="shared" si="18"/>
        <v>40950</v>
      </c>
      <c r="P31" s="7">
        <f t="shared" si="18"/>
        <v>49549.5</v>
      </c>
      <c r="Q31" s="243"/>
      <c r="R31" s="243"/>
      <c r="S31" s="129"/>
    </row>
    <row r="32" spans="1:19" ht="49.5" customHeight="1" thickBot="1">
      <c r="A32" s="260"/>
      <c r="B32" s="108"/>
      <c r="C32" s="108"/>
      <c r="D32" s="150" t="s">
        <v>55</v>
      </c>
      <c r="E32" s="9">
        <f t="shared" si="16"/>
        <v>38000</v>
      </c>
      <c r="F32" s="10">
        <f t="shared" si="17"/>
        <v>45980</v>
      </c>
      <c r="G32" s="241"/>
      <c r="H32" s="44">
        <v>38000</v>
      </c>
      <c r="I32" s="9">
        <f t="shared" si="2"/>
        <v>45980</v>
      </c>
      <c r="J32" s="244"/>
      <c r="K32" s="150" t="s">
        <v>55</v>
      </c>
      <c r="L32" s="9"/>
      <c r="M32" s="50">
        <f t="shared" si="3"/>
        <v>0</v>
      </c>
      <c r="N32" s="241"/>
      <c r="O32" s="48">
        <f t="shared" si="18"/>
        <v>0</v>
      </c>
      <c r="P32" s="49">
        <f t="shared" si="18"/>
        <v>0</v>
      </c>
      <c r="Q32" s="244"/>
      <c r="R32" s="244"/>
      <c r="S32" s="129"/>
    </row>
    <row r="33" spans="1:19" ht="49.5" customHeight="1">
      <c r="A33" s="271" t="s">
        <v>94</v>
      </c>
      <c r="B33" s="106"/>
      <c r="C33" s="106"/>
      <c r="D33" s="156" t="s">
        <v>52</v>
      </c>
      <c r="E33" s="5">
        <f t="shared" si="16"/>
        <v>26000</v>
      </c>
      <c r="F33" s="6">
        <f t="shared" si="17"/>
        <v>31460</v>
      </c>
      <c r="G33" s="239">
        <v>1</v>
      </c>
      <c r="H33" s="42">
        <v>26000</v>
      </c>
      <c r="I33" s="5">
        <f t="shared" si="2"/>
        <v>31460</v>
      </c>
      <c r="J33" s="242">
        <f>(I33+I34+I35)/3</f>
        <v>32024.666666666668</v>
      </c>
      <c r="K33" s="156" t="s">
        <v>52</v>
      </c>
      <c r="L33" s="5">
        <v>26000</v>
      </c>
      <c r="M33" s="115">
        <f t="shared" si="3"/>
        <v>31460</v>
      </c>
      <c r="N33" s="239">
        <v>1</v>
      </c>
      <c r="O33" s="133">
        <f aca="true" t="shared" si="19" ref="O33:P35">L33*$N$33</f>
        <v>26000</v>
      </c>
      <c r="P33" s="51">
        <f t="shared" si="19"/>
        <v>31460</v>
      </c>
      <c r="Q33" s="242">
        <f>SUM(O33:O35)/2</f>
        <v>24700</v>
      </c>
      <c r="R33" s="242">
        <f>SUM(P33:P35)/2</f>
        <v>29887</v>
      </c>
      <c r="S33" s="129"/>
    </row>
    <row r="34" spans="1:19" ht="49.5" customHeight="1">
      <c r="A34" s="259"/>
      <c r="B34" s="107"/>
      <c r="C34" s="107"/>
      <c r="D34" s="132" t="s">
        <v>53</v>
      </c>
      <c r="E34" s="7">
        <f t="shared" si="16"/>
        <v>23400</v>
      </c>
      <c r="F34" s="8">
        <f t="shared" si="17"/>
        <v>28314</v>
      </c>
      <c r="G34" s="240"/>
      <c r="H34" s="43">
        <v>23400</v>
      </c>
      <c r="I34" s="7">
        <f t="shared" si="2"/>
        <v>28314</v>
      </c>
      <c r="J34" s="243"/>
      <c r="K34" s="132" t="s">
        <v>53</v>
      </c>
      <c r="L34" s="7">
        <v>23400</v>
      </c>
      <c r="M34" s="8">
        <f t="shared" si="3"/>
        <v>28314</v>
      </c>
      <c r="N34" s="240"/>
      <c r="O34" s="43">
        <f t="shared" si="19"/>
        <v>23400</v>
      </c>
      <c r="P34" s="7">
        <f t="shared" si="19"/>
        <v>28314</v>
      </c>
      <c r="Q34" s="243"/>
      <c r="R34" s="243"/>
      <c r="S34" s="129"/>
    </row>
    <row r="35" spans="1:19" ht="49.5" customHeight="1" thickBot="1">
      <c r="A35" s="260"/>
      <c r="B35" s="108"/>
      <c r="C35" s="108"/>
      <c r="D35" s="150" t="s">
        <v>55</v>
      </c>
      <c r="E35" s="9">
        <f t="shared" si="16"/>
        <v>30000</v>
      </c>
      <c r="F35" s="10">
        <f t="shared" si="17"/>
        <v>36300</v>
      </c>
      <c r="G35" s="241"/>
      <c r="H35" s="44">
        <v>30000</v>
      </c>
      <c r="I35" s="9">
        <f t="shared" si="2"/>
        <v>36300</v>
      </c>
      <c r="J35" s="244"/>
      <c r="K35" s="150" t="s">
        <v>55</v>
      </c>
      <c r="L35" s="9"/>
      <c r="M35" s="50">
        <f t="shared" si="3"/>
        <v>0</v>
      </c>
      <c r="N35" s="241"/>
      <c r="O35" s="48">
        <f t="shared" si="19"/>
        <v>0</v>
      </c>
      <c r="P35" s="49">
        <f t="shared" si="19"/>
        <v>0</v>
      </c>
      <c r="Q35" s="244"/>
      <c r="R35" s="244"/>
      <c r="S35" s="129"/>
    </row>
    <row r="36" spans="1:19" ht="49.5" customHeight="1">
      <c r="A36" s="271" t="s">
        <v>95</v>
      </c>
      <c r="B36" s="106"/>
      <c r="C36" s="106"/>
      <c r="D36" s="156" t="s">
        <v>52</v>
      </c>
      <c r="E36" s="5">
        <f t="shared" si="16"/>
        <v>500000</v>
      </c>
      <c r="F36" s="6">
        <f t="shared" si="17"/>
        <v>605000</v>
      </c>
      <c r="G36" s="239">
        <v>1</v>
      </c>
      <c r="H36" s="42">
        <v>500000</v>
      </c>
      <c r="I36" s="5">
        <f t="shared" si="2"/>
        <v>605000</v>
      </c>
      <c r="J36" s="242">
        <f>(I36+I37+I38)/3</f>
        <v>560129.1666666666</v>
      </c>
      <c r="K36" s="156" t="s">
        <v>52</v>
      </c>
      <c r="L36" s="5">
        <v>500000</v>
      </c>
      <c r="M36" s="115">
        <f t="shared" si="3"/>
        <v>605000</v>
      </c>
      <c r="N36" s="239">
        <v>1</v>
      </c>
      <c r="O36" s="133">
        <f aca="true" t="shared" si="20" ref="O36:P38">L36*$N$36</f>
        <v>500000</v>
      </c>
      <c r="P36" s="51">
        <f t="shared" si="20"/>
        <v>605000</v>
      </c>
      <c r="Q36" s="242">
        <f>SUM(O36:O38)/2</f>
        <v>469375</v>
      </c>
      <c r="R36" s="242">
        <f>SUM(P36:P38)/2</f>
        <v>567943.75</v>
      </c>
      <c r="S36" s="129"/>
    </row>
    <row r="37" spans="1:19" ht="49.5" customHeight="1">
      <c r="A37" s="259"/>
      <c r="B37" s="107"/>
      <c r="C37" s="107"/>
      <c r="D37" s="132" t="s">
        <v>53</v>
      </c>
      <c r="E37" s="7">
        <f t="shared" si="16"/>
        <v>438750</v>
      </c>
      <c r="F37" s="8">
        <f t="shared" si="17"/>
        <v>530887.5</v>
      </c>
      <c r="G37" s="240"/>
      <c r="H37" s="43">
        <v>438750</v>
      </c>
      <c r="I37" s="7">
        <f t="shared" si="2"/>
        <v>530887.5</v>
      </c>
      <c r="J37" s="243"/>
      <c r="K37" s="132" t="s">
        <v>53</v>
      </c>
      <c r="L37" s="7">
        <v>438750</v>
      </c>
      <c r="M37" s="8">
        <f t="shared" si="3"/>
        <v>530887.5</v>
      </c>
      <c r="N37" s="240"/>
      <c r="O37" s="43">
        <f t="shared" si="20"/>
        <v>438750</v>
      </c>
      <c r="P37" s="7">
        <f t="shared" si="20"/>
        <v>530887.5</v>
      </c>
      <c r="Q37" s="243"/>
      <c r="R37" s="243"/>
      <c r="S37" s="129"/>
    </row>
    <row r="38" spans="1:19" ht="49.5" customHeight="1" thickBot="1">
      <c r="A38" s="272"/>
      <c r="B38" s="109"/>
      <c r="C38" s="109"/>
      <c r="D38" s="157" t="s">
        <v>55</v>
      </c>
      <c r="E38" s="32">
        <f t="shared" si="16"/>
        <v>450000</v>
      </c>
      <c r="F38" s="33">
        <f t="shared" si="17"/>
        <v>544500</v>
      </c>
      <c r="G38" s="273"/>
      <c r="H38" s="46">
        <v>450000</v>
      </c>
      <c r="I38" s="32">
        <f t="shared" si="2"/>
        <v>544500</v>
      </c>
      <c r="J38" s="244"/>
      <c r="K38" s="157" t="s">
        <v>55</v>
      </c>
      <c r="L38" s="32"/>
      <c r="M38" s="50">
        <f t="shared" si="3"/>
        <v>0</v>
      </c>
      <c r="N38" s="273"/>
      <c r="O38" s="48">
        <f t="shared" si="20"/>
        <v>0</v>
      </c>
      <c r="P38" s="49">
        <f t="shared" si="20"/>
        <v>0</v>
      </c>
      <c r="Q38" s="244"/>
      <c r="R38" s="244"/>
      <c r="S38" s="129"/>
    </row>
    <row r="39" spans="1:19" ht="49.5" customHeight="1">
      <c r="A39" s="271" t="s">
        <v>96</v>
      </c>
      <c r="B39" s="106"/>
      <c r="C39" s="106"/>
      <c r="D39" s="156" t="s">
        <v>52</v>
      </c>
      <c r="E39" s="5">
        <f aca="true" t="shared" si="21" ref="E39:F41">H39/$G$39</f>
        <v>370.3703703703704</v>
      </c>
      <c r="F39" s="6">
        <f t="shared" si="21"/>
        <v>448.14814814814815</v>
      </c>
      <c r="G39" s="239">
        <v>270</v>
      </c>
      <c r="H39" s="42">
        <v>100000</v>
      </c>
      <c r="I39" s="5">
        <f t="shared" si="2"/>
        <v>121000</v>
      </c>
      <c r="J39" s="242">
        <f>(I39+I40+I41)/3</f>
        <v>101268.12666666666</v>
      </c>
      <c r="K39" s="156" t="s">
        <v>52</v>
      </c>
      <c r="L39" s="5">
        <v>370.37</v>
      </c>
      <c r="M39" s="115">
        <f t="shared" si="3"/>
        <v>448.1477</v>
      </c>
      <c r="N39" s="239">
        <v>270</v>
      </c>
      <c r="O39" s="133">
        <f aca="true" t="shared" si="22" ref="O39:P41">L39*$N$39</f>
        <v>99999.9</v>
      </c>
      <c r="P39" s="51">
        <f t="shared" si="22"/>
        <v>120999.879</v>
      </c>
      <c r="Q39" s="242">
        <f>SUM(O39:O41)/2</f>
        <v>85538.7</v>
      </c>
      <c r="R39" s="242">
        <f>SUM(P39:P41)/2</f>
        <v>103501.82699999999</v>
      </c>
      <c r="S39" s="129"/>
    </row>
    <row r="40" spans="1:19" ht="49.5" customHeight="1">
      <c r="A40" s="259"/>
      <c r="B40" s="107"/>
      <c r="C40" s="107"/>
      <c r="D40" s="132" t="s">
        <v>53</v>
      </c>
      <c r="E40" s="7">
        <f t="shared" si="21"/>
        <v>263.2518518518518</v>
      </c>
      <c r="F40" s="8">
        <f t="shared" si="21"/>
        <v>318.53474074074074</v>
      </c>
      <c r="G40" s="240"/>
      <c r="H40" s="43">
        <v>71078</v>
      </c>
      <c r="I40" s="7">
        <f t="shared" si="2"/>
        <v>86004.38</v>
      </c>
      <c r="J40" s="243"/>
      <c r="K40" s="132" t="s">
        <v>53</v>
      </c>
      <c r="L40" s="7">
        <v>263.25</v>
      </c>
      <c r="M40" s="8">
        <f t="shared" si="3"/>
        <v>318.53249999999997</v>
      </c>
      <c r="N40" s="240"/>
      <c r="O40" s="43">
        <f t="shared" si="22"/>
        <v>71077.5</v>
      </c>
      <c r="P40" s="7">
        <f t="shared" si="22"/>
        <v>86003.775</v>
      </c>
      <c r="Q40" s="243"/>
      <c r="R40" s="243"/>
      <c r="S40" s="129"/>
    </row>
    <row r="41" spans="1:19" ht="49.5" customHeight="1" thickBot="1">
      <c r="A41" s="260"/>
      <c r="B41" s="108"/>
      <c r="C41" s="108"/>
      <c r="D41" s="150" t="s">
        <v>55</v>
      </c>
      <c r="E41" s="9">
        <f t="shared" si="21"/>
        <v>296.2962962962963</v>
      </c>
      <c r="F41" s="10">
        <f t="shared" si="21"/>
        <v>358.51851851851853</v>
      </c>
      <c r="G41" s="241"/>
      <c r="H41" s="44">
        <v>80000</v>
      </c>
      <c r="I41" s="9">
        <f t="shared" si="2"/>
        <v>96800</v>
      </c>
      <c r="J41" s="244"/>
      <c r="K41" s="150" t="s">
        <v>55</v>
      </c>
      <c r="L41" s="9"/>
      <c r="M41" s="10">
        <f t="shared" si="3"/>
        <v>0</v>
      </c>
      <c r="N41" s="241"/>
      <c r="O41" s="44">
        <f t="shared" si="22"/>
        <v>0</v>
      </c>
      <c r="P41" s="9">
        <f t="shared" si="22"/>
        <v>0</v>
      </c>
      <c r="Q41" s="244"/>
      <c r="R41" s="244"/>
      <c r="S41" s="129"/>
    </row>
    <row r="42" spans="1:19" ht="12.75">
      <c r="A42" s="25"/>
      <c r="B42" s="25"/>
      <c r="C42" s="25"/>
      <c r="D42" s="154"/>
      <c r="E42" s="22"/>
      <c r="F42" s="23"/>
      <c r="G42" s="27"/>
      <c r="H42" s="45"/>
      <c r="I42" s="22"/>
      <c r="J42" s="28"/>
      <c r="K42" s="154"/>
      <c r="L42" s="22"/>
      <c r="M42" s="23"/>
      <c r="N42" s="27"/>
      <c r="O42" s="45"/>
      <c r="P42" s="22"/>
      <c r="Q42" s="28"/>
      <c r="R42" s="28"/>
      <c r="S42" s="129"/>
    </row>
    <row r="43" spans="1:23" ht="12.75">
      <c r="A43" s="26"/>
      <c r="B43" s="26"/>
      <c r="C43" s="26"/>
      <c r="D43" s="148"/>
      <c r="E43" s="26"/>
      <c r="F43" s="26"/>
      <c r="G43" s="26"/>
      <c r="H43" s="12"/>
      <c r="I43" s="26"/>
      <c r="J43" s="26"/>
      <c r="K43" s="148"/>
      <c r="L43" s="26"/>
      <c r="M43" s="26"/>
      <c r="N43" s="26"/>
      <c r="O43" s="12"/>
      <c r="P43" s="26"/>
      <c r="Q43" s="26"/>
      <c r="R43" s="26"/>
      <c r="S43" s="130"/>
      <c r="T43" s="16" t="s">
        <v>56</v>
      </c>
      <c r="U43" s="16"/>
      <c r="V43" s="16"/>
      <c r="W43" s="16"/>
    </row>
    <row r="44" spans="1:23" ht="23.25" customHeight="1" thickBot="1">
      <c r="A44" s="100" t="s">
        <v>46</v>
      </c>
      <c r="B44" s="100"/>
      <c r="C44" s="100"/>
      <c r="D44" s="80"/>
      <c r="E44" s="77"/>
      <c r="F44" s="77"/>
      <c r="G44" s="77"/>
      <c r="H44" s="101"/>
      <c r="I44" s="77"/>
      <c r="J44" s="77"/>
      <c r="K44" s="80"/>
      <c r="L44" s="77"/>
      <c r="M44" s="77"/>
      <c r="N44" s="77"/>
      <c r="O44" s="101"/>
      <c r="P44" s="77"/>
      <c r="Q44" s="77"/>
      <c r="R44" s="162"/>
      <c r="S44" s="130"/>
      <c r="T44" s="52" t="s">
        <v>69</v>
      </c>
      <c r="U44" s="52" t="s">
        <v>57</v>
      </c>
      <c r="V44" s="98" t="s">
        <v>70</v>
      </c>
      <c r="W44" s="98" t="s">
        <v>71</v>
      </c>
    </row>
    <row r="45" spans="1:23" ht="99.75" customHeight="1">
      <c r="A45" s="271" t="s">
        <v>101</v>
      </c>
      <c r="B45" s="106"/>
      <c r="C45" s="106"/>
      <c r="D45" s="156" t="s">
        <v>52</v>
      </c>
      <c r="E45" s="5">
        <f aca="true" t="shared" si="23" ref="E45:F50">H45</f>
        <v>175000</v>
      </c>
      <c r="F45" s="6">
        <f t="shared" si="23"/>
        <v>211750</v>
      </c>
      <c r="G45" s="239">
        <v>1</v>
      </c>
      <c r="H45" s="42">
        <v>175000</v>
      </c>
      <c r="I45" s="5">
        <f>H45*1.21</f>
        <v>211750</v>
      </c>
      <c r="J45" s="242">
        <f>(I45+I46+I47)/3</f>
        <v>224419.10333333336</v>
      </c>
      <c r="K45" s="156" t="s">
        <v>52</v>
      </c>
      <c r="L45" s="5">
        <v>175000</v>
      </c>
      <c r="M45" s="115">
        <f>L45*1.21</f>
        <v>211750</v>
      </c>
      <c r="N45" s="239">
        <v>1</v>
      </c>
      <c r="O45" s="133">
        <f aca="true" t="shared" si="24" ref="O45:P47">L45*$N$45</f>
        <v>175000</v>
      </c>
      <c r="P45" s="51">
        <f t="shared" si="24"/>
        <v>211750</v>
      </c>
      <c r="Q45" s="307">
        <f>SUM(O45:O47)/2</f>
        <v>178205.5</v>
      </c>
      <c r="R45" s="307">
        <f>SUM(P45:P47)/2</f>
        <v>215628.655</v>
      </c>
      <c r="S45" s="129"/>
      <c r="T45" s="298">
        <f>J45+$J$66*(J45/($J$45+$J$48+$J$51+$J$54+$J$57+$J$60+$J$63))</f>
        <v>269723.16108383756</v>
      </c>
      <c r="U45" s="298">
        <f>T45/G45</f>
        <v>269723.16108383756</v>
      </c>
      <c r="V45" s="299">
        <f>R45+$R$66*(R45/($R$45+$R$48+$R$51+$R$54+$R$57+$R$60+$R$63))</f>
        <v>260526.46281471662</v>
      </c>
      <c r="W45" s="301">
        <f>V45/N45</f>
        <v>260526.46281471662</v>
      </c>
    </row>
    <row r="46" spans="1:23" ht="99.75" customHeight="1">
      <c r="A46" s="259"/>
      <c r="B46" s="107"/>
      <c r="C46" s="107"/>
      <c r="D46" s="132" t="s">
        <v>53</v>
      </c>
      <c r="E46" s="7">
        <f t="shared" si="23"/>
        <v>181411</v>
      </c>
      <c r="F46" s="8">
        <f t="shared" si="23"/>
        <v>219507.31</v>
      </c>
      <c r="G46" s="240"/>
      <c r="H46" s="43">
        <v>181411</v>
      </c>
      <c r="I46" s="7">
        <f aca="true" t="shared" si="25" ref="I46:I68">H46*1.21</f>
        <v>219507.31</v>
      </c>
      <c r="J46" s="243"/>
      <c r="K46" s="132" t="s">
        <v>53</v>
      </c>
      <c r="L46" s="7">
        <v>181411</v>
      </c>
      <c r="M46" s="8">
        <f aca="true" t="shared" si="26" ref="M46:M68">L46*1.21</f>
        <v>219507.31</v>
      </c>
      <c r="N46" s="240"/>
      <c r="O46" s="43">
        <f t="shared" si="24"/>
        <v>181411</v>
      </c>
      <c r="P46" s="7">
        <f t="shared" si="24"/>
        <v>219507.31</v>
      </c>
      <c r="Q46" s="308"/>
      <c r="R46" s="308"/>
      <c r="S46" s="129"/>
      <c r="T46" s="267"/>
      <c r="U46" s="267"/>
      <c r="V46" s="300"/>
      <c r="W46" s="300"/>
    </row>
    <row r="47" spans="1:23" ht="99.75" customHeight="1" thickBot="1">
      <c r="A47" s="260"/>
      <c r="B47" s="108"/>
      <c r="C47" s="108"/>
      <c r="D47" s="150" t="s">
        <v>55</v>
      </c>
      <c r="E47" s="9">
        <f t="shared" si="23"/>
        <v>200000</v>
      </c>
      <c r="F47" s="10">
        <f t="shared" si="23"/>
        <v>242000</v>
      </c>
      <c r="G47" s="241"/>
      <c r="H47" s="44">
        <v>200000</v>
      </c>
      <c r="I47" s="9">
        <f t="shared" si="25"/>
        <v>242000</v>
      </c>
      <c r="J47" s="244"/>
      <c r="K47" s="150" t="s">
        <v>55</v>
      </c>
      <c r="L47" s="9"/>
      <c r="M47" s="50">
        <f t="shared" si="26"/>
        <v>0</v>
      </c>
      <c r="N47" s="241"/>
      <c r="O47" s="48">
        <f t="shared" si="24"/>
        <v>0</v>
      </c>
      <c r="P47" s="49">
        <f t="shared" si="24"/>
        <v>0</v>
      </c>
      <c r="Q47" s="309"/>
      <c r="R47" s="309"/>
      <c r="S47" s="129"/>
      <c r="T47" s="267"/>
      <c r="U47" s="267"/>
      <c r="V47" s="300"/>
      <c r="W47" s="300"/>
    </row>
    <row r="48" spans="1:23" ht="99.75" customHeight="1">
      <c r="A48" s="271" t="s">
        <v>110</v>
      </c>
      <c r="B48" s="106"/>
      <c r="C48" s="106"/>
      <c r="D48" s="156" t="s">
        <v>52</v>
      </c>
      <c r="E48" s="5">
        <f t="shared" si="23"/>
        <v>42000</v>
      </c>
      <c r="F48" s="6">
        <f t="shared" si="23"/>
        <v>50820</v>
      </c>
      <c r="G48" s="239">
        <v>1</v>
      </c>
      <c r="H48" s="42">
        <v>42000</v>
      </c>
      <c r="I48" s="5">
        <f t="shared" si="25"/>
        <v>50820</v>
      </c>
      <c r="J48" s="242">
        <f>(I48+I49+I50)/3</f>
        <v>55168.33666666667</v>
      </c>
      <c r="K48" s="156" t="s">
        <v>52</v>
      </c>
      <c r="L48" s="5">
        <v>42000</v>
      </c>
      <c r="M48" s="115">
        <f t="shared" si="26"/>
        <v>50820</v>
      </c>
      <c r="N48" s="239">
        <v>1</v>
      </c>
      <c r="O48" s="133">
        <f aca="true" t="shared" si="27" ref="O48:P50">L48*$N$48</f>
        <v>42000</v>
      </c>
      <c r="P48" s="51">
        <f t="shared" si="27"/>
        <v>50820</v>
      </c>
      <c r="Q48" s="307">
        <f>SUM(O48:O50)/2</f>
        <v>45890.5</v>
      </c>
      <c r="R48" s="242">
        <f>SUM(P48:P50)/2</f>
        <v>55527.505</v>
      </c>
      <c r="S48" s="129"/>
      <c r="T48" s="298">
        <f>J48+$J$66*(J48/($J$45+$J$48+$J$51+$J$54+$J$57+$J$60+$J$63))</f>
        <v>66305.3097372417</v>
      </c>
      <c r="U48" s="298">
        <f>T48/G48</f>
        <v>66305.3097372417</v>
      </c>
      <c r="V48" s="299">
        <f>R48+$R$66*(R48/($R$45+$R$48+$R$51+$R$54+$R$57+$R$60+$R$63))</f>
        <v>67089.3414726187</v>
      </c>
      <c r="W48" s="301">
        <f>V48/N48</f>
        <v>67089.3414726187</v>
      </c>
    </row>
    <row r="49" spans="1:23" ht="99.75" customHeight="1">
      <c r="A49" s="259"/>
      <c r="B49" s="107"/>
      <c r="C49" s="107"/>
      <c r="D49" s="132" t="s">
        <v>53</v>
      </c>
      <c r="E49" s="7">
        <f t="shared" si="23"/>
        <v>49781</v>
      </c>
      <c r="F49" s="8">
        <f t="shared" si="23"/>
        <v>60235.009999999995</v>
      </c>
      <c r="G49" s="240"/>
      <c r="H49" s="43">
        <v>49781</v>
      </c>
      <c r="I49" s="7">
        <f t="shared" si="25"/>
        <v>60235.009999999995</v>
      </c>
      <c r="J49" s="243"/>
      <c r="K49" s="132" t="s">
        <v>53</v>
      </c>
      <c r="L49" s="7">
        <v>49781</v>
      </c>
      <c r="M49" s="8">
        <f t="shared" si="26"/>
        <v>60235.009999999995</v>
      </c>
      <c r="N49" s="240"/>
      <c r="O49" s="43">
        <f t="shared" si="27"/>
        <v>49781</v>
      </c>
      <c r="P49" s="7">
        <f t="shared" si="27"/>
        <v>60235.009999999995</v>
      </c>
      <c r="Q49" s="308"/>
      <c r="R49" s="243"/>
      <c r="S49" s="129"/>
      <c r="T49" s="267"/>
      <c r="U49" s="267"/>
      <c r="V49" s="300"/>
      <c r="W49" s="300"/>
    </row>
    <row r="50" spans="1:23" ht="99.75" customHeight="1" thickBot="1">
      <c r="A50" s="260"/>
      <c r="B50" s="108"/>
      <c r="C50" s="108"/>
      <c r="D50" s="150" t="s">
        <v>55</v>
      </c>
      <c r="E50" s="9">
        <f t="shared" si="23"/>
        <v>45000</v>
      </c>
      <c r="F50" s="10">
        <f t="shared" si="23"/>
        <v>54450</v>
      </c>
      <c r="G50" s="241"/>
      <c r="H50" s="44">
        <v>45000</v>
      </c>
      <c r="I50" s="9">
        <f t="shared" si="25"/>
        <v>54450</v>
      </c>
      <c r="J50" s="244"/>
      <c r="K50" s="150" t="s">
        <v>55</v>
      </c>
      <c r="L50" s="9"/>
      <c r="M50" s="50">
        <f t="shared" si="26"/>
        <v>0</v>
      </c>
      <c r="N50" s="241"/>
      <c r="O50" s="48">
        <f t="shared" si="27"/>
        <v>0</v>
      </c>
      <c r="P50" s="49">
        <f t="shared" si="27"/>
        <v>0</v>
      </c>
      <c r="Q50" s="309"/>
      <c r="R50" s="244"/>
      <c r="S50" s="129"/>
      <c r="T50" s="267"/>
      <c r="U50" s="267"/>
      <c r="V50" s="300"/>
      <c r="W50" s="300"/>
    </row>
    <row r="51" spans="1:23" ht="99.75" customHeight="1">
      <c r="A51" s="271" t="s">
        <v>111</v>
      </c>
      <c r="B51" s="106"/>
      <c r="C51" s="106"/>
      <c r="D51" s="156" t="s">
        <v>52</v>
      </c>
      <c r="E51" s="5">
        <f aca="true" t="shared" si="28" ref="E51:F53">H51/$G$51</f>
        <v>52000</v>
      </c>
      <c r="F51" s="6">
        <f t="shared" si="28"/>
        <v>62920</v>
      </c>
      <c r="G51" s="239">
        <v>3</v>
      </c>
      <c r="H51" s="42">
        <v>156000</v>
      </c>
      <c r="I51" s="5">
        <f t="shared" si="25"/>
        <v>188760</v>
      </c>
      <c r="J51" s="242">
        <f>(I51+I52+I53)/3</f>
        <v>187906.54666666666</v>
      </c>
      <c r="K51" s="156" t="s">
        <v>52</v>
      </c>
      <c r="L51" s="5">
        <v>52000</v>
      </c>
      <c r="M51" s="115">
        <f t="shared" si="26"/>
        <v>62920</v>
      </c>
      <c r="N51" s="239">
        <v>3</v>
      </c>
      <c r="O51" s="133">
        <f aca="true" t="shared" si="29" ref="O51:P53">L51*$N$51</f>
        <v>156000</v>
      </c>
      <c r="P51" s="51">
        <f t="shared" si="29"/>
        <v>188760</v>
      </c>
      <c r="Q51" s="307">
        <f>SUM(O51:O53)/2</f>
        <v>152941.995</v>
      </c>
      <c r="R51" s="242">
        <f>SUM(P51:P53)/2</f>
        <v>185059.81395</v>
      </c>
      <c r="S51" s="129"/>
      <c r="T51" s="298">
        <f>J51+$J$66*(J51/($J$45+$J$48+$J$51+$J$54+$J$57+$J$60+$J$63))</f>
        <v>225839.72131820285</v>
      </c>
      <c r="U51" s="298">
        <f>T51/G51</f>
        <v>75279.90710606762</v>
      </c>
      <c r="V51" s="299">
        <f>R51+$R$66*(R51/($R$45+$R$48+$R$51+$R$54+$R$57+$R$60+$R$63))</f>
        <v>223592.63307348022</v>
      </c>
      <c r="W51" s="301">
        <f>V51/N51</f>
        <v>74530.87769116007</v>
      </c>
    </row>
    <row r="52" spans="1:23" ht="99.75" customHeight="1">
      <c r="A52" s="259"/>
      <c r="B52" s="107"/>
      <c r="C52" s="107"/>
      <c r="D52" s="132" t="s">
        <v>53</v>
      </c>
      <c r="E52" s="7">
        <f t="shared" si="28"/>
        <v>49961.333333333336</v>
      </c>
      <c r="F52" s="8">
        <f t="shared" si="28"/>
        <v>60453.213333333326</v>
      </c>
      <c r="G52" s="240"/>
      <c r="H52" s="43">
        <v>149884</v>
      </c>
      <c r="I52" s="7">
        <f t="shared" si="25"/>
        <v>181359.63999999998</v>
      </c>
      <c r="J52" s="243"/>
      <c r="K52" s="132" t="s">
        <v>53</v>
      </c>
      <c r="L52" s="7">
        <v>49961.33</v>
      </c>
      <c r="M52" s="8">
        <f t="shared" si="26"/>
        <v>60453.2093</v>
      </c>
      <c r="N52" s="240"/>
      <c r="O52" s="43">
        <f t="shared" si="29"/>
        <v>149883.99</v>
      </c>
      <c r="P52" s="7">
        <f t="shared" si="29"/>
        <v>181359.62790000002</v>
      </c>
      <c r="Q52" s="308"/>
      <c r="R52" s="243"/>
      <c r="S52" s="129"/>
      <c r="T52" s="267"/>
      <c r="U52" s="267"/>
      <c r="V52" s="300"/>
      <c r="W52" s="300"/>
    </row>
    <row r="53" spans="1:23" ht="99.75" customHeight="1" thickBot="1">
      <c r="A53" s="260"/>
      <c r="B53" s="108"/>
      <c r="C53" s="108"/>
      <c r="D53" s="150" t="s">
        <v>55</v>
      </c>
      <c r="E53" s="9">
        <f t="shared" si="28"/>
        <v>53333.333333333336</v>
      </c>
      <c r="F53" s="10">
        <f t="shared" si="28"/>
        <v>64533.333333333336</v>
      </c>
      <c r="G53" s="241"/>
      <c r="H53" s="44">
        <v>160000</v>
      </c>
      <c r="I53" s="9">
        <f t="shared" si="25"/>
        <v>193600</v>
      </c>
      <c r="J53" s="244"/>
      <c r="K53" s="150" t="s">
        <v>55</v>
      </c>
      <c r="L53" s="9"/>
      <c r="M53" s="50">
        <f t="shared" si="26"/>
        <v>0</v>
      </c>
      <c r="N53" s="241"/>
      <c r="O53" s="48">
        <f t="shared" si="29"/>
        <v>0</v>
      </c>
      <c r="P53" s="49">
        <f t="shared" si="29"/>
        <v>0</v>
      </c>
      <c r="Q53" s="309"/>
      <c r="R53" s="244"/>
      <c r="S53" s="129"/>
      <c r="T53" s="267"/>
      <c r="U53" s="267"/>
      <c r="V53" s="300"/>
      <c r="W53" s="300"/>
    </row>
    <row r="54" spans="1:23" ht="49.5" customHeight="1">
      <c r="A54" s="271" t="s">
        <v>102</v>
      </c>
      <c r="B54" s="106"/>
      <c r="C54" s="106"/>
      <c r="D54" s="156" t="s">
        <v>52</v>
      </c>
      <c r="E54" s="5">
        <f aca="true" t="shared" si="30" ref="E54:F56">H54/$G$54</f>
        <v>15000</v>
      </c>
      <c r="F54" s="6">
        <f t="shared" si="30"/>
        <v>18150</v>
      </c>
      <c r="G54" s="239">
        <v>25</v>
      </c>
      <c r="H54" s="42">
        <v>375000</v>
      </c>
      <c r="I54" s="5">
        <f t="shared" si="25"/>
        <v>453750</v>
      </c>
      <c r="J54" s="242">
        <f>(I54+I55+I56)/3</f>
        <v>482739.5833333333</v>
      </c>
      <c r="K54" s="156" t="s">
        <v>52</v>
      </c>
      <c r="L54" s="5">
        <v>15000</v>
      </c>
      <c r="M54" s="115">
        <f t="shared" si="26"/>
        <v>18150</v>
      </c>
      <c r="N54" s="239">
        <v>25</v>
      </c>
      <c r="O54" s="133">
        <f aca="true" t="shared" si="31" ref="O54:P56">L54*$N$54</f>
        <v>375000</v>
      </c>
      <c r="P54" s="51">
        <f t="shared" si="31"/>
        <v>453750</v>
      </c>
      <c r="Q54" s="307">
        <f>SUM(O54:O56)/2</f>
        <v>398437.5</v>
      </c>
      <c r="R54" s="312">
        <f>SUM(P54:P56)/2</f>
        <v>482109.375</v>
      </c>
      <c r="S54" s="129"/>
      <c r="T54" s="298">
        <f>J54+$J$66*(J54/($J$45+$J$48+$J$51+$J$54+$J$57+$J$60+$J$63))</f>
        <v>580191.4563554963</v>
      </c>
      <c r="U54" s="298">
        <f>T54/G54</f>
        <v>23207.658254219852</v>
      </c>
      <c r="V54" s="299">
        <f>R54+$R$66*(R54/($R$45+$R$48+$R$51+$R$54+$R$57+$R$60+$R$63))</f>
        <v>582493.3154573718</v>
      </c>
      <c r="W54" s="301">
        <f>V54/N54</f>
        <v>23299.73261829487</v>
      </c>
    </row>
    <row r="55" spans="1:23" ht="49.5" customHeight="1">
      <c r="A55" s="259"/>
      <c r="B55" s="107"/>
      <c r="C55" s="107"/>
      <c r="D55" s="132" t="s">
        <v>53</v>
      </c>
      <c r="E55" s="7">
        <f t="shared" si="30"/>
        <v>16875</v>
      </c>
      <c r="F55" s="8">
        <f t="shared" si="30"/>
        <v>20418.75</v>
      </c>
      <c r="G55" s="240"/>
      <c r="H55" s="43">
        <v>421875</v>
      </c>
      <c r="I55" s="7">
        <f t="shared" si="25"/>
        <v>510468.75</v>
      </c>
      <c r="J55" s="243"/>
      <c r="K55" s="132" t="s">
        <v>53</v>
      </c>
      <c r="L55" s="7">
        <v>16875</v>
      </c>
      <c r="M55" s="8">
        <f t="shared" si="26"/>
        <v>20418.75</v>
      </c>
      <c r="N55" s="240"/>
      <c r="O55" s="43">
        <f t="shared" si="31"/>
        <v>421875</v>
      </c>
      <c r="P55" s="7">
        <f t="shared" si="31"/>
        <v>510468.75</v>
      </c>
      <c r="Q55" s="308"/>
      <c r="R55" s="243"/>
      <c r="S55" s="129"/>
      <c r="T55" s="267"/>
      <c r="U55" s="267"/>
      <c r="V55" s="300"/>
      <c r="W55" s="300"/>
    </row>
    <row r="56" spans="1:23" ht="49.5" customHeight="1" thickBot="1">
      <c r="A56" s="260"/>
      <c r="B56" s="108"/>
      <c r="C56" s="108"/>
      <c r="D56" s="150" t="s">
        <v>55</v>
      </c>
      <c r="E56" s="9">
        <f t="shared" si="30"/>
        <v>16000</v>
      </c>
      <c r="F56" s="10">
        <f t="shared" si="30"/>
        <v>19360</v>
      </c>
      <c r="G56" s="241"/>
      <c r="H56" s="44">
        <v>400000</v>
      </c>
      <c r="I56" s="9">
        <f t="shared" si="25"/>
        <v>484000</v>
      </c>
      <c r="J56" s="244"/>
      <c r="K56" s="150" t="s">
        <v>55</v>
      </c>
      <c r="L56" s="9"/>
      <c r="M56" s="50">
        <f t="shared" si="26"/>
        <v>0</v>
      </c>
      <c r="N56" s="241"/>
      <c r="O56" s="48">
        <f t="shared" si="31"/>
        <v>0</v>
      </c>
      <c r="P56" s="49">
        <f t="shared" si="31"/>
        <v>0</v>
      </c>
      <c r="Q56" s="309"/>
      <c r="R56" s="244"/>
      <c r="S56" s="129"/>
      <c r="T56" s="267"/>
      <c r="U56" s="267"/>
      <c r="V56" s="300"/>
      <c r="W56" s="300"/>
    </row>
    <row r="57" spans="1:23" ht="49.5" customHeight="1">
      <c r="A57" s="271" t="s">
        <v>97</v>
      </c>
      <c r="B57" s="106"/>
      <c r="C57" s="106"/>
      <c r="D57" s="156" t="s">
        <v>52</v>
      </c>
      <c r="E57" s="5">
        <f aca="true" t="shared" si="32" ref="E57:F59">H57/$G$57</f>
        <v>2600</v>
      </c>
      <c r="F57" s="6">
        <f t="shared" si="32"/>
        <v>3146</v>
      </c>
      <c r="G57" s="239">
        <v>10</v>
      </c>
      <c r="H57" s="42">
        <v>26000</v>
      </c>
      <c r="I57" s="5">
        <f t="shared" si="25"/>
        <v>31460</v>
      </c>
      <c r="J57" s="242">
        <f>(I57+I58+I59)/3</f>
        <v>38720</v>
      </c>
      <c r="K57" s="156" t="s">
        <v>52</v>
      </c>
      <c r="L57" s="5">
        <v>2600</v>
      </c>
      <c r="M57" s="115">
        <f t="shared" si="26"/>
        <v>3146</v>
      </c>
      <c r="N57" s="239">
        <v>10</v>
      </c>
      <c r="O57" s="133">
        <f aca="true" t="shared" si="33" ref="O57:P59">L57*$N$57</f>
        <v>26000</v>
      </c>
      <c r="P57" s="51">
        <f t="shared" si="33"/>
        <v>31460</v>
      </c>
      <c r="Q57" s="307">
        <f>SUM(O57:O59)/2</f>
        <v>33000</v>
      </c>
      <c r="R57" s="312">
        <f>SUM(P57:P59)/2</f>
        <v>39930</v>
      </c>
      <c r="S57" s="129"/>
      <c r="T57" s="298">
        <f>J57+$J$66*(J57/($J$45+$J$48+$J$51+$J$54+$J$57+$J$60+$J$63))</f>
        <v>46536.505324388636</v>
      </c>
      <c r="U57" s="298">
        <f>T57/G57</f>
        <v>4653.650532438864</v>
      </c>
      <c r="V57" s="299">
        <f>R57+$R$66*(R57/($R$45+$R$48+$R$51+$R$54+$R$57+$R$60+$R$63))</f>
        <v>48244.15224493996</v>
      </c>
      <c r="W57" s="301">
        <f>V57/N57</f>
        <v>4824.415224493996</v>
      </c>
    </row>
    <row r="58" spans="1:23" ht="49.5" customHeight="1">
      <c r="A58" s="259"/>
      <c r="B58" s="107"/>
      <c r="C58" s="107"/>
      <c r="D58" s="132" t="s">
        <v>53</v>
      </c>
      <c r="E58" s="7">
        <f t="shared" si="32"/>
        <v>4000</v>
      </c>
      <c r="F58" s="8">
        <f t="shared" si="32"/>
        <v>4840</v>
      </c>
      <c r="G58" s="240"/>
      <c r="H58" s="43">
        <v>40000</v>
      </c>
      <c r="I58" s="7">
        <f t="shared" si="25"/>
        <v>48400</v>
      </c>
      <c r="J58" s="243"/>
      <c r="K58" s="132" t="s">
        <v>53</v>
      </c>
      <c r="L58" s="7">
        <v>4000</v>
      </c>
      <c r="M58" s="8">
        <f t="shared" si="26"/>
        <v>4840</v>
      </c>
      <c r="N58" s="240"/>
      <c r="O58" s="43">
        <f t="shared" si="33"/>
        <v>40000</v>
      </c>
      <c r="P58" s="7">
        <f t="shared" si="33"/>
        <v>48400</v>
      </c>
      <c r="Q58" s="308"/>
      <c r="R58" s="243"/>
      <c r="S58" s="129"/>
      <c r="T58" s="267"/>
      <c r="U58" s="267"/>
      <c r="V58" s="300"/>
      <c r="W58" s="300"/>
    </row>
    <row r="59" spans="1:23" ht="49.5" customHeight="1" thickBot="1">
      <c r="A59" s="260"/>
      <c r="B59" s="108"/>
      <c r="C59" s="108"/>
      <c r="D59" s="150" t="s">
        <v>55</v>
      </c>
      <c r="E59" s="9">
        <f t="shared" si="32"/>
        <v>3000</v>
      </c>
      <c r="F59" s="10">
        <f t="shared" si="32"/>
        <v>3630</v>
      </c>
      <c r="G59" s="241"/>
      <c r="H59" s="44">
        <v>30000</v>
      </c>
      <c r="I59" s="9">
        <f t="shared" si="25"/>
        <v>36300</v>
      </c>
      <c r="J59" s="244"/>
      <c r="K59" s="150" t="s">
        <v>55</v>
      </c>
      <c r="L59" s="9"/>
      <c r="M59" s="50">
        <f t="shared" si="26"/>
        <v>0</v>
      </c>
      <c r="N59" s="241"/>
      <c r="O59" s="48">
        <f t="shared" si="33"/>
        <v>0</v>
      </c>
      <c r="P59" s="49">
        <f t="shared" si="33"/>
        <v>0</v>
      </c>
      <c r="Q59" s="309"/>
      <c r="R59" s="244"/>
      <c r="S59" s="129"/>
      <c r="T59" s="267"/>
      <c r="U59" s="267"/>
      <c r="V59" s="300"/>
      <c r="W59" s="300"/>
    </row>
    <row r="60" spans="1:23" ht="49.5" customHeight="1">
      <c r="A60" s="302" t="s">
        <v>132</v>
      </c>
      <c r="B60" s="106" t="s">
        <v>130</v>
      </c>
      <c r="C60" s="106" t="s">
        <v>131</v>
      </c>
      <c r="D60" s="156" t="s">
        <v>52</v>
      </c>
      <c r="E60" s="5">
        <f aca="true" t="shared" si="34" ref="E60:F62">H60/$G$60</f>
        <v>520</v>
      </c>
      <c r="F60" s="6">
        <f t="shared" si="34"/>
        <v>629.2</v>
      </c>
      <c r="G60" s="239">
        <v>120</v>
      </c>
      <c r="H60" s="42">
        <v>62400</v>
      </c>
      <c r="I60" s="5">
        <f t="shared" si="25"/>
        <v>75504</v>
      </c>
      <c r="J60" s="242">
        <f>(I60+I61+I62)/3</f>
        <v>73564.37</v>
      </c>
      <c r="K60" s="156" t="s">
        <v>52</v>
      </c>
      <c r="L60" s="5">
        <v>220</v>
      </c>
      <c r="M60" s="115">
        <f t="shared" si="26"/>
        <v>266.2</v>
      </c>
      <c r="N60" s="239">
        <v>120</v>
      </c>
      <c r="O60" s="133">
        <f aca="true" t="shared" si="35" ref="O60:P62">L60*$N$60</f>
        <v>26400</v>
      </c>
      <c r="P60" s="51">
        <f t="shared" si="35"/>
        <v>31944</v>
      </c>
      <c r="Q60" s="307">
        <f>SUM(O60:O62)/2</f>
        <v>43195.8</v>
      </c>
      <c r="R60" s="312">
        <f>SUM(P60:P62)/2</f>
        <v>52266.918</v>
      </c>
      <c r="S60" s="129"/>
      <c r="T60" s="298">
        <f>J60+$J$66*(J60/($J$45+$J$48+$J$51+$J$54+$J$57+$J$60+$J$63))</f>
        <v>88414.99731896423</v>
      </c>
      <c r="U60" s="298">
        <f>T60/G60</f>
        <v>736.7916443247019</v>
      </c>
      <c r="V60" s="299">
        <f>R60+$R$66*(R60/($R$45+$R$48+$R$51+$R$54+$R$57+$R$60+$R$63))</f>
        <v>63149.840955817504</v>
      </c>
      <c r="W60" s="301">
        <f>V60/N60</f>
        <v>526.2486746318125</v>
      </c>
    </row>
    <row r="61" spans="1:23" ht="49.5" customHeight="1">
      <c r="A61" s="303"/>
      <c r="B61" s="107"/>
      <c r="C61" s="107"/>
      <c r="D61" s="132" t="s">
        <v>53</v>
      </c>
      <c r="E61" s="7">
        <f t="shared" si="34"/>
        <v>499.925</v>
      </c>
      <c r="F61" s="8">
        <f t="shared" si="34"/>
        <v>604.90925</v>
      </c>
      <c r="G61" s="240"/>
      <c r="H61" s="43">
        <v>59991</v>
      </c>
      <c r="I61" s="7">
        <f t="shared" si="25"/>
        <v>72589.11</v>
      </c>
      <c r="J61" s="243"/>
      <c r="K61" s="132" t="s">
        <v>53</v>
      </c>
      <c r="L61" s="7">
        <v>499.93</v>
      </c>
      <c r="M61" s="8">
        <f t="shared" si="26"/>
        <v>604.9153</v>
      </c>
      <c r="N61" s="240"/>
      <c r="O61" s="43">
        <f t="shared" si="35"/>
        <v>59991.6</v>
      </c>
      <c r="P61" s="7">
        <f t="shared" si="35"/>
        <v>72589.836</v>
      </c>
      <c r="Q61" s="308"/>
      <c r="R61" s="243"/>
      <c r="S61" s="129"/>
      <c r="T61" s="267"/>
      <c r="U61" s="267"/>
      <c r="V61" s="300"/>
      <c r="W61" s="300"/>
    </row>
    <row r="62" spans="1:23" ht="49.5" customHeight="1" thickBot="1">
      <c r="A62" s="304"/>
      <c r="B62" s="108"/>
      <c r="C62" s="108"/>
      <c r="D62" s="150" t="s">
        <v>55</v>
      </c>
      <c r="E62" s="9">
        <f t="shared" si="34"/>
        <v>500</v>
      </c>
      <c r="F62" s="10">
        <f t="shared" si="34"/>
        <v>605</v>
      </c>
      <c r="G62" s="241"/>
      <c r="H62" s="44">
        <v>60000</v>
      </c>
      <c r="I62" s="9">
        <f t="shared" si="25"/>
        <v>72600</v>
      </c>
      <c r="J62" s="244"/>
      <c r="K62" s="150" t="s">
        <v>55</v>
      </c>
      <c r="L62" s="9"/>
      <c r="M62" s="50">
        <f t="shared" si="26"/>
        <v>0</v>
      </c>
      <c r="N62" s="241"/>
      <c r="O62" s="48">
        <f t="shared" si="35"/>
        <v>0</v>
      </c>
      <c r="P62" s="49">
        <f t="shared" si="35"/>
        <v>0</v>
      </c>
      <c r="Q62" s="309"/>
      <c r="R62" s="244"/>
      <c r="S62" s="129"/>
      <c r="T62" s="267"/>
      <c r="U62" s="267"/>
      <c r="V62" s="300"/>
      <c r="W62" s="300"/>
    </row>
    <row r="63" spans="1:23" ht="49.5" customHeight="1">
      <c r="A63" s="271" t="s">
        <v>103</v>
      </c>
      <c r="B63" s="106"/>
      <c r="C63" s="106"/>
      <c r="D63" s="156" t="s">
        <v>52</v>
      </c>
      <c r="E63" s="5">
        <f aca="true" t="shared" si="36" ref="E63:F68">H63</f>
        <v>13800</v>
      </c>
      <c r="F63" s="6">
        <f t="shared" si="36"/>
        <v>16698</v>
      </c>
      <c r="G63" s="239">
        <v>1</v>
      </c>
      <c r="H63" s="42">
        <v>13800</v>
      </c>
      <c r="I63" s="5">
        <f t="shared" si="25"/>
        <v>16698</v>
      </c>
      <c r="J63" s="242">
        <f>(I63+I64+I65)/3</f>
        <v>16380.576666666666</v>
      </c>
      <c r="K63" s="156" t="s">
        <v>52</v>
      </c>
      <c r="L63" s="5">
        <v>13800</v>
      </c>
      <c r="M63" s="115">
        <f t="shared" si="26"/>
        <v>16698</v>
      </c>
      <c r="N63" s="239">
        <v>1</v>
      </c>
      <c r="O63" s="133">
        <f aca="true" t="shared" si="37" ref="O63:P65">L63*$N$63</f>
        <v>13800</v>
      </c>
      <c r="P63" s="51">
        <f t="shared" si="37"/>
        <v>16698</v>
      </c>
      <c r="Q63" s="307">
        <f>SUM(O63:O65)/2</f>
        <v>12806.5</v>
      </c>
      <c r="R63" s="312">
        <f>SUM(P63:P65)/2</f>
        <v>15495.865</v>
      </c>
      <c r="S63" s="129"/>
      <c r="T63" s="298">
        <f>J63+$J$66*(J63/($J$45+$J$48+$J$51+$J$54+$J$57+$J$60+$J$63))</f>
        <v>19687.36552853537</v>
      </c>
      <c r="U63" s="298">
        <f>T63/G63</f>
        <v>19687.36552853537</v>
      </c>
      <c r="V63" s="299">
        <f>R63+$R$66*(R63/($R$45+$R$48+$R$51+$R$54+$R$57+$R$60+$R$63))</f>
        <v>18722.38593105526</v>
      </c>
      <c r="W63" s="301">
        <f>V63/N63</f>
        <v>18722.38593105526</v>
      </c>
    </row>
    <row r="64" spans="1:23" ht="49.5" customHeight="1">
      <c r="A64" s="259"/>
      <c r="B64" s="107"/>
      <c r="C64" s="107"/>
      <c r="D64" s="132" t="s">
        <v>53</v>
      </c>
      <c r="E64" s="7">
        <f t="shared" si="36"/>
        <v>11813</v>
      </c>
      <c r="F64" s="8">
        <f t="shared" si="36"/>
        <v>14293.73</v>
      </c>
      <c r="G64" s="240"/>
      <c r="H64" s="43">
        <v>11813</v>
      </c>
      <c r="I64" s="7">
        <f t="shared" si="25"/>
        <v>14293.73</v>
      </c>
      <c r="J64" s="243"/>
      <c r="K64" s="132" t="s">
        <v>53</v>
      </c>
      <c r="L64" s="7">
        <v>11813</v>
      </c>
      <c r="M64" s="8">
        <f t="shared" si="26"/>
        <v>14293.73</v>
      </c>
      <c r="N64" s="240"/>
      <c r="O64" s="43">
        <f t="shared" si="37"/>
        <v>11813</v>
      </c>
      <c r="P64" s="7">
        <f t="shared" si="37"/>
        <v>14293.73</v>
      </c>
      <c r="Q64" s="308"/>
      <c r="R64" s="243"/>
      <c r="S64" s="129"/>
      <c r="T64" s="267"/>
      <c r="U64" s="267"/>
      <c r="V64" s="300"/>
      <c r="W64" s="300"/>
    </row>
    <row r="65" spans="1:23" ht="49.5" customHeight="1" thickBot="1">
      <c r="A65" s="260"/>
      <c r="B65" s="108"/>
      <c r="C65" s="108"/>
      <c r="D65" s="150" t="s">
        <v>55</v>
      </c>
      <c r="E65" s="9">
        <f t="shared" si="36"/>
        <v>15000</v>
      </c>
      <c r="F65" s="10">
        <f t="shared" si="36"/>
        <v>18150</v>
      </c>
      <c r="G65" s="241"/>
      <c r="H65" s="44">
        <v>15000</v>
      </c>
      <c r="I65" s="9">
        <f t="shared" si="25"/>
        <v>18150</v>
      </c>
      <c r="J65" s="244"/>
      <c r="K65" s="150" t="s">
        <v>55</v>
      </c>
      <c r="L65" s="9"/>
      <c r="M65" s="50">
        <f t="shared" si="26"/>
        <v>0</v>
      </c>
      <c r="N65" s="241"/>
      <c r="O65" s="48">
        <f t="shared" si="37"/>
        <v>0</v>
      </c>
      <c r="P65" s="49">
        <f t="shared" si="37"/>
        <v>0</v>
      </c>
      <c r="Q65" s="309"/>
      <c r="R65" s="244"/>
      <c r="S65" s="129"/>
      <c r="T65" s="267"/>
      <c r="U65" s="267"/>
      <c r="V65" s="300"/>
      <c r="W65" s="300"/>
    </row>
    <row r="66" spans="1:19" ht="99.75" customHeight="1">
      <c r="A66" s="270" t="s">
        <v>51</v>
      </c>
      <c r="B66" s="106"/>
      <c r="C66" s="106"/>
      <c r="D66" s="156" t="s">
        <v>52</v>
      </c>
      <c r="E66" s="5">
        <f t="shared" si="36"/>
        <v>160000</v>
      </c>
      <c r="F66" s="6">
        <f t="shared" si="36"/>
        <v>193600</v>
      </c>
      <c r="G66" s="239">
        <v>1</v>
      </c>
      <c r="H66" s="42">
        <v>160000</v>
      </c>
      <c r="I66" s="5">
        <f t="shared" si="25"/>
        <v>193600</v>
      </c>
      <c r="J66" s="242">
        <f>(I66+I67+I68)/3</f>
        <v>217800</v>
      </c>
      <c r="K66" s="156" t="s">
        <v>52</v>
      </c>
      <c r="L66" s="5">
        <v>160000</v>
      </c>
      <c r="M66" s="115">
        <f t="shared" si="26"/>
        <v>193600</v>
      </c>
      <c r="N66" s="239">
        <v>1</v>
      </c>
      <c r="O66" s="133">
        <f aca="true" t="shared" si="38" ref="O66:P68">L66*$N$66</f>
        <v>160000</v>
      </c>
      <c r="P66" s="51">
        <f t="shared" si="38"/>
        <v>193600</v>
      </c>
      <c r="Q66" s="307">
        <f>SUM(O66:O68)/2</f>
        <v>180000</v>
      </c>
      <c r="R66" s="242">
        <f>SUM(P66:P68)/2</f>
        <v>217800</v>
      </c>
      <c r="S66" s="129"/>
    </row>
    <row r="67" spans="1:20" ht="99.75" customHeight="1">
      <c r="A67" s="305"/>
      <c r="B67" s="107"/>
      <c r="C67" s="107"/>
      <c r="D67" s="132" t="s">
        <v>53</v>
      </c>
      <c r="E67" s="7">
        <f t="shared" si="36"/>
        <v>200000</v>
      </c>
      <c r="F67" s="8">
        <f t="shared" si="36"/>
        <v>242000</v>
      </c>
      <c r="G67" s="240"/>
      <c r="H67" s="43">
        <v>200000</v>
      </c>
      <c r="I67" s="7">
        <f t="shared" si="25"/>
        <v>242000</v>
      </c>
      <c r="J67" s="243"/>
      <c r="K67" s="132" t="s">
        <v>53</v>
      </c>
      <c r="L67" s="7">
        <v>200000</v>
      </c>
      <c r="M67" s="8">
        <f t="shared" si="26"/>
        <v>242000</v>
      </c>
      <c r="N67" s="240"/>
      <c r="O67" s="43">
        <f t="shared" si="38"/>
        <v>200000</v>
      </c>
      <c r="P67" s="7">
        <f t="shared" si="38"/>
        <v>242000</v>
      </c>
      <c r="Q67" s="308"/>
      <c r="R67" s="243"/>
      <c r="S67" s="129"/>
      <c r="T67" s="13"/>
    </row>
    <row r="68" spans="1:20" ht="99.75" customHeight="1" thickBot="1">
      <c r="A68" s="306"/>
      <c r="B68" s="108"/>
      <c r="C68" s="108"/>
      <c r="D68" s="150" t="s">
        <v>55</v>
      </c>
      <c r="E68" s="9">
        <f t="shared" si="36"/>
        <v>180000</v>
      </c>
      <c r="F68" s="10">
        <f t="shared" si="36"/>
        <v>217800</v>
      </c>
      <c r="G68" s="241"/>
      <c r="H68" s="44">
        <v>180000</v>
      </c>
      <c r="I68" s="9">
        <f t="shared" si="25"/>
        <v>217800</v>
      </c>
      <c r="J68" s="244"/>
      <c r="K68" s="150" t="s">
        <v>55</v>
      </c>
      <c r="L68" s="9"/>
      <c r="M68" s="136">
        <f t="shared" si="26"/>
        <v>0</v>
      </c>
      <c r="N68" s="241"/>
      <c r="O68" s="134">
        <f t="shared" si="38"/>
        <v>0</v>
      </c>
      <c r="P68" s="135">
        <f t="shared" si="38"/>
        <v>0</v>
      </c>
      <c r="Q68" s="309"/>
      <c r="R68" s="244"/>
      <c r="S68" s="129"/>
      <c r="T68" s="13"/>
    </row>
    <row r="69" spans="1:23" ht="12.75">
      <c r="A69" s="25"/>
      <c r="B69" s="25"/>
      <c r="C69" s="25"/>
      <c r="D69" s="148"/>
      <c r="E69" s="22"/>
      <c r="F69" s="23"/>
      <c r="G69" s="27"/>
      <c r="H69" s="45"/>
      <c r="I69" s="22"/>
      <c r="J69" s="28"/>
      <c r="K69" s="148"/>
      <c r="L69" s="22"/>
      <c r="M69" s="23"/>
      <c r="N69" s="27"/>
      <c r="O69" s="45"/>
      <c r="P69" s="22"/>
      <c r="Q69" s="28"/>
      <c r="R69" s="28"/>
      <c r="S69" s="129"/>
      <c r="T69" s="16" t="s">
        <v>56</v>
      </c>
      <c r="U69" s="16"/>
      <c r="V69" s="16"/>
      <c r="W69" s="16"/>
    </row>
    <row r="70" spans="1:23" ht="35.25" customHeight="1" thickBot="1">
      <c r="A70" s="72" t="s">
        <v>47</v>
      </c>
      <c r="B70" s="72"/>
      <c r="C70" s="72"/>
      <c r="D70" s="141"/>
      <c r="E70" s="75"/>
      <c r="F70" s="75"/>
      <c r="G70" s="75"/>
      <c r="H70" s="99"/>
      <c r="I70" s="75"/>
      <c r="J70" s="75"/>
      <c r="K70" s="141"/>
      <c r="L70" s="75"/>
      <c r="M70" s="75"/>
      <c r="N70" s="75"/>
      <c r="O70" s="99"/>
      <c r="P70" s="75"/>
      <c r="Q70" s="162"/>
      <c r="R70" s="162"/>
      <c r="S70" s="130"/>
      <c r="T70" s="52" t="s">
        <v>69</v>
      </c>
      <c r="U70" s="52" t="s">
        <v>57</v>
      </c>
      <c r="V70" s="98" t="s">
        <v>70</v>
      </c>
      <c r="W70" s="98" t="s">
        <v>71</v>
      </c>
    </row>
    <row r="71" spans="1:23" ht="99.75" customHeight="1">
      <c r="A71" s="271" t="s">
        <v>112</v>
      </c>
      <c r="B71" s="106"/>
      <c r="C71" s="106"/>
      <c r="D71" s="156" t="s">
        <v>52</v>
      </c>
      <c r="E71" s="5">
        <f aca="true" t="shared" si="39" ref="E71:F76">H71</f>
        <v>175000</v>
      </c>
      <c r="F71" s="6">
        <f t="shared" si="39"/>
        <v>211750</v>
      </c>
      <c r="G71" s="239">
        <v>1</v>
      </c>
      <c r="H71" s="42">
        <v>175000</v>
      </c>
      <c r="I71" s="5">
        <f>H71*1.21</f>
        <v>211750</v>
      </c>
      <c r="J71" s="242">
        <f>(I71+I72+I73)/3</f>
        <v>224419.10333333336</v>
      </c>
      <c r="K71" s="156" t="s">
        <v>52</v>
      </c>
      <c r="L71" s="5">
        <v>175000</v>
      </c>
      <c r="M71" s="115">
        <f>L71*1.21</f>
        <v>211750</v>
      </c>
      <c r="N71" s="239">
        <v>1</v>
      </c>
      <c r="O71" s="133">
        <f aca="true" t="shared" si="40" ref="O71:P73">L71*$N$71</f>
        <v>175000</v>
      </c>
      <c r="P71" s="51">
        <f t="shared" si="40"/>
        <v>211750</v>
      </c>
      <c r="Q71" s="307">
        <f>SUM(O71:O73)/2</f>
        <v>178205.5</v>
      </c>
      <c r="R71" s="312">
        <f>SUM(P71:P73)/2</f>
        <v>215628.655</v>
      </c>
      <c r="S71" s="129"/>
      <c r="T71" s="298">
        <f>J71+$J$95*(J71/($J$71+$J$74+$J$77+$J$80+$J$83+$J$86+$J$89+$J$92))</f>
        <v>262032.30587878078</v>
      </c>
      <c r="U71" s="298">
        <f>T71/G71</f>
        <v>262032.30587878078</v>
      </c>
      <c r="V71" s="299">
        <f>R71+$R$95*(R71/($R$71+$R$74+$R$77+$R$80+$R$83+$R$86+$R$89+$R$92))</f>
        <v>255776.54994203488</v>
      </c>
      <c r="W71" s="300">
        <f>V71/N71</f>
        <v>255776.54994203488</v>
      </c>
    </row>
    <row r="72" spans="1:23" ht="99.75" customHeight="1">
      <c r="A72" s="259"/>
      <c r="B72" s="107"/>
      <c r="C72" s="107"/>
      <c r="D72" s="132" t="s">
        <v>53</v>
      </c>
      <c r="E72" s="7">
        <f t="shared" si="39"/>
        <v>181411</v>
      </c>
      <c r="F72" s="8">
        <f t="shared" si="39"/>
        <v>219507.31</v>
      </c>
      <c r="G72" s="240"/>
      <c r="H72" s="43">
        <v>181411</v>
      </c>
      <c r="I72" s="7">
        <f aca="true" t="shared" si="41" ref="I72:I97">H72*1.21</f>
        <v>219507.31</v>
      </c>
      <c r="J72" s="243"/>
      <c r="K72" s="132" t="s">
        <v>53</v>
      </c>
      <c r="L72" s="7">
        <v>181411</v>
      </c>
      <c r="M72" s="8">
        <f aca="true" t="shared" si="42" ref="M72:M97">L72*1.21</f>
        <v>219507.31</v>
      </c>
      <c r="N72" s="240"/>
      <c r="O72" s="43">
        <f t="shared" si="40"/>
        <v>181411</v>
      </c>
      <c r="P72" s="7">
        <f t="shared" si="40"/>
        <v>219507.31</v>
      </c>
      <c r="Q72" s="308"/>
      <c r="R72" s="243"/>
      <c r="S72" s="129"/>
      <c r="T72" s="267"/>
      <c r="U72" s="267"/>
      <c r="V72" s="300"/>
      <c r="W72" s="300"/>
    </row>
    <row r="73" spans="1:23" ht="99.75" customHeight="1" thickBot="1">
      <c r="A73" s="260"/>
      <c r="B73" s="108"/>
      <c r="C73" s="108"/>
      <c r="D73" s="150" t="s">
        <v>55</v>
      </c>
      <c r="E73" s="9">
        <f t="shared" si="39"/>
        <v>200000</v>
      </c>
      <c r="F73" s="10">
        <f t="shared" si="39"/>
        <v>242000</v>
      </c>
      <c r="G73" s="241"/>
      <c r="H73" s="44">
        <v>200000</v>
      </c>
      <c r="I73" s="9">
        <f t="shared" si="41"/>
        <v>242000</v>
      </c>
      <c r="J73" s="244"/>
      <c r="K73" s="150" t="s">
        <v>55</v>
      </c>
      <c r="L73" s="9"/>
      <c r="M73" s="50">
        <f t="shared" si="42"/>
        <v>0</v>
      </c>
      <c r="N73" s="241"/>
      <c r="O73" s="48">
        <f t="shared" si="40"/>
        <v>0</v>
      </c>
      <c r="P73" s="49">
        <f t="shared" si="40"/>
        <v>0</v>
      </c>
      <c r="Q73" s="309"/>
      <c r="R73" s="244"/>
      <c r="S73" s="129"/>
      <c r="T73" s="267"/>
      <c r="U73" s="267"/>
      <c r="V73" s="300"/>
      <c r="W73" s="300"/>
    </row>
    <row r="74" spans="1:23" ht="99.75" customHeight="1">
      <c r="A74" s="271" t="s">
        <v>113</v>
      </c>
      <c r="B74" s="106"/>
      <c r="C74" s="106"/>
      <c r="D74" s="156" t="s">
        <v>52</v>
      </c>
      <c r="E74" s="5">
        <f t="shared" si="39"/>
        <v>42000</v>
      </c>
      <c r="F74" s="6">
        <f t="shared" si="39"/>
        <v>50820</v>
      </c>
      <c r="G74" s="239">
        <v>1</v>
      </c>
      <c r="H74" s="42">
        <v>42000</v>
      </c>
      <c r="I74" s="5">
        <f t="shared" si="41"/>
        <v>50820</v>
      </c>
      <c r="J74" s="242">
        <f>(I74+I75+I76)/3</f>
        <v>55168.33666666667</v>
      </c>
      <c r="K74" s="156" t="s">
        <v>52</v>
      </c>
      <c r="L74" s="5">
        <v>42000</v>
      </c>
      <c r="M74" s="115">
        <f t="shared" si="42"/>
        <v>50820</v>
      </c>
      <c r="N74" s="239">
        <v>1</v>
      </c>
      <c r="O74" s="133">
        <f aca="true" t="shared" si="43" ref="O74:P76">L74*$N$74</f>
        <v>42000</v>
      </c>
      <c r="P74" s="51">
        <f t="shared" si="43"/>
        <v>50820</v>
      </c>
      <c r="Q74" s="310">
        <f>SUM(O74:O76)/2</f>
        <v>45890.5</v>
      </c>
      <c r="R74" s="312">
        <f>SUM(P74:P76)/2</f>
        <v>55527.505</v>
      </c>
      <c r="S74" s="129"/>
      <c r="T74" s="298">
        <f>J74+$J$95*(J74/($J$71+$J$74+$J$77+$J$80+$J$83+$J$86+$J$89+$J$92))</f>
        <v>64414.68775851936</v>
      </c>
      <c r="U74" s="298">
        <f>T74/G74</f>
        <v>64414.68775851936</v>
      </c>
      <c r="V74" s="299">
        <f>R74+$R$95*(R74/($R$71+$R$74+$R$77+$R$80+$R$83+$R$86+$R$89+$R$92))</f>
        <v>65866.1700402903</v>
      </c>
      <c r="W74" s="300">
        <f>V74/N74</f>
        <v>65866.1700402903</v>
      </c>
    </row>
    <row r="75" spans="1:23" ht="99.75" customHeight="1">
      <c r="A75" s="259"/>
      <c r="B75" s="107"/>
      <c r="C75" s="107"/>
      <c r="D75" s="132" t="s">
        <v>53</v>
      </c>
      <c r="E75" s="7">
        <f t="shared" si="39"/>
        <v>49781</v>
      </c>
      <c r="F75" s="8">
        <f t="shared" si="39"/>
        <v>60235.009999999995</v>
      </c>
      <c r="G75" s="240"/>
      <c r="H75" s="43">
        <v>49781</v>
      </c>
      <c r="I75" s="7">
        <f t="shared" si="41"/>
        <v>60235.009999999995</v>
      </c>
      <c r="J75" s="243"/>
      <c r="K75" s="132" t="s">
        <v>53</v>
      </c>
      <c r="L75" s="7">
        <v>49781</v>
      </c>
      <c r="M75" s="8">
        <f t="shared" si="42"/>
        <v>60235.009999999995</v>
      </c>
      <c r="N75" s="240"/>
      <c r="O75" s="43">
        <f t="shared" si="43"/>
        <v>49781</v>
      </c>
      <c r="P75" s="7">
        <f t="shared" si="43"/>
        <v>60235.009999999995</v>
      </c>
      <c r="Q75" s="308"/>
      <c r="R75" s="243"/>
      <c r="S75" s="129"/>
      <c r="T75" s="267"/>
      <c r="U75" s="267"/>
      <c r="V75" s="300"/>
      <c r="W75" s="300"/>
    </row>
    <row r="76" spans="1:23" ht="99.75" customHeight="1" thickBot="1">
      <c r="A76" s="260"/>
      <c r="B76" s="108"/>
      <c r="C76" s="108"/>
      <c r="D76" s="150" t="s">
        <v>55</v>
      </c>
      <c r="E76" s="9">
        <f t="shared" si="39"/>
        <v>45000</v>
      </c>
      <c r="F76" s="10">
        <f t="shared" si="39"/>
        <v>54450</v>
      </c>
      <c r="G76" s="241"/>
      <c r="H76" s="44">
        <v>45000</v>
      </c>
      <c r="I76" s="9">
        <f t="shared" si="41"/>
        <v>54450</v>
      </c>
      <c r="J76" s="244"/>
      <c r="K76" s="150" t="s">
        <v>55</v>
      </c>
      <c r="L76" s="9"/>
      <c r="M76" s="50">
        <f t="shared" si="42"/>
        <v>0</v>
      </c>
      <c r="N76" s="241"/>
      <c r="O76" s="48">
        <f t="shared" si="43"/>
        <v>0</v>
      </c>
      <c r="P76" s="49">
        <f t="shared" si="43"/>
        <v>0</v>
      </c>
      <c r="Q76" s="309"/>
      <c r="R76" s="244"/>
      <c r="S76" s="129"/>
      <c r="T76" s="267"/>
      <c r="U76" s="267"/>
      <c r="V76" s="300"/>
      <c r="W76" s="300"/>
    </row>
    <row r="77" spans="1:23" ht="99.75" customHeight="1">
      <c r="A77" s="271" t="s">
        <v>114</v>
      </c>
      <c r="B77" s="106"/>
      <c r="C77" s="106"/>
      <c r="D77" s="156" t="s">
        <v>52</v>
      </c>
      <c r="E77" s="5">
        <f aca="true" t="shared" si="44" ref="E77:F79">H77/$G$77</f>
        <v>52000</v>
      </c>
      <c r="F77" s="6">
        <f t="shared" si="44"/>
        <v>62920</v>
      </c>
      <c r="G77" s="239">
        <v>3</v>
      </c>
      <c r="H77" s="42">
        <v>156000</v>
      </c>
      <c r="I77" s="5">
        <f t="shared" si="41"/>
        <v>188760</v>
      </c>
      <c r="J77" s="242">
        <f>(I77+I78+I79)/3</f>
        <v>187906.54666666666</v>
      </c>
      <c r="K77" s="156" t="s">
        <v>52</v>
      </c>
      <c r="L77" s="5">
        <v>52000</v>
      </c>
      <c r="M77" s="115">
        <f t="shared" si="42"/>
        <v>62920</v>
      </c>
      <c r="N77" s="239">
        <v>3</v>
      </c>
      <c r="O77" s="133">
        <f aca="true" t="shared" si="45" ref="O77:P79">L77*$N$77</f>
        <v>156000</v>
      </c>
      <c r="P77" s="51">
        <f t="shared" si="45"/>
        <v>188760</v>
      </c>
      <c r="Q77" s="310">
        <f>SUM(O77:O79)/2</f>
        <v>152941.995</v>
      </c>
      <c r="R77" s="312">
        <f>SUM(P77:P79)/2</f>
        <v>185059.81395</v>
      </c>
      <c r="S77" s="129"/>
      <c r="T77" s="298">
        <f>J77+$J$95*(J77/($J$71+$J$74+$J$77+$J$80+$J$83+$J$86+$J$89+$J$92))</f>
        <v>219400.15346934172</v>
      </c>
      <c r="U77" s="298">
        <f>T77/G77</f>
        <v>73133.38448978057</v>
      </c>
      <c r="V77" s="299">
        <f>R77+$R$95*(R77/($R$71+$R$74+$R$77+$R$80+$R$83+$R$86+$R$89+$R$92))</f>
        <v>219516.09699112514</v>
      </c>
      <c r="W77" s="300">
        <f>V77/N77</f>
        <v>73172.03233037505</v>
      </c>
    </row>
    <row r="78" spans="1:23" ht="99.75" customHeight="1">
      <c r="A78" s="259"/>
      <c r="B78" s="107"/>
      <c r="C78" s="107"/>
      <c r="D78" s="132" t="s">
        <v>53</v>
      </c>
      <c r="E78" s="7">
        <f t="shared" si="44"/>
        <v>49961.333333333336</v>
      </c>
      <c r="F78" s="8">
        <f t="shared" si="44"/>
        <v>60453.213333333326</v>
      </c>
      <c r="G78" s="240"/>
      <c r="H78" s="43">
        <v>149884</v>
      </c>
      <c r="I78" s="7">
        <f t="shared" si="41"/>
        <v>181359.63999999998</v>
      </c>
      <c r="J78" s="243"/>
      <c r="K78" s="132" t="s">
        <v>53</v>
      </c>
      <c r="L78" s="7">
        <v>49961.33</v>
      </c>
      <c r="M78" s="8">
        <f t="shared" si="42"/>
        <v>60453.2093</v>
      </c>
      <c r="N78" s="240"/>
      <c r="O78" s="43">
        <f t="shared" si="45"/>
        <v>149883.99</v>
      </c>
      <c r="P78" s="7">
        <f t="shared" si="45"/>
        <v>181359.62790000002</v>
      </c>
      <c r="Q78" s="308"/>
      <c r="R78" s="243"/>
      <c r="S78" s="129"/>
      <c r="T78" s="267"/>
      <c r="U78" s="267"/>
      <c r="V78" s="300"/>
      <c r="W78" s="300"/>
    </row>
    <row r="79" spans="1:23" ht="99.75" customHeight="1" thickBot="1">
      <c r="A79" s="260"/>
      <c r="B79" s="108"/>
      <c r="C79" s="108"/>
      <c r="D79" s="150" t="s">
        <v>55</v>
      </c>
      <c r="E79" s="9">
        <f t="shared" si="44"/>
        <v>53333.333333333336</v>
      </c>
      <c r="F79" s="10">
        <f t="shared" si="44"/>
        <v>64533.333333333336</v>
      </c>
      <c r="G79" s="241"/>
      <c r="H79" s="44">
        <v>160000</v>
      </c>
      <c r="I79" s="9">
        <f t="shared" si="41"/>
        <v>193600</v>
      </c>
      <c r="J79" s="244"/>
      <c r="K79" s="150" t="s">
        <v>55</v>
      </c>
      <c r="L79" s="9"/>
      <c r="M79" s="50">
        <f t="shared" si="42"/>
        <v>0</v>
      </c>
      <c r="N79" s="241"/>
      <c r="O79" s="48">
        <f t="shared" si="45"/>
        <v>0</v>
      </c>
      <c r="P79" s="49">
        <f t="shared" si="45"/>
        <v>0</v>
      </c>
      <c r="Q79" s="309"/>
      <c r="R79" s="244"/>
      <c r="S79" s="129"/>
      <c r="T79" s="267"/>
      <c r="U79" s="267"/>
      <c r="V79" s="300"/>
      <c r="W79" s="300"/>
    </row>
    <row r="80" spans="1:23" ht="99.75" customHeight="1">
      <c r="A80" s="271" t="s">
        <v>100</v>
      </c>
      <c r="B80" s="106"/>
      <c r="C80" s="106"/>
      <c r="D80" s="156" t="s">
        <v>52</v>
      </c>
      <c r="E80" s="5">
        <f aca="true" t="shared" si="46" ref="E80:F82">H80/$G$80</f>
        <v>15000</v>
      </c>
      <c r="F80" s="6">
        <f t="shared" si="46"/>
        <v>18150</v>
      </c>
      <c r="G80" s="239">
        <v>18</v>
      </c>
      <c r="H80" s="42">
        <v>270000</v>
      </c>
      <c r="I80" s="5">
        <f t="shared" si="41"/>
        <v>326700</v>
      </c>
      <c r="J80" s="242">
        <f>(I80+I81+I82)/3</f>
        <v>347572.5</v>
      </c>
      <c r="K80" s="156" t="s">
        <v>52</v>
      </c>
      <c r="L80" s="5">
        <v>15000</v>
      </c>
      <c r="M80" s="115">
        <f t="shared" si="42"/>
        <v>18150</v>
      </c>
      <c r="N80" s="239">
        <v>18</v>
      </c>
      <c r="O80" s="133">
        <f aca="true" t="shared" si="47" ref="O80:P82">L80*$N$80</f>
        <v>270000</v>
      </c>
      <c r="P80" s="51">
        <f t="shared" si="47"/>
        <v>326700</v>
      </c>
      <c r="Q80" s="310">
        <f>SUM(O80:O82)/2</f>
        <v>286875</v>
      </c>
      <c r="R80" s="312">
        <f>SUM(P80:P82)/2</f>
        <v>347118.75</v>
      </c>
      <c r="S80" s="129"/>
      <c r="T80" s="298">
        <f>J80+$J$95*(J80/($J$71+$J$74+$J$77+$J$80+$J$83+$J$86+$J$89+$J$92))</f>
        <v>405826.5195890076</v>
      </c>
      <c r="U80" s="298">
        <f>T80/G80</f>
        <v>22545.917754944865</v>
      </c>
      <c r="V80" s="299">
        <f>R80+$R$95*(R80/($R$71+$R$74+$R$77+$R$80+$R$83+$R$86+$R$89+$R$92))</f>
        <v>411748.7830881834</v>
      </c>
      <c r="W80" s="300">
        <f>V80/N80</f>
        <v>22874.932393787967</v>
      </c>
    </row>
    <row r="81" spans="1:23" ht="99.75" customHeight="1">
      <c r="A81" s="259"/>
      <c r="B81" s="107"/>
      <c r="C81" s="107"/>
      <c r="D81" s="132" t="s">
        <v>53</v>
      </c>
      <c r="E81" s="7">
        <f t="shared" si="46"/>
        <v>16875</v>
      </c>
      <c r="F81" s="8">
        <f t="shared" si="46"/>
        <v>20418.75</v>
      </c>
      <c r="G81" s="240"/>
      <c r="H81" s="43">
        <v>303750</v>
      </c>
      <c r="I81" s="7">
        <f t="shared" si="41"/>
        <v>367537.5</v>
      </c>
      <c r="J81" s="243"/>
      <c r="K81" s="132" t="s">
        <v>53</v>
      </c>
      <c r="L81" s="7">
        <v>16875</v>
      </c>
      <c r="M81" s="8">
        <f t="shared" si="42"/>
        <v>20418.75</v>
      </c>
      <c r="N81" s="240"/>
      <c r="O81" s="43">
        <f t="shared" si="47"/>
        <v>303750</v>
      </c>
      <c r="P81" s="7">
        <f t="shared" si="47"/>
        <v>367537.5</v>
      </c>
      <c r="Q81" s="308"/>
      <c r="R81" s="243"/>
      <c r="S81" s="129"/>
      <c r="T81" s="267"/>
      <c r="U81" s="267"/>
      <c r="V81" s="300"/>
      <c r="W81" s="300"/>
    </row>
    <row r="82" spans="1:23" ht="99.75" customHeight="1" thickBot="1">
      <c r="A82" s="260"/>
      <c r="B82" s="108"/>
      <c r="C82" s="108"/>
      <c r="D82" s="150" t="s">
        <v>55</v>
      </c>
      <c r="E82" s="9">
        <f t="shared" si="46"/>
        <v>16000</v>
      </c>
      <c r="F82" s="10">
        <f t="shared" si="46"/>
        <v>19360</v>
      </c>
      <c r="G82" s="241"/>
      <c r="H82" s="44">
        <v>288000</v>
      </c>
      <c r="I82" s="9">
        <f t="shared" si="41"/>
        <v>348480</v>
      </c>
      <c r="J82" s="244"/>
      <c r="K82" s="150" t="s">
        <v>55</v>
      </c>
      <c r="L82" s="9"/>
      <c r="M82" s="50">
        <f t="shared" si="42"/>
        <v>0</v>
      </c>
      <c r="N82" s="241"/>
      <c r="O82" s="48">
        <f t="shared" si="47"/>
        <v>0</v>
      </c>
      <c r="P82" s="49">
        <f t="shared" si="47"/>
        <v>0</v>
      </c>
      <c r="Q82" s="309"/>
      <c r="R82" s="244"/>
      <c r="S82" s="129"/>
      <c r="T82" s="267"/>
      <c r="U82" s="267"/>
      <c r="V82" s="300"/>
      <c r="W82" s="300"/>
    </row>
    <row r="83" spans="1:23" ht="99.75" customHeight="1">
      <c r="A83" s="271" t="s">
        <v>97</v>
      </c>
      <c r="B83" s="106"/>
      <c r="C83" s="106"/>
      <c r="D83" s="156" t="s">
        <v>52</v>
      </c>
      <c r="E83" s="5">
        <f aca="true" t="shared" si="48" ref="E83:F85">H83/$G$83</f>
        <v>3000</v>
      </c>
      <c r="F83" s="6">
        <f t="shared" si="48"/>
        <v>3630</v>
      </c>
      <c r="G83" s="239">
        <v>10</v>
      </c>
      <c r="H83" s="42">
        <v>30000</v>
      </c>
      <c r="I83" s="5">
        <f t="shared" si="41"/>
        <v>36300</v>
      </c>
      <c r="J83" s="242">
        <f>(I83+I84+I85)/3</f>
        <v>40333.333333333336</v>
      </c>
      <c r="K83" s="156" t="s">
        <v>52</v>
      </c>
      <c r="L83" s="5">
        <v>3000</v>
      </c>
      <c r="M83" s="115">
        <f t="shared" si="42"/>
        <v>3630</v>
      </c>
      <c r="N83" s="239">
        <v>10</v>
      </c>
      <c r="O83" s="133">
        <f aca="true" t="shared" si="49" ref="O83:P85">L83*$N$83</f>
        <v>30000</v>
      </c>
      <c r="P83" s="51">
        <f t="shared" si="49"/>
        <v>36300</v>
      </c>
      <c r="Q83" s="310">
        <f>SUM(O83:O85)/2</f>
        <v>35000</v>
      </c>
      <c r="R83" s="312">
        <f>SUM(P83:P85)/2</f>
        <v>42350</v>
      </c>
      <c r="S83" s="129"/>
      <c r="T83" s="298">
        <f>J83+$J$95*(J83/($J$71+$J$74+$J$77+$J$80+$J$83+$J$86+$J$89+$J$92))</f>
        <v>47093.300793618524</v>
      </c>
      <c r="U83" s="298">
        <f>T83/G83</f>
        <v>4709.330079361853</v>
      </c>
      <c r="V83" s="299">
        <f>R83+$R$95*(R83/($R$71+$R$74+$R$77+$R$80+$R$83+$R$86+$R$89+$R$92))</f>
        <v>50235.14564910298</v>
      </c>
      <c r="W83" s="300">
        <f>V83/N83</f>
        <v>5023.514564910298</v>
      </c>
    </row>
    <row r="84" spans="1:23" ht="99.75" customHeight="1">
      <c r="A84" s="259"/>
      <c r="B84" s="107"/>
      <c r="C84" s="107"/>
      <c r="D84" s="132" t="s">
        <v>53</v>
      </c>
      <c r="E84" s="7">
        <f t="shared" si="48"/>
        <v>4000</v>
      </c>
      <c r="F84" s="8">
        <f t="shared" si="48"/>
        <v>4840</v>
      </c>
      <c r="G84" s="240"/>
      <c r="H84" s="43">
        <v>40000</v>
      </c>
      <c r="I84" s="7">
        <f t="shared" si="41"/>
        <v>48400</v>
      </c>
      <c r="J84" s="243"/>
      <c r="K84" s="132" t="s">
        <v>53</v>
      </c>
      <c r="L84" s="7">
        <v>4000</v>
      </c>
      <c r="M84" s="8">
        <f t="shared" si="42"/>
        <v>4840</v>
      </c>
      <c r="N84" s="240"/>
      <c r="O84" s="43">
        <f t="shared" si="49"/>
        <v>40000</v>
      </c>
      <c r="P84" s="7">
        <f t="shared" si="49"/>
        <v>48400</v>
      </c>
      <c r="Q84" s="308"/>
      <c r="R84" s="243"/>
      <c r="S84" s="129"/>
      <c r="T84" s="267"/>
      <c r="U84" s="267"/>
      <c r="V84" s="300"/>
      <c r="W84" s="300"/>
    </row>
    <row r="85" spans="1:23" ht="99.75" customHeight="1" thickBot="1">
      <c r="A85" s="260"/>
      <c r="B85" s="108"/>
      <c r="C85" s="108"/>
      <c r="D85" s="150" t="s">
        <v>55</v>
      </c>
      <c r="E85" s="9">
        <f t="shared" si="48"/>
        <v>3000</v>
      </c>
      <c r="F85" s="10">
        <f t="shared" si="48"/>
        <v>3630</v>
      </c>
      <c r="G85" s="241"/>
      <c r="H85" s="44">
        <v>30000</v>
      </c>
      <c r="I85" s="9">
        <f t="shared" si="41"/>
        <v>36300</v>
      </c>
      <c r="J85" s="244"/>
      <c r="K85" s="150" t="s">
        <v>55</v>
      </c>
      <c r="L85" s="9"/>
      <c r="M85" s="50">
        <f t="shared" si="42"/>
        <v>0</v>
      </c>
      <c r="N85" s="241"/>
      <c r="O85" s="48">
        <f t="shared" si="49"/>
        <v>0</v>
      </c>
      <c r="P85" s="49">
        <f t="shared" si="49"/>
        <v>0</v>
      </c>
      <c r="Q85" s="309"/>
      <c r="R85" s="244"/>
      <c r="S85" s="129"/>
      <c r="T85" s="267"/>
      <c r="U85" s="267"/>
      <c r="V85" s="300"/>
      <c r="W85" s="300"/>
    </row>
    <row r="86" spans="1:23" ht="99.75" customHeight="1">
      <c r="A86" s="302" t="s">
        <v>133</v>
      </c>
      <c r="B86" s="106" t="s">
        <v>130</v>
      </c>
      <c r="C86" s="106" t="s">
        <v>131</v>
      </c>
      <c r="D86" s="156" t="s">
        <v>52</v>
      </c>
      <c r="E86" s="5">
        <f aca="true" t="shared" si="50" ref="E86:F88">H86/$G$86</f>
        <v>520</v>
      </c>
      <c r="F86" s="6">
        <f t="shared" si="50"/>
        <v>629.2</v>
      </c>
      <c r="G86" s="239">
        <v>100</v>
      </c>
      <c r="H86" s="42">
        <v>52000</v>
      </c>
      <c r="I86" s="5">
        <f t="shared" si="41"/>
        <v>62920</v>
      </c>
      <c r="J86" s="242">
        <f>(I86+I87+I88)/3</f>
        <v>57269.299999999996</v>
      </c>
      <c r="K86" s="156" t="s">
        <v>52</v>
      </c>
      <c r="L86" s="5">
        <v>220</v>
      </c>
      <c r="M86" s="115">
        <f t="shared" si="42"/>
        <v>266.2</v>
      </c>
      <c r="N86" s="239">
        <v>100</v>
      </c>
      <c r="O86" s="133">
        <f aca="true" t="shared" si="51" ref="O86:P88">L86*$N$86</f>
        <v>22000</v>
      </c>
      <c r="P86" s="51">
        <f t="shared" si="51"/>
        <v>26620</v>
      </c>
      <c r="Q86" s="310">
        <f>SUM(O86:O88)/2</f>
        <v>30995</v>
      </c>
      <c r="R86" s="312">
        <f>SUM(P86:P88)/2</f>
        <v>37503.95</v>
      </c>
      <c r="S86" s="129"/>
      <c r="T86" s="298">
        <f>J86+$J$95*(J86/($J$71+$J$74+$J$77+$J$80+$J$83+$J$86+$J$89+$J$92))</f>
        <v>66867.77779685894</v>
      </c>
      <c r="U86" s="298">
        <f>T86/G86</f>
        <v>668.6777779685893</v>
      </c>
      <c r="V86" s="299">
        <f>R86+$R$95*(R86/($R$71+$R$74+$R$77+$R$80+$R$83+$R$86+$R$89+$R$92))</f>
        <v>44486.80969696991</v>
      </c>
      <c r="W86" s="300">
        <f>V86/N86</f>
        <v>444.8680969696991</v>
      </c>
    </row>
    <row r="87" spans="1:23" ht="99.75" customHeight="1">
      <c r="A87" s="303"/>
      <c r="B87" s="107"/>
      <c r="C87" s="107"/>
      <c r="D87" s="132" t="s">
        <v>53</v>
      </c>
      <c r="E87" s="7">
        <f t="shared" si="50"/>
        <v>399.9</v>
      </c>
      <c r="F87" s="8">
        <f t="shared" si="50"/>
        <v>483.879</v>
      </c>
      <c r="G87" s="240"/>
      <c r="H87" s="43">
        <v>39990</v>
      </c>
      <c r="I87" s="7">
        <f t="shared" si="41"/>
        <v>48387.9</v>
      </c>
      <c r="J87" s="243"/>
      <c r="K87" s="132" t="s">
        <v>53</v>
      </c>
      <c r="L87" s="7">
        <v>399.9</v>
      </c>
      <c r="M87" s="8">
        <f t="shared" si="42"/>
        <v>483.87899999999996</v>
      </c>
      <c r="N87" s="240"/>
      <c r="O87" s="43">
        <f t="shared" si="51"/>
        <v>39990</v>
      </c>
      <c r="P87" s="7">
        <f t="shared" si="51"/>
        <v>48387.899999999994</v>
      </c>
      <c r="Q87" s="308"/>
      <c r="R87" s="243"/>
      <c r="S87" s="129"/>
      <c r="T87" s="267"/>
      <c r="U87" s="267"/>
      <c r="V87" s="300"/>
      <c r="W87" s="300"/>
    </row>
    <row r="88" spans="1:23" ht="99.75" customHeight="1" thickBot="1">
      <c r="A88" s="304"/>
      <c r="B88" s="108"/>
      <c r="C88" s="108"/>
      <c r="D88" s="150" t="s">
        <v>55</v>
      </c>
      <c r="E88" s="9">
        <f t="shared" si="50"/>
        <v>500</v>
      </c>
      <c r="F88" s="10">
        <f t="shared" si="50"/>
        <v>605</v>
      </c>
      <c r="G88" s="241"/>
      <c r="H88" s="44">
        <v>50000</v>
      </c>
      <c r="I88" s="9">
        <f t="shared" si="41"/>
        <v>60500</v>
      </c>
      <c r="J88" s="244"/>
      <c r="K88" s="150" t="s">
        <v>55</v>
      </c>
      <c r="L88" s="9"/>
      <c r="M88" s="50">
        <f t="shared" si="42"/>
        <v>0</v>
      </c>
      <c r="N88" s="241"/>
      <c r="O88" s="48">
        <f t="shared" si="51"/>
        <v>0</v>
      </c>
      <c r="P88" s="49">
        <f t="shared" si="51"/>
        <v>0</v>
      </c>
      <c r="Q88" s="309"/>
      <c r="R88" s="244"/>
      <c r="S88" s="129"/>
      <c r="T88" s="267"/>
      <c r="U88" s="267"/>
      <c r="V88" s="300"/>
      <c r="W88" s="300"/>
    </row>
    <row r="89" spans="1:23" ht="99.75" customHeight="1">
      <c r="A89" s="302" t="s">
        <v>134</v>
      </c>
      <c r="B89" s="106" t="s">
        <v>130</v>
      </c>
      <c r="C89" s="106" t="s">
        <v>131</v>
      </c>
      <c r="D89" s="156" t="s">
        <v>52</v>
      </c>
      <c r="E89" s="5">
        <f aca="true" t="shared" si="52" ref="E89:F91">H89/$G$89</f>
        <v>3880</v>
      </c>
      <c r="F89" s="6">
        <f t="shared" si="52"/>
        <v>4694.8</v>
      </c>
      <c r="G89" s="239">
        <v>80</v>
      </c>
      <c r="H89" s="42">
        <v>310400</v>
      </c>
      <c r="I89" s="5">
        <f t="shared" si="41"/>
        <v>375584</v>
      </c>
      <c r="J89" s="242">
        <f>(I89+I90+I91)/3</f>
        <v>370453.60000000003</v>
      </c>
      <c r="K89" s="156" t="s">
        <v>52</v>
      </c>
      <c r="L89" s="5">
        <v>2000</v>
      </c>
      <c r="M89" s="115">
        <f t="shared" si="42"/>
        <v>2420</v>
      </c>
      <c r="N89" s="239">
        <v>80</v>
      </c>
      <c r="O89" s="133">
        <f aca="true" t="shared" si="53" ref="O89:P91">L89*$N$89</f>
        <v>160000</v>
      </c>
      <c r="P89" s="51">
        <f t="shared" si="53"/>
        <v>193600</v>
      </c>
      <c r="Q89" s="310">
        <f>SUM(O89:O91)/2</f>
        <v>224040</v>
      </c>
      <c r="R89" s="312">
        <f>SUM(P89:P91)/2</f>
        <v>271088.4</v>
      </c>
      <c r="S89" s="129"/>
      <c r="T89" s="298">
        <f>J89+$J$95*(J89/($J$71+$J$74+$J$77+$J$80+$J$83+$J$86+$J$89+$J$92))</f>
        <v>432542.54912922747</v>
      </c>
      <c r="U89" s="298">
        <f>T89/G89</f>
        <v>5406.7818641153435</v>
      </c>
      <c r="V89" s="299">
        <f>R89+$R$95*(R89/($R$71+$R$74+$R$77+$R$80+$R$83+$R$86+$R$89+$R$92))</f>
        <v>321562.34374928667</v>
      </c>
      <c r="W89" s="300">
        <f>V89/N89</f>
        <v>4019.5292968660833</v>
      </c>
    </row>
    <row r="90" spans="1:23" ht="99.75" customHeight="1">
      <c r="A90" s="303"/>
      <c r="B90" s="107"/>
      <c r="C90" s="107"/>
      <c r="D90" s="132" t="s">
        <v>53</v>
      </c>
      <c r="E90" s="7">
        <f t="shared" si="52"/>
        <v>3601</v>
      </c>
      <c r="F90" s="8">
        <f t="shared" si="52"/>
        <v>4357.21</v>
      </c>
      <c r="G90" s="240"/>
      <c r="H90" s="43">
        <v>288080</v>
      </c>
      <c r="I90" s="7">
        <f t="shared" si="41"/>
        <v>348576.8</v>
      </c>
      <c r="J90" s="243"/>
      <c r="K90" s="132" t="s">
        <v>53</v>
      </c>
      <c r="L90" s="7">
        <v>3601</v>
      </c>
      <c r="M90" s="8">
        <f t="shared" si="42"/>
        <v>4357.21</v>
      </c>
      <c r="N90" s="240"/>
      <c r="O90" s="43">
        <f t="shared" si="53"/>
        <v>288080</v>
      </c>
      <c r="P90" s="7">
        <f t="shared" si="53"/>
        <v>348576.8</v>
      </c>
      <c r="Q90" s="308"/>
      <c r="R90" s="243"/>
      <c r="S90" s="129"/>
      <c r="T90" s="267"/>
      <c r="U90" s="267"/>
      <c r="V90" s="300"/>
      <c r="W90" s="300"/>
    </row>
    <row r="91" spans="1:23" ht="99.75" customHeight="1" thickBot="1">
      <c r="A91" s="304"/>
      <c r="B91" s="108"/>
      <c r="C91" s="108"/>
      <c r="D91" s="150" t="s">
        <v>55</v>
      </c>
      <c r="E91" s="9">
        <f t="shared" si="52"/>
        <v>4000</v>
      </c>
      <c r="F91" s="10">
        <f t="shared" si="52"/>
        <v>4840</v>
      </c>
      <c r="G91" s="241"/>
      <c r="H91" s="44">
        <v>320000</v>
      </c>
      <c r="I91" s="9">
        <f t="shared" si="41"/>
        <v>387200</v>
      </c>
      <c r="J91" s="244"/>
      <c r="K91" s="150" t="s">
        <v>55</v>
      </c>
      <c r="L91" s="9"/>
      <c r="M91" s="50">
        <f t="shared" si="42"/>
        <v>0</v>
      </c>
      <c r="N91" s="241"/>
      <c r="O91" s="48">
        <f t="shared" si="53"/>
        <v>0</v>
      </c>
      <c r="P91" s="49">
        <f t="shared" si="53"/>
        <v>0</v>
      </c>
      <c r="Q91" s="309"/>
      <c r="R91" s="244"/>
      <c r="S91" s="129"/>
      <c r="T91" s="267"/>
      <c r="U91" s="267"/>
      <c r="V91" s="300"/>
      <c r="W91" s="300"/>
    </row>
    <row r="92" spans="1:23" ht="99.75" customHeight="1">
      <c r="A92" s="271" t="s">
        <v>98</v>
      </c>
      <c r="B92" s="106"/>
      <c r="C92" s="106"/>
      <c r="D92" s="156" t="s">
        <v>52</v>
      </c>
      <c r="E92" s="5">
        <f aca="true" t="shared" si="54" ref="E92:F97">H92</f>
        <v>13800</v>
      </c>
      <c r="F92" s="6">
        <f t="shared" si="54"/>
        <v>16698</v>
      </c>
      <c r="G92" s="239">
        <v>1</v>
      </c>
      <c r="H92" s="42">
        <v>13800</v>
      </c>
      <c r="I92" s="5">
        <f t="shared" si="41"/>
        <v>16698</v>
      </c>
      <c r="J92" s="242">
        <f>(I92+I93+I94)/3</f>
        <v>16380.576666666666</v>
      </c>
      <c r="K92" s="156" t="s">
        <v>52</v>
      </c>
      <c r="L92" s="5">
        <v>13800</v>
      </c>
      <c r="M92" s="115">
        <f t="shared" si="42"/>
        <v>16698</v>
      </c>
      <c r="N92" s="239">
        <v>1</v>
      </c>
      <c r="O92" s="133">
        <f aca="true" t="shared" si="55" ref="O92:P94">L92*$N$92</f>
        <v>13800</v>
      </c>
      <c r="P92" s="51">
        <f t="shared" si="55"/>
        <v>16698</v>
      </c>
      <c r="Q92" s="310">
        <f>SUM(O92:O94)/2</f>
        <v>12806.5</v>
      </c>
      <c r="R92" s="312">
        <f>SUM(P92:P94)/2</f>
        <v>15495.865</v>
      </c>
      <c r="S92" s="129"/>
      <c r="T92" s="298">
        <f>J92+$J$95*(J92/($J$71+$J$74+$J$77+$J$80+$J$83+$J$86+$J$89+$J$92))</f>
        <v>19126.00225131229</v>
      </c>
      <c r="U92" s="298">
        <f>T92/G92</f>
        <v>19126.00225131229</v>
      </c>
      <c r="V92" s="299">
        <f>R92+$R$95*(R92/($R$71+$R$74+$R$77+$R$80+$R$83+$R$86+$R$89+$R$92))</f>
        <v>18381.03979300678</v>
      </c>
      <c r="W92" s="300">
        <f>V92/N92</f>
        <v>18381.03979300678</v>
      </c>
    </row>
    <row r="93" spans="1:23" ht="99.75" customHeight="1">
      <c r="A93" s="259"/>
      <c r="B93" s="107"/>
      <c r="C93" s="107"/>
      <c r="D93" s="132" t="s">
        <v>53</v>
      </c>
      <c r="E93" s="7">
        <f t="shared" si="54"/>
        <v>11813</v>
      </c>
      <c r="F93" s="8">
        <f t="shared" si="54"/>
        <v>14293.73</v>
      </c>
      <c r="G93" s="240"/>
      <c r="H93" s="43">
        <v>11813</v>
      </c>
      <c r="I93" s="7">
        <f t="shared" si="41"/>
        <v>14293.73</v>
      </c>
      <c r="J93" s="243"/>
      <c r="K93" s="132" t="s">
        <v>53</v>
      </c>
      <c r="L93" s="7">
        <v>11813</v>
      </c>
      <c r="M93" s="8">
        <f t="shared" si="42"/>
        <v>14293.73</v>
      </c>
      <c r="N93" s="240"/>
      <c r="O93" s="43">
        <f t="shared" si="55"/>
        <v>11813</v>
      </c>
      <c r="P93" s="7">
        <f t="shared" si="55"/>
        <v>14293.73</v>
      </c>
      <c r="Q93" s="308"/>
      <c r="R93" s="243"/>
      <c r="S93" s="129"/>
      <c r="T93" s="267"/>
      <c r="U93" s="267"/>
      <c r="V93" s="300"/>
      <c r="W93" s="300"/>
    </row>
    <row r="94" spans="1:23" ht="99.75" customHeight="1" thickBot="1">
      <c r="A94" s="260"/>
      <c r="B94" s="108"/>
      <c r="C94" s="108"/>
      <c r="D94" s="150" t="s">
        <v>55</v>
      </c>
      <c r="E94" s="9">
        <f t="shared" si="54"/>
        <v>15000</v>
      </c>
      <c r="F94" s="10">
        <f t="shared" si="54"/>
        <v>18150</v>
      </c>
      <c r="G94" s="241"/>
      <c r="H94" s="44">
        <v>15000</v>
      </c>
      <c r="I94" s="9">
        <f t="shared" si="41"/>
        <v>18150</v>
      </c>
      <c r="J94" s="244"/>
      <c r="K94" s="150" t="s">
        <v>55</v>
      </c>
      <c r="L94" s="9"/>
      <c r="M94" s="50">
        <f t="shared" si="42"/>
        <v>0</v>
      </c>
      <c r="N94" s="241"/>
      <c r="O94" s="48">
        <f t="shared" si="55"/>
        <v>0</v>
      </c>
      <c r="P94" s="49">
        <f t="shared" si="55"/>
        <v>0</v>
      </c>
      <c r="Q94" s="309"/>
      <c r="R94" s="244"/>
      <c r="S94" s="129"/>
      <c r="T94" s="267"/>
      <c r="U94" s="267"/>
      <c r="V94" s="300"/>
      <c r="W94" s="300"/>
    </row>
    <row r="95" spans="1:19" ht="99.75" customHeight="1">
      <c r="A95" s="270" t="s">
        <v>51</v>
      </c>
      <c r="B95" s="106"/>
      <c r="C95" s="106"/>
      <c r="D95" s="156" t="s">
        <v>52</v>
      </c>
      <c r="E95" s="5">
        <f t="shared" si="54"/>
        <v>160000</v>
      </c>
      <c r="F95" s="6">
        <f t="shared" si="54"/>
        <v>193600</v>
      </c>
      <c r="G95" s="239">
        <v>1</v>
      </c>
      <c r="H95" s="42">
        <v>160000</v>
      </c>
      <c r="I95" s="5">
        <f t="shared" si="41"/>
        <v>193600</v>
      </c>
      <c r="J95" s="242">
        <f>(I95+I96+I97)/3</f>
        <v>217800</v>
      </c>
      <c r="K95" s="156" t="s">
        <v>52</v>
      </c>
      <c r="L95" s="5">
        <v>160000</v>
      </c>
      <c r="M95" s="115">
        <f t="shared" si="42"/>
        <v>193600</v>
      </c>
      <c r="N95" s="239">
        <v>1</v>
      </c>
      <c r="O95" s="133">
        <f aca="true" t="shared" si="56" ref="O95:P97">L95*$N$95</f>
        <v>160000</v>
      </c>
      <c r="P95" s="51">
        <f t="shared" si="56"/>
        <v>193600</v>
      </c>
      <c r="Q95" s="310">
        <f>SUM(O95:O97)/2</f>
        <v>180000</v>
      </c>
      <c r="R95" s="312">
        <f>SUM(P95:P97)/2</f>
        <v>217800</v>
      </c>
      <c r="S95" s="129"/>
    </row>
    <row r="96" spans="1:20" ht="99.75" customHeight="1">
      <c r="A96" s="305"/>
      <c r="B96" s="107"/>
      <c r="C96" s="107"/>
      <c r="D96" s="132" t="s">
        <v>53</v>
      </c>
      <c r="E96" s="7">
        <f t="shared" si="54"/>
        <v>200000</v>
      </c>
      <c r="F96" s="8">
        <f t="shared" si="54"/>
        <v>242000</v>
      </c>
      <c r="G96" s="240"/>
      <c r="H96" s="43">
        <v>200000</v>
      </c>
      <c r="I96" s="7">
        <f t="shared" si="41"/>
        <v>242000</v>
      </c>
      <c r="J96" s="243"/>
      <c r="K96" s="132" t="s">
        <v>53</v>
      </c>
      <c r="L96" s="7">
        <v>200000</v>
      </c>
      <c r="M96" s="8">
        <f t="shared" si="42"/>
        <v>242000</v>
      </c>
      <c r="N96" s="240"/>
      <c r="O96" s="43">
        <f t="shared" si="56"/>
        <v>200000</v>
      </c>
      <c r="P96" s="7">
        <f t="shared" si="56"/>
        <v>242000</v>
      </c>
      <c r="Q96" s="308"/>
      <c r="R96" s="243"/>
      <c r="S96" s="129"/>
      <c r="T96" s="13"/>
    </row>
    <row r="97" spans="1:20" ht="99.75" customHeight="1" thickBot="1">
      <c r="A97" s="306"/>
      <c r="B97" s="108"/>
      <c r="C97" s="108"/>
      <c r="D97" s="150" t="s">
        <v>55</v>
      </c>
      <c r="E97" s="9">
        <f t="shared" si="54"/>
        <v>180000</v>
      </c>
      <c r="F97" s="10">
        <f t="shared" si="54"/>
        <v>217800</v>
      </c>
      <c r="G97" s="241"/>
      <c r="H97" s="44">
        <v>180000</v>
      </c>
      <c r="I97" s="9">
        <f t="shared" si="41"/>
        <v>217800</v>
      </c>
      <c r="J97" s="244"/>
      <c r="K97" s="150" t="s">
        <v>55</v>
      </c>
      <c r="L97" s="9"/>
      <c r="M97" s="10">
        <f t="shared" si="42"/>
        <v>0</v>
      </c>
      <c r="N97" s="241"/>
      <c r="O97" s="134">
        <f t="shared" si="56"/>
        <v>0</v>
      </c>
      <c r="P97" s="135">
        <f t="shared" si="56"/>
        <v>0</v>
      </c>
      <c r="Q97" s="309"/>
      <c r="R97" s="244"/>
      <c r="S97" s="129"/>
      <c r="T97" s="13"/>
    </row>
    <row r="98" ht="12.75">
      <c r="S98" s="130"/>
    </row>
    <row r="99" spans="1:18" ht="25.5" customHeight="1">
      <c r="A99" s="11" t="s">
        <v>49</v>
      </c>
      <c r="B99" s="11"/>
      <c r="C99" s="11"/>
      <c r="D99" s="145">
        <f>SUM(J6:J97)</f>
        <v>4605587.103333334</v>
      </c>
      <c r="K99" s="311" t="s">
        <v>121</v>
      </c>
      <c r="L99" s="311"/>
      <c r="Q99" s="13">
        <f>SUM(Q6:Q41,Q45:Q68,Q71:Q97)</f>
        <v>3636955.4899999998</v>
      </c>
      <c r="R99" s="13">
        <f>SUM(R6:R41,R45:R68,R71:R97)</f>
        <v>4400716.1429</v>
      </c>
    </row>
    <row r="101" spans="5:20" ht="12.75">
      <c r="E101" s="13"/>
      <c r="F101" s="13"/>
      <c r="G101" s="13"/>
      <c r="I101" s="13"/>
      <c r="J101" s="13"/>
      <c r="K101" s="145"/>
      <c r="L101" s="13"/>
      <c r="M101" s="13"/>
      <c r="N101" s="13"/>
      <c r="O101" s="13"/>
      <c r="P101" s="13"/>
      <c r="Q101" s="13"/>
      <c r="R101" s="13"/>
      <c r="S101" s="131"/>
      <c r="T101" s="13"/>
    </row>
    <row r="102" spans="5:20" ht="12.75">
      <c r="E102" s="13"/>
      <c r="G102" s="13"/>
      <c r="I102" s="13"/>
      <c r="J102" s="13"/>
      <c r="K102" s="145"/>
      <c r="L102" s="13"/>
      <c r="M102" s="13"/>
      <c r="N102" s="13"/>
      <c r="O102" s="13"/>
      <c r="P102" s="13"/>
      <c r="Q102" s="13"/>
      <c r="R102" s="13"/>
      <c r="S102" s="131"/>
      <c r="T102" s="13"/>
    </row>
    <row r="103" spans="5:20" ht="12.75">
      <c r="E103" s="13"/>
      <c r="G103" s="13"/>
      <c r="I103" s="13"/>
      <c r="J103" s="13"/>
      <c r="K103" s="145"/>
      <c r="L103" s="13"/>
      <c r="M103" s="13"/>
      <c r="N103" s="13"/>
      <c r="O103" s="13"/>
      <c r="P103" s="13"/>
      <c r="Q103" s="13"/>
      <c r="R103" s="13"/>
      <c r="S103" s="131"/>
      <c r="T103" s="13"/>
    </row>
    <row r="104" spans="5:20" ht="12.75">
      <c r="E104" s="13"/>
      <c r="G104" s="13"/>
      <c r="I104" s="13"/>
      <c r="J104" s="13"/>
      <c r="K104" s="145"/>
      <c r="L104" s="13"/>
      <c r="M104" s="13"/>
      <c r="N104" s="13"/>
      <c r="O104" s="13"/>
      <c r="P104" s="13"/>
      <c r="Q104" s="13"/>
      <c r="R104" s="13"/>
      <c r="S104" s="131"/>
      <c r="T104" s="13"/>
    </row>
    <row r="105" spans="5:20" ht="12.75">
      <c r="E105" s="13"/>
      <c r="G105" s="13"/>
      <c r="I105" s="13"/>
      <c r="J105" s="13"/>
      <c r="K105" s="145"/>
      <c r="L105" s="13"/>
      <c r="M105" s="13"/>
      <c r="N105" s="13"/>
      <c r="O105" s="13"/>
      <c r="P105" s="13"/>
      <c r="Q105" s="13"/>
      <c r="R105" s="13"/>
      <c r="S105" s="131"/>
      <c r="T105" s="13"/>
    </row>
    <row r="106" spans="5:20" ht="12.75">
      <c r="E106" s="13"/>
      <c r="G106" s="13"/>
      <c r="I106" s="13"/>
      <c r="J106" s="13"/>
      <c r="K106" s="145"/>
      <c r="L106" s="13"/>
      <c r="M106" s="13"/>
      <c r="N106" s="13"/>
      <c r="O106" s="13"/>
      <c r="P106" s="13"/>
      <c r="Q106" s="13"/>
      <c r="R106" s="13"/>
      <c r="S106" s="131"/>
      <c r="T106" s="13"/>
    </row>
    <row r="107" spans="5:20" ht="12.75">
      <c r="E107" s="13"/>
      <c r="G107" s="13"/>
      <c r="I107" s="13"/>
      <c r="J107" s="13"/>
      <c r="K107" s="145"/>
      <c r="L107" s="13"/>
      <c r="M107" s="13"/>
      <c r="N107" s="13"/>
      <c r="O107" s="13"/>
      <c r="P107" s="13"/>
      <c r="Q107" s="13"/>
      <c r="R107" s="13"/>
      <c r="S107" s="131"/>
      <c r="T107" s="13"/>
    </row>
    <row r="108" spans="5:20" ht="12.75">
      <c r="E108" s="13"/>
      <c r="G108" s="13"/>
      <c r="I108" s="13"/>
      <c r="J108" s="13"/>
      <c r="K108" s="145"/>
      <c r="L108" s="13"/>
      <c r="M108" s="13"/>
      <c r="N108" s="13"/>
      <c r="O108" s="13"/>
      <c r="P108" s="13"/>
      <c r="Q108" s="13"/>
      <c r="R108" s="13"/>
      <c r="S108" s="131"/>
      <c r="T108" s="13"/>
    </row>
    <row r="109" spans="5:20" ht="12.75">
      <c r="E109" s="13"/>
      <c r="G109" s="13"/>
      <c r="I109" s="13"/>
      <c r="J109" s="13"/>
      <c r="K109" s="145"/>
      <c r="L109" s="13"/>
      <c r="M109" s="13"/>
      <c r="N109" s="13"/>
      <c r="O109" s="13"/>
      <c r="P109" s="13"/>
      <c r="Q109" s="13"/>
      <c r="R109" s="13"/>
      <c r="S109" s="131"/>
      <c r="T109" s="13"/>
    </row>
    <row r="110" spans="5:20" ht="12.75">
      <c r="E110" s="13"/>
      <c r="G110" s="13"/>
      <c r="I110" s="13"/>
      <c r="J110" s="13"/>
      <c r="K110" s="145"/>
      <c r="L110" s="13"/>
      <c r="M110" s="13"/>
      <c r="N110" s="13"/>
      <c r="O110" s="13"/>
      <c r="P110" s="13"/>
      <c r="Q110" s="13"/>
      <c r="R110" s="13"/>
      <c r="S110" s="131"/>
      <c r="T110" s="13"/>
    </row>
    <row r="111" spans="5:20" ht="12.75">
      <c r="E111" s="13"/>
      <c r="G111" s="13"/>
      <c r="I111" s="13"/>
      <c r="J111" s="13"/>
      <c r="K111" s="145"/>
      <c r="L111" s="13"/>
      <c r="M111" s="13"/>
      <c r="N111" s="13"/>
      <c r="O111" s="13"/>
      <c r="P111" s="13"/>
      <c r="Q111" s="13"/>
      <c r="R111" s="13"/>
      <c r="S111" s="131"/>
      <c r="T111" s="13"/>
    </row>
    <row r="112" spans="5:20" ht="12.75">
      <c r="E112" s="13"/>
      <c r="F112" s="13"/>
      <c r="G112" s="13"/>
      <c r="I112" s="13"/>
      <c r="J112" s="13"/>
      <c r="K112" s="145"/>
      <c r="L112" s="13"/>
      <c r="M112" s="13"/>
      <c r="N112" s="13"/>
      <c r="O112" s="13"/>
      <c r="P112" s="13"/>
      <c r="Q112" s="13"/>
      <c r="R112" s="13"/>
      <c r="S112" s="131"/>
      <c r="T112" s="13"/>
    </row>
    <row r="113" spans="5:20" ht="12.75">
      <c r="E113" s="13"/>
      <c r="F113" s="13"/>
      <c r="G113" s="13"/>
      <c r="I113" s="13"/>
      <c r="J113" s="13"/>
      <c r="K113" s="145"/>
      <c r="L113" s="13"/>
      <c r="M113" s="13"/>
      <c r="N113" s="13"/>
      <c r="O113" s="13"/>
      <c r="P113" s="13"/>
      <c r="Q113" s="13"/>
      <c r="R113" s="13"/>
      <c r="S113" s="131"/>
      <c r="T113" s="13"/>
    </row>
    <row r="114" spans="5:20" ht="12.75">
      <c r="E114" s="13"/>
      <c r="F114" s="13"/>
      <c r="G114" s="13"/>
      <c r="I114" s="13"/>
      <c r="J114" s="13"/>
      <c r="K114" s="145"/>
      <c r="L114" s="13"/>
      <c r="M114" s="13"/>
      <c r="N114" s="13"/>
      <c r="O114" s="13"/>
      <c r="P114" s="13"/>
      <c r="Q114" s="13"/>
      <c r="R114" s="13"/>
      <c r="S114" s="131"/>
      <c r="T114" s="13"/>
    </row>
    <row r="115" spans="5:20" ht="12.75">
      <c r="E115" s="13"/>
      <c r="F115" s="13"/>
      <c r="G115" s="13"/>
      <c r="I115" s="13"/>
      <c r="J115" s="13"/>
      <c r="K115" s="145"/>
      <c r="L115" s="13"/>
      <c r="M115" s="13"/>
      <c r="N115" s="13"/>
      <c r="O115" s="13"/>
      <c r="P115" s="13"/>
      <c r="Q115" s="13"/>
      <c r="R115" s="13"/>
      <c r="S115" s="131"/>
      <c r="T115" s="13"/>
    </row>
    <row r="116" spans="5:20" ht="12.75">
      <c r="E116" s="13"/>
      <c r="F116" s="13"/>
      <c r="G116" s="13"/>
      <c r="I116" s="13"/>
      <c r="J116" s="13"/>
      <c r="K116" s="145"/>
      <c r="L116" s="13"/>
      <c r="M116" s="13"/>
      <c r="N116" s="13"/>
      <c r="O116" s="13"/>
      <c r="P116" s="13"/>
      <c r="Q116" s="13"/>
      <c r="R116" s="13"/>
      <c r="S116" s="131"/>
      <c r="T116" s="13"/>
    </row>
    <row r="117" spans="5:20" ht="12.75">
      <c r="E117" s="13"/>
      <c r="F117" s="13"/>
      <c r="G117" s="13"/>
      <c r="I117" s="13"/>
      <c r="J117" s="13"/>
      <c r="K117" s="145"/>
      <c r="L117" s="13"/>
      <c r="M117" s="13"/>
      <c r="N117" s="13"/>
      <c r="O117" s="13"/>
      <c r="P117" s="13"/>
      <c r="Q117" s="13"/>
      <c r="R117" s="13"/>
      <c r="S117" s="131"/>
      <c r="T117" s="13"/>
    </row>
    <row r="118" spans="5:20" ht="12.75">
      <c r="E118" s="13"/>
      <c r="F118" s="13"/>
      <c r="G118" s="13"/>
      <c r="I118" s="13"/>
      <c r="J118" s="13"/>
      <c r="K118" s="145"/>
      <c r="L118" s="13"/>
      <c r="M118" s="13"/>
      <c r="N118" s="13"/>
      <c r="O118" s="13"/>
      <c r="P118" s="13"/>
      <c r="Q118" s="13"/>
      <c r="R118" s="13"/>
      <c r="S118" s="131"/>
      <c r="T118" s="13"/>
    </row>
    <row r="119" spans="5:20" ht="12.75">
      <c r="E119" s="13"/>
      <c r="F119" s="13"/>
      <c r="G119" s="13"/>
      <c r="I119" s="13"/>
      <c r="J119" s="13"/>
      <c r="K119" s="145"/>
      <c r="L119" s="13"/>
      <c r="M119" s="13"/>
      <c r="N119" s="13"/>
      <c r="O119" s="13"/>
      <c r="P119" s="13"/>
      <c r="Q119" s="13"/>
      <c r="R119" s="13"/>
      <c r="S119" s="131"/>
      <c r="T119" s="13"/>
    </row>
    <row r="120" spans="5:20" ht="12.75">
      <c r="E120" s="13"/>
      <c r="F120" s="13"/>
      <c r="G120" s="13"/>
      <c r="I120" s="13"/>
      <c r="J120" s="13"/>
      <c r="K120" s="145"/>
      <c r="L120" s="13"/>
      <c r="M120" s="13"/>
      <c r="N120" s="13"/>
      <c r="O120" s="13"/>
      <c r="P120" s="13"/>
      <c r="Q120" s="13"/>
      <c r="R120" s="13"/>
      <c r="S120" s="131"/>
      <c r="T120" s="13"/>
    </row>
  </sheetData>
  <sheetProtection/>
  <mergeCells count="235">
    <mergeCell ref="R92:R94"/>
    <mergeCell ref="R95:R97"/>
    <mergeCell ref="R63:R65"/>
    <mergeCell ref="R66:R68"/>
    <mergeCell ref="R71:R73"/>
    <mergeCell ref="R74:R76"/>
    <mergeCell ref="R77:R79"/>
    <mergeCell ref="R80:R82"/>
    <mergeCell ref="R83:R85"/>
    <mergeCell ref="R86:R88"/>
    <mergeCell ref="R89:R91"/>
    <mergeCell ref="R33:R35"/>
    <mergeCell ref="R36:R38"/>
    <mergeCell ref="R39:R41"/>
    <mergeCell ref="R45:R47"/>
    <mergeCell ref="R48:R50"/>
    <mergeCell ref="R51:R53"/>
    <mergeCell ref="R54:R56"/>
    <mergeCell ref="R57:R59"/>
    <mergeCell ref="R60:R62"/>
    <mergeCell ref="R6:R8"/>
    <mergeCell ref="R9:R11"/>
    <mergeCell ref="R12:R14"/>
    <mergeCell ref="R15:R17"/>
    <mergeCell ref="R18:R20"/>
    <mergeCell ref="R21:R23"/>
    <mergeCell ref="R24:R26"/>
    <mergeCell ref="R27:R29"/>
    <mergeCell ref="R30:R32"/>
    <mergeCell ref="N95:N97"/>
    <mergeCell ref="Q95:Q97"/>
    <mergeCell ref="K99:L99"/>
    <mergeCell ref="N80:N82"/>
    <mergeCell ref="Q80:Q82"/>
    <mergeCell ref="N83:N85"/>
    <mergeCell ref="Q83:Q85"/>
    <mergeCell ref="N86:N88"/>
    <mergeCell ref="Q86:Q88"/>
    <mergeCell ref="N89:N91"/>
    <mergeCell ref="Q89:Q91"/>
    <mergeCell ref="N92:N94"/>
    <mergeCell ref="Q92:Q94"/>
    <mergeCell ref="N63:N65"/>
    <mergeCell ref="Q63:Q65"/>
    <mergeCell ref="N66:N68"/>
    <mergeCell ref="Q66:Q68"/>
    <mergeCell ref="N71:N73"/>
    <mergeCell ref="Q71:Q73"/>
    <mergeCell ref="N74:N76"/>
    <mergeCell ref="Q74:Q76"/>
    <mergeCell ref="N77:N79"/>
    <mergeCell ref="Q77:Q79"/>
    <mergeCell ref="N48:N50"/>
    <mergeCell ref="Q48:Q50"/>
    <mergeCell ref="N51:N53"/>
    <mergeCell ref="Q51:Q53"/>
    <mergeCell ref="N54:N56"/>
    <mergeCell ref="Q54:Q56"/>
    <mergeCell ref="N57:N59"/>
    <mergeCell ref="Q57:Q59"/>
    <mergeCell ref="N60:N62"/>
    <mergeCell ref="Q60:Q62"/>
    <mergeCell ref="N30:N32"/>
    <mergeCell ref="Q30:Q32"/>
    <mergeCell ref="N33:N35"/>
    <mergeCell ref="Q33:Q35"/>
    <mergeCell ref="N36:N38"/>
    <mergeCell ref="Q36:Q38"/>
    <mergeCell ref="N15:N17"/>
    <mergeCell ref="Q15:Q17"/>
    <mergeCell ref="N18:N20"/>
    <mergeCell ref="Q18:Q20"/>
    <mergeCell ref="N21:N23"/>
    <mergeCell ref="Q21:Q23"/>
    <mergeCell ref="N6:N8"/>
    <mergeCell ref="Q6:Q8"/>
    <mergeCell ref="N9:N11"/>
    <mergeCell ref="Q9:Q11"/>
    <mergeCell ref="N12:N14"/>
    <mergeCell ref="Q12:Q14"/>
    <mergeCell ref="G92:G94"/>
    <mergeCell ref="J92:J94"/>
    <mergeCell ref="N24:N26"/>
    <mergeCell ref="Q24:Q26"/>
    <mergeCell ref="N27:N29"/>
    <mergeCell ref="Q27:Q29"/>
    <mergeCell ref="N39:N41"/>
    <mergeCell ref="Q39:Q41"/>
    <mergeCell ref="N45:N47"/>
    <mergeCell ref="Q45:Q47"/>
    <mergeCell ref="A86:A88"/>
    <mergeCell ref="G86:G88"/>
    <mergeCell ref="J86:J88"/>
    <mergeCell ref="A95:A97"/>
    <mergeCell ref="G95:G97"/>
    <mergeCell ref="J95:J97"/>
    <mergeCell ref="A89:A91"/>
    <mergeCell ref="G89:G91"/>
    <mergeCell ref="J89:J91"/>
    <mergeCell ref="A92:A94"/>
    <mergeCell ref="A66:A68"/>
    <mergeCell ref="G66:G68"/>
    <mergeCell ref="J66:J68"/>
    <mergeCell ref="A83:A85"/>
    <mergeCell ref="G83:G85"/>
    <mergeCell ref="J83:J85"/>
    <mergeCell ref="G74:G76"/>
    <mergeCell ref="J74:J76"/>
    <mergeCell ref="A77:A79"/>
    <mergeCell ref="A80:A82"/>
    <mergeCell ref="A57:A59"/>
    <mergeCell ref="G57:G59"/>
    <mergeCell ref="J57:J59"/>
    <mergeCell ref="A60:A62"/>
    <mergeCell ref="G60:G62"/>
    <mergeCell ref="J60:J62"/>
    <mergeCell ref="A63:A65"/>
    <mergeCell ref="G63:G65"/>
    <mergeCell ref="J63:J65"/>
    <mergeCell ref="A18:A20"/>
    <mergeCell ref="G18:G20"/>
    <mergeCell ref="J18:J20"/>
    <mergeCell ref="A27:A29"/>
    <mergeCell ref="G27:G29"/>
    <mergeCell ref="G39:G41"/>
    <mergeCell ref="J39:J41"/>
    <mergeCell ref="G80:G82"/>
    <mergeCell ref="J80:J82"/>
    <mergeCell ref="A71:A73"/>
    <mergeCell ref="G71:G73"/>
    <mergeCell ref="A30:A32"/>
    <mergeCell ref="G30:G32"/>
    <mergeCell ref="J30:J32"/>
    <mergeCell ref="G77:G79"/>
    <mergeCell ref="J77:J79"/>
    <mergeCell ref="A39:A41"/>
    <mergeCell ref="J71:J73"/>
    <mergeCell ref="A74:A76"/>
    <mergeCell ref="A33:A35"/>
    <mergeCell ref="G33:G35"/>
    <mergeCell ref="J33:J35"/>
    <mergeCell ref="A21:A23"/>
    <mergeCell ref="G21:G23"/>
    <mergeCell ref="J21:J23"/>
    <mergeCell ref="J27:J29"/>
    <mergeCell ref="A24:A26"/>
    <mergeCell ref="G24:G26"/>
    <mergeCell ref="J24:J26"/>
    <mergeCell ref="A36:A38"/>
    <mergeCell ref="G36:G38"/>
    <mergeCell ref="J36:J38"/>
    <mergeCell ref="A51:A53"/>
    <mergeCell ref="G51:G53"/>
    <mergeCell ref="J51:J53"/>
    <mergeCell ref="G48:G50"/>
    <mergeCell ref="J48:J50"/>
    <mergeCell ref="A54:A56"/>
    <mergeCell ref="G54:G56"/>
    <mergeCell ref="J54:J56"/>
    <mergeCell ref="A45:A47"/>
    <mergeCell ref="G45:G47"/>
    <mergeCell ref="J45:J47"/>
    <mergeCell ref="A48:A50"/>
    <mergeCell ref="A12:A14"/>
    <mergeCell ref="G12:G14"/>
    <mergeCell ref="J12:J14"/>
    <mergeCell ref="A6:A8"/>
    <mergeCell ref="G6:G8"/>
    <mergeCell ref="J6:J8"/>
    <mergeCell ref="T51:T53"/>
    <mergeCell ref="T54:T56"/>
    <mergeCell ref="T57:T59"/>
    <mergeCell ref="T60:T62"/>
    <mergeCell ref="A9:A11"/>
    <mergeCell ref="G9:G11"/>
    <mergeCell ref="J9:J11"/>
    <mergeCell ref="A15:A17"/>
    <mergeCell ref="G15:G17"/>
    <mergeCell ref="J15:J17"/>
    <mergeCell ref="T63:T65"/>
    <mergeCell ref="U45:U47"/>
    <mergeCell ref="U48:U50"/>
    <mergeCell ref="U51:U53"/>
    <mergeCell ref="U54:U56"/>
    <mergeCell ref="U57:U59"/>
    <mergeCell ref="U60:U62"/>
    <mergeCell ref="U63:U65"/>
    <mergeCell ref="T45:T47"/>
    <mergeCell ref="T48:T50"/>
    <mergeCell ref="V45:V47"/>
    <mergeCell ref="W45:W47"/>
    <mergeCell ref="V48:V50"/>
    <mergeCell ref="W48:W50"/>
    <mergeCell ref="V51:V53"/>
    <mergeCell ref="W51:W53"/>
    <mergeCell ref="V54:V56"/>
    <mergeCell ref="W54:W56"/>
    <mergeCell ref="V57:V59"/>
    <mergeCell ref="W57:W59"/>
    <mergeCell ref="U89:U91"/>
    <mergeCell ref="V89:V91"/>
    <mergeCell ref="W89:W91"/>
    <mergeCell ref="V60:V62"/>
    <mergeCell ref="W60:W62"/>
    <mergeCell ref="V63:V65"/>
    <mergeCell ref="W63:W65"/>
    <mergeCell ref="T71:T73"/>
    <mergeCell ref="T74:T76"/>
    <mergeCell ref="T77:T79"/>
    <mergeCell ref="T80:T82"/>
    <mergeCell ref="T83:T85"/>
    <mergeCell ref="U71:U73"/>
    <mergeCell ref="V71:V73"/>
    <mergeCell ref="W71:W73"/>
    <mergeCell ref="U74:U76"/>
    <mergeCell ref="U92:U94"/>
    <mergeCell ref="V92:V94"/>
    <mergeCell ref="W92:W94"/>
    <mergeCell ref="T86:T88"/>
    <mergeCell ref="T89:T91"/>
    <mergeCell ref="T92:T94"/>
    <mergeCell ref="V74:V76"/>
    <mergeCell ref="W74:W76"/>
    <mergeCell ref="U77:U79"/>
    <mergeCell ref="V77:V79"/>
    <mergeCell ref="W77:W79"/>
    <mergeCell ref="U80:U82"/>
    <mergeCell ref="V80:V82"/>
    <mergeCell ref="W80:W82"/>
    <mergeCell ref="U83:U85"/>
    <mergeCell ref="V83:V85"/>
    <mergeCell ref="W83:W85"/>
    <mergeCell ref="U86:U88"/>
    <mergeCell ref="V86:V88"/>
    <mergeCell ref="W86:W88"/>
  </mergeCells>
  <printOptions/>
  <pageMargins left="0.25" right="0.25" top="0.75" bottom="0.75" header="0.3" footer="0.3"/>
  <pageSetup fitToHeight="0" fitToWidth="1" horizontalDpi="600" verticalDpi="600" orientation="landscape" paperSize="8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tabSelected="1" zoomScalePageLayoutView="0" workbookViewId="0" topLeftCell="A166">
      <selection activeCell="B183" sqref="B183"/>
    </sheetView>
  </sheetViews>
  <sheetFormatPr defaultColWidth="9.140625" defaultRowHeight="12.75"/>
  <cols>
    <col min="1" max="1" width="45.28125" style="0" customWidth="1"/>
    <col min="2" max="2" width="15.7109375" style="0" customWidth="1"/>
    <col min="3" max="3" width="18.00390625" style="0" customWidth="1"/>
    <col min="4" max="5" width="25.7109375" style="0" customWidth="1"/>
    <col min="6" max="6" width="34.8515625" style="0" customWidth="1"/>
  </cols>
  <sheetData>
    <row r="1" spans="1:6" ht="18">
      <c r="A1" s="378" t="s">
        <v>187</v>
      </c>
      <c r="B1" s="378"/>
      <c r="C1" s="378"/>
      <c r="D1" s="378"/>
      <c r="E1" s="376" t="s">
        <v>186</v>
      </c>
      <c r="F1" s="376"/>
    </row>
    <row r="2" spans="1:6" ht="19.5" customHeight="1">
      <c r="A2" s="169"/>
      <c r="B2" s="174"/>
      <c r="C2" s="169"/>
      <c r="D2" s="169"/>
      <c r="E2" s="174"/>
      <c r="F2" s="169"/>
    </row>
    <row r="3" spans="1:6" ht="20.25" customHeight="1">
      <c r="A3" s="313" t="s">
        <v>188</v>
      </c>
      <c r="B3" s="313"/>
      <c r="C3" s="313"/>
      <c r="D3" s="313"/>
      <c r="E3" s="313"/>
      <c r="F3" s="313"/>
    </row>
    <row r="4" spans="1:5" ht="19.5" customHeight="1">
      <c r="A4" s="171"/>
      <c r="B4" s="171"/>
      <c r="C4" s="171"/>
      <c r="D4" s="171"/>
      <c r="E4" s="171"/>
    </row>
    <row r="5" spans="1:6" ht="19.5" customHeight="1">
      <c r="A5" s="178" t="s">
        <v>47</v>
      </c>
      <c r="B5" s="167"/>
      <c r="C5" s="178"/>
      <c r="D5" s="167"/>
      <c r="E5" s="167"/>
      <c r="F5" s="75"/>
    </row>
    <row r="6" spans="1:4" ht="16.5" customHeight="1" thickBot="1">
      <c r="A6" s="1"/>
      <c r="C6" s="1"/>
      <c r="D6" s="224"/>
    </row>
    <row r="7" spans="1:6" ht="70.5" customHeight="1" thickBot="1">
      <c r="A7" s="227" t="s">
        <v>0</v>
      </c>
      <c r="B7" s="226" t="s">
        <v>174</v>
      </c>
      <c r="C7" s="206" t="s">
        <v>184</v>
      </c>
      <c r="D7" s="225" t="s">
        <v>136</v>
      </c>
      <c r="E7" s="221" t="s">
        <v>137</v>
      </c>
      <c r="F7" s="221" t="s">
        <v>189</v>
      </c>
    </row>
    <row r="8" spans="1:6" s="127" customFormat="1" ht="19.5" customHeight="1">
      <c r="A8" s="207"/>
      <c r="B8" s="208"/>
      <c r="C8" s="208"/>
      <c r="D8" s="209"/>
      <c r="E8" s="209"/>
      <c r="F8" s="128"/>
    </row>
    <row r="9" spans="1:6" ht="19.5" customHeight="1" thickBot="1">
      <c r="A9" s="180" t="s">
        <v>44</v>
      </c>
      <c r="B9" s="180"/>
      <c r="C9" s="180"/>
      <c r="D9" s="180"/>
      <c r="E9" s="181"/>
      <c r="F9" s="186"/>
    </row>
    <row r="10" spans="1:6" ht="30" customHeight="1" thickBot="1">
      <c r="A10" s="379" t="s">
        <v>181</v>
      </c>
      <c r="B10" s="275">
        <v>10</v>
      </c>
      <c r="C10" s="327">
        <v>24</v>
      </c>
      <c r="D10" s="374"/>
      <c r="E10" s="375">
        <f>D10*B10</f>
        <v>0</v>
      </c>
      <c r="F10" s="377"/>
    </row>
    <row r="11" spans="1:6" ht="13.5" thickBot="1">
      <c r="A11" s="380"/>
      <c r="B11" s="276"/>
      <c r="C11" s="327"/>
      <c r="D11" s="374"/>
      <c r="E11" s="375"/>
      <c r="F11" s="377"/>
    </row>
    <row r="12" spans="1:6" ht="104.25" customHeight="1" thickBot="1">
      <c r="A12" s="381"/>
      <c r="B12" s="277"/>
      <c r="C12" s="327"/>
      <c r="D12" s="374"/>
      <c r="E12" s="375"/>
      <c r="F12" s="377"/>
    </row>
    <row r="13" spans="1:6" ht="24.75" customHeight="1">
      <c r="A13" s="255" t="s">
        <v>177</v>
      </c>
      <c r="B13" s="239">
        <v>1</v>
      </c>
      <c r="C13" s="314">
        <v>24</v>
      </c>
      <c r="D13" s="362"/>
      <c r="E13" s="331">
        <f>D13*B13</f>
        <v>0</v>
      </c>
      <c r="F13" s="337"/>
    </row>
    <row r="14" spans="1:6" ht="12.75">
      <c r="A14" s="256"/>
      <c r="B14" s="240"/>
      <c r="C14" s="315"/>
      <c r="D14" s="363"/>
      <c r="E14" s="332"/>
      <c r="F14" s="338"/>
    </row>
    <row r="15" spans="1:6" ht="116.25" customHeight="1" thickBot="1">
      <c r="A15" s="257"/>
      <c r="B15" s="273"/>
      <c r="C15" s="316"/>
      <c r="D15" s="364"/>
      <c r="E15" s="333"/>
      <c r="F15" s="351"/>
    </row>
    <row r="16" spans="1:6" ht="22.5" customHeight="1">
      <c r="A16" s="255" t="s">
        <v>178</v>
      </c>
      <c r="B16" s="239">
        <v>15</v>
      </c>
      <c r="C16" s="314">
        <v>24</v>
      </c>
      <c r="D16" s="362"/>
      <c r="E16" s="331">
        <f>D16*B16</f>
        <v>0</v>
      </c>
      <c r="F16" s="337"/>
    </row>
    <row r="17" spans="1:6" ht="12.75">
      <c r="A17" s="256"/>
      <c r="B17" s="240"/>
      <c r="C17" s="315"/>
      <c r="D17" s="363"/>
      <c r="E17" s="332"/>
      <c r="F17" s="338"/>
    </row>
    <row r="18" spans="1:6" ht="110.25" customHeight="1" thickBot="1">
      <c r="A18" s="257"/>
      <c r="B18" s="241"/>
      <c r="C18" s="316"/>
      <c r="D18" s="364"/>
      <c r="E18" s="333"/>
      <c r="F18" s="351"/>
    </row>
    <row r="19" spans="1:6" ht="25.5" customHeight="1">
      <c r="A19" s="255" t="s">
        <v>179</v>
      </c>
      <c r="B19" s="261">
        <v>15</v>
      </c>
      <c r="C19" s="314">
        <v>24</v>
      </c>
      <c r="D19" s="362"/>
      <c r="E19" s="331">
        <f>D19*B19</f>
        <v>0</v>
      </c>
      <c r="F19" s="337"/>
    </row>
    <row r="20" spans="1:6" ht="12.75">
      <c r="A20" s="256"/>
      <c r="B20" s="240"/>
      <c r="C20" s="315"/>
      <c r="D20" s="363"/>
      <c r="E20" s="332"/>
      <c r="F20" s="338"/>
    </row>
    <row r="21" spans="1:6" ht="136.5" customHeight="1" thickBot="1">
      <c r="A21" s="257"/>
      <c r="B21" s="241"/>
      <c r="C21" s="316"/>
      <c r="D21" s="364"/>
      <c r="E21" s="333"/>
      <c r="F21" s="351"/>
    </row>
    <row r="22" spans="1:6" ht="24" customHeight="1">
      <c r="A22" s="236" t="s">
        <v>180</v>
      </c>
      <c r="B22" s="275">
        <v>1</v>
      </c>
      <c r="C22" s="314">
        <v>24</v>
      </c>
      <c r="D22" s="352"/>
      <c r="E22" s="331">
        <f>D22*B22</f>
        <v>0</v>
      </c>
      <c r="F22" s="337"/>
    </row>
    <row r="23" spans="1:6" ht="25.5" customHeight="1">
      <c r="A23" s="249"/>
      <c r="B23" s="276"/>
      <c r="C23" s="315"/>
      <c r="D23" s="353"/>
      <c r="E23" s="332"/>
      <c r="F23" s="338"/>
    </row>
    <row r="24" spans="1:6" ht="60" customHeight="1" thickBot="1">
      <c r="A24" s="250"/>
      <c r="B24" s="277"/>
      <c r="C24" s="316"/>
      <c r="D24" s="354"/>
      <c r="E24" s="333"/>
      <c r="F24" s="351"/>
    </row>
    <row r="25" spans="1:6" ht="19.5" customHeight="1">
      <c r="A25" s="154"/>
      <c r="B25" s="27"/>
      <c r="C25" s="154"/>
      <c r="D25" s="22"/>
      <c r="E25" s="59"/>
      <c r="F25" s="56"/>
    </row>
    <row r="26" spans="1:6" ht="19.5" customHeight="1" thickBot="1">
      <c r="A26" s="180" t="s">
        <v>45</v>
      </c>
      <c r="B26" s="180"/>
      <c r="C26" s="184"/>
      <c r="D26" s="180"/>
      <c r="E26" s="181"/>
      <c r="F26" s="182"/>
    </row>
    <row r="27" spans="1:6" ht="25.5" customHeight="1">
      <c r="A27" s="255" t="s">
        <v>148</v>
      </c>
      <c r="B27" s="239">
        <v>10</v>
      </c>
      <c r="C27" s="314">
        <v>24</v>
      </c>
      <c r="D27" s="362"/>
      <c r="E27" s="331">
        <f>D27*B27</f>
        <v>0</v>
      </c>
      <c r="F27" s="337"/>
    </row>
    <row r="28" spans="1:6" ht="12.75">
      <c r="A28" s="256"/>
      <c r="B28" s="240"/>
      <c r="C28" s="315"/>
      <c r="D28" s="363"/>
      <c r="E28" s="332"/>
      <c r="F28" s="338"/>
    </row>
    <row r="29" spans="1:6" ht="42" customHeight="1" thickBot="1">
      <c r="A29" s="257"/>
      <c r="B29" s="241"/>
      <c r="C29" s="316"/>
      <c r="D29" s="364"/>
      <c r="E29" s="333"/>
      <c r="F29" s="351"/>
    </row>
    <row r="30" spans="1:6" ht="24.75" customHeight="1">
      <c r="A30" s="371" t="s">
        <v>182</v>
      </c>
      <c r="B30" s="239">
        <v>1</v>
      </c>
      <c r="C30" s="314">
        <v>24</v>
      </c>
      <c r="D30" s="362"/>
      <c r="E30" s="331">
        <f>D30*B30</f>
        <v>0</v>
      </c>
      <c r="F30" s="337"/>
    </row>
    <row r="31" spans="1:6" ht="12.75">
      <c r="A31" s="372"/>
      <c r="B31" s="240"/>
      <c r="C31" s="315"/>
      <c r="D31" s="363"/>
      <c r="E31" s="332"/>
      <c r="F31" s="338"/>
    </row>
    <row r="32" spans="1:6" ht="148.5" customHeight="1" thickBot="1">
      <c r="A32" s="373"/>
      <c r="B32" s="241"/>
      <c r="C32" s="316"/>
      <c r="D32" s="364"/>
      <c r="E32" s="333"/>
      <c r="F32" s="351"/>
    </row>
    <row r="33" spans="1:6" ht="20.25" customHeight="1">
      <c r="A33" s="255" t="s">
        <v>161</v>
      </c>
      <c r="B33" s="239">
        <v>4</v>
      </c>
      <c r="C33" s="314">
        <v>36</v>
      </c>
      <c r="D33" s="362"/>
      <c r="E33" s="331">
        <f>D33*B33</f>
        <v>0</v>
      </c>
      <c r="F33" s="337"/>
    </row>
    <row r="34" spans="1:6" ht="12.75">
      <c r="A34" s="256"/>
      <c r="B34" s="240"/>
      <c r="C34" s="315"/>
      <c r="D34" s="363"/>
      <c r="E34" s="332"/>
      <c r="F34" s="338"/>
    </row>
    <row r="35" spans="1:6" ht="30.75" customHeight="1" thickBot="1">
      <c r="A35" s="257"/>
      <c r="B35" s="241"/>
      <c r="C35" s="316"/>
      <c r="D35" s="364"/>
      <c r="E35" s="333"/>
      <c r="F35" s="351"/>
    </row>
    <row r="36" spans="1:6" ht="27.75" customHeight="1">
      <c r="A36" s="255" t="s">
        <v>183</v>
      </c>
      <c r="B36" s="239">
        <v>1</v>
      </c>
      <c r="C36" s="314">
        <v>36</v>
      </c>
      <c r="D36" s="362"/>
      <c r="E36" s="331">
        <f>D36*B36</f>
        <v>0</v>
      </c>
      <c r="F36" s="337"/>
    </row>
    <row r="37" spans="1:6" ht="12.75">
      <c r="A37" s="256"/>
      <c r="B37" s="240"/>
      <c r="C37" s="315"/>
      <c r="D37" s="363"/>
      <c r="E37" s="332"/>
      <c r="F37" s="338"/>
    </row>
    <row r="38" spans="1:6" ht="268.5" customHeight="1" thickBot="1">
      <c r="A38" s="257"/>
      <c r="B38" s="241"/>
      <c r="C38" s="316"/>
      <c r="D38" s="364"/>
      <c r="E38" s="333"/>
      <c r="F38" s="351"/>
    </row>
    <row r="39" spans="1:6" ht="12.75">
      <c r="A39" s="368" t="s">
        <v>162</v>
      </c>
      <c r="B39" s="239">
        <v>21</v>
      </c>
      <c r="C39" s="317">
        <v>24</v>
      </c>
      <c r="D39" s="362"/>
      <c r="E39" s="331">
        <f>D39*B39</f>
        <v>0</v>
      </c>
      <c r="F39" s="337"/>
    </row>
    <row r="40" spans="1:6" ht="12.75">
      <c r="A40" s="369"/>
      <c r="B40" s="240"/>
      <c r="C40" s="318"/>
      <c r="D40" s="363"/>
      <c r="E40" s="332"/>
      <c r="F40" s="338"/>
    </row>
    <row r="41" spans="1:6" ht="324.75" customHeight="1" thickBot="1">
      <c r="A41" s="370"/>
      <c r="B41" s="241"/>
      <c r="C41" s="319"/>
      <c r="D41" s="364"/>
      <c r="E41" s="333"/>
      <c r="F41" s="351"/>
    </row>
    <row r="42" spans="1:6" ht="12.75">
      <c r="A42" s="255" t="s">
        <v>135</v>
      </c>
      <c r="B42" s="239">
        <v>21</v>
      </c>
      <c r="C42" s="314">
        <v>24</v>
      </c>
      <c r="D42" s="362"/>
      <c r="E42" s="331">
        <f>D42*B42</f>
        <v>0</v>
      </c>
      <c r="F42" s="337"/>
    </row>
    <row r="43" spans="1:6" ht="12.75">
      <c r="A43" s="256"/>
      <c r="B43" s="240"/>
      <c r="C43" s="315"/>
      <c r="D43" s="363"/>
      <c r="E43" s="332"/>
      <c r="F43" s="338"/>
    </row>
    <row r="44" spans="1:6" ht="90.75" customHeight="1" thickBot="1">
      <c r="A44" s="257"/>
      <c r="B44" s="273"/>
      <c r="C44" s="316"/>
      <c r="D44" s="364"/>
      <c r="E44" s="333"/>
      <c r="F44" s="351"/>
    </row>
    <row r="45" spans="1:6" ht="12.75">
      <c r="A45" s="255" t="s">
        <v>89</v>
      </c>
      <c r="B45" s="239">
        <v>1</v>
      </c>
      <c r="C45" s="314">
        <v>24</v>
      </c>
      <c r="D45" s="362"/>
      <c r="E45" s="331">
        <f>D45*B45</f>
        <v>0</v>
      </c>
      <c r="F45" s="337"/>
    </row>
    <row r="46" spans="1:6" ht="12.75">
      <c r="A46" s="256"/>
      <c r="B46" s="240"/>
      <c r="C46" s="315"/>
      <c r="D46" s="363"/>
      <c r="E46" s="332"/>
      <c r="F46" s="338"/>
    </row>
    <row r="47" spans="1:6" ht="144.75" customHeight="1" thickBot="1">
      <c r="A47" s="257"/>
      <c r="B47" s="241"/>
      <c r="C47" s="316"/>
      <c r="D47" s="364"/>
      <c r="E47" s="333"/>
      <c r="F47" s="351"/>
    </row>
    <row r="48" spans="1:6" ht="12.75">
      <c r="A48" s="255" t="s">
        <v>90</v>
      </c>
      <c r="B48" s="239">
        <v>21</v>
      </c>
      <c r="C48" s="314">
        <v>24</v>
      </c>
      <c r="D48" s="362"/>
      <c r="E48" s="331">
        <f>D48*B48</f>
        <v>0</v>
      </c>
      <c r="F48" s="337"/>
    </row>
    <row r="49" spans="1:6" ht="12.75">
      <c r="A49" s="256"/>
      <c r="B49" s="240"/>
      <c r="C49" s="315"/>
      <c r="D49" s="363"/>
      <c r="E49" s="332"/>
      <c r="F49" s="338"/>
    </row>
    <row r="50" spans="1:6" ht="199.5" customHeight="1" thickBot="1">
      <c r="A50" s="257"/>
      <c r="B50" s="241"/>
      <c r="C50" s="316"/>
      <c r="D50" s="364"/>
      <c r="E50" s="333"/>
      <c r="F50" s="351"/>
    </row>
    <row r="51" spans="1:6" ht="12.75">
      <c r="A51" s="255" t="s">
        <v>91</v>
      </c>
      <c r="B51" s="239">
        <v>21</v>
      </c>
      <c r="C51" s="314">
        <v>24</v>
      </c>
      <c r="D51" s="362"/>
      <c r="E51" s="331">
        <f>D51*B51</f>
        <v>0</v>
      </c>
      <c r="F51" s="337"/>
    </row>
    <row r="52" spans="1:6" ht="12.75">
      <c r="A52" s="256"/>
      <c r="B52" s="240"/>
      <c r="C52" s="315"/>
      <c r="D52" s="363"/>
      <c r="E52" s="332"/>
      <c r="F52" s="338"/>
    </row>
    <row r="53" spans="1:6" ht="153" customHeight="1" thickBot="1">
      <c r="A53" s="257"/>
      <c r="B53" s="241"/>
      <c r="C53" s="316"/>
      <c r="D53" s="364"/>
      <c r="E53" s="333"/>
      <c r="F53" s="351"/>
    </row>
    <row r="54" spans="1:6" ht="12.75">
      <c r="A54" s="255" t="s">
        <v>173</v>
      </c>
      <c r="B54" s="239">
        <v>1</v>
      </c>
      <c r="C54" s="314">
        <v>24</v>
      </c>
      <c r="D54" s="362"/>
      <c r="E54" s="331">
        <f>D54*B54</f>
        <v>0</v>
      </c>
      <c r="F54" s="337"/>
    </row>
    <row r="55" spans="1:6" ht="12.75">
      <c r="A55" s="256"/>
      <c r="B55" s="240"/>
      <c r="C55" s="315"/>
      <c r="D55" s="363"/>
      <c r="E55" s="332"/>
      <c r="F55" s="338"/>
    </row>
    <row r="56" spans="1:6" ht="96.75" customHeight="1" thickBot="1">
      <c r="A56" s="257"/>
      <c r="B56" s="273"/>
      <c r="C56" s="316"/>
      <c r="D56" s="364"/>
      <c r="E56" s="333"/>
      <c r="F56" s="351"/>
    </row>
    <row r="57" spans="1:6" ht="19.5" customHeight="1">
      <c r="A57" s="165"/>
      <c r="B57" s="58"/>
      <c r="C57" s="176"/>
      <c r="D57" s="57"/>
      <c r="E57" s="59"/>
      <c r="F57" s="26"/>
    </row>
    <row r="58" spans="1:6" ht="19.5" customHeight="1" thickBot="1">
      <c r="A58" s="185" t="s">
        <v>170</v>
      </c>
      <c r="B58" s="180"/>
      <c r="C58" s="184"/>
      <c r="D58" s="180"/>
      <c r="E58" s="181"/>
      <c r="F58" s="186"/>
    </row>
    <row r="59" spans="1:6" ht="12.75">
      <c r="A59" s="248" t="s">
        <v>160</v>
      </c>
      <c r="B59" s="239">
        <v>2</v>
      </c>
      <c r="C59" s="314">
        <v>24</v>
      </c>
      <c r="D59" s="362"/>
      <c r="E59" s="331">
        <f>D59*B59</f>
        <v>0</v>
      </c>
      <c r="F59" s="337"/>
    </row>
    <row r="60" spans="1:6" ht="12.75">
      <c r="A60" s="249"/>
      <c r="B60" s="240"/>
      <c r="C60" s="315"/>
      <c r="D60" s="363"/>
      <c r="E60" s="332"/>
      <c r="F60" s="338"/>
    </row>
    <row r="61" spans="1:6" ht="69.75" customHeight="1" thickBot="1">
      <c r="A61" s="250"/>
      <c r="B61" s="241"/>
      <c r="C61" s="316"/>
      <c r="D61" s="364"/>
      <c r="E61" s="333"/>
      <c r="F61" s="338"/>
    </row>
    <row r="62" spans="1:6" ht="12.75">
      <c r="A62" s="248" t="s">
        <v>163</v>
      </c>
      <c r="B62" s="239">
        <v>2</v>
      </c>
      <c r="C62" s="314">
        <v>24</v>
      </c>
      <c r="D62" s="362"/>
      <c r="E62" s="331">
        <f>D62*B62</f>
        <v>0</v>
      </c>
      <c r="F62" s="337"/>
    </row>
    <row r="63" spans="1:6" ht="12.75">
      <c r="A63" s="249"/>
      <c r="B63" s="240"/>
      <c r="C63" s="315"/>
      <c r="D63" s="363"/>
      <c r="E63" s="332"/>
      <c r="F63" s="338"/>
    </row>
    <row r="64" spans="1:6" ht="84.75" customHeight="1" thickBot="1">
      <c r="A64" s="250"/>
      <c r="B64" s="241"/>
      <c r="C64" s="316"/>
      <c r="D64" s="364"/>
      <c r="E64" s="333"/>
      <c r="F64" s="351"/>
    </row>
    <row r="65" spans="1:5" ht="19.5" customHeight="1">
      <c r="A65" s="154"/>
      <c r="B65" s="27"/>
      <c r="C65" s="154"/>
      <c r="D65" s="22"/>
      <c r="E65" s="45"/>
    </row>
    <row r="66" spans="1:6" ht="19.5" customHeight="1" thickBot="1">
      <c r="A66" s="180" t="s">
        <v>171</v>
      </c>
      <c r="B66" s="180"/>
      <c r="C66" s="184"/>
      <c r="D66" s="180"/>
      <c r="E66" s="181"/>
      <c r="F66" s="182"/>
    </row>
    <row r="67" spans="1:6" ht="12.75">
      <c r="A67" s="255" t="s">
        <v>164</v>
      </c>
      <c r="B67" s="239">
        <v>2</v>
      </c>
      <c r="C67" s="314">
        <v>24</v>
      </c>
      <c r="D67" s="362"/>
      <c r="E67" s="331">
        <f>D67*B67</f>
        <v>0</v>
      </c>
      <c r="F67" s="337"/>
    </row>
    <row r="68" spans="1:6" ht="12.75">
      <c r="A68" s="256"/>
      <c r="B68" s="240"/>
      <c r="C68" s="315"/>
      <c r="D68" s="363"/>
      <c r="E68" s="332"/>
      <c r="F68" s="338"/>
    </row>
    <row r="69" spans="1:6" ht="89.25" customHeight="1" thickBot="1">
      <c r="A69" s="257"/>
      <c r="B69" s="241"/>
      <c r="C69" s="316"/>
      <c r="D69" s="364"/>
      <c r="E69" s="333"/>
      <c r="F69" s="351"/>
    </row>
    <row r="70" spans="1:6" ht="12.75">
      <c r="A70" s="255" t="s">
        <v>152</v>
      </c>
      <c r="B70" s="365">
        <v>2</v>
      </c>
      <c r="C70" s="314">
        <v>24</v>
      </c>
      <c r="D70" s="328"/>
      <c r="E70" s="331">
        <f>D70*B70</f>
        <v>0</v>
      </c>
      <c r="F70" s="337"/>
    </row>
    <row r="71" spans="1:6" ht="12.75">
      <c r="A71" s="256"/>
      <c r="B71" s="366"/>
      <c r="C71" s="315"/>
      <c r="D71" s="329"/>
      <c r="E71" s="332"/>
      <c r="F71" s="338"/>
    </row>
    <row r="72" spans="1:6" ht="59.25" customHeight="1" thickBot="1">
      <c r="A72" s="257"/>
      <c r="B72" s="367"/>
      <c r="C72" s="316"/>
      <c r="D72" s="330"/>
      <c r="E72" s="333"/>
      <c r="F72" s="351"/>
    </row>
    <row r="73" spans="1:6" ht="12.75">
      <c r="A73" s="255" t="s">
        <v>122</v>
      </c>
      <c r="B73" s="239">
        <v>2</v>
      </c>
      <c r="C73" s="314">
        <v>24</v>
      </c>
      <c r="D73" s="362"/>
      <c r="E73" s="331">
        <f>D73*B73</f>
        <v>0</v>
      </c>
      <c r="F73" s="337"/>
    </row>
    <row r="74" spans="1:6" ht="12.75">
      <c r="A74" s="256"/>
      <c r="B74" s="240"/>
      <c r="C74" s="315"/>
      <c r="D74" s="363"/>
      <c r="E74" s="332"/>
      <c r="F74" s="338"/>
    </row>
    <row r="75" spans="1:6" ht="113.25" customHeight="1" thickBot="1">
      <c r="A75" s="257"/>
      <c r="B75" s="241"/>
      <c r="C75" s="316"/>
      <c r="D75" s="364"/>
      <c r="E75" s="333"/>
      <c r="F75" s="351"/>
    </row>
    <row r="76" spans="1:5" ht="19.5" customHeight="1">
      <c r="A76" s="154"/>
      <c r="B76" s="27"/>
      <c r="C76" s="154"/>
      <c r="D76" s="22"/>
      <c r="E76" s="45"/>
    </row>
    <row r="77" spans="1:3" ht="19.5" customHeight="1">
      <c r="A77" s="21"/>
      <c r="C77" s="21"/>
    </row>
    <row r="78" spans="1:6" ht="19.5" customHeight="1">
      <c r="A78" s="355" t="s">
        <v>139</v>
      </c>
      <c r="B78" s="355"/>
      <c r="C78" s="355"/>
      <c r="D78" s="355"/>
      <c r="E78" s="355"/>
      <c r="F78" s="188">
        <f>SUM(E10:E75)</f>
        <v>0</v>
      </c>
    </row>
    <row r="79" spans="1:6" ht="19.5" customHeight="1">
      <c r="A79" s="187" t="s">
        <v>147</v>
      </c>
      <c r="B79" s="187"/>
      <c r="C79" s="187"/>
      <c r="D79" s="187"/>
      <c r="E79" s="187"/>
      <c r="F79" s="188">
        <f>F78*0.21</f>
        <v>0</v>
      </c>
    </row>
    <row r="80" spans="1:6" ht="19.5" customHeight="1">
      <c r="A80" s="355" t="s">
        <v>140</v>
      </c>
      <c r="B80" s="355"/>
      <c r="C80" s="355"/>
      <c r="D80" s="355"/>
      <c r="E80" s="355"/>
      <c r="F80" s="188">
        <f>SUM(F78:F79)</f>
        <v>0</v>
      </c>
    </row>
    <row r="81" spans="1:6" ht="19.5" customHeight="1">
      <c r="A81" s="170"/>
      <c r="B81" s="170"/>
      <c r="C81" s="170"/>
      <c r="D81" s="170"/>
      <c r="E81" s="170"/>
      <c r="F81" s="127"/>
    </row>
    <row r="82" ht="17.25" customHeight="1"/>
    <row r="83" spans="1:6" ht="19.5" customHeight="1">
      <c r="A83" s="203" t="s">
        <v>46</v>
      </c>
      <c r="B83" s="204"/>
      <c r="C83" s="203"/>
      <c r="D83" s="204"/>
      <c r="E83" s="204"/>
      <c r="F83" s="75"/>
    </row>
    <row r="84" spans="1:5" s="127" customFormat="1" ht="16.5" thickBot="1">
      <c r="A84" s="217"/>
      <c r="B84" s="218"/>
      <c r="C84" s="217"/>
      <c r="D84" s="218"/>
      <c r="E84" s="223"/>
    </row>
    <row r="85" spans="1:6" ht="77.25" customHeight="1" thickBot="1">
      <c r="A85" s="210" t="s">
        <v>0</v>
      </c>
      <c r="B85" s="211" t="s">
        <v>4</v>
      </c>
      <c r="C85" s="202" t="s">
        <v>184</v>
      </c>
      <c r="D85" s="212" t="s">
        <v>136</v>
      </c>
      <c r="E85" s="222" t="s">
        <v>137</v>
      </c>
      <c r="F85" s="220" t="s">
        <v>172</v>
      </c>
    </row>
    <row r="86" spans="1:6" s="127" customFormat="1" ht="19.5" customHeight="1">
      <c r="A86" s="168"/>
      <c r="B86" s="168"/>
      <c r="C86" s="168"/>
      <c r="D86" s="128"/>
      <c r="E86" s="128"/>
      <c r="F86" s="128"/>
    </row>
    <row r="87" spans="1:6" ht="19.5" customHeight="1" thickBot="1">
      <c r="A87" s="189" t="s">
        <v>42</v>
      </c>
      <c r="B87" s="183"/>
      <c r="C87" s="189"/>
      <c r="D87" s="189"/>
      <c r="E87" s="190"/>
      <c r="F87" s="191"/>
    </row>
    <row r="88" spans="1:6" ht="24" customHeight="1">
      <c r="A88" s="248" t="s">
        <v>149</v>
      </c>
      <c r="B88" s="239">
        <v>30</v>
      </c>
      <c r="C88" s="314">
        <v>24</v>
      </c>
      <c r="D88" s="356"/>
      <c r="E88" s="359">
        <f>D88*B88</f>
        <v>0</v>
      </c>
      <c r="F88" s="337"/>
    </row>
    <row r="89" spans="1:6" ht="21.75" customHeight="1">
      <c r="A89" s="249"/>
      <c r="B89" s="240"/>
      <c r="C89" s="315"/>
      <c r="D89" s="357"/>
      <c r="E89" s="360"/>
      <c r="F89" s="338"/>
    </row>
    <row r="90" spans="1:6" ht="67.5" customHeight="1" thickBot="1">
      <c r="A90" s="250"/>
      <c r="B90" s="241"/>
      <c r="C90" s="316"/>
      <c r="D90" s="358"/>
      <c r="E90" s="361"/>
      <c r="F90" s="351"/>
    </row>
    <row r="91" ht="19.5" customHeight="1">
      <c r="F91" s="56"/>
    </row>
    <row r="92" ht="19.5" customHeight="1"/>
    <row r="93" spans="1:6" ht="19.5" customHeight="1">
      <c r="A93" s="355" t="s">
        <v>141</v>
      </c>
      <c r="B93" s="355"/>
      <c r="C93" s="355"/>
      <c r="D93" s="355"/>
      <c r="E93" s="355"/>
      <c r="F93" s="188">
        <f>E88</f>
        <v>0</v>
      </c>
    </row>
    <row r="94" spans="1:6" ht="19.5" customHeight="1">
      <c r="A94" s="187" t="s">
        <v>147</v>
      </c>
      <c r="B94" s="187"/>
      <c r="C94" s="187"/>
      <c r="D94" s="187"/>
      <c r="E94" s="187"/>
      <c r="F94" s="188">
        <f>F93*0.21</f>
        <v>0</v>
      </c>
    </row>
    <row r="95" spans="1:6" ht="19.5" customHeight="1">
      <c r="A95" s="355" t="s">
        <v>142</v>
      </c>
      <c r="B95" s="355"/>
      <c r="C95" s="355"/>
      <c r="D95" s="355"/>
      <c r="E95" s="355"/>
      <c r="F95" s="188">
        <f>SUM(F93:F94)</f>
        <v>0</v>
      </c>
    </row>
    <row r="96" spans="1:6" ht="19.5" customHeight="1">
      <c r="A96" s="172"/>
      <c r="B96" s="172"/>
      <c r="C96" s="172"/>
      <c r="D96" s="172"/>
      <c r="E96" s="172"/>
      <c r="F96" s="172"/>
    </row>
    <row r="97" ht="19.5" customHeight="1"/>
    <row r="98" spans="1:6" ht="19.5" customHeight="1">
      <c r="A98" s="205" t="s">
        <v>138</v>
      </c>
      <c r="B98" s="204"/>
      <c r="C98" s="205"/>
      <c r="D98" s="204"/>
      <c r="E98" s="204"/>
      <c r="F98" s="204"/>
    </row>
    <row r="99" ht="19.5" customHeight="1" thickBot="1"/>
    <row r="100" spans="1:7" ht="77.25" customHeight="1" thickBot="1">
      <c r="A100" s="210" t="s">
        <v>175</v>
      </c>
      <c r="B100" s="211" t="s">
        <v>4</v>
      </c>
      <c r="C100" s="202" t="s">
        <v>184</v>
      </c>
      <c r="D100" s="212" t="s">
        <v>136</v>
      </c>
      <c r="E100" s="212" t="s">
        <v>176</v>
      </c>
      <c r="F100" s="216" t="s">
        <v>172</v>
      </c>
      <c r="G100" s="166"/>
    </row>
    <row r="101" spans="1:7" s="127" customFormat="1" ht="19.5" customHeight="1">
      <c r="A101" s="168"/>
      <c r="B101" s="168"/>
      <c r="C101" s="168"/>
      <c r="D101" s="128"/>
      <c r="E101" s="128"/>
      <c r="F101" s="128"/>
      <c r="G101" s="130"/>
    </row>
    <row r="102" spans="1:6" ht="19.5" customHeight="1">
      <c r="A102" s="213" t="s">
        <v>9</v>
      </c>
      <c r="B102" s="214"/>
      <c r="C102" s="213"/>
      <c r="D102" s="213"/>
      <c r="E102" s="215"/>
      <c r="F102" s="26"/>
    </row>
    <row r="103" spans="1:6" ht="19.5" customHeight="1" thickBot="1">
      <c r="A103" s="189" t="s">
        <v>27</v>
      </c>
      <c r="B103" s="192"/>
      <c r="C103" s="189"/>
      <c r="D103" s="193"/>
      <c r="E103" s="194"/>
      <c r="F103" s="182"/>
    </row>
    <row r="104" spans="1:6" ht="12.75">
      <c r="A104" s="236" t="s">
        <v>165</v>
      </c>
      <c r="B104" s="275">
        <v>1</v>
      </c>
      <c r="C104" s="320">
        <v>24</v>
      </c>
      <c r="D104" s="328"/>
      <c r="E104" s="331">
        <f>D104*B104</f>
        <v>0</v>
      </c>
      <c r="F104" s="337"/>
    </row>
    <row r="105" spans="1:6" ht="12.75">
      <c r="A105" s="237"/>
      <c r="B105" s="276"/>
      <c r="C105" s="321"/>
      <c r="D105" s="329"/>
      <c r="E105" s="332"/>
      <c r="F105" s="338"/>
    </row>
    <row r="106" spans="1:6" ht="87.75" customHeight="1" thickBot="1">
      <c r="A106" s="238"/>
      <c r="B106" s="277"/>
      <c r="C106" s="322"/>
      <c r="D106" s="330"/>
      <c r="E106" s="333"/>
      <c r="F106" s="351"/>
    </row>
    <row r="107" spans="1:6" ht="12.75">
      <c r="A107" s="248" t="s">
        <v>150</v>
      </c>
      <c r="B107" s="275">
        <v>1</v>
      </c>
      <c r="C107" s="314">
        <v>24</v>
      </c>
      <c r="D107" s="328"/>
      <c r="E107" s="331">
        <f>D107*B107</f>
        <v>0</v>
      </c>
      <c r="F107" s="348"/>
    </row>
    <row r="108" spans="1:6" ht="12.75">
      <c r="A108" s="249"/>
      <c r="B108" s="276"/>
      <c r="C108" s="315"/>
      <c r="D108" s="329"/>
      <c r="E108" s="332"/>
      <c r="F108" s="349"/>
    </row>
    <row r="109" spans="1:6" ht="46.5" customHeight="1" thickBot="1">
      <c r="A109" s="250"/>
      <c r="B109" s="277"/>
      <c r="C109" s="316"/>
      <c r="D109" s="330"/>
      <c r="E109" s="333"/>
      <c r="F109" s="350"/>
    </row>
    <row r="110" spans="1:6" ht="12.75">
      <c r="A110" s="248" t="s">
        <v>151</v>
      </c>
      <c r="B110" s="275">
        <v>1</v>
      </c>
      <c r="C110" s="314">
        <v>24</v>
      </c>
      <c r="D110" s="328"/>
      <c r="E110" s="331">
        <f>D110*B110</f>
        <v>0</v>
      </c>
      <c r="F110" s="337"/>
    </row>
    <row r="111" spans="1:6" ht="12.75">
      <c r="A111" s="249"/>
      <c r="B111" s="276"/>
      <c r="C111" s="315"/>
      <c r="D111" s="329"/>
      <c r="E111" s="332"/>
      <c r="F111" s="338"/>
    </row>
    <row r="112" spans="1:6" ht="54.75" customHeight="1" thickBot="1">
      <c r="A112" s="250"/>
      <c r="B112" s="277"/>
      <c r="C112" s="316"/>
      <c r="D112" s="330"/>
      <c r="E112" s="333"/>
      <c r="F112" s="351"/>
    </row>
    <row r="113" spans="1:6" ht="12.75">
      <c r="A113" s="255" t="s">
        <v>152</v>
      </c>
      <c r="B113" s="275">
        <v>1</v>
      </c>
      <c r="C113" s="314">
        <v>24</v>
      </c>
      <c r="D113" s="328"/>
      <c r="E113" s="331">
        <f>D113*B113</f>
        <v>0</v>
      </c>
      <c r="F113" s="337"/>
    </row>
    <row r="114" spans="1:6" ht="12.75">
      <c r="A114" s="256"/>
      <c r="B114" s="276"/>
      <c r="C114" s="315"/>
      <c r="D114" s="329"/>
      <c r="E114" s="332"/>
      <c r="F114" s="338"/>
    </row>
    <row r="115" spans="1:6" ht="55.5" customHeight="1" thickBot="1">
      <c r="A115" s="257"/>
      <c r="B115" s="277"/>
      <c r="C115" s="316"/>
      <c r="D115" s="330"/>
      <c r="E115" s="333"/>
      <c r="F115" s="351"/>
    </row>
    <row r="116" spans="1:6" ht="12.75">
      <c r="A116" s="233" t="s">
        <v>22</v>
      </c>
      <c r="B116" s="275">
        <v>1</v>
      </c>
      <c r="C116" s="320">
        <v>24</v>
      </c>
      <c r="D116" s="328"/>
      <c r="E116" s="331">
        <f>D116*B116</f>
        <v>0</v>
      </c>
      <c r="F116" s="337"/>
    </row>
    <row r="117" spans="1:6" ht="12.75">
      <c r="A117" s="234"/>
      <c r="B117" s="276"/>
      <c r="C117" s="321"/>
      <c r="D117" s="329"/>
      <c r="E117" s="332"/>
      <c r="F117" s="338"/>
    </row>
    <row r="118" spans="1:6" ht="25.5" customHeight="1" thickBot="1">
      <c r="A118" s="235"/>
      <c r="B118" s="277"/>
      <c r="C118" s="322"/>
      <c r="D118" s="330"/>
      <c r="E118" s="333"/>
      <c r="F118" s="351"/>
    </row>
    <row r="119" spans="1:6" ht="12.75">
      <c r="A119" s="255" t="s">
        <v>153</v>
      </c>
      <c r="B119" s="275">
        <v>1</v>
      </c>
      <c r="C119" s="314">
        <v>24</v>
      </c>
      <c r="D119" s="328"/>
      <c r="E119" s="331">
        <f>D119*B119</f>
        <v>0</v>
      </c>
      <c r="F119" s="337"/>
    </row>
    <row r="120" spans="1:6" ht="12.75">
      <c r="A120" s="256"/>
      <c r="B120" s="276"/>
      <c r="C120" s="315"/>
      <c r="D120" s="329"/>
      <c r="E120" s="332"/>
      <c r="F120" s="338"/>
    </row>
    <row r="121" spans="1:6" ht="55.5" customHeight="1" thickBot="1">
      <c r="A121" s="257"/>
      <c r="B121" s="277"/>
      <c r="C121" s="316"/>
      <c r="D121" s="330"/>
      <c r="E121" s="333"/>
      <c r="F121" s="351"/>
    </row>
    <row r="122" spans="1:6" ht="12.75">
      <c r="A122" s="248" t="s">
        <v>154</v>
      </c>
      <c r="B122" s="275">
        <v>1</v>
      </c>
      <c r="C122" s="314">
        <v>24</v>
      </c>
      <c r="D122" s="328"/>
      <c r="E122" s="331">
        <f>D122*B122</f>
        <v>0</v>
      </c>
      <c r="F122" s="337"/>
    </row>
    <row r="123" spans="1:6" ht="12.75">
      <c r="A123" s="249"/>
      <c r="B123" s="276"/>
      <c r="C123" s="315"/>
      <c r="D123" s="329"/>
      <c r="E123" s="332"/>
      <c r="F123" s="338"/>
    </row>
    <row r="124" spans="1:6" ht="92.25" customHeight="1" thickBot="1">
      <c r="A124" s="250"/>
      <c r="B124" s="284"/>
      <c r="C124" s="316"/>
      <c r="D124" s="330"/>
      <c r="E124" s="333"/>
      <c r="F124" s="351"/>
    </row>
    <row r="125" spans="1:5" ht="19.5" customHeight="1">
      <c r="A125" s="25"/>
      <c r="B125" s="27"/>
      <c r="C125" s="25"/>
      <c r="D125" s="22"/>
      <c r="E125" s="22"/>
    </row>
    <row r="126" spans="1:6" ht="19.5" customHeight="1" thickBot="1">
      <c r="A126" s="195" t="s">
        <v>28</v>
      </c>
      <c r="B126" s="196"/>
      <c r="C126" s="197"/>
      <c r="D126" s="198"/>
      <c r="E126" s="198"/>
      <c r="F126" s="182"/>
    </row>
    <row r="127" spans="1:6" ht="23.25" customHeight="1">
      <c r="A127" s="248" t="s">
        <v>166</v>
      </c>
      <c r="B127" s="275">
        <v>26</v>
      </c>
      <c r="C127" s="314">
        <v>24</v>
      </c>
      <c r="D127" s="328"/>
      <c r="E127" s="331">
        <f>D127*B127</f>
        <v>0</v>
      </c>
      <c r="F127" s="337"/>
    </row>
    <row r="128" spans="1:6" ht="12.75">
      <c r="A128" s="249"/>
      <c r="B128" s="276"/>
      <c r="C128" s="315"/>
      <c r="D128" s="329"/>
      <c r="E128" s="332"/>
      <c r="F128" s="338"/>
    </row>
    <row r="129" spans="1:6" ht="81" customHeight="1" thickBot="1">
      <c r="A129" s="250"/>
      <c r="B129" s="277"/>
      <c r="C129" s="316"/>
      <c r="D129" s="330"/>
      <c r="E129" s="333"/>
      <c r="F129" s="351"/>
    </row>
    <row r="130" spans="1:6" ht="12.75">
      <c r="A130" s="248" t="s">
        <v>167</v>
      </c>
      <c r="B130" s="275">
        <v>26</v>
      </c>
      <c r="C130" s="314">
        <v>24</v>
      </c>
      <c r="D130" s="328"/>
      <c r="E130" s="331">
        <f>D130*B130</f>
        <v>0</v>
      </c>
      <c r="F130" s="337"/>
    </row>
    <row r="131" spans="1:6" ht="12.75">
      <c r="A131" s="249"/>
      <c r="B131" s="276"/>
      <c r="C131" s="315"/>
      <c r="D131" s="329"/>
      <c r="E131" s="332"/>
      <c r="F131" s="338"/>
    </row>
    <row r="132" spans="1:6" ht="76.5" customHeight="1" thickBot="1">
      <c r="A132" s="250"/>
      <c r="B132" s="277"/>
      <c r="C132" s="316"/>
      <c r="D132" s="330"/>
      <c r="E132" s="333"/>
      <c r="F132" s="351"/>
    </row>
    <row r="133" spans="1:6" ht="12.75">
      <c r="A133" s="236" t="s">
        <v>32</v>
      </c>
      <c r="B133" s="275">
        <v>26</v>
      </c>
      <c r="C133" s="314">
        <v>24</v>
      </c>
      <c r="D133" s="328"/>
      <c r="E133" s="331">
        <f>D133*B133</f>
        <v>0</v>
      </c>
      <c r="F133" s="337"/>
    </row>
    <row r="134" spans="1:6" ht="12.75">
      <c r="A134" s="249"/>
      <c r="B134" s="276"/>
      <c r="C134" s="315"/>
      <c r="D134" s="329"/>
      <c r="E134" s="332"/>
      <c r="F134" s="338"/>
    </row>
    <row r="135" spans="1:6" ht="27" customHeight="1" thickBot="1">
      <c r="A135" s="250"/>
      <c r="B135" s="277"/>
      <c r="C135" s="316"/>
      <c r="D135" s="330"/>
      <c r="E135" s="333"/>
      <c r="F135" s="351"/>
    </row>
    <row r="136" spans="1:6" ht="12.75">
      <c r="A136" s="248" t="s">
        <v>168</v>
      </c>
      <c r="B136" s="275">
        <v>1</v>
      </c>
      <c r="C136" s="314">
        <v>24</v>
      </c>
      <c r="D136" s="328"/>
      <c r="E136" s="331">
        <f>D136*B136</f>
        <v>0</v>
      </c>
      <c r="F136" s="337"/>
    </row>
    <row r="137" spans="1:6" ht="12.75">
      <c r="A137" s="249"/>
      <c r="B137" s="276"/>
      <c r="C137" s="315"/>
      <c r="D137" s="329"/>
      <c r="E137" s="332"/>
      <c r="F137" s="338"/>
    </row>
    <row r="138" spans="1:6" ht="152.25" customHeight="1" thickBot="1">
      <c r="A138" s="250"/>
      <c r="B138" s="277"/>
      <c r="C138" s="316"/>
      <c r="D138" s="330"/>
      <c r="E138" s="333"/>
      <c r="F138" s="338"/>
    </row>
    <row r="139" spans="1:6" ht="12.75">
      <c r="A139" s="248" t="s">
        <v>155</v>
      </c>
      <c r="B139" s="275">
        <v>1</v>
      </c>
      <c r="C139" s="314">
        <v>24</v>
      </c>
      <c r="D139" s="328"/>
      <c r="E139" s="331">
        <f>D139*B139</f>
        <v>0</v>
      </c>
      <c r="F139" s="337"/>
    </row>
    <row r="140" spans="1:6" ht="12.75">
      <c r="A140" s="249"/>
      <c r="B140" s="276"/>
      <c r="C140" s="315"/>
      <c r="D140" s="329"/>
      <c r="E140" s="332"/>
      <c r="F140" s="338"/>
    </row>
    <row r="141" spans="1:6" ht="63.75" customHeight="1" thickBot="1">
      <c r="A141" s="250"/>
      <c r="B141" s="277"/>
      <c r="C141" s="316"/>
      <c r="D141" s="330"/>
      <c r="E141" s="333"/>
      <c r="F141" s="351"/>
    </row>
    <row r="142" spans="1:6" ht="12.75">
      <c r="A142" s="271" t="s">
        <v>156</v>
      </c>
      <c r="B142" s="275">
        <v>1</v>
      </c>
      <c r="C142" s="314">
        <v>24</v>
      </c>
      <c r="D142" s="352"/>
      <c r="E142" s="331">
        <f>D142*B142</f>
        <v>0</v>
      </c>
      <c r="F142" s="348"/>
    </row>
    <row r="143" spans="1:6" ht="12.75">
      <c r="A143" s="259"/>
      <c r="B143" s="276"/>
      <c r="C143" s="315"/>
      <c r="D143" s="353"/>
      <c r="E143" s="332"/>
      <c r="F143" s="349"/>
    </row>
    <row r="144" spans="1:6" ht="90" customHeight="1" thickBot="1">
      <c r="A144" s="272"/>
      <c r="B144" s="277"/>
      <c r="C144" s="316"/>
      <c r="D144" s="354"/>
      <c r="E144" s="333"/>
      <c r="F144" s="350"/>
    </row>
    <row r="145" spans="1:6" ht="12.75">
      <c r="A145" s="236" t="s">
        <v>157</v>
      </c>
      <c r="B145" s="275">
        <v>1</v>
      </c>
      <c r="C145" s="314">
        <v>24</v>
      </c>
      <c r="D145" s="328"/>
      <c r="E145" s="331">
        <f>D145*B145</f>
        <v>0</v>
      </c>
      <c r="F145" s="337"/>
    </row>
    <row r="146" spans="1:6" ht="12.75">
      <c r="A146" s="249"/>
      <c r="B146" s="276"/>
      <c r="C146" s="315"/>
      <c r="D146" s="329"/>
      <c r="E146" s="332"/>
      <c r="F146" s="338"/>
    </row>
    <row r="147" spans="1:6" ht="111" customHeight="1" thickBot="1">
      <c r="A147" s="250"/>
      <c r="B147" s="277"/>
      <c r="C147" s="316"/>
      <c r="D147" s="330"/>
      <c r="E147" s="333"/>
      <c r="F147" s="351"/>
    </row>
    <row r="148" spans="1:5" ht="19.5" customHeight="1">
      <c r="A148" s="29"/>
      <c r="B148" s="24"/>
      <c r="C148" s="25"/>
      <c r="D148" s="22"/>
      <c r="E148" s="22"/>
    </row>
    <row r="149" spans="1:6" ht="19.5" customHeight="1" thickBot="1">
      <c r="A149" s="199" t="s">
        <v>29</v>
      </c>
      <c r="B149" s="200"/>
      <c r="C149" s="197"/>
      <c r="D149" s="198"/>
      <c r="E149" s="198"/>
      <c r="F149" s="182"/>
    </row>
    <row r="150" spans="1:6" ht="12.75">
      <c r="A150" s="248" t="s">
        <v>169</v>
      </c>
      <c r="B150" s="275">
        <v>1</v>
      </c>
      <c r="C150" s="345">
        <v>24</v>
      </c>
      <c r="D150" s="339"/>
      <c r="E150" s="342">
        <f>D150*B150</f>
        <v>0</v>
      </c>
      <c r="F150" s="334"/>
    </row>
    <row r="151" spans="1:6" ht="12.75">
      <c r="A151" s="249"/>
      <c r="B151" s="276"/>
      <c r="C151" s="346"/>
      <c r="D151" s="340"/>
      <c r="E151" s="343"/>
      <c r="F151" s="335"/>
    </row>
    <row r="152" spans="1:6" ht="152.25" customHeight="1" thickBot="1">
      <c r="A152" s="250"/>
      <c r="B152" s="277"/>
      <c r="C152" s="347"/>
      <c r="D152" s="341"/>
      <c r="E152" s="344"/>
      <c r="F152" s="336"/>
    </row>
    <row r="153" spans="1:6" ht="12.75">
      <c r="A153" s="324" t="s">
        <v>158</v>
      </c>
      <c r="B153" s="275">
        <v>1</v>
      </c>
      <c r="C153" s="345">
        <v>24</v>
      </c>
      <c r="D153" s="339"/>
      <c r="E153" s="342">
        <f>D153*B153</f>
        <v>0</v>
      </c>
      <c r="F153" s="334"/>
    </row>
    <row r="154" spans="1:6" ht="12.75">
      <c r="A154" s="325"/>
      <c r="B154" s="276"/>
      <c r="C154" s="346"/>
      <c r="D154" s="340"/>
      <c r="E154" s="343"/>
      <c r="F154" s="335"/>
    </row>
    <row r="155" spans="1:6" ht="58.5" customHeight="1" thickBot="1">
      <c r="A155" s="326"/>
      <c r="B155" s="277"/>
      <c r="C155" s="347"/>
      <c r="D155" s="341"/>
      <c r="E155" s="344"/>
      <c r="F155" s="336"/>
    </row>
    <row r="156" spans="1:6" ht="19.5" customHeight="1">
      <c r="A156" s="29"/>
      <c r="B156" s="24"/>
      <c r="C156" s="25"/>
      <c r="D156" s="22"/>
      <c r="E156" s="22"/>
      <c r="F156" s="56"/>
    </row>
    <row r="157" spans="1:6" ht="19.5" customHeight="1" thickBot="1">
      <c r="A157" s="180" t="s">
        <v>33</v>
      </c>
      <c r="B157" s="200"/>
      <c r="C157" s="184"/>
      <c r="D157" s="198"/>
      <c r="E157" s="198"/>
      <c r="F157" s="182"/>
    </row>
    <row r="158" spans="1:6" ht="12.75">
      <c r="A158" s="248" t="s">
        <v>159</v>
      </c>
      <c r="B158" s="275">
        <v>3</v>
      </c>
      <c r="C158" s="314">
        <v>24</v>
      </c>
      <c r="D158" s="328"/>
      <c r="E158" s="331">
        <f>D158*B158</f>
        <v>0</v>
      </c>
      <c r="F158" s="337"/>
    </row>
    <row r="159" spans="1:6" ht="12.75">
      <c r="A159" s="249"/>
      <c r="B159" s="276"/>
      <c r="C159" s="315"/>
      <c r="D159" s="329"/>
      <c r="E159" s="332"/>
      <c r="F159" s="338"/>
    </row>
    <row r="160" spans="1:6" ht="209.25" customHeight="1" thickBot="1">
      <c r="A160" s="250"/>
      <c r="B160" s="277"/>
      <c r="C160" s="316"/>
      <c r="D160" s="330"/>
      <c r="E160" s="333"/>
      <c r="F160" s="338"/>
    </row>
    <row r="161" ht="19.5" customHeight="1">
      <c r="F161" s="56"/>
    </row>
    <row r="162" ht="19.5" customHeight="1"/>
    <row r="163" spans="1:6" ht="19.5" customHeight="1">
      <c r="A163" s="201" t="s">
        <v>143</v>
      </c>
      <c r="B163" s="201"/>
      <c r="C163" s="201"/>
      <c r="D163" s="201"/>
      <c r="E163" s="201"/>
      <c r="F163" s="188">
        <f>SUM(E104:E160)</f>
        <v>0</v>
      </c>
    </row>
    <row r="164" spans="1:6" ht="19.5" customHeight="1">
      <c r="A164" s="201" t="s">
        <v>147</v>
      </c>
      <c r="B164" s="201"/>
      <c r="C164" s="201"/>
      <c r="D164" s="201"/>
      <c r="E164" s="201"/>
      <c r="F164" s="188">
        <f>F163*0.21</f>
        <v>0</v>
      </c>
    </row>
    <row r="165" spans="1:6" ht="19.5" customHeight="1">
      <c r="A165" s="201" t="s">
        <v>144</v>
      </c>
      <c r="B165" s="201"/>
      <c r="C165" s="201"/>
      <c r="D165" s="201"/>
      <c r="E165" s="201"/>
      <c r="F165" s="188">
        <f>SUM(F163:F164)</f>
        <v>0</v>
      </c>
    </row>
    <row r="166" ht="19.5" customHeight="1"/>
    <row r="167" ht="19.5" customHeight="1"/>
    <row r="168" ht="19.5" customHeight="1"/>
    <row r="169" spans="1:6" ht="19.5" customHeight="1">
      <c r="A169" s="323" t="s">
        <v>145</v>
      </c>
      <c r="B169" s="323"/>
      <c r="C169" s="323"/>
      <c r="D169" s="323"/>
      <c r="E169" s="323"/>
      <c r="F169" s="173">
        <f>F78+F93+F163</f>
        <v>0</v>
      </c>
    </row>
    <row r="170" spans="1:6" ht="19.5" customHeight="1">
      <c r="A170" s="175" t="s">
        <v>147</v>
      </c>
      <c r="B170" s="179"/>
      <c r="C170" s="177"/>
      <c r="D170" s="175"/>
      <c r="E170" s="175"/>
      <c r="F170" s="173">
        <f>F79+F94+F164</f>
        <v>0</v>
      </c>
    </row>
    <row r="171" spans="1:6" ht="19.5" customHeight="1">
      <c r="A171" s="323" t="s">
        <v>146</v>
      </c>
      <c r="B171" s="323"/>
      <c r="C171" s="323"/>
      <c r="D171" s="323"/>
      <c r="E171" s="323"/>
      <c r="F171" s="173">
        <f>F80+F95+F165</f>
        <v>0</v>
      </c>
    </row>
    <row r="172" ht="19.5" customHeight="1"/>
    <row r="173" spans="2:4" ht="19.5" customHeight="1">
      <c r="B173" s="26"/>
      <c r="C173" s="26"/>
      <c r="D173" s="26"/>
    </row>
    <row r="174" spans="1:4" ht="19.5" customHeight="1">
      <c r="A174" s="388" t="s">
        <v>185</v>
      </c>
      <c r="B174" s="228"/>
      <c r="C174" s="219"/>
      <c r="D174" s="130"/>
    </row>
    <row r="175" spans="1:2" ht="19.5" customHeight="1">
      <c r="A175" s="229"/>
      <c r="B175" s="229"/>
    </row>
    <row r="176" spans="1:5" ht="46.5" customHeight="1">
      <c r="A176" s="382" t="s">
        <v>190</v>
      </c>
      <c r="B176" s="383"/>
      <c r="C176" s="21"/>
      <c r="D176" s="21"/>
      <c r="E176" s="21"/>
    </row>
    <row r="177" spans="1:5" ht="33.75" customHeight="1">
      <c r="A177" s="384"/>
      <c r="B177" s="385"/>
      <c r="C177" s="21"/>
      <c r="D177" s="21"/>
      <c r="E177" s="21"/>
    </row>
    <row r="178" spans="1:5" ht="43.5" customHeight="1">
      <c r="A178" s="386"/>
      <c r="B178" s="387"/>
      <c r="C178" s="21"/>
      <c r="D178" s="21"/>
      <c r="E178" s="21"/>
    </row>
  </sheetData>
  <sheetProtection/>
  <mergeCells count="238">
    <mergeCell ref="A176:B178"/>
    <mergeCell ref="E59:E61"/>
    <mergeCell ref="E1:F1"/>
    <mergeCell ref="F10:F12"/>
    <mergeCell ref="A13:A15"/>
    <mergeCell ref="D13:D15"/>
    <mergeCell ref="E13:E15"/>
    <mergeCell ref="F13:F15"/>
    <mergeCell ref="A1:D1"/>
    <mergeCell ref="A10:A12"/>
    <mergeCell ref="D10:D12"/>
    <mergeCell ref="E10:E12"/>
    <mergeCell ref="F16:F18"/>
    <mergeCell ref="A19:A21"/>
    <mergeCell ref="D19:D21"/>
    <mergeCell ref="E19:E21"/>
    <mergeCell ref="F19:F21"/>
    <mergeCell ref="A16:A18"/>
    <mergeCell ref="D16:D18"/>
    <mergeCell ref="E16:E18"/>
    <mergeCell ref="F27:F29"/>
    <mergeCell ref="A22:A24"/>
    <mergeCell ref="D22:D24"/>
    <mergeCell ref="E22:E24"/>
    <mergeCell ref="D27:D29"/>
    <mergeCell ref="E27:E29"/>
    <mergeCell ref="B27:B29"/>
    <mergeCell ref="F30:F32"/>
    <mergeCell ref="A33:A35"/>
    <mergeCell ref="D33:D35"/>
    <mergeCell ref="E33:E35"/>
    <mergeCell ref="F22:F24"/>
    <mergeCell ref="A27:A29"/>
    <mergeCell ref="F33:F35"/>
    <mergeCell ref="A30:A32"/>
    <mergeCell ref="D30:D32"/>
    <mergeCell ref="E30:E32"/>
    <mergeCell ref="F36:F38"/>
    <mergeCell ref="A39:A41"/>
    <mergeCell ref="D39:D41"/>
    <mergeCell ref="E39:E41"/>
    <mergeCell ref="C30:C32"/>
    <mergeCell ref="C33:C35"/>
    <mergeCell ref="F39:F41"/>
    <mergeCell ref="A36:A38"/>
    <mergeCell ref="D36:D38"/>
    <mergeCell ref="E36:E38"/>
    <mergeCell ref="F42:F44"/>
    <mergeCell ref="A45:A47"/>
    <mergeCell ref="D45:D47"/>
    <mergeCell ref="E45:E47"/>
    <mergeCell ref="F45:F47"/>
    <mergeCell ref="A42:A44"/>
    <mergeCell ref="D42:D44"/>
    <mergeCell ref="E42:E44"/>
    <mergeCell ref="C45:C47"/>
    <mergeCell ref="F48:F50"/>
    <mergeCell ref="A51:A53"/>
    <mergeCell ref="D51:D53"/>
    <mergeCell ref="E51:E53"/>
    <mergeCell ref="F51:F53"/>
    <mergeCell ref="A48:A50"/>
    <mergeCell ref="D48:D50"/>
    <mergeCell ref="E48:E50"/>
    <mergeCell ref="B48:B50"/>
    <mergeCell ref="B51:B53"/>
    <mergeCell ref="F54:F56"/>
    <mergeCell ref="A54:A56"/>
    <mergeCell ref="D54:D56"/>
    <mergeCell ref="E54:E56"/>
    <mergeCell ref="F62:F64"/>
    <mergeCell ref="A67:A69"/>
    <mergeCell ref="D67:D69"/>
    <mergeCell ref="E67:E69"/>
    <mergeCell ref="A62:A64"/>
    <mergeCell ref="A59:A61"/>
    <mergeCell ref="F70:F72"/>
    <mergeCell ref="A73:A75"/>
    <mergeCell ref="D73:D75"/>
    <mergeCell ref="E73:E75"/>
    <mergeCell ref="F73:F75"/>
    <mergeCell ref="D70:D72"/>
    <mergeCell ref="E70:E72"/>
    <mergeCell ref="B70:B72"/>
    <mergeCell ref="A70:A72"/>
    <mergeCell ref="B88:B90"/>
    <mergeCell ref="D62:D64"/>
    <mergeCell ref="E62:E64"/>
    <mergeCell ref="C73:C75"/>
    <mergeCell ref="B73:B75"/>
    <mergeCell ref="D59:D61"/>
    <mergeCell ref="B62:B64"/>
    <mergeCell ref="B67:B69"/>
    <mergeCell ref="F67:F69"/>
    <mergeCell ref="F59:F61"/>
    <mergeCell ref="F88:F90"/>
    <mergeCell ref="A107:A109"/>
    <mergeCell ref="D107:D109"/>
    <mergeCell ref="E107:E109"/>
    <mergeCell ref="A93:E93"/>
    <mergeCell ref="A95:E95"/>
    <mergeCell ref="C107:C109"/>
    <mergeCell ref="D104:D106"/>
    <mergeCell ref="A113:A115"/>
    <mergeCell ref="C110:C112"/>
    <mergeCell ref="D113:D115"/>
    <mergeCell ref="F104:F106"/>
    <mergeCell ref="F107:F109"/>
    <mergeCell ref="F110:F112"/>
    <mergeCell ref="E104:E106"/>
    <mergeCell ref="A104:A106"/>
    <mergeCell ref="E110:E112"/>
    <mergeCell ref="A110:A112"/>
    <mergeCell ref="A122:A124"/>
    <mergeCell ref="D122:D124"/>
    <mergeCell ref="F119:F121"/>
    <mergeCell ref="A119:A121"/>
    <mergeCell ref="D119:D121"/>
    <mergeCell ref="A116:A118"/>
    <mergeCell ref="D116:D118"/>
    <mergeCell ref="E116:E118"/>
    <mergeCell ref="C119:C121"/>
    <mergeCell ref="B116:B118"/>
    <mergeCell ref="D110:D112"/>
    <mergeCell ref="C59:C61"/>
    <mergeCell ref="C62:C64"/>
    <mergeCell ref="C67:C69"/>
    <mergeCell ref="A78:E78"/>
    <mergeCell ref="A80:E80"/>
    <mergeCell ref="A88:A90"/>
    <mergeCell ref="C70:C72"/>
    <mergeCell ref="D88:D90"/>
    <mergeCell ref="E88:E90"/>
    <mergeCell ref="F139:F141"/>
    <mergeCell ref="A130:A132"/>
    <mergeCell ref="D130:D132"/>
    <mergeCell ref="E130:E132"/>
    <mergeCell ref="A127:A129"/>
    <mergeCell ref="D127:D129"/>
    <mergeCell ref="E127:E129"/>
    <mergeCell ref="C130:C132"/>
    <mergeCell ref="C127:C129"/>
    <mergeCell ref="F130:F132"/>
    <mergeCell ref="F136:F138"/>
    <mergeCell ref="E136:E138"/>
    <mergeCell ref="F133:F135"/>
    <mergeCell ref="F127:F129"/>
    <mergeCell ref="F116:F118"/>
    <mergeCell ref="F113:F115"/>
    <mergeCell ref="E113:E115"/>
    <mergeCell ref="E119:E121"/>
    <mergeCell ref="F122:F124"/>
    <mergeCell ref="E122:E124"/>
    <mergeCell ref="E142:E144"/>
    <mergeCell ref="B136:B138"/>
    <mergeCell ref="A139:A141"/>
    <mergeCell ref="D139:D141"/>
    <mergeCell ref="E139:E141"/>
    <mergeCell ref="D133:D135"/>
    <mergeCell ref="E133:E135"/>
    <mergeCell ref="A133:A135"/>
    <mergeCell ref="C142:C144"/>
    <mergeCell ref="B139:B141"/>
    <mergeCell ref="F150:F152"/>
    <mergeCell ref="E150:E152"/>
    <mergeCell ref="A150:A152"/>
    <mergeCell ref="D150:D152"/>
    <mergeCell ref="F142:F144"/>
    <mergeCell ref="A136:A138"/>
    <mergeCell ref="D136:D138"/>
    <mergeCell ref="F145:F147"/>
    <mergeCell ref="A142:A144"/>
    <mergeCell ref="D142:D144"/>
    <mergeCell ref="A145:A147"/>
    <mergeCell ref="D145:D147"/>
    <mergeCell ref="E145:E147"/>
    <mergeCell ref="C150:C152"/>
    <mergeCell ref="C153:C155"/>
    <mergeCell ref="C145:C147"/>
    <mergeCell ref="B145:B147"/>
    <mergeCell ref="A158:A160"/>
    <mergeCell ref="D158:D160"/>
    <mergeCell ref="E158:E160"/>
    <mergeCell ref="C158:C160"/>
    <mergeCell ref="F153:F155"/>
    <mergeCell ref="F158:F160"/>
    <mergeCell ref="D153:D155"/>
    <mergeCell ref="E153:E155"/>
    <mergeCell ref="B158:B160"/>
    <mergeCell ref="A169:E169"/>
    <mergeCell ref="A171:E171"/>
    <mergeCell ref="A153:A155"/>
    <mergeCell ref="C10:C12"/>
    <mergeCell ref="C13:C15"/>
    <mergeCell ref="C16:C18"/>
    <mergeCell ref="C19:C21"/>
    <mergeCell ref="C22:C24"/>
    <mergeCell ref="C27:C29"/>
    <mergeCell ref="C36:C38"/>
    <mergeCell ref="C48:C50"/>
    <mergeCell ref="C51:C53"/>
    <mergeCell ref="C42:C44"/>
    <mergeCell ref="C54:C56"/>
    <mergeCell ref="C39:C41"/>
    <mergeCell ref="C116:C118"/>
    <mergeCell ref="C113:C115"/>
    <mergeCell ref="C104:C106"/>
    <mergeCell ref="C88:C90"/>
    <mergeCell ref="C133:C135"/>
    <mergeCell ref="C136:C138"/>
    <mergeCell ref="C139:C141"/>
    <mergeCell ref="C122:C124"/>
    <mergeCell ref="B10:B12"/>
    <mergeCell ref="B13:B15"/>
    <mergeCell ref="B16:B18"/>
    <mergeCell ref="B19:B21"/>
    <mergeCell ref="B22:B24"/>
    <mergeCell ref="B30:B32"/>
    <mergeCell ref="B33:B35"/>
    <mergeCell ref="B36:B38"/>
    <mergeCell ref="B39:B41"/>
    <mergeCell ref="B42:B44"/>
    <mergeCell ref="B45:B47"/>
    <mergeCell ref="B142:B144"/>
    <mergeCell ref="B104:B106"/>
    <mergeCell ref="B107:B109"/>
    <mergeCell ref="B110:B112"/>
    <mergeCell ref="B113:B115"/>
    <mergeCell ref="A3:F3"/>
    <mergeCell ref="B119:B121"/>
    <mergeCell ref="B127:B129"/>
    <mergeCell ref="B122:B124"/>
    <mergeCell ref="B150:B152"/>
    <mergeCell ref="B153:B155"/>
    <mergeCell ref="B130:B132"/>
    <mergeCell ref="B133:B135"/>
    <mergeCell ref="B54:B56"/>
    <mergeCell ref="B59:B61"/>
  </mergeCells>
  <printOptions/>
  <pageMargins left="0.7" right="0.7" top="0.787401575" bottom="0.787401575" header="0.3" footer="0.3"/>
  <pageSetup fitToHeight="0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Martínek</dc:creator>
  <cp:keywords/>
  <dc:description/>
  <cp:lastModifiedBy>Valečková Jana</cp:lastModifiedBy>
  <cp:lastPrinted>2018-07-17T10:18:56Z</cp:lastPrinted>
  <dcterms:created xsi:type="dcterms:W3CDTF">2016-09-14T12:42:01Z</dcterms:created>
  <dcterms:modified xsi:type="dcterms:W3CDTF">2019-02-20T08:50:11Z</dcterms:modified>
  <cp:category/>
  <cp:version/>
  <cp:contentType/>
  <cp:contentStatus/>
</cp:coreProperties>
</file>