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Rekapitulace stavby" sheetId="1" r:id="rId1"/>
    <sheet name="SO 101-1 - KOMUNIKACE" sheetId="2" r:id="rId2"/>
    <sheet name="SO 401-1 - VEŘEJNÉ OSVĚTLENÍ" sheetId="3" r:id="rId3"/>
    <sheet name="SO-1 - VRN V+K" sheetId="4" r:id="rId4"/>
    <sheet name="SO 102-1 - VODOVOD" sheetId="5" r:id="rId5"/>
    <sheet name="SO 103-1 - KANALIZACE" sheetId="6" r:id="rId6"/>
    <sheet name="SO 101-2 - KOMUNIKACE" sheetId="7" r:id="rId7"/>
    <sheet name="SO 401-2 - VEŘEJNÉ OSVĚTLENÍ" sheetId="8" r:id="rId8"/>
    <sheet name="SO-2 - VRN V+K" sheetId="9" r:id="rId9"/>
    <sheet name="SO 102-2 - VODOVOD" sheetId="10" r:id="rId10"/>
    <sheet name="SO 103-2 - KANALIZACE" sheetId="11" r:id="rId11"/>
    <sheet name="SO 101-3 - KOMUNIKACE" sheetId="12" r:id="rId12"/>
    <sheet name="SO 401-3 - VEŘEJNÉ OSVĚTLENÍ" sheetId="13" r:id="rId13"/>
    <sheet name="SO-3 - VRN V+K" sheetId="14" r:id="rId14"/>
    <sheet name="SO 102-3 - VODOVOD" sheetId="15" r:id="rId15"/>
    <sheet name="Pokyny pro vyplnění" sheetId="16" r:id="rId16"/>
  </sheets>
  <definedNames>
    <definedName name="_xlnm._FilterDatabase" localSheetId="1" hidden="1">'SO 101-1 - KOMUNIKACE'!$C$96:$K$256</definedName>
    <definedName name="_xlnm._FilterDatabase" localSheetId="6" hidden="1">'SO 101-2 - KOMUNIKACE'!$C$98:$K$232</definedName>
    <definedName name="_xlnm._FilterDatabase" localSheetId="11" hidden="1">'SO 101-3 - KOMUNIKACE'!$C$98:$K$245</definedName>
    <definedName name="_xlnm._FilterDatabase" localSheetId="4" hidden="1">'SO 102-1 - VODOVOD'!$C$90:$K$208</definedName>
    <definedName name="_xlnm._FilterDatabase" localSheetId="9" hidden="1">'SO 102-2 - VODOVOD'!$C$92:$K$241</definedName>
    <definedName name="_xlnm._FilterDatabase" localSheetId="14" hidden="1">'SO 102-3 - VODOVOD'!$C$90:$K$199</definedName>
    <definedName name="_xlnm._FilterDatabase" localSheetId="5" hidden="1">'SO 103-1 - KANALIZACE'!$C$93:$K$234</definedName>
    <definedName name="_xlnm._FilterDatabase" localSheetId="10" hidden="1">'SO 103-2 - KANALIZACE'!$C$92:$K$213</definedName>
    <definedName name="_xlnm._FilterDatabase" localSheetId="2" hidden="1">'SO 401-1 - VEŘEJNÉ OSVĚTLENÍ'!$C$94:$K$158</definedName>
    <definedName name="_xlnm._FilterDatabase" localSheetId="7" hidden="1">'SO 401-2 - VEŘEJNÉ OSVĚTLENÍ'!$C$94:$K$152</definedName>
    <definedName name="_xlnm._FilterDatabase" localSheetId="12" hidden="1">'SO 401-3 - VEŘEJNÉ OSVĚTLENÍ'!$C$97:$K$169</definedName>
    <definedName name="_xlnm._FilterDatabase" localSheetId="3" hidden="1">'SO-1 - VRN V+K'!$C$89:$K$125</definedName>
    <definedName name="_xlnm._FilterDatabase" localSheetId="8" hidden="1">'SO-2 - VRN V+K'!$C$89:$K$125</definedName>
    <definedName name="_xlnm._FilterDatabase" localSheetId="13" hidden="1">'SO-3 - VRN V+K'!$C$89:$K$125</definedName>
    <definedName name="_xlnm.Print_Titles" localSheetId="0">'Rekapitulace stavby'!$52:$52</definedName>
    <definedName name="_xlnm.Print_Titles" localSheetId="1">'SO 101-1 - KOMUNIKACE'!$96:$96</definedName>
    <definedName name="_xlnm.Print_Titles" localSheetId="6">'SO 101-2 - KOMUNIKACE'!$98:$98</definedName>
    <definedName name="_xlnm.Print_Titles" localSheetId="11">'SO 101-3 - KOMUNIKACE'!$98:$98</definedName>
    <definedName name="_xlnm.Print_Titles" localSheetId="4">'SO 102-1 - VODOVOD'!$90:$90</definedName>
    <definedName name="_xlnm.Print_Titles" localSheetId="9">'SO 102-2 - VODOVOD'!$92:$92</definedName>
    <definedName name="_xlnm.Print_Titles" localSheetId="14">'SO 102-3 - VODOVOD'!$90:$90</definedName>
    <definedName name="_xlnm.Print_Titles" localSheetId="5">'SO 103-1 - KANALIZACE'!$93:$93</definedName>
    <definedName name="_xlnm.Print_Titles" localSheetId="10">'SO 103-2 - KANALIZACE'!$92:$92</definedName>
    <definedName name="_xlnm.Print_Titles" localSheetId="2">'SO 401-1 - VEŘEJNÉ OSVĚTLENÍ'!$94:$94</definedName>
    <definedName name="_xlnm.Print_Titles" localSheetId="7">'SO 401-2 - VEŘEJNÉ OSVĚTLENÍ'!$94:$94</definedName>
    <definedName name="_xlnm.Print_Titles" localSheetId="12">'SO 401-3 - VEŘEJNÉ OSVĚTLENÍ'!$97:$97</definedName>
    <definedName name="_xlnm.Print_Titles" localSheetId="3">'SO-1 - VRN V+K'!$89:$89</definedName>
    <definedName name="_xlnm.Print_Titles" localSheetId="8">'SO-2 - VRN V+K'!$89:$89</definedName>
    <definedName name="_xlnm.Print_Titles" localSheetId="13">'SO-3 - VRN V+K'!$89:$89</definedName>
    <definedName name="_xlnm.Print_Area" localSheetId="1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stavby'!$C$42:$AQ$72</definedName>
    <definedName name="_xlnm.Print_Area" localSheetId="1">'SO 101-1 - KOMUNIKACE'!$C$4:$J$41,'SO 101-1 - KOMUNIKACE'!$C$47:$J$76,'SO 101-1 - KOMUNIKACE'!$C$82:$K$256</definedName>
    <definedName name="_xlnm.Print_Area" localSheetId="6">'SO 101-2 - KOMUNIKACE'!$C$4:$J$41,'SO 101-2 - KOMUNIKACE'!$C$47:$J$78,'SO 101-2 - KOMUNIKACE'!$C$84:$K$232</definedName>
    <definedName name="_xlnm.Print_Area" localSheetId="11">'SO 101-3 - KOMUNIKACE'!$C$4:$J$41,'SO 101-3 - KOMUNIKACE'!$C$47:$J$78,'SO 101-3 - KOMUNIKACE'!$C$84:$K$245</definedName>
    <definedName name="_xlnm.Print_Area" localSheetId="4">'SO 102-1 - VODOVOD'!$C$4:$J$41,'SO 102-1 - VODOVOD'!$C$47:$J$70,'SO 102-1 - VODOVOD'!$C$76:$K$208</definedName>
    <definedName name="_xlnm.Print_Area" localSheetId="9">'SO 102-2 - VODOVOD'!$C$4:$J$41,'SO 102-2 - VODOVOD'!$C$47:$J$72,'SO 102-2 - VODOVOD'!$C$78:$K$241</definedName>
    <definedName name="_xlnm.Print_Area" localSheetId="14">'SO 102-3 - VODOVOD'!$C$4:$J$41,'SO 102-3 - VODOVOD'!$C$47:$J$70,'SO 102-3 - VODOVOD'!$C$76:$K$199</definedName>
    <definedName name="_xlnm.Print_Area" localSheetId="5">'SO 103-1 - KANALIZACE'!$C$4:$J$41,'SO 103-1 - KANALIZACE'!$C$47:$J$73,'SO 103-1 - KANALIZACE'!$C$79:$K$234</definedName>
    <definedName name="_xlnm.Print_Area" localSheetId="10">'SO 103-2 - KANALIZACE'!$C$4:$J$41,'SO 103-2 - KANALIZACE'!$C$47:$J$72,'SO 103-2 - KANALIZACE'!$C$78:$K$213</definedName>
    <definedName name="_xlnm.Print_Area" localSheetId="2">'SO 401-1 - VEŘEJNÉ OSVĚTLENÍ'!$C$4:$J$41,'SO 401-1 - VEŘEJNÉ OSVĚTLENÍ'!$C$47:$J$74,'SO 401-1 - VEŘEJNÉ OSVĚTLENÍ'!$C$80:$K$158</definedName>
    <definedName name="_xlnm.Print_Area" localSheetId="7">'SO 401-2 - VEŘEJNÉ OSVĚTLENÍ'!$C$4:$J$41,'SO 401-2 - VEŘEJNÉ OSVĚTLENÍ'!$C$47:$J$74,'SO 401-2 - VEŘEJNÉ OSVĚTLENÍ'!$C$80:$K$152</definedName>
    <definedName name="_xlnm.Print_Area" localSheetId="12">'SO 401-3 - VEŘEJNÉ OSVĚTLENÍ'!$C$4:$J$41,'SO 401-3 - VEŘEJNÉ OSVĚTLENÍ'!$C$47:$J$77,'SO 401-3 - VEŘEJNÉ OSVĚTLENÍ'!$C$83:$K$169</definedName>
    <definedName name="_xlnm.Print_Area" localSheetId="3">'SO-1 - VRN V+K'!$C$4:$J$41,'SO-1 - VRN V+K'!$C$47:$J$69,'SO-1 - VRN V+K'!$C$75:$K$125</definedName>
    <definedName name="_xlnm.Print_Area" localSheetId="8">'SO-2 - VRN V+K'!$C$4:$J$41,'SO-2 - VRN V+K'!$C$47:$J$69,'SO-2 - VRN V+K'!$C$75:$K$125</definedName>
    <definedName name="_xlnm.Print_Area" localSheetId="13">'SO-3 - VRN V+K'!$C$4:$J$41,'SO-3 - VRN V+K'!$C$47:$J$69,'SO-3 - VRN V+K'!$C$75:$K$125</definedName>
  </definedNames>
  <calcPr calcId="145621"/>
</workbook>
</file>

<file path=xl/calcChain.xml><?xml version="1.0" encoding="utf-8"?>
<calcChain xmlns="http://schemas.openxmlformats.org/spreadsheetml/2006/main">
  <c r="J39" i="15" l="1"/>
  <c r="J38" i="15"/>
  <c r="AY71" i="1"/>
  <c r="J37" i="15"/>
  <c r="AX71" i="1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5" i="15"/>
  <c r="BH195" i="15"/>
  <c r="BG195" i="15"/>
  <c r="BF195" i="15"/>
  <c r="T195" i="15"/>
  <c r="R195" i="15"/>
  <c r="P195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4" i="15"/>
  <c r="BH144" i="15"/>
  <c r="BG144" i="15"/>
  <c r="BF144" i="15"/>
  <c r="T144" i="15"/>
  <c r="T143" i="15"/>
  <c r="R144" i="15"/>
  <c r="R143" i="15" s="1"/>
  <c r="P144" i="15"/>
  <c r="P143" i="15"/>
  <c r="BI141" i="15"/>
  <c r="BH141" i="15"/>
  <c r="BG141" i="15"/>
  <c r="BF141" i="15"/>
  <c r="T141" i="15"/>
  <c r="R141" i="15"/>
  <c r="P141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29" i="15"/>
  <c r="BH129" i="15"/>
  <c r="BG129" i="15"/>
  <c r="BF129" i="15"/>
  <c r="T129" i="15"/>
  <c r="R129" i="15"/>
  <c r="P129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09" i="15"/>
  <c r="BH109" i="15"/>
  <c r="BG109" i="15"/>
  <c r="BF109" i="15"/>
  <c r="T109" i="15"/>
  <c r="R109" i="15"/>
  <c r="P109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4" i="15"/>
  <c r="BH94" i="15"/>
  <c r="BG94" i="15"/>
  <c r="BF94" i="15"/>
  <c r="T94" i="15"/>
  <c r="R94" i="15"/>
  <c r="P94" i="15"/>
  <c r="J88" i="15"/>
  <c r="J87" i="15"/>
  <c r="F87" i="15"/>
  <c r="F85" i="15"/>
  <c r="E83" i="15"/>
  <c r="J59" i="15"/>
  <c r="J58" i="15"/>
  <c r="F58" i="15"/>
  <c r="F56" i="15"/>
  <c r="E54" i="15"/>
  <c r="J20" i="15"/>
  <c r="E20" i="15"/>
  <c r="F88" i="15"/>
  <c r="J19" i="15"/>
  <c r="J14" i="15"/>
  <c r="J56" i="15"/>
  <c r="E7" i="15"/>
  <c r="E79" i="15" s="1"/>
  <c r="J39" i="14"/>
  <c r="J38" i="14"/>
  <c r="AY70" i="1"/>
  <c r="J37" i="14"/>
  <c r="AX70" i="1" s="1"/>
  <c r="BI123" i="14"/>
  <c r="BH123" i="14"/>
  <c r="BG123" i="14"/>
  <c r="BF123" i="14"/>
  <c r="T123" i="14"/>
  <c r="R123" i="14"/>
  <c r="P123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3" i="14"/>
  <c r="BH103" i="14"/>
  <c r="BG103" i="14"/>
  <c r="BF103" i="14"/>
  <c r="T103" i="14"/>
  <c r="T102" i="14"/>
  <c r="R103" i="14"/>
  <c r="R102" i="14" s="1"/>
  <c r="P103" i="14"/>
  <c r="P102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J87" i="14"/>
  <c r="J86" i="14"/>
  <c r="F86" i="14"/>
  <c r="F84" i="14"/>
  <c r="E82" i="14"/>
  <c r="J59" i="14"/>
  <c r="J58" i="14"/>
  <c r="F58" i="14"/>
  <c r="F56" i="14"/>
  <c r="E54" i="14"/>
  <c r="J20" i="14"/>
  <c r="E20" i="14"/>
  <c r="F87" i="14" s="1"/>
  <c r="J19" i="14"/>
  <c r="J14" i="14"/>
  <c r="J84" i="14"/>
  <c r="E7" i="14"/>
  <c r="E78" i="14" s="1"/>
  <c r="J167" i="13"/>
  <c r="J39" i="13"/>
  <c r="J38" i="13"/>
  <c r="AY69" i="1" s="1"/>
  <c r="J37" i="13"/>
  <c r="AX69" i="1"/>
  <c r="BI169" i="13"/>
  <c r="BH169" i="13"/>
  <c r="BG169" i="13"/>
  <c r="BF169" i="13"/>
  <c r="T169" i="13"/>
  <c r="T168" i="13" s="1"/>
  <c r="R169" i="13"/>
  <c r="R168" i="13"/>
  <c r="P169" i="13"/>
  <c r="P168" i="13" s="1"/>
  <c r="J75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T161" i="13" s="1"/>
  <c r="R162" i="13"/>
  <c r="R161" i="13"/>
  <c r="P162" i="13"/>
  <c r="P161" i="13" s="1"/>
  <c r="BI160" i="13"/>
  <c r="BH160" i="13"/>
  <c r="BG160" i="13"/>
  <c r="BF160" i="13"/>
  <c r="T160" i="13"/>
  <c r="T159" i="13"/>
  <c r="R160" i="13"/>
  <c r="R159" i="13" s="1"/>
  <c r="P160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T107" i="13" s="1"/>
  <c r="R108" i="13"/>
  <c r="R107" i="13" s="1"/>
  <c r="P108" i="13"/>
  <c r="P107" i="13" s="1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F92" i="13"/>
  <c r="E90" i="13"/>
  <c r="F56" i="13"/>
  <c r="E54" i="13"/>
  <c r="J26" i="13"/>
  <c r="E26" i="13"/>
  <c r="J59" i="13"/>
  <c r="J25" i="13"/>
  <c r="J23" i="13"/>
  <c r="E23" i="13"/>
  <c r="J94" i="13"/>
  <c r="J22" i="13"/>
  <c r="J20" i="13"/>
  <c r="E20" i="13"/>
  <c r="F95" i="13"/>
  <c r="J19" i="13"/>
  <c r="J17" i="13"/>
  <c r="E17" i="13"/>
  <c r="F94" i="13"/>
  <c r="J16" i="13"/>
  <c r="J14" i="13"/>
  <c r="J56" i="13"/>
  <c r="E7" i="13"/>
  <c r="E86" i="13" s="1"/>
  <c r="J146" i="12"/>
  <c r="J39" i="12"/>
  <c r="J38" i="12"/>
  <c r="AY68" i="1" s="1"/>
  <c r="J37" i="12"/>
  <c r="AX68" i="1"/>
  <c r="BI243" i="12"/>
  <c r="BH243" i="12"/>
  <c r="BG243" i="12"/>
  <c r="BF243" i="12"/>
  <c r="T243" i="12"/>
  <c r="R243" i="12"/>
  <c r="P243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3" i="12"/>
  <c r="BH223" i="12"/>
  <c r="BG223" i="12"/>
  <c r="BF223" i="12"/>
  <c r="T223" i="12"/>
  <c r="T222" i="12"/>
  <c r="R223" i="12"/>
  <c r="R222" i="12" s="1"/>
  <c r="P223" i="12"/>
  <c r="P222" i="12"/>
  <c r="BI218" i="12"/>
  <c r="BH218" i="12"/>
  <c r="BG218" i="12"/>
  <c r="BF218" i="12"/>
  <c r="T218" i="12"/>
  <c r="R218" i="12"/>
  <c r="P218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J6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J96" i="12"/>
  <c r="F95" i="12"/>
  <c r="F93" i="12"/>
  <c r="E91" i="12"/>
  <c r="J59" i="12"/>
  <c r="F58" i="12"/>
  <c r="F56" i="12"/>
  <c r="E54" i="12"/>
  <c r="J23" i="12"/>
  <c r="E23" i="12"/>
  <c r="J95" i="12"/>
  <c r="J22" i="12"/>
  <c r="J20" i="12"/>
  <c r="E20" i="12"/>
  <c r="F59" i="12"/>
  <c r="J19" i="12"/>
  <c r="J14" i="12"/>
  <c r="J93" i="12" s="1"/>
  <c r="E7" i="12"/>
  <c r="E50" i="12"/>
  <c r="J39" i="11"/>
  <c r="J38" i="11"/>
  <c r="AY66" i="1"/>
  <c r="J37" i="11"/>
  <c r="AX66" i="1" s="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4" i="11"/>
  <c r="BH204" i="11"/>
  <c r="BG204" i="11"/>
  <c r="BF204" i="11"/>
  <c r="T204" i="11"/>
  <c r="R204" i="11"/>
  <c r="P204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6" i="11"/>
  <c r="BH96" i="11"/>
  <c r="BG96" i="11"/>
  <c r="BF96" i="11"/>
  <c r="T96" i="11"/>
  <c r="R96" i="11"/>
  <c r="P96" i="11"/>
  <c r="J90" i="11"/>
  <c r="J89" i="11"/>
  <c r="F89" i="11"/>
  <c r="F87" i="11"/>
  <c r="E85" i="11"/>
  <c r="J59" i="11"/>
  <c r="J58" i="11"/>
  <c r="F58" i="11"/>
  <c r="F56" i="11"/>
  <c r="E54" i="11"/>
  <c r="J20" i="11"/>
  <c r="E20" i="11"/>
  <c r="F90" i="11"/>
  <c r="J19" i="11"/>
  <c r="J14" i="11"/>
  <c r="J56" i="11" s="1"/>
  <c r="E7" i="11"/>
  <c r="E81" i="11"/>
  <c r="J39" i="10"/>
  <c r="J38" i="10"/>
  <c r="AY65" i="1"/>
  <c r="J37" i="10"/>
  <c r="AX65" i="1" s="1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1" i="10"/>
  <c r="BH231" i="10"/>
  <c r="BG231" i="10"/>
  <c r="BF231" i="10"/>
  <c r="T231" i="10"/>
  <c r="T230" i="10" s="1"/>
  <c r="R231" i="10"/>
  <c r="R230" i="10"/>
  <c r="P231" i="10"/>
  <c r="P230" i="10" s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T164" i="10"/>
  <c r="R165" i="10"/>
  <c r="R164" i="10"/>
  <c r="P165" i="10"/>
  <c r="P164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0" i="10"/>
  <c r="BH130" i="10"/>
  <c r="BG130" i="10"/>
  <c r="BF130" i="10"/>
  <c r="T130" i="10"/>
  <c r="R130" i="10"/>
  <c r="P130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03" i="10"/>
  <c r="BH103" i="10"/>
  <c r="BG103" i="10"/>
  <c r="BF103" i="10"/>
  <c r="T103" i="10"/>
  <c r="R103" i="10"/>
  <c r="P103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J90" i="10"/>
  <c r="J89" i="10"/>
  <c r="F89" i="10"/>
  <c r="F87" i="10"/>
  <c r="E85" i="10"/>
  <c r="J59" i="10"/>
  <c r="J58" i="10"/>
  <c r="F58" i="10"/>
  <c r="F56" i="10"/>
  <c r="E54" i="10"/>
  <c r="J20" i="10"/>
  <c r="E20" i="10"/>
  <c r="F90" i="10" s="1"/>
  <c r="J19" i="10"/>
  <c r="J14" i="10"/>
  <c r="J87" i="10"/>
  <c r="E7" i="10"/>
  <c r="E50" i="10" s="1"/>
  <c r="J39" i="9"/>
  <c r="J38" i="9"/>
  <c r="AY64" i="1" s="1"/>
  <c r="J37" i="9"/>
  <c r="AX64" i="1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T102" i="9"/>
  <c r="R103" i="9"/>
  <c r="R102" i="9" s="1"/>
  <c r="P103" i="9"/>
  <c r="P102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 s="1"/>
  <c r="J19" i="9"/>
  <c r="J14" i="9"/>
  <c r="J56" i="9" s="1"/>
  <c r="E7" i="9"/>
  <c r="E78" i="9"/>
  <c r="J150" i="8"/>
  <c r="J39" i="8"/>
  <c r="J38" i="8"/>
  <c r="AY63" i="1"/>
  <c r="J37" i="8"/>
  <c r="AX63" i="1" s="1"/>
  <c r="BI152" i="8"/>
  <c r="BH152" i="8"/>
  <c r="BG152" i="8"/>
  <c r="BF152" i="8"/>
  <c r="T152" i="8"/>
  <c r="T151" i="8"/>
  <c r="R152" i="8"/>
  <c r="R151" i="8" s="1"/>
  <c r="P152" i="8"/>
  <c r="P151" i="8"/>
  <c r="J7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T144" i="8"/>
  <c r="R145" i="8"/>
  <c r="R144" i="8" s="1"/>
  <c r="P145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7" i="8"/>
  <c r="BH97" i="8"/>
  <c r="BG97" i="8"/>
  <c r="BF97" i="8"/>
  <c r="T97" i="8"/>
  <c r="T96" i="8"/>
  <c r="R97" i="8"/>
  <c r="R96" i="8" s="1"/>
  <c r="P97" i="8"/>
  <c r="P96" i="8"/>
  <c r="F89" i="8"/>
  <c r="E87" i="8"/>
  <c r="F56" i="8"/>
  <c r="E54" i="8"/>
  <c r="J26" i="8"/>
  <c r="E26" i="8"/>
  <c r="J59" i="8"/>
  <c r="J25" i="8"/>
  <c r="J23" i="8"/>
  <c r="E23" i="8"/>
  <c r="J91" i="8"/>
  <c r="J22" i="8"/>
  <c r="J20" i="8"/>
  <c r="E20" i="8"/>
  <c r="F92" i="8"/>
  <c r="J19" i="8"/>
  <c r="J17" i="8"/>
  <c r="E17" i="8"/>
  <c r="F91" i="8"/>
  <c r="J16" i="8"/>
  <c r="J14" i="8"/>
  <c r="J89" i="8"/>
  <c r="E7" i="8"/>
  <c r="E83" i="8"/>
  <c r="J139" i="7"/>
  <c r="J39" i="7"/>
  <c r="J38" i="7"/>
  <c r="AY62" i="1"/>
  <c r="J37" i="7"/>
  <c r="AX62" i="1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T215" i="7" s="1"/>
  <c r="R216" i="7"/>
  <c r="R215" i="7" s="1"/>
  <c r="P216" i="7"/>
  <c r="P215" i="7" s="1"/>
  <c r="BI210" i="7"/>
  <c r="BH210" i="7"/>
  <c r="BG210" i="7"/>
  <c r="BF210" i="7"/>
  <c r="T210" i="7"/>
  <c r="T209" i="7" s="1"/>
  <c r="R210" i="7"/>
  <c r="R209" i="7"/>
  <c r="P210" i="7"/>
  <c r="P209" i="7" s="1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T140" i="7" s="1"/>
  <c r="R141" i="7"/>
  <c r="R140" i="7"/>
  <c r="P141" i="7"/>
  <c r="P140" i="7" s="1"/>
  <c r="J66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J96" i="7"/>
  <c r="F95" i="7"/>
  <c r="F93" i="7"/>
  <c r="E91" i="7"/>
  <c r="J59" i="7"/>
  <c r="F58" i="7"/>
  <c r="F56" i="7"/>
  <c r="E54" i="7"/>
  <c r="J23" i="7"/>
  <c r="E23" i="7"/>
  <c r="J95" i="7" s="1"/>
  <c r="J22" i="7"/>
  <c r="J20" i="7"/>
  <c r="E20" i="7"/>
  <c r="F59" i="7" s="1"/>
  <c r="J19" i="7"/>
  <c r="J14" i="7"/>
  <c r="J93" i="7"/>
  <c r="E7" i="7"/>
  <c r="E50" i="7" s="1"/>
  <c r="J39" i="6"/>
  <c r="J38" i="6"/>
  <c r="AY60" i="1" s="1"/>
  <c r="J37" i="6"/>
  <c r="AX60" i="1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T221" i="6"/>
  <c r="R222" i="6"/>
  <c r="R221" i="6" s="1"/>
  <c r="P222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J91" i="6"/>
  <c r="J90" i="6"/>
  <c r="F90" i="6"/>
  <c r="F88" i="6"/>
  <c r="E86" i="6"/>
  <c r="J59" i="6"/>
  <c r="J58" i="6"/>
  <c r="F58" i="6"/>
  <c r="F56" i="6"/>
  <c r="E54" i="6"/>
  <c r="J20" i="6"/>
  <c r="E20" i="6"/>
  <c r="F91" i="6"/>
  <c r="J19" i="6"/>
  <c r="J14" i="6"/>
  <c r="J56" i="6"/>
  <c r="E7" i="6"/>
  <c r="E82" i="6" s="1"/>
  <c r="J39" i="5"/>
  <c r="J38" i="5"/>
  <c r="AY59" i="1"/>
  <c r="J37" i="5"/>
  <c r="AX59" i="1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T148" i="5"/>
  <c r="R149" i="5"/>
  <c r="R148" i="5" s="1"/>
  <c r="P149" i="5"/>
  <c r="P148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4" i="5"/>
  <c r="BH134" i="5"/>
  <c r="BG134" i="5"/>
  <c r="BF134" i="5"/>
  <c r="T134" i="5"/>
  <c r="R134" i="5"/>
  <c r="P134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/>
  <c r="J19" i="5"/>
  <c r="J14" i="5"/>
  <c r="J56" i="5" s="1"/>
  <c r="E7" i="5"/>
  <c r="E79" i="5"/>
  <c r="J39" i="4"/>
  <c r="J38" i="4"/>
  <c r="AY58" i="1"/>
  <c r="J37" i="4"/>
  <c r="AX58" i="1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T102" i="4" s="1"/>
  <c r="R103" i="4"/>
  <c r="R102" i="4"/>
  <c r="P103" i="4"/>
  <c r="P102" i="4" s="1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/>
  <c r="J19" i="4"/>
  <c r="J14" i="4"/>
  <c r="J84" i="4"/>
  <c r="E7" i="4"/>
  <c r="E78" i="4"/>
  <c r="J156" i="3"/>
  <c r="J39" i="3"/>
  <c r="J38" i="3"/>
  <c r="AY57" i="1"/>
  <c r="J37" i="3"/>
  <c r="AX57" i="1"/>
  <c r="BI158" i="3"/>
  <c r="BH158" i="3"/>
  <c r="BG158" i="3"/>
  <c r="BF158" i="3"/>
  <c r="T158" i="3"/>
  <c r="T157" i="3"/>
  <c r="R158" i="3"/>
  <c r="R157" i="3"/>
  <c r="P158" i="3"/>
  <c r="P157" i="3"/>
  <c r="J72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T150" i="3"/>
  <c r="R151" i="3"/>
  <c r="R150" i="3"/>
  <c r="P151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T96" i="3"/>
  <c r="R97" i="3"/>
  <c r="R96" i="3" s="1"/>
  <c r="P97" i="3"/>
  <c r="P96" i="3"/>
  <c r="F89" i="3"/>
  <c r="E87" i="3"/>
  <c r="F56" i="3"/>
  <c r="E54" i="3"/>
  <c r="J26" i="3"/>
  <c r="E26" i="3"/>
  <c r="J59" i="3"/>
  <c r="J25" i="3"/>
  <c r="J23" i="3"/>
  <c r="E23" i="3"/>
  <c r="J91" i="3"/>
  <c r="J22" i="3"/>
  <c r="J20" i="3"/>
  <c r="E20" i="3"/>
  <c r="F59" i="3"/>
  <c r="J19" i="3"/>
  <c r="J17" i="3"/>
  <c r="E17" i="3"/>
  <c r="F91" i="3"/>
  <c r="J16" i="3"/>
  <c r="J14" i="3"/>
  <c r="J89" i="3" s="1"/>
  <c r="E7" i="3"/>
  <c r="E83" i="3"/>
  <c r="J39" i="2"/>
  <c r="J38" i="2"/>
  <c r="AY56" i="1"/>
  <c r="J37" i="2"/>
  <c r="AX56" i="1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P239" i="2"/>
  <c r="BI240" i="2"/>
  <c r="BH240" i="2"/>
  <c r="BG240" i="2"/>
  <c r="BF240" i="2"/>
  <c r="T240" i="2"/>
  <c r="T239" i="2" s="1"/>
  <c r="R240" i="2"/>
  <c r="R239" i="2" s="1"/>
  <c r="P240" i="2"/>
  <c r="BI234" i="2"/>
  <c r="BH234" i="2"/>
  <c r="BG234" i="2"/>
  <c r="BF234" i="2"/>
  <c r="T234" i="2"/>
  <c r="T233" i="2"/>
  <c r="R234" i="2"/>
  <c r="R233" i="2"/>
  <c r="P234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T220" i="2"/>
  <c r="R221" i="2"/>
  <c r="R220" i="2" s="1"/>
  <c r="P221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J94" i="2"/>
  <c r="F93" i="2"/>
  <c r="F91" i="2"/>
  <c r="E89" i="2"/>
  <c r="J59" i="2"/>
  <c r="F58" i="2"/>
  <c r="F56" i="2"/>
  <c r="E54" i="2"/>
  <c r="J23" i="2"/>
  <c r="E23" i="2"/>
  <c r="J93" i="2"/>
  <c r="J22" i="2"/>
  <c r="J20" i="2"/>
  <c r="E20" i="2"/>
  <c r="F59" i="2"/>
  <c r="J19" i="2"/>
  <c r="J14" i="2"/>
  <c r="J56" i="2"/>
  <c r="E7" i="2"/>
  <c r="E85" i="2"/>
  <c r="L50" i="1"/>
  <c r="AM50" i="1"/>
  <c r="AM49" i="1"/>
  <c r="L49" i="1"/>
  <c r="AM47" i="1"/>
  <c r="L47" i="1"/>
  <c r="L45" i="1"/>
  <c r="L44" i="1"/>
  <c r="BK188" i="15"/>
  <c r="J176" i="15"/>
  <c r="J122" i="15"/>
  <c r="BK99" i="15"/>
  <c r="BK166" i="13"/>
  <c r="J134" i="13"/>
  <c r="J138" i="10"/>
  <c r="BK113" i="10"/>
  <c r="BK119" i="9"/>
  <c r="J147" i="8"/>
  <c r="BK134" i="8"/>
  <c r="BK127" i="8"/>
  <c r="BK116" i="8"/>
  <c r="BK97" i="8"/>
  <c r="J197" i="7"/>
  <c r="BK185" i="7"/>
  <c r="J168" i="7"/>
  <c r="J150" i="7"/>
  <c r="J130" i="7"/>
  <c r="J119" i="7"/>
  <c r="BK109" i="7"/>
  <c r="J215" i="6"/>
  <c r="J179" i="6"/>
  <c r="J157" i="2"/>
  <c r="J132" i="2"/>
  <c r="BK182" i="15"/>
  <c r="J155" i="15"/>
  <c r="BK152" i="13"/>
  <c r="BK223" i="12"/>
  <c r="BK207" i="12"/>
  <c r="J170" i="12"/>
  <c r="J150" i="12"/>
  <c r="BK114" i="12"/>
  <c r="J195" i="11"/>
  <c r="J151" i="11"/>
  <c r="J220" i="10"/>
  <c r="BK179" i="10"/>
  <c r="BK178" i="15"/>
  <c r="BK117" i="15"/>
  <c r="J165" i="13"/>
  <c r="BK134" i="13"/>
  <c r="J128" i="13"/>
  <c r="J121" i="13"/>
  <c r="BK114" i="13"/>
  <c r="J108" i="13"/>
  <c r="J101" i="13"/>
  <c r="BK200" i="12"/>
  <c r="J175" i="12"/>
  <c r="BK156" i="12"/>
  <c r="BK135" i="12"/>
  <c r="J212" i="11"/>
  <c r="BK194" i="11"/>
  <c r="BK153" i="11"/>
  <c r="J101" i="11"/>
  <c r="BK211" i="10"/>
  <c r="J172" i="10"/>
  <c r="BK115" i="10"/>
  <c r="J132" i="8"/>
  <c r="BK121" i="8"/>
  <c r="J97" i="8"/>
  <c r="J194" i="7"/>
  <c r="BK147" i="7"/>
  <c r="BK112" i="7"/>
  <c r="BK199" i="6"/>
  <c r="BK145" i="6"/>
  <c r="J100" i="6"/>
  <c r="BK197" i="5"/>
  <c r="J193" i="5"/>
  <c r="BK182" i="5"/>
  <c r="BK156" i="5"/>
  <c r="J122" i="5"/>
  <c r="J103" i="4"/>
  <c r="J148" i="3"/>
  <c r="J133" i="3"/>
  <c r="J119" i="3"/>
  <c r="BK97" i="3"/>
  <c r="J213" i="2"/>
  <c r="BK186" i="2"/>
  <c r="BK181" i="2"/>
  <c r="BK154" i="2"/>
  <c r="BK103" i="2"/>
  <c r="J175" i="15"/>
  <c r="J129" i="15"/>
  <c r="BK93" i="14"/>
  <c r="BK232" i="12"/>
  <c r="J190" i="12"/>
  <c r="BK139" i="12"/>
  <c r="J213" i="11"/>
  <c r="BK184" i="11"/>
  <c r="J152" i="11"/>
  <c r="J223" i="10"/>
  <c r="J207" i="10"/>
  <c r="J231" i="6"/>
  <c r="BK179" i="6"/>
  <c r="J190" i="15"/>
  <c r="J168" i="15"/>
  <c r="BK109" i="15"/>
  <c r="BK162" i="13"/>
  <c r="BK130" i="13"/>
  <c r="J124" i="13"/>
  <c r="J116" i="13"/>
  <c r="BK108" i="13"/>
  <c r="BK240" i="12"/>
  <c r="J205" i="12"/>
  <c r="BK190" i="12"/>
  <c r="BK162" i="12"/>
  <c r="J148" i="12"/>
  <c r="BK129" i="12"/>
  <c r="J189" i="11"/>
  <c r="BK160" i="11"/>
  <c r="BK96" i="11"/>
  <c r="J209" i="10"/>
  <c r="BK187" i="10"/>
  <c r="J213" i="6"/>
  <c r="BK174" i="6"/>
  <c r="J127" i="6"/>
  <c r="BK200" i="5"/>
  <c r="J190" i="5"/>
  <c r="J180" i="5"/>
  <c r="BK170" i="5"/>
  <c r="J142" i="5"/>
  <c r="J105" i="5"/>
  <c r="J93" i="4"/>
  <c r="BK151" i="3"/>
  <c r="BK142" i="3"/>
  <c r="BK133" i="3"/>
  <c r="BK117" i="3"/>
  <c r="J102" i="3"/>
  <c r="BK210" i="2"/>
  <c r="BK192" i="2"/>
  <c r="J187" i="2"/>
  <c r="J154" i="2"/>
  <c r="J145" i="2"/>
  <c r="BK116" i="2"/>
  <c r="AS61" i="1"/>
  <c r="BK146" i="13"/>
  <c r="J178" i="12"/>
  <c r="J137" i="12"/>
  <c r="J210" i="11"/>
  <c r="J160" i="11"/>
  <c r="BK127" i="11"/>
  <c r="J179" i="10"/>
  <c r="J195" i="6"/>
  <c r="J166" i="6"/>
  <c r="BK154" i="6"/>
  <c r="BK116" i="6"/>
  <c r="J198" i="5"/>
  <c r="BK180" i="5"/>
  <c r="BK167" i="5"/>
  <c r="BK159" i="5"/>
  <c r="BK142" i="5"/>
  <c r="BK120" i="4"/>
  <c r="BK144" i="3"/>
  <c r="BK130" i="3"/>
  <c r="BK118" i="3"/>
  <c r="J104" i="3"/>
  <c r="J251" i="2"/>
  <c r="BK217" i="2"/>
  <c r="BK206" i="2"/>
  <c r="BK169" i="2"/>
  <c r="BK160" i="15"/>
  <c r="J123" i="14"/>
  <c r="J147" i="13"/>
  <c r="BK205" i="12"/>
  <c r="J199" i="10"/>
  <c r="BK158" i="10"/>
  <c r="BK103" i="10"/>
  <c r="J149" i="8"/>
  <c r="J130" i="8"/>
  <c r="BK114" i="8"/>
  <c r="BK102" i="8"/>
  <c r="BK197" i="7"/>
  <c r="J181" i="7"/>
  <c r="BK160" i="7"/>
  <c r="BK144" i="7"/>
  <c r="BK128" i="7"/>
  <c r="J105" i="7"/>
  <c r="J219" i="6"/>
  <c r="J188" i="6"/>
  <c r="J145" i="6"/>
  <c r="J208" i="5"/>
  <c r="BK169" i="5"/>
  <c r="J126" i="5"/>
  <c r="J120" i="4"/>
  <c r="J135" i="3"/>
  <c r="J112" i="3"/>
  <c r="BK107" i="3"/>
  <c r="J99" i="3"/>
  <c r="J218" i="2"/>
  <c r="J194" i="2"/>
  <c r="BK153" i="2"/>
  <c r="J116" i="2"/>
  <c r="BK157" i="13"/>
  <c r="BK112" i="12"/>
  <c r="J186" i="11"/>
  <c r="BK167" i="11"/>
  <c r="J118" i="11"/>
  <c r="J205" i="10"/>
  <c r="J130" i="10"/>
  <c r="BK109" i="9"/>
  <c r="BK128" i="8"/>
  <c r="J107" i="8"/>
  <c r="BK181" i="7"/>
  <c r="J152" i="7"/>
  <c r="J111" i="7"/>
  <c r="J211" i="6"/>
  <c r="BK177" i="6"/>
  <c r="J187" i="15"/>
  <c r="BK169" i="15"/>
  <c r="J103" i="15"/>
  <c r="J93" i="14"/>
  <c r="BK165" i="10"/>
  <c r="BK130" i="10"/>
  <c r="BK111" i="10"/>
  <c r="BK98" i="9"/>
  <c r="BK136" i="8"/>
  <c r="J128" i="8"/>
  <c r="J115" i="8"/>
  <c r="BK106" i="8"/>
  <c r="BK227" i="7"/>
  <c r="J188" i="7"/>
  <c r="J166" i="7"/>
  <c r="J158" i="7"/>
  <c r="BK145" i="7"/>
  <c r="J112" i="7"/>
  <c r="BK211" i="6"/>
  <c r="BK159" i="6"/>
  <c r="BK145" i="2"/>
  <c r="J113" i="2"/>
  <c r="BK180" i="15"/>
  <c r="BK116" i="15"/>
  <c r="J229" i="12"/>
  <c r="J201" i="12"/>
  <c r="BK157" i="12"/>
  <c r="J124" i="12"/>
  <c r="BK196" i="11"/>
  <c r="J165" i="11"/>
  <c r="BK103" i="11"/>
  <c r="J195" i="10"/>
  <c r="BK191" i="15"/>
  <c r="J167" i="15"/>
  <c r="J101" i="15"/>
  <c r="BK140" i="13"/>
  <c r="BK124" i="13"/>
  <c r="J118" i="13"/>
  <c r="J110" i="13"/>
  <c r="BK202" i="12"/>
  <c r="J182" i="12"/>
  <c r="J164" i="12"/>
  <c r="BK124" i="12"/>
  <c r="BK210" i="11"/>
  <c r="J192" i="11"/>
  <c r="BK142" i="11"/>
  <c r="J236" i="10"/>
  <c r="BK206" i="10"/>
  <c r="J170" i="10"/>
  <c r="J112" i="9"/>
  <c r="BK138" i="8"/>
  <c r="J117" i="8"/>
  <c r="J230" i="7"/>
  <c r="J187" i="7"/>
  <c r="BK154" i="7"/>
  <c r="BK120" i="7"/>
  <c r="J208" i="6"/>
  <c r="BK132" i="6"/>
  <c r="BK207" i="5"/>
  <c r="BK195" i="5"/>
  <c r="J187" i="5"/>
  <c r="BK168" i="5"/>
  <c r="J127" i="5"/>
  <c r="J103" i="5"/>
  <c r="BK93" i="4"/>
  <c r="J134" i="3"/>
  <c r="J123" i="3"/>
  <c r="J240" i="2"/>
  <c r="J214" i="2"/>
  <c r="J186" i="2"/>
  <c r="J182" i="2"/>
  <c r="BK128" i="2"/>
  <c r="J183" i="15"/>
  <c r="BK151" i="15"/>
  <c r="BK164" i="13"/>
  <c r="J243" i="12"/>
  <c r="BK182" i="12"/>
  <c r="BK164" i="12"/>
  <c r="J114" i="12"/>
  <c r="J185" i="11"/>
  <c r="BK148" i="11"/>
  <c r="J228" i="10"/>
  <c r="BK213" i="10"/>
  <c r="J189" i="10"/>
  <c r="BK187" i="6"/>
  <c r="AS55" i="1"/>
  <c r="J157" i="13"/>
  <c r="BK129" i="13"/>
  <c r="J122" i="13"/>
  <c r="J114" i="13"/>
  <c r="J102" i="13"/>
  <c r="J214" i="12"/>
  <c r="BK196" i="12"/>
  <c r="BK170" i="12"/>
  <c r="J152" i="12"/>
  <c r="J139" i="12"/>
  <c r="BK104" i="12"/>
  <c r="BK191" i="11"/>
  <c r="BK139" i="11"/>
  <c r="BK238" i="10"/>
  <c r="J196" i="10"/>
  <c r="BK218" i="6"/>
  <c r="BK205" i="6"/>
  <c r="BK166" i="6"/>
  <c r="BK124" i="6"/>
  <c r="J196" i="5"/>
  <c r="J173" i="5"/>
  <c r="BK134" i="5"/>
  <c r="BK103" i="4"/>
  <c r="BK154" i="3"/>
  <c r="J137" i="3"/>
  <c r="J113" i="3"/>
  <c r="BK229" i="2"/>
  <c r="J197" i="2"/>
  <c r="J169" i="2"/>
  <c r="BK132" i="2"/>
  <c r="BK112" i="2"/>
  <c r="J163" i="15"/>
  <c r="BK120" i="14"/>
  <c r="BK153" i="13"/>
  <c r="J194" i="12"/>
  <c r="BK145" i="12"/>
  <c r="J204" i="11"/>
  <c r="BK179" i="11"/>
  <c r="J121" i="11"/>
  <c r="J107" i="11"/>
  <c r="BK231" i="10"/>
  <c r="BK221" i="10"/>
  <c r="J204" i="10"/>
  <c r="J191" i="10"/>
  <c r="J174" i="10"/>
  <c r="BK217" i="6"/>
  <c r="J204" i="6"/>
  <c r="J181" i="6"/>
  <c r="J157" i="6"/>
  <c r="J131" i="6"/>
  <c r="BK193" i="5"/>
  <c r="J185" i="5"/>
  <c r="BK162" i="5"/>
  <c r="J149" i="5"/>
  <c r="BK109" i="4"/>
  <c r="BK137" i="3"/>
  <c r="BK126" i="3"/>
  <c r="BK116" i="3"/>
  <c r="BK254" i="2"/>
  <c r="BK224" i="2"/>
  <c r="J208" i="2"/>
  <c r="J172" i="2"/>
  <c r="J157" i="15"/>
  <c r="BK109" i="14"/>
  <c r="BK148" i="13"/>
  <c r="J209" i="12"/>
  <c r="J200" i="10"/>
  <c r="BK191" i="10"/>
  <c r="J155" i="10"/>
  <c r="J111" i="10"/>
  <c r="J152" i="8"/>
  <c r="J136" i="8"/>
  <c r="BK117" i="8"/>
  <c r="J109" i="8"/>
  <c r="BK99" i="8"/>
  <c r="BK196" i="7"/>
  <c r="BK186" i="7"/>
  <c r="BK163" i="7"/>
  <c r="J149" i="7"/>
  <c r="BK124" i="7"/>
  <c r="BK104" i="7"/>
  <c r="J224" i="6"/>
  <c r="BK216" i="6"/>
  <c r="J187" i="6"/>
  <c r="J132" i="6"/>
  <c r="BK208" i="5"/>
  <c r="J188" i="5"/>
  <c r="BK166" i="5"/>
  <c r="BK114" i="5"/>
  <c r="BK119" i="4"/>
  <c r="J129" i="3"/>
  <c r="J111" i="3"/>
  <c r="J106" i="3"/>
  <c r="BK250" i="2"/>
  <c r="BK201" i="2"/>
  <c r="BK158" i="2"/>
  <c r="J128" i="2"/>
  <c r="J100" i="2"/>
  <c r="J152" i="13"/>
  <c r="BK201" i="11"/>
  <c r="BK192" i="11"/>
  <c r="J173" i="11"/>
  <c r="BK107" i="11"/>
  <c r="BK190" i="10"/>
  <c r="J158" i="10"/>
  <c r="J121" i="10"/>
  <c r="BK112" i="9"/>
  <c r="J135" i="8"/>
  <c r="J123" i="8"/>
  <c r="BK194" i="7"/>
  <c r="BK166" i="7"/>
  <c r="BK117" i="7"/>
  <c r="BK204" i="6"/>
  <c r="BK199" i="15"/>
  <c r="J134" i="15"/>
  <c r="BK123" i="14"/>
  <c r="BK155" i="13"/>
  <c r="J142" i="10"/>
  <c r="J115" i="10"/>
  <c r="BK148" i="8"/>
  <c r="J138" i="8"/>
  <c r="J125" i="8"/>
  <c r="J110" i="8"/>
  <c r="J103" i="8"/>
  <c r="BK205" i="7"/>
  <c r="J192" i="7"/>
  <c r="BK170" i="7"/>
  <c r="J161" i="7"/>
  <c r="J134" i="7"/>
  <c r="J117" i="7"/>
  <c r="BK102" i="7"/>
  <c r="J192" i="6"/>
  <c r="J158" i="2"/>
  <c r="BK137" i="2"/>
  <c r="J181" i="15"/>
  <c r="BK157" i="15"/>
  <c r="BK160" i="13"/>
  <c r="BK243" i="12"/>
  <c r="BK210" i="12"/>
  <c r="J188" i="12"/>
  <c r="BK160" i="12"/>
  <c r="BK122" i="12"/>
  <c r="J194" i="11"/>
  <c r="BK176" i="11"/>
  <c r="J119" i="11"/>
  <c r="J218" i="10"/>
  <c r="J193" i="10"/>
  <c r="BK187" i="15"/>
  <c r="J154" i="15"/>
  <c r="BK105" i="15"/>
  <c r="BK142" i="13"/>
  <c r="J129" i="13"/>
  <c r="BK122" i="13"/>
  <c r="BK116" i="13"/>
  <c r="J111" i="13"/>
  <c r="BK100" i="13"/>
  <c r="J197" i="12"/>
  <c r="BK173" i="12"/>
  <c r="J143" i="12"/>
  <c r="BK110" i="12"/>
  <c r="J196" i="11"/>
  <c r="BK156" i="11"/>
  <c r="J103" i="11"/>
  <c r="BK214" i="10"/>
  <c r="J182" i="10"/>
  <c r="J96" i="10"/>
  <c r="BK135" i="8"/>
  <c r="J118" i="8"/>
  <c r="BK103" i="8"/>
  <c r="J205" i="7"/>
  <c r="J170" i="7"/>
  <c r="BK130" i="7"/>
  <c r="J233" i="6"/>
  <c r="J177" i="6"/>
  <c r="BK113" i="6"/>
  <c r="BK199" i="5"/>
  <c r="BK191" i="5"/>
  <c r="BK181" i="5"/>
  <c r="BK149" i="5"/>
  <c r="J109" i="5"/>
  <c r="J109" i="4"/>
  <c r="J149" i="3"/>
  <c r="J132" i="3"/>
  <c r="J114" i="3"/>
  <c r="BK100" i="3"/>
  <c r="BK225" i="2"/>
  <c r="BK205" i="2"/>
  <c r="J188" i="2"/>
  <c r="BK182" i="2"/>
  <c r="J167" i="2"/>
  <c r="J137" i="2"/>
  <c r="J177" i="15"/>
  <c r="BK122" i="15"/>
  <c r="J149" i="13"/>
  <c r="BK197" i="12"/>
  <c r="BK180" i="12"/>
  <c r="J129" i="12"/>
  <c r="BK106" i="12"/>
  <c r="J167" i="11"/>
  <c r="BK234" i="10"/>
  <c r="J202" i="10"/>
  <c r="BK214" i="6"/>
  <c r="J167" i="6"/>
  <c r="J169" i="15"/>
  <c r="J159" i="15"/>
  <c r="BK94" i="14"/>
  <c r="BK147" i="13"/>
  <c r="J125" i="13"/>
  <c r="J119" i="13"/>
  <c r="BK110" i="13"/>
  <c r="BK101" i="13"/>
  <c r="BK213" i="12"/>
  <c r="BK186" i="12"/>
  <c r="J156" i="12"/>
  <c r="J145" i="12"/>
  <c r="J110" i="12"/>
  <c r="BK190" i="11"/>
  <c r="J163" i="11"/>
  <c r="J216" i="10"/>
  <c r="BK192" i="10"/>
  <c r="J212" i="6"/>
  <c r="BK168" i="6"/>
  <c r="J125" i="6"/>
  <c r="J199" i="5"/>
  <c r="BK187" i="5"/>
  <c r="J176" i="5"/>
  <c r="J154" i="5"/>
  <c r="BK109" i="5"/>
  <c r="BK158" i="3"/>
  <c r="BK148" i="3"/>
  <c r="BK140" i="3"/>
  <c r="BK123" i="3"/>
  <c r="BK103" i="3"/>
  <c r="BK209" i="2"/>
  <c r="BK193" i="2"/>
  <c r="BK175" i="2"/>
  <c r="BK150" i="2"/>
  <c r="BK113" i="2"/>
  <c r="BK177" i="15"/>
  <c r="BK121" i="15"/>
  <c r="J164" i="13"/>
  <c r="BK179" i="12"/>
  <c r="BK154" i="12"/>
  <c r="J120" i="12"/>
  <c r="J191" i="11"/>
  <c r="BK163" i="11"/>
  <c r="J134" i="11"/>
  <c r="BK184" i="6"/>
  <c r="J133" i="6"/>
  <c r="BK192" i="5"/>
  <c r="BK184" i="5"/>
  <c r="J171" i="5"/>
  <c r="J156" i="5"/>
  <c r="BK99" i="5"/>
  <c r="BK149" i="3"/>
  <c r="BK135" i="3"/>
  <c r="BK115" i="3"/>
  <c r="J101" i="3"/>
  <c r="J221" i="2"/>
  <c r="J191" i="2"/>
  <c r="BK168" i="15"/>
  <c r="J144" i="15"/>
  <c r="J166" i="13"/>
  <c r="J140" i="13"/>
  <c r="J211" i="10"/>
  <c r="J185" i="10"/>
  <c r="BK123" i="10"/>
  <c r="J94" i="9"/>
  <c r="J140" i="8"/>
  <c r="J121" i="8"/>
  <c r="BK110" i="8"/>
  <c r="J219" i="7"/>
  <c r="J191" i="7"/>
  <c r="BK178" i="7"/>
  <c r="J154" i="7"/>
  <c r="J135" i="7"/>
  <c r="BK119" i="7"/>
  <c r="BK224" i="6"/>
  <c r="J205" i="6"/>
  <c r="J162" i="6"/>
  <c r="J97" i="6"/>
  <c r="J184" i="5"/>
  <c r="BK127" i="5"/>
  <c r="J154" i="3"/>
  <c r="J127" i="3"/>
  <c r="BK114" i="3"/>
  <c r="J103" i="3"/>
  <c r="BK234" i="2"/>
  <c r="J204" i="2"/>
  <c r="BK162" i="2"/>
  <c r="J112" i="2"/>
  <c r="J155" i="13"/>
  <c r="BK116" i="12"/>
  <c r="BK193" i="11"/>
  <c r="J176" i="11"/>
  <c r="J240" i="10"/>
  <c r="BK172" i="10"/>
  <c r="BK138" i="10"/>
  <c r="J98" i="10"/>
  <c r="J145" i="8"/>
  <c r="BK111" i="8"/>
  <c r="J216" i="7"/>
  <c r="J176" i="7"/>
  <c r="J137" i="7"/>
  <c r="J104" i="7"/>
  <c r="J207" i="6"/>
  <c r="J174" i="6"/>
  <c r="J185" i="15"/>
  <c r="J172" i="15"/>
  <c r="J117" i="15"/>
  <c r="BK112" i="14"/>
  <c r="J150" i="13"/>
  <c r="BK155" i="10"/>
  <c r="J117" i="10"/>
  <c r="BK98" i="10"/>
  <c r="J143" i="8"/>
  <c r="BK129" i="8"/>
  <c r="BK123" i="8"/>
  <c r="BK107" i="8"/>
  <c r="BK230" i="7"/>
  <c r="J196" i="7"/>
  <c r="J179" i="7"/>
  <c r="J163" i="7"/>
  <c r="BK149" i="7"/>
  <c r="J128" i="7"/>
  <c r="BK113" i="7"/>
  <c r="BK197" i="6"/>
  <c r="J168" i="6"/>
  <c r="BK135" i="2"/>
  <c r="J170" i="15"/>
  <c r="BK154" i="15"/>
  <c r="BK139" i="13"/>
  <c r="J202" i="12"/>
  <c r="J162" i="12"/>
  <c r="J125" i="12"/>
  <c r="J193" i="11"/>
  <c r="BK162" i="11"/>
  <c r="BK222" i="10"/>
  <c r="J195" i="15"/>
  <c r="BK170" i="15"/>
  <c r="BK134" i="15"/>
  <c r="BK149" i="13"/>
  <c r="J130" i="13"/>
  <c r="J123" i="13"/>
  <c r="J117" i="13"/>
  <c r="J103" i="13"/>
  <c r="J213" i="12"/>
  <c r="J179" i="12"/>
  <c r="J160" i="12"/>
  <c r="BK133" i="12"/>
  <c r="BK204" i="11"/>
  <c r="J184" i="11"/>
  <c r="BK134" i="11"/>
  <c r="J222" i="10"/>
  <c r="BK202" i="10"/>
  <c r="BK162" i="10"/>
  <c r="J120" i="9"/>
  <c r="BK139" i="8"/>
  <c r="J129" i="8"/>
  <c r="J113" i="8"/>
  <c r="BK226" i="7"/>
  <c r="BK158" i="7"/>
  <c r="BK126" i="7"/>
  <c r="J229" i="6"/>
  <c r="J184" i="6"/>
  <c r="BK131" i="6"/>
  <c r="BK97" i="6"/>
  <c r="BK196" i="5"/>
  <c r="BK185" i="5"/>
  <c r="BK164" i="5"/>
  <c r="J121" i="5"/>
  <c r="J99" i="5"/>
  <c r="J151" i="3"/>
  <c r="BK138" i="3"/>
  <c r="J130" i="3"/>
  <c r="BK112" i="3"/>
  <c r="J107" i="3"/>
  <c r="BK221" i="2"/>
  <c r="BK197" i="2"/>
  <c r="BK183" i="2"/>
  <c r="J163" i="2"/>
  <c r="J106" i="2"/>
  <c r="J188" i="15"/>
  <c r="J166" i="15"/>
  <c r="J109" i="14"/>
  <c r="J141" i="13"/>
  <c r="BK199" i="12"/>
  <c r="J171" i="12"/>
  <c r="BK127" i="12"/>
  <c r="J208" i="11"/>
  <c r="J161" i="11"/>
  <c r="BK220" i="10"/>
  <c r="J197" i="10"/>
  <c r="J209" i="6"/>
  <c r="J172" i="6"/>
  <c r="J182" i="15"/>
  <c r="J137" i="15"/>
  <c r="BK169" i="13"/>
  <c r="BK143" i="13"/>
  <c r="BK127" i="13"/>
  <c r="BK118" i="13"/>
  <c r="BK112" i="13"/>
  <c r="BK103" i="13"/>
  <c r="BK218" i="12"/>
  <c r="J192" i="12"/>
  <c r="BK178" i="12"/>
  <c r="BK148" i="12"/>
  <c r="J118" i="12"/>
  <c r="J170" i="11"/>
  <c r="J221" i="10"/>
  <c r="BK194" i="10"/>
  <c r="BK215" i="6"/>
  <c r="BK188" i="6"/>
  <c r="J116" i="6"/>
  <c r="J197" i="5"/>
  <c r="BK178" i="5"/>
  <c r="BK160" i="5"/>
  <c r="J119" i="4"/>
  <c r="J158" i="3"/>
  <c r="J141" i="3"/>
  <c r="BK132" i="3"/>
  <c r="J120" i="3"/>
  <c r="BK99" i="3"/>
  <c r="BK208" i="2"/>
  <c r="BK190" i="2"/>
  <c r="BK166" i="2"/>
  <c r="BK131" i="2"/>
  <c r="BK109" i="2"/>
  <c r="J164" i="15"/>
  <c r="BK119" i="14"/>
  <c r="BK141" i="13"/>
  <c r="BK175" i="12"/>
  <c r="J135" i="12"/>
  <c r="J201" i="11"/>
  <c r="BK173" i="11"/>
  <c r="BK151" i="11"/>
  <c r="J241" i="10"/>
  <c r="BK236" i="10"/>
  <c r="J224" i="10"/>
  <c r="BK205" i="10"/>
  <c r="BK197" i="10"/>
  <c r="J234" i="6"/>
  <c r="J214" i="6"/>
  <c r="BK194" i="6"/>
  <c r="J158" i="6"/>
  <c r="J113" i="6"/>
  <c r="J191" i="5"/>
  <c r="BK176" i="5"/>
  <c r="BK154" i="5"/>
  <c r="BK103" i="5"/>
  <c r="BK94" i="4"/>
  <c r="J138" i="3"/>
  <c r="BK127" i="3"/>
  <c r="J117" i="3"/>
  <c r="BK102" i="3"/>
  <c r="BK240" i="2"/>
  <c r="J209" i="2"/>
  <c r="J192" i="2"/>
  <c r="J166" i="2"/>
  <c r="J151" i="15"/>
  <c r="J98" i="14"/>
  <c r="J143" i="13"/>
  <c r="J213" i="10"/>
  <c r="BK196" i="10"/>
  <c r="BK142" i="10"/>
  <c r="BK123" i="9"/>
  <c r="BK147" i="8"/>
  <c r="J127" i="8"/>
  <c r="BK113" i="8"/>
  <c r="J100" i="8"/>
  <c r="J200" i="7"/>
  <c r="BK187" i="7"/>
  <c r="BK162" i="7"/>
  <c r="BK148" i="7"/>
  <c r="J122" i="7"/>
  <c r="J102" i="7"/>
  <c r="BK222" i="6"/>
  <c r="J210" i="6"/>
  <c r="BK158" i="6"/>
  <c r="BK100" i="6"/>
  <c r="J189" i="5"/>
  <c r="J168" i="5"/>
  <c r="J139" i="5"/>
  <c r="BK145" i="3"/>
  <c r="BK124" i="3"/>
  <c r="BK109" i="3"/>
  <c r="J100" i="3"/>
  <c r="J224" i="2"/>
  <c r="BK189" i="2"/>
  <c r="BK148" i="2"/>
  <c r="J122" i="2"/>
  <c r="BK164" i="15"/>
  <c r="J132" i="13"/>
  <c r="BK200" i="11"/>
  <c r="J188" i="11"/>
  <c r="BK170" i="11"/>
  <c r="BK121" i="11"/>
  <c r="BK218" i="10"/>
  <c r="BK170" i="10"/>
  <c r="BK117" i="10"/>
  <c r="J98" i="9"/>
  <c r="BK131" i="8"/>
  <c r="BK105" i="8"/>
  <c r="J185" i="7"/>
  <c r="BK161" i="7"/>
  <c r="BK208" i="6"/>
  <c r="J191" i="6"/>
  <c r="J180" i="15"/>
  <c r="J160" i="15"/>
  <c r="J105" i="15"/>
  <c r="BK98" i="14"/>
  <c r="J144" i="13"/>
  <c r="J125" i="10"/>
  <c r="J109" i="9"/>
  <c r="BK145" i="8"/>
  <c r="BK133" i="8"/>
  <c r="BK118" i="8"/>
  <c r="J108" i="8"/>
  <c r="J101" i="8"/>
  <c r="BK200" i="7"/>
  <c r="J186" i="7"/>
  <c r="J178" i="7"/>
  <c r="J156" i="7"/>
  <c r="J141" i="7"/>
  <c r="J120" i="7"/>
  <c r="J107" i="7"/>
  <c r="J194" i="6"/>
  <c r="BK163" i="2"/>
  <c r="J140" i="2"/>
  <c r="BK190" i="15"/>
  <c r="BK165" i="15"/>
  <c r="BK129" i="15"/>
  <c r="J240" i="12"/>
  <c r="BK209" i="12"/>
  <c r="BK177" i="12"/>
  <c r="J131" i="12"/>
  <c r="J106" i="12"/>
  <c r="BK180" i="11"/>
  <c r="J142" i="11"/>
  <c r="J208" i="10"/>
  <c r="BK176" i="10"/>
  <c r="BK172" i="15"/>
  <c r="J149" i="15"/>
  <c r="BK103" i="14"/>
  <c r="J139" i="13"/>
  <c r="J126" i="13"/>
  <c r="BK119" i="13"/>
  <c r="J112" i="13"/>
  <c r="BK105" i="13"/>
  <c r="J239" i="12"/>
  <c r="J184" i="12"/>
  <c r="BK150" i="12"/>
  <c r="BK213" i="11"/>
  <c r="BK185" i="11"/>
  <c r="BK125" i="11"/>
  <c r="BK223" i="10"/>
  <c r="J192" i="10"/>
  <c r="BK119" i="10"/>
  <c r="BK149" i="8"/>
  <c r="J124" i="8"/>
  <c r="BK104" i="8"/>
  <c r="BK219" i="7"/>
  <c r="J160" i="7"/>
  <c r="BK135" i="7"/>
  <c r="BK234" i="6"/>
  <c r="J159" i="6"/>
  <c r="BK105" i="6"/>
  <c r="J200" i="5"/>
  <c r="BK189" i="5"/>
  <c r="J162" i="5"/>
  <c r="J114" i="5"/>
  <c r="BK123" i="4"/>
  <c r="J153" i="3"/>
  <c r="J140" i="3"/>
  <c r="J122" i="3"/>
  <c r="BK111" i="3"/>
  <c r="J234" i="2"/>
  <c r="BK218" i="2"/>
  <c r="BK191" i="2"/>
  <c r="J184" i="2"/>
  <c r="J181" i="2"/>
  <c r="BK140" i="2"/>
  <c r="BK185" i="15"/>
  <c r="J109" i="15"/>
  <c r="J148" i="13"/>
  <c r="BK229" i="12"/>
  <c r="J186" i="12"/>
  <c r="BK141" i="12"/>
  <c r="BK108" i="12"/>
  <c r="J190" i="11"/>
  <c r="BK101" i="11"/>
  <c r="J215" i="10"/>
  <c r="BK200" i="10"/>
  <c r="BK207" i="6"/>
  <c r="BK170" i="6"/>
  <c r="BK176" i="15"/>
  <c r="BK155" i="15"/>
  <c r="J169" i="13"/>
  <c r="J131" i="13"/>
  <c r="BK123" i="13"/>
  <c r="BK117" i="13"/>
  <c r="BK111" i="13"/>
  <c r="J100" i="13"/>
  <c r="BK204" i="12"/>
  <c r="BK188" i="12"/>
  <c r="J157" i="12"/>
  <c r="J141" i="12"/>
  <c r="J199" i="11"/>
  <c r="BK165" i="11"/>
  <c r="J125" i="11"/>
  <c r="BK212" i="10"/>
  <c r="BK174" i="10"/>
  <c r="BK202" i="6"/>
  <c r="BK133" i="6"/>
  <c r="J107" i="6"/>
  <c r="BK186" i="5"/>
  <c r="J166" i="5"/>
  <c r="BK126" i="5"/>
  <c r="J94" i="4"/>
  <c r="J146" i="3"/>
  <c r="BK129" i="3"/>
  <c r="BK108" i="3"/>
  <c r="BK216" i="2"/>
  <c r="BK194" i="2"/>
  <c r="BK187" i="2"/>
  <c r="J148" i="2"/>
  <c r="BK122" i="2"/>
  <c r="J103" i="2"/>
  <c r="BK159" i="15"/>
  <c r="J112" i="14"/>
  <c r="J137" i="13"/>
  <c r="BK152" i="12"/>
  <c r="J108" i="12"/>
  <c r="BK186" i="11"/>
  <c r="J153" i="11"/>
  <c r="J126" i="11"/>
  <c r="BK94" i="5"/>
  <c r="BK139" i="3"/>
  <c r="BK122" i="3"/>
  <c r="J109" i="3"/>
  <c r="J250" i="2"/>
  <c r="BK212" i="2"/>
  <c r="J193" i="2"/>
  <c r="AS67" i="1"/>
  <c r="BK135" i="13"/>
  <c r="BK207" i="10"/>
  <c r="J165" i="10"/>
  <c r="BK137" i="10"/>
  <c r="J93" i="9"/>
  <c r="J139" i="8"/>
  <c r="BK120" i="8"/>
  <c r="BK108" i="8"/>
  <c r="J226" i="7"/>
  <c r="BK192" i="7"/>
  <c r="BK164" i="7"/>
  <c r="BK150" i="7"/>
  <c r="BK134" i="7"/>
  <c r="J113" i="7"/>
  <c r="BK219" i="6"/>
  <c r="BK192" i="6"/>
  <c r="BK148" i="6"/>
  <c r="J124" i="6"/>
  <c r="J192" i="5"/>
  <c r="J167" i="5"/>
  <c r="J101" i="5"/>
  <c r="J144" i="3"/>
  <c r="J116" i="3"/>
  <c r="BK104" i="3"/>
  <c r="J97" i="3"/>
  <c r="J216" i="2"/>
  <c r="J175" i="2"/>
  <c r="J135" i="2"/>
  <c r="J109" i="2"/>
  <c r="J154" i="13"/>
  <c r="BK212" i="11"/>
  <c r="BK189" i="11"/>
  <c r="J172" i="11"/>
  <c r="J96" i="11"/>
  <c r="BK199" i="10"/>
  <c r="J143" i="10"/>
  <c r="BK96" i="10"/>
  <c r="BK142" i="8"/>
  <c r="BK125" i="8"/>
  <c r="BK100" i="8"/>
  <c r="BK179" i="7"/>
  <c r="J147" i="7"/>
  <c r="BK229" i="6"/>
  <c r="J203" i="6"/>
  <c r="BK198" i="15"/>
  <c r="BK173" i="15"/>
  <c r="J121" i="15"/>
  <c r="J103" i="14"/>
  <c r="J145" i="13"/>
  <c r="J137" i="10"/>
  <c r="J103" i="10"/>
  <c r="BK152" i="8"/>
  <c r="BK140" i="8"/>
  <c r="BK130" i="8"/>
  <c r="J120" i="8"/>
  <c r="BK109" i="8"/>
  <c r="J102" i="8"/>
  <c r="J201" i="7"/>
  <c r="BK191" i="7"/>
  <c r="BK176" i="7"/>
  <c r="J162" i="7"/>
  <c r="J144" i="7"/>
  <c r="J115" i="7"/>
  <c r="J216" i="6"/>
  <c r="BK181" i="6"/>
  <c r="J150" i="2"/>
  <c r="J198" i="15"/>
  <c r="J178" i="15"/>
  <c r="BK165" i="13"/>
  <c r="BK138" i="13"/>
  <c r="BK214" i="12"/>
  <c r="BK192" i="12"/>
  <c r="BK167" i="12"/>
  <c r="BK143" i="12"/>
  <c r="J112" i="12"/>
  <c r="BK188" i="11"/>
  <c r="J156" i="11"/>
  <c r="J231" i="10"/>
  <c r="BK198" i="10"/>
  <c r="J199" i="15"/>
  <c r="J171" i="15"/>
  <c r="BK144" i="15"/>
  <c r="BK158" i="13"/>
  <c r="BK131" i="13"/>
  <c r="BK125" i="13"/>
  <c r="BK115" i="13"/>
  <c r="J106" i="13"/>
  <c r="J232" i="12"/>
  <c r="J196" i="12"/>
  <c r="J167" i="12"/>
  <c r="BK137" i="12"/>
  <c r="BK118" i="12"/>
  <c r="BK198" i="11"/>
  <c r="BK161" i="11"/>
  <c r="BK119" i="11"/>
  <c r="BK241" i="10"/>
  <c r="BK209" i="10"/>
  <c r="J150" i="10"/>
  <c r="J103" i="9"/>
  <c r="J126" i="8"/>
  <c r="J106" i="8"/>
  <c r="BK216" i="7"/>
  <c r="J172" i="7"/>
  <c r="BK137" i="7"/>
  <c r="J109" i="7"/>
  <c r="BK200" i="6"/>
  <c r="BK107" i="6"/>
  <c r="J204" i="5"/>
  <c r="BK190" i="5"/>
  <c r="J169" i="5"/>
  <c r="BK139" i="5"/>
  <c r="BK105" i="5"/>
  <c r="J98" i="4"/>
  <c r="J142" i="3"/>
  <c r="J126" i="3"/>
  <c r="BK105" i="3"/>
  <c r="J210" i="2"/>
  <c r="BK184" i="2"/>
  <c r="BK168" i="2"/>
  <c r="BK189" i="15"/>
  <c r="J161" i="15"/>
  <c r="J119" i="14"/>
  <c r="J135" i="13"/>
  <c r="BK194" i="12"/>
  <c r="J116" i="12"/>
  <c r="BK195" i="11"/>
  <c r="BK126" i="11"/>
  <c r="J214" i="10"/>
  <c r="BK195" i="10"/>
  <c r="BK213" i="6"/>
  <c r="BK162" i="6"/>
  <c r="BK183" i="15"/>
  <c r="J165" i="15"/>
  <c r="J120" i="14"/>
  <c r="J153" i="13"/>
  <c r="BK128" i="13"/>
  <c r="BK121" i="13"/>
  <c r="J115" i="13"/>
  <c r="BK106" i="13"/>
  <c r="BK239" i="12"/>
  <c r="BK157" i="6"/>
  <c r="BK109" i="6"/>
  <c r="J195" i="5"/>
  <c r="J181" i="5"/>
  <c r="J164" i="5"/>
  <c r="BK122" i="5"/>
  <c r="BK153" i="3"/>
  <c r="BK136" i="3"/>
  <c r="J124" i="3"/>
  <c r="J110" i="3"/>
  <c r="J217" i="2"/>
  <c r="J196" i="2"/>
  <c r="BK188" i="2"/>
  <c r="J153" i="2"/>
  <c r="J125" i="2"/>
  <c r="BK100" i="2"/>
  <c r="BK149" i="15"/>
  <c r="J160" i="13"/>
  <c r="J200" i="12"/>
  <c r="J173" i="12"/>
  <c r="BK131" i="12"/>
  <c r="BK199" i="11"/>
  <c r="J177" i="11"/>
  <c r="J148" i="11"/>
  <c r="BK118" i="11"/>
  <c r="BK203" i="6"/>
  <c r="J148" i="6"/>
  <c r="J186" i="5"/>
  <c r="BK173" i="5"/>
  <c r="J160" i="5"/>
  <c r="J146" i="5"/>
  <c r="J112" i="4"/>
  <c r="BK141" i="3"/>
  <c r="BK131" i="3"/>
  <c r="BK119" i="3"/>
  <c r="BK106" i="3"/>
  <c r="BK243" i="2"/>
  <c r="BK213" i="2"/>
  <c r="J201" i="2"/>
  <c r="BK166" i="15"/>
  <c r="J116" i="15"/>
  <c r="BK145" i="13"/>
  <c r="J234" i="10"/>
  <c r="J162" i="10"/>
  <c r="BK121" i="10"/>
  <c r="J119" i="9"/>
  <c r="BK143" i="8"/>
  <c r="BK126" i="8"/>
  <c r="BK112" i="8"/>
  <c r="J227" i="7"/>
  <c r="J195" i="7"/>
  <c r="J183" i="7"/>
  <c r="BK156" i="7"/>
  <c r="BK141" i="7"/>
  <c r="BK115" i="7"/>
  <c r="J222" i="6"/>
  <c r="BK195" i="6"/>
  <c r="BK167" i="6"/>
  <c r="BK125" i="6"/>
  <c r="BK204" i="5"/>
  <c r="BK183" i="5"/>
  <c r="J165" i="5"/>
  <c r="J94" i="5"/>
  <c r="BK120" i="3"/>
  <c r="BK110" i="3"/>
  <c r="BK101" i="3"/>
  <c r="J243" i="2"/>
  <c r="J205" i="2"/>
  <c r="BK172" i="2"/>
  <c r="BK125" i="2"/>
  <c r="BK161" i="15"/>
  <c r="BK125" i="12"/>
  <c r="BK197" i="11"/>
  <c r="J179" i="11"/>
  <c r="J139" i="11"/>
  <c r="BK182" i="10"/>
  <c r="BK125" i="10"/>
  <c r="J123" i="9"/>
  <c r="J133" i="8"/>
  <c r="J114" i="8"/>
  <c r="BK201" i="7"/>
  <c r="BK172" i="7"/>
  <c r="J132" i="7"/>
  <c r="BK107" i="7"/>
  <c r="J199" i="6"/>
  <c r="BK181" i="15"/>
  <c r="BK141" i="15"/>
  <c r="BK101" i="15"/>
  <c r="J94" i="14"/>
  <c r="J138" i="13"/>
  <c r="BK150" i="10"/>
  <c r="J119" i="10"/>
  <c r="BK103" i="9"/>
  <c r="J142" i="8"/>
  <c r="BK132" i="8"/>
  <c r="BK124" i="8"/>
  <c r="J111" i="8"/>
  <c r="J105" i="8"/>
  <c r="J210" i="7"/>
  <c r="BK195" i="7"/>
  <c r="BK183" i="7"/>
  <c r="J164" i="7"/>
  <c r="J148" i="7"/>
  <c r="J126" i="7"/>
  <c r="BK105" i="7"/>
  <c r="J200" i="6"/>
  <c r="J162" i="2"/>
  <c r="J142" i="2"/>
  <c r="BK195" i="15"/>
  <c r="BK175" i="15"/>
  <c r="J141" i="15"/>
  <c r="BK144" i="13"/>
  <c r="J218" i="12"/>
  <c r="J204" i="12"/>
  <c r="J180" i="12"/>
  <c r="BK159" i="12"/>
  <c r="J127" i="12"/>
  <c r="J104" i="12"/>
  <c r="BK177" i="11"/>
  <c r="J110" i="11"/>
  <c r="J212" i="10"/>
  <c r="J190" i="10"/>
  <c r="J173" i="15"/>
  <c r="BK137" i="15"/>
  <c r="BK154" i="13"/>
  <c r="BK132" i="13"/>
  <c r="J127" i="13"/>
  <c r="BK120" i="13"/>
  <c r="J113" i="13"/>
  <c r="BK102" i="13"/>
  <c r="J210" i="12"/>
  <c r="J177" i="12"/>
  <c r="J159" i="12"/>
  <c r="J122" i="12"/>
  <c r="J200" i="11"/>
  <c r="J180" i="11"/>
  <c r="BK110" i="11"/>
  <c r="BK216" i="10"/>
  <c r="BK193" i="10"/>
  <c r="J123" i="10"/>
  <c r="BK93" i="9"/>
  <c r="J131" i="8"/>
  <c r="BK115" i="8"/>
  <c r="BK101" i="8"/>
  <c r="BK174" i="7"/>
  <c r="J145" i="7"/>
  <c r="J124" i="7"/>
  <c r="J217" i="6"/>
  <c r="J170" i="6"/>
  <c r="J109" i="6"/>
  <c r="BK198" i="5"/>
  <c r="BK194" i="5"/>
  <c r="J170" i="5"/>
  <c r="J134" i="5"/>
  <c r="BK101" i="5"/>
  <c r="J155" i="3"/>
  <c r="BK146" i="3"/>
  <c r="J131" i="3"/>
  <c r="J118" i="3"/>
  <c r="J108" i="3"/>
  <c r="J229" i="2"/>
  <c r="J212" i="2"/>
  <c r="J190" i="2"/>
  <c r="J183" i="2"/>
  <c r="BK157" i="2"/>
  <c r="J191" i="15"/>
  <c r="BK171" i="15"/>
  <c r="J99" i="15"/>
  <c r="J146" i="13"/>
  <c r="BK201" i="12"/>
  <c r="J181" i="12"/>
  <c r="BK120" i="12"/>
  <c r="J198" i="11"/>
  <c r="BK172" i="11"/>
  <c r="BK240" i="10"/>
  <c r="BK204" i="10"/>
  <c r="J187" i="10"/>
  <c r="J197" i="6"/>
  <c r="J189" i="15"/>
  <c r="BK167" i="15"/>
  <c r="J94" i="15"/>
  <c r="J158" i="13"/>
  <c r="BK137" i="13"/>
  <c r="BK126" i="13"/>
  <c r="J120" i="13"/>
  <c r="BK113" i="13"/>
  <c r="J105" i="13"/>
  <c r="J223" i="12"/>
  <c r="J199" i="12"/>
  <c r="BK184" i="12"/>
  <c r="J154" i="12"/>
  <c r="J133" i="12"/>
  <c r="BK102" i="12"/>
  <c r="BK182" i="11"/>
  <c r="J127" i="11"/>
  <c r="BK215" i="10"/>
  <c r="BK189" i="10"/>
  <c r="BK209" i="6"/>
  <c r="J140" i="6"/>
  <c r="J194" i="5"/>
  <c r="J183" i="5"/>
  <c r="BK171" i="5"/>
  <c r="BK146" i="5"/>
  <c r="BK112" i="4"/>
  <c r="BK155" i="3"/>
  <c r="J145" i="3"/>
  <c r="BK134" i="3"/>
  <c r="BK121" i="3"/>
  <c r="BK251" i="2"/>
  <c r="J206" i="2"/>
  <c r="J189" i="2"/>
  <c r="J168" i="2"/>
  <c r="BK142" i="2"/>
  <c r="BK106" i="2"/>
  <c r="BK162" i="15"/>
  <c r="BK103" i="15"/>
  <c r="BK150" i="13"/>
  <c r="BK181" i="12"/>
  <c r="BK171" i="12"/>
  <c r="J102" i="12"/>
  <c r="J197" i="11"/>
  <c r="J162" i="11"/>
  <c r="J238" i="10"/>
  <c r="BK228" i="10"/>
  <c r="BK208" i="10"/>
  <c r="J198" i="10"/>
  <c r="BK185" i="10"/>
  <c r="BK231" i="6"/>
  <c r="BK210" i="6"/>
  <c r="BK191" i="6"/>
  <c r="BK140" i="6"/>
  <c r="J105" i="6"/>
  <c r="BK188" i="5"/>
  <c r="J178" i="5"/>
  <c r="BK165" i="5"/>
  <c r="BK121" i="5"/>
  <c r="BK98" i="4"/>
  <c r="J136" i="3"/>
  <c r="J121" i="3"/>
  <c r="BK113" i="3"/>
  <c r="J254" i="2"/>
  <c r="BK214" i="2"/>
  <c r="BK204" i="2"/>
  <c r="BK167" i="2"/>
  <c r="BK163" i="15"/>
  <c r="BK94" i="15"/>
  <c r="J162" i="13"/>
  <c r="J207" i="12"/>
  <c r="J206" i="10"/>
  <c r="J194" i="10"/>
  <c r="BK143" i="10"/>
  <c r="BK120" i="9"/>
  <c r="J148" i="8"/>
  <c r="J134" i="8"/>
  <c r="J116" i="8"/>
  <c r="J104" i="8"/>
  <c r="BK210" i="7"/>
  <c r="BK188" i="7"/>
  <c r="J174" i="7"/>
  <c r="BK152" i="7"/>
  <c r="BK132" i="7"/>
  <c r="BK111" i="7"/>
  <c r="BK233" i="6"/>
  <c r="J218" i="6"/>
  <c r="J154" i="6"/>
  <c r="BK127" i="6"/>
  <c r="J207" i="5"/>
  <c r="J182" i="5"/>
  <c r="J159" i="5"/>
  <c r="J123" i="4"/>
  <c r="J139" i="3"/>
  <c r="J115" i="3"/>
  <c r="J105" i="3"/>
  <c r="J225" i="2"/>
  <c r="BK196" i="2"/>
  <c r="J131" i="2"/>
  <c r="J162" i="15"/>
  <c r="J142" i="13"/>
  <c r="BK208" i="11"/>
  <c r="J182" i="11"/>
  <c r="BK152" i="11"/>
  <c r="BK224" i="10"/>
  <c r="J176" i="10"/>
  <c r="J113" i="10"/>
  <c r="BK94" i="9"/>
  <c r="J112" i="8"/>
  <c r="J99" i="8"/>
  <c r="BK168" i="7"/>
  <c r="BK122" i="7"/>
  <c r="BK212" i="6"/>
  <c r="J202" i="6"/>
  <c r="BK172" i="6"/>
  <c r="T96" i="6" l="1"/>
  <c r="T156" i="6"/>
  <c r="T161" i="6"/>
  <c r="BK176" i="6"/>
  <c r="J176" i="6" s="1"/>
  <c r="J69" i="6" s="1"/>
  <c r="BK232" i="6"/>
  <c r="J232" i="6"/>
  <c r="J72" i="6" s="1"/>
  <c r="BK101" i="7"/>
  <c r="BK143" i="7"/>
  <c r="J143" i="7"/>
  <c r="J68" i="7" s="1"/>
  <c r="BK159" i="7"/>
  <c r="J159" i="7" s="1"/>
  <c r="J69" i="7" s="1"/>
  <c r="P165" i="7"/>
  <c r="P190" i="7"/>
  <c r="P193" i="7"/>
  <c r="P199" i="7"/>
  <c r="P198" i="7" s="1"/>
  <c r="P225" i="7"/>
  <c r="P98" i="8"/>
  <c r="R119" i="8"/>
  <c r="P122" i="8"/>
  <c r="P137" i="8"/>
  <c r="P141" i="8"/>
  <c r="P146" i="8"/>
  <c r="R92" i="9"/>
  <c r="R108" i="9"/>
  <c r="P118" i="9"/>
  <c r="P95" i="10"/>
  <c r="P169" i="10"/>
  <c r="R169" i="10"/>
  <c r="R233" i="10"/>
  <c r="P95" i="11"/>
  <c r="P150" i="11"/>
  <c r="R155" i="11"/>
  <c r="BK164" i="11"/>
  <c r="J164" i="11"/>
  <c r="J68" i="11" s="1"/>
  <c r="R164" i="11"/>
  <c r="BK203" i="11"/>
  <c r="J203" i="11"/>
  <c r="J70" i="11" s="1"/>
  <c r="R211" i="11"/>
  <c r="T109" i="13"/>
  <c r="T133" i="13"/>
  <c r="BK156" i="13"/>
  <c r="J156" i="13"/>
  <c r="J71" i="13" s="1"/>
  <c r="R92" i="14"/>
  <c r="P118" i="14"/>
  <c r="BK99" i="2"/>
  <c r="BK156" i="2"/>
  <c r="J156" i="2"/>
  <c r="J66" i="2" s="1"/>
  <c r="BK185" i="2"/>
  <c r="J185" i="2" s="1"/>
  <c r="J67" i="2" s="1"/>
  <c r="BK195" i="2"/>
  <c r="J195" i="2"/>
  <c r="J68" i="2" s="1"/>
  <c r="BK215" i="2"/>
  <c r="J215" i="2" s="1"/>
  <c r="J69" i="2" s="1"/>
  <c r="BK223" i="2"/>
  <c r="P249" i="2"/>
  <c r="T98" i="3"/>
  <c r="BK128" i="3"/>
  <c r="J128" i="3" s="1"/>
  <c r="J67" i="3" s="1"/>
  <c r="BK143" i="3"/>
  <c r="J143" i="3"/>
  <c r="J68" i="3" s="1"/>
  <c r="T143" i="3"/>
  <c r="T147" i="3"/>
  <c r="T152" i="3"/>
  <c r="P92" i="4"/>
  <c r="R108" i="4"/>
  <c r="P118" i="4"/>
  <c r="R93" i="5"/>
  <c r="T153" i="5"/>
  <c r="P158" i="5"/>
  <c r="P206" i="5"/>
  <c r="R96" i="6"/>
  <c r="R156" i="6"/>
  <c r="BK169" i="6"/>
  <c r="J169" i="6" s="1"/>
  <c r="J68" i="6" s="1"/>
  <c r="R169" i="6"/>
  <c r="T176" i="6"/>
  <c r="R223" i="6"/>
  <c r="R232" i="6"/>
  <c r="T101" i="7"/>
  <c r="T143" i="7"/>
  <c r="T159" i="7"/>
  <c r="T165" i="7"/>
  <c r="T190" i="7"/>
  <c r="R193" i="7"/>
  <c r="R199" i="7"/>
  <c r="T225" i="7"/>
  <c r="R98" i="8"/>
  <c r="P119" i="8"/>
  <c r="T119" i="8"/>
  <c r="T122" i="8"/>
  <c r="BK141" i="8"/>
  <c r="J141" i="8"/>
  <c r="J69" i="8" s="1"/>
  <c r="T141" i="8"/>
  <c r="R146" i="8"/>
  <c r="T92" i="9"/>
  <c r="BK118" i="9"/>
  <c r="J118" i="9"/>
  <c r="J68" i="9" s="1"/>
  <c r="R118" i="9"/>
  <c r="R95" i="10"/>
  <c r="R109" i="13"/>
  <c r="P133" i="13"/>
  <c r="T151" i="13"/>
  <c r="R163" i="13"/>
  <c r="P92" i="14"/>
  <c r="BK108" i="14"/>
  <c r="J108" i="14"/>
  <c r="J67" i="14" s="1"/>
  <c r="P99" i="2"/>
  <c r="R156" i="2"/>
  <c r="P185" i="2"/>
  <c r="P195" i="2"/>
  <c r="T215" i="2"/>
  <c r="P223" i="2"/>
  <c r="P222" i="2"/>
  <c r="R249" i="2"/>
  <c r="BK98" i="3"/>
  <c r="J98" i="3" s="1"/>
  <c r="J65" i="3" s="1"/>
  <c r="BK125" i="3"/>
  <c r="J125" i="3"/>
  <c r="J66" i="3" s="1"/>
  <c r="P125" i="3"/>
  <c r="P128" i="3"/>
  <c r="R143" i="3"/>
  <c r="R147" i="3"/>
  <c r="P152" i="3"/>
  <c r="T92" i="4"/>
  <c r="T108" i="4"/>
  <c r="R118" i="4"/>
  <c r="P93" i="5"/>
  <c r="BK153" i="5"/>
  <c r="J153" i="5"/>
  <c r="J67" i="5" s="1"/>
  <c r="R158" i="5"/>
  <c r="R206" i="5"/>
  <c r="BK184" i="10"/>
  <c r="J184" i="10" s="1"/>
  <c r="J68" i="10" s="1"/>
  <c r="T239" i="10"/>
  <c r="BK155" i="11"/>
  <c r="J155" i="11" s="1"/>
  <c r="J67" i="11" s="1"/>
  <c r="T169" i="11"/>
  <c r="P211" i="11"/>
  <c r="P99" i="13"/>
  <c r="P104" i="13"/>
  <c r="P136" i="13"/>
  <c r="P156" i="13"/>
  <c r="R108" i="14"/>
  <c r="BK93" i="15"/>
  <c r="T99" i="2"/>
  <c r="T156" i="2"/>
  <c r="R185" i="2"/>
  <c r="R195" i="2"/>
  <c r="P215" i="2"/>
  <c r="R223" i="2"/>
  <c r="R222" i="2" s="1"/>
  <c r="BK249" i="2"/>
  <c r="J249" i="2" s="1"/>
  <c r="J75" i="2" s="1"/>
  <c r="P98" i="3"/>
  <c r="T125" i="3"/>
  <c r="T128" i="3"/>
  <c r="BK147" i="3"/>
  <c r="J147" i="3" s="1"/>
  <c r="J69" i="3" s="1"/>
  <c r="BK152" i="3"/>
  <c r="J152" i="3"/>
  <c r="J71" i="3" s="1"/>
  <c r="R92" i="4"/>
  <c r="R91" i="4" s="1"/>
  <c r="R90" i="4" s="1"/>
  <c r="BK108" i="4"/>
  <c r="J108" i="4"/>
  <c r="J67" i="4" s="1"/>
  <c r="BK118" i="4"/>
  <c r="J118" i="4" s="1"/>
  <c r="J68" i="4" s="1"/>
  <c r="BK93" i="5"/>
  <c r="J93" i="5"/>
  <c r="J65" i="5" s="1"/>
  <c r="R153" i="5"/>
  <c r="T158" i="5"/>
  <c r="T206" i="5"/>
  <c r="R184" i="10"/>
  <c r="R239" i="10"/>
  <c r="BK150" i="11"/>
  <c r="J150" i="11"/>
  <c r="J66" i="11" s="1"/>
  <c r="P155" i="11"/>
  <c r="T155" i="11"/>
  <c r="P164" i="11"/>
  <c r="T164" i="11"/>
  <c r="P203" i="11"/>
  <c r="BK211" i="11"/>
  <c r="J211" i="11"/>
  <c r="J71" i="11" s="1"/>
  <c r="BK101" i="12"/>
  <c r="R101" i="12"/>
  <c r="BK142" i="12"/>
  <c r="J142" i="12" s="1"/>
  <c r="J66" i="12" s="1"/>
  <c r="R142" i="12"/>
  <c r="T142" i="12"/>
  <c r="P147" i="12"/>
  <c r="T147" i="12"/>
  <c r="R174" i="12"/>
  <c r="BK183" i="12"/>
  <c r="J183" i="12" s="1"/>
  <c r="J70" i="12" s="1"/>
  <c r="R183" i="12"/>
  <c r="BK203" i="12"/>
  <c r="J203" i="12" s="1"/>
  <c r="J71" i="12" s="1"/>
  <c r="P203" i="12"/>
  <c r="T203" i="12"/>
  <c r="P208" i="12"/>
  <c r="T208" i="12"/>
  <c r="BK212" i="12"/>
  <c r="R212" i="12"/>
  <c r="P228" i="12"/>
  <c r="BK238" i="12"/>
  <c r="J238" i="12" s="1"/>
  <c r="J77" i="12" s="1"/>
  <c r="R238" i="12"/>
  <c r="BK104" i="13"/>
  <c r="J104" i="13" s="1"/>
  <c r="J65" i="13" s="1"/>
  <c r="BK136" i="13"/>
  <c r="J136" i="13"/>
  <c r="J69" i="13" s="1"/>
  <c r="R151" i="13"/>
  <c r="T163" i="13"/>
  <c r="T108" i="14"/>
  <c r="T148" i="15"/>
  <c r="T184" i="10"/>
  <c r="P233" i="10"/>
  <c r="P239" i="10"/>
  <c r="BK95" i="11"/>
  <c r="BK94" i="11"/>
  <c r="BK93" i="11" s="1"/>
  <c r="J93" i="11" s="1"/>
  <c r="J63" i="11" s="1"/>
  <c r="R150" i="11"/>
  <c r="BK169" i="11"/>
  <c r="J169" i="11"/>
  <c r="J69" i="11" s="1"/>
  <c r="T203" i="11"/>
  <c r="BK99" i="13"/>
  <c r="J99" i="13"/>
  <c r="J64" i="13" s="1"/>
  <c r="P109" i="13"/>
  <c r="R133" i="13"/>
  <c r="BK151" i="13"/>
  <c r="J151" i="13" s="1"/>
  <c r="J70" i="13" s="1"/>
  <c r="BK163" i="13"/>
  <c r="J163" i="13"/>
  <c r="J74" i="13" s="1"/>
  <c r="P108" i="14"/>
  <c r="BK197" i="15"/>
  <c r="J197" i="15"/>
  <c r="J69" i="15" s="1"/>
  <c r="R99" i="2"/>
  <c r="R98" i="2" s="1"/>
  <c r="P156" i="2"/>
  <c r="T185" i="2"/>
  <c r="T195" i="2"/>
  <c r="R215" i="2"/>
  <c r="T223" i="2"/>
  <c r="T222" i="2"/>
  <c r="T249" i="2"/>
  <c r="R98" i="3"/>
  <c r="R125" i="3"/>
  <c r="R95" i="3" s="1"/>
  <c r="R128" i="3"/>
  <c r="P143" i="3"/>
  <c r="P147" i="3"/>
  <c r="R152" i="3"/>
  <c r="BK92" i="4"/>
  <c r="J92" i="4"/>
  <c r="J65" i="4"/>
  <c r="P108" i="4"/>
  <c r="T118" i="4"/>
  <c r="T93" i="5"/>
  <c r="T92" i="5" s="1"/>
  <c r="T91" i="5" s="1"/>
  <c r="P153" i="5"/>
  <c r="BK158" i="5"/>
  <c r="J158" i="5" s="1"/>
  <c r="J68" i="5" s="1"/>
  <c r="BK206" i="5"/>
  <c r="J206" i="5"/>
  <c r="J69" i="5" s="1"/>
  <c r="P96" i="6"/>
  <c r="P156" i="6"/>
  <c r="P161" i="6"/>
  <c r="P169" i="6"/>
  <c r="R176" i="6"/>
  <c r="P223" i="6"/>
  <c r="P232" i="6"/>
  <c r="P101" i="7"/>
  <c r="P143" i="7"/>
  <c r="R159" i="7"/>
  <c r="R165" i="7"/>
  <c r="R190" i="7"/>
  <c r="BK199" i="7"/>
  <c r="J199" i="7" s="1"/>
  <c r="J74" i="7" s="1"/>
  <c r="R225" i="7"/>
  <c r="BK98" i="8"/>
  <c r="J98" i="8" s="1"/>
  <c r="J65" i="8" s="1"/>
  <c r="BK119" i="8"/>
  <c r="J119" i="8"/>
  <c r="J66" i="8" s="1"/>
  <c r="R122" i="8"/>
  <c r="R137" i="8"/>
  <c r="BK146" i="8"/>
  <c r="J146" i="8" s="1"/>
  <c r="J71" i="8" s="1"/>
  <c r="P92" i="9"/>
  <c r="P108" i="9"/>
  <c r="T95" i="10"/>
  <c r="BK169" i="10"/>
  <c r="J169" i="10" s="1"/>
  <c r="J67" i="10" s="1"/>
  <c r="T169" i="10"/>
  <c r="BK233" i="10"/>
  <c r="J233" i="10" s="1"/>
  <c r="J70" i="10" s="1"/>
  <c r="BK239" i="10"/>
  <c r="J239" i="10"/>
  <c r="J71" i="10" s="1"/>
  <c r="T95" i="11"/>
  <c r="P169" i="11"/>
  <c r="R203" i="11"/>
  <c r="P101" i="12"/>
  <c r="T101" i="12"/>
  <c r="P142" i="12"/>
  <c r="BK147" i="12"/>
  <c r="J147" i="12" s="1"/>
  <c r="J68" i="12" s="1"/>
  <c r="R147" i="12"/>
  <c r="BK174" i="12"/>
  <c r="J174" i="12" s="1"/>
  <c r="J69" i="12" s="1"/>
  <c r="P174" i="12"/>
  <c r="T174" i="12"/>
  <c r="P183" i="12"/>
  <c r="T183" i="12"/>
  <c r="R203" i="12"/>
  <c r="BK208" i="12"/>
  <c r="J208" i="12" s="1"/>
  <c r="J72" i="12" s="1"/>
  <c r="R208" i="12"/>
  <c r="P212" i="12"/>
  <c r="T212" i="12"/>
  <c r="BK228" i="12"/>
  <c r="J228" i="12" s="1"/>
  <c r="J76" i="12" s="1"/>
  <c r="R228" i="12"/>
  <c r="T228" i="12"/>
  <c r="P238" i="12"/>
  <c r="T238" i="12"/>
  <c r="T99" i="13"/>
  <c r="R104" i="13"/>
  <c r="R98" i="13" s="1"/>
  <c r="BK133" i="13"/>
  <c r="J133" i="13"/>
  <c r="J68" i="13" s="1"/>
  <c r="P151" i="13"/>
  <c r="P163" i="13"/>
  <c r="T92" i="14"/>
  <c r="T91" i="14" s="1"/>
  <c r="T90" i="14" s="1"/>
  <c r="T118" i="14"/>
  <c r="P93" i="15"/>
  <c r="P148" i="15"/>
  <c r="P197" i="15"/>
  <c r="BK95" i="10"/>
  <c r="J95" i="10"/>
  <c r="J65" i="10" s="1"/>
  <c r="P184" i="10"/>
  <c r="T233" i="10"/>
  <c r="R95" i="11"/>
  <c r="R94" i="11" s="1"/>
  <c r="R93" i="11" s="1"/>
  <c r="T150" i="11"/>
  <c r="R169" i="11"/>
  <c r="T211" i="11"/>
  <c r="BK109" i="13"/>
  <c r="J109" i="13" s="1"/>
  <c r="J67" i="13" s="1"/>
  <c r="R136" i="13"/>
  <c r="T156" i="13"/>
  <c r="BK118" i="14"/>
  <c r="J118" i="14"/>
  <c r="J68" i="14" s="1"/>
  <c r="R93" i="15"/>
  <c r="BK153" i="15"/>
  <c r="J153" i="15"/>
  <c r="J68" i="15" s="1"/>
  <c r="R153" i="15"/>
  <c r="R197" i="15"/>
  <c r="BK96" i="6"/>
  <c r="J96" i="6" s="1"/>
  <c r="J65" i="6" s="1"/>
  <c r="BK156" i="6"/>
  <c r="J156" i="6"/>
  <c r="J66" i="6" s="1"/>
  <c r="BK161" i="6"/>
  <c r="J161" i="6" s="1"/>
  <c r="J67" i="6" s="1"/>
  <c r="R161" i="6"/>
  <c r="T169" i="6"/>
  <c r="P176" i="6"/>
  <c r="BK223" i="6"/>
  <c r="J223" i="6" s="1"/>
  <c r="J71" i="6" s="1"/>
  <c r="T223" i="6"/>
  <c r="T232" i="6"/>
  <c r="R101" i="7"/>
  <c r="R100" i="7"/>
  <c r="R143" i="7"/>
  <c r="P159" i="7"/>
  <c r="BK165" i="7"/>
  <c r="J165" i="7"/>
  <c r="J70" i="7" s="1"/>
  <c r="BK190" i="7"/>
  <c r="J190" i="7" s="1"/>
  <c r="J71" i="7" s="1"/>
  <c r="BK193" i="7"/>
  <c r="J193" i="7"/>
  <c r="J72" i="7" s="1"/>
  <c r="T193" i="7"/>
  <c r="T199" i="7"/>
  <c r="T198" i="7"/>
  <c r="BK225" i="7"/>
  <c r="J225" i="7"/>
  <c r="J77" i="7" s="1"/>
  <c r="T98" i="8"/>
  <c r="T95" i="8" s="1"/>
  <c r="BK122" i="8"/>
  <c r="J122" i="8" s="1"/>
  <c r="J67" i="8" s="1"/>
  <c r="BK137" i="8"/>
  <c r="J137" i="8"/>
  <c r="J68" i="8" s="1"/>
  <c r="T137" i="8"/>
  <c r="R141" i="8"/>
  <c r="T146" i="8"/>
  <c r="BK92" i="9"/>
  <c r="J92" i="9"/>
  <c r="J65" i="9" s="1"/>
  <c r="BK108" i="9"/>
  <c r="J108" i="9" s="1"/>
  <c r="J67" i="9" s="1"/>
  <c r="T108" i="9"/>
  <c r="T118" i="9"/>
  <c r="R99" i="13"/>
  <c r="T104" i="13"/>
  <c r="T136" i="13"/>
  <c r="R156" i="13"/>
  <c r="BK92" i="14"/>
  <c r="J92" i="14" s="1"/>
  <c r="J65" i="14" s="1"/>
  <c r="R118" i="14"/>
  <c r="T93" i="15"/>
  <c r="BK148" i="15"/>
  <c r="J148" i="15"/>
  <c r="J67" i="15" s="1"/>
  <c r="R148" i="15"/>
  <c r="P153" i="15"/>
  <c r="T153" i="15"/>
  <c r="T197" i="15"/>
  <c r="BE162" i="6"/>
  <c r="BE187" i="6"/>
  <c r="BE209" i="6"/>
  <c r="BE210" i="6"/>
  <c r="BE234" i="6"/>
  <c r="BK221" i="6"/>
  <c r="J221" i="6"/>
  <c r="J70" i="6" s="1"/>
  <c r="J56" i="7"/>
  <c r="E87" i="7"/>
  <c r="F96" i="7"/>
  <c r="BE102" i="7"/>
  <c r="BE105" i="7"/>
  <c r="BE111" i="7"/>
  <c r="BE112" i="7"/>
  <c r="BE113" i="7"/>
  <c r="BE126" i="7"/>
  <c r="BE130" i="7"/>
  <c r="BE149" i="7"/>
  <c r="BE152" i="7"/>
  <c r="BE156" i="7"/>
  <c r="BE163" i="7"/>
  <c r="BE174" i="7"/>
  <c r="BE178" i="7"/>
  <c r="BE183" i="7"/>
  <c r="BE187" i="7"/>
  <c r="BE196" i="7"/>
  <c r="BE210" i="7"/>
  <c r="J58" i="8"/>
  <c r="J92" i="8"/>
  <c r="BE101" i="8"/>
  <c r="BE104" i="8"/>
  <c r="BE108" i="8"/>
  <c r="BE113" i="8"/>
  <c r="BE116" i="8"/>
  <c r="BE127" i="8"/>
  <c r="BE132" i="8"/>
  <c r="BE139" i="8"/>
  <c r="BE143" i="8"/>
  <c r="BE147" i="8"/>
  <c r="BE148" i="8"/>
  <c r="BE152" i="8"/>
  <c r="J84" i="9"/>
  <c r="BE120" i="9"/>
  <c r="F59" i="10"/>
  <c r="BE111" i="10"/>
  <c r="BE119" i="10"/>
  <c r="BE137" i="10"/>
  <c r="BE142" i="10"/>
  <c r="BE150" i="10"/>
  <c r="BE162" i="10"/>
  <c r="BE191" i="10"/>
  <c r="BE198" i="10"/>
  <c r="BE207" i="10"/>
  <c r="BE208" i="10"/>
  <c r="BE220" i="10"/>
  <c r="BK230" i="10"/>
  <c r="J230" i="10" s="1"/>
  <c r="J69" i="10" s="1"/>
  <c r="E50" i="11"/>
  <c r="BE110" i="11"/>
  <c r="BE119" i="11"/>
  <c r="BE125" i="11"/>
  <c r="BE180" i="11"/>
  <c r="BE184" i="11"/>
  <c r="BE185" i="11"/>
  <c r="BE196" i="11"/>
  <c r="BE204" i="11"/>
  <c r="BE210" i="11"/>
  <c r="J58" i="12"/>
  <c r="BE122" i="12"/>
  <c r="BE124" i="12"/>
  <c r="BE134" i="13"/>
  <c r="BE153" i="13"/>
  <c r="BE165" i="13"/>
  <c r="J56" i="14"/>
  <c r="BE93" i="14"/>
  <c r="BE94" i="14"/>
  <c r="BE94" i="15"/>
  <c r="BE141" i="15"/>
  <c r="BE151" i="15"/>
  <c r="BE154" i="15"/>
  <c r="BE167" i="15"/>
  <c r="E50" i="2"/>
  <c r="F94" i="2"/>
  <c r="BE103" i="2"/>
  <c r="BE140" i="2"/>
  <c r="BE154" i="2"/>
  <c r="BE167" i="2"/>
  <c r="BE169" i="2"/>
  <c r="BE190" i="2"/>
  <c r="BE193" i="2"/>
  <c r="BE197" i="2"/>
  <c r="BE208" i="2"/>
  <c r="BE209" i="2"/>
  <c r="BE213" i="2"/>
  <c r="BE217" i="2"/>
  <c r="BE221" i="2"/>
  <c r="BE224" i="2"/>
  <c r="BE229" i="2"/>
  <c r="BK220" i="2"/>
  <c r="J220" i="2" s="1"/>
  <c r="J70" i="2" s="1"/>
  <c r="BK233" i="2"/>
  <c r="J233" i="2"/>
  <c r="J73" i="2" s="1"/>
  <c r="J58" i="3"/>
  <c r="BE108" i="3"/>
  <c r="BE112" i="3"/>
  <c r="BE117" i="3"/>
  <c r="BE120" i="3"/>
  <c r="BE121" i="3"/>
  <c r="BE122" i="3"/>
  <c r="BE130" i="3"/>
  <c r="BE131" i="3"/>
  <c r="BE136" i="3"/>
  <c r="BE139" i="3"/>
  <c r="BE140" i="3"/>
  <c r="BE141" i="3"/>
  <c r="BE151" i="3"/>
  <c r="BK96" i="3"/>
  <c r="BK157" i="3"/>
  <c r="J157" i="3"/>
  <c r="J73" i="3" s="1"/>
  <c r="BE93" i="4"/>
  <c r="BE94" i="4"/>
  <c r="BE112" i="4"/>
  <c r="J85" i="5"/>
  <c r="BE94" i="5"/>
  <c r="BE103" i="5"/>
  <c r="BE105" i="5"/>
  <c r="BE121" i="5"/>
  <c r="BE142" i="5"/>
  <c r="BE146" i="5"/>
  <c r="BE149" i="5"/>
  <c r="BE154" i="5"/>
  <c r="BE162" i="5"/>
  <c r="BE170" i="5"/>
  <c r="BE173" i="5"/>
  <c r="BE178" i="5"/>
  <c r="BE180" i="5"/>
  <c r="BE185" i="5"/>
  <c r="BE186" i="5"/>
  <c r="BE189" i="5"/>
  <c r="BE190" i="5"/>
  <c r="BE191" i="5"/>
  <c r="BE193" i="5"/>
  <c r="BE194" i="5"/>
  <c r="BE195" i="5"/>
  <c r="BE198" i="5"/>
  <c r="BE200" i="5"/>
  <c r="BE207" i="5"/>
  <c r="BE208" i="5"/>
  <c r="E50" i="6"/>
  <c r="BE107" i="6"/>
  <c r="BE132" i="6"/>
  <c r="BE181" i="6"/>
  <c r="BE191" i="6"/>
  <c r="BE217" i="6"/>
  <c r="BE218" i="6"/>
  <c r="BE219" i="6"/>
  <c r="BE222" i="6"/>
  <c r="BE224" i="6"/>
  <c r="BE231" i="6"/>
  <c r="BE115" i="7"/>
  <c r="BE119" i="7"/>
  <c r="BE124" i="7"/>
  <c r="BE141" i="7"/>
  <c r="BE144" i="7"/>
  <c r="BE145" i="7"/>
  <c r="BE147" i="7"/>
  <c r="BE154" i="7"/>
  <c r="BE158" i="7"/>
  <c r="BE162" i="7"/>
  <c r="BE166" i="7"/>
  <c r="BE185" i="7"/>
  <c r="BE191" i="7"/>
  <c r="BE205" i="7"/>
  <c r="BE219" i="7"/>
  <c r="BK209" i="7"/>
  <c r="J209" i="7"/>
  <c r="J75" i="7" s="1"/>
  <c r="E50" i="8"/>
  <c r="F58" i="8"/>
  <c r="BE100" i="8"/>
  <c r="BE106" i="8"/>
  <c r="BE110" i="8"/>
  <c r="BE111" i="8"/>
  <c r="BE114" i="8"/>
  <c r="BE118" i="8"/>
  <c r="BE121" i="8"/>
  <c r="BE128" i="8"/>
  <c r="BE140" i="8"/>
  <c r="BE145" i="8"/>
  <c r="BE149" i="8"/>
  <c r="BK96" i="8"/>
  <c r="J96" i="8"/>
  <c r="J64" i="8" s="1"/>
  <c r="E50" i="9"/>
  <c r="BE94" i="9"/>
  <c r="BE103" i="9"/>
  <c r="BE109" i="9"/>
  <c r="BE112" i="9"/>
  <c r="BE123" i="9"/>
  <c r="J56" i="10"/>
  <c r="BE96" i="10"/>
  <c r="BE98" i="10"/>
  <c r="BE113" i="10"/>
  <c r="BE115" i="10"/>
  <c r="BE123" i="10"/>
  <c r="BE125" i="10"/>
  <c r="BE130" i="10"/>
  <c r="BE165" i="10"/>
  <c r="BE170" i="10"/>
  <c r="BE172" i="10"/>
  <c r="BE174" i="10"/>
  <c r="BE176" i="10"/>
  <c r="BE179" i="10"/>
  <c r="BE189" i="10"/>
  <c r="BE190" i="10"/>
  <c r="BE214" i="10"/>
  <c r="BE222" i="10"/>
  <c r="BE223" i="10"/>
  <c r="BE224" i="10"/>
  <c r="BE228" i="10"/>
  <c r="BE236" i="10"/>
  <c r="BE238" i="10"/>
  <c r="BE204" i="12"/>
  <c r="BE132" i="13"/>
  <c r="BE138" i="13"/>
  <c r="BE141" i="13"/>
  <c r="BE144" i="13"/>
  <c r="BK159" i="13"/>
  <c r="J159" i="13" s="1"/>
  <c r="J72" i="13" s="1"/>
  <c r="F59" i="14"/>
  <c r="BE98" i="14"/>
  <c r="J85" i="15"/>
  <c r="BE162" i="15"/>
  <c r="BE165" i="15"/>
  <c r="BE166" i="2"/>
  <c r="BE168" i="2"/>
  <c r="BE187" i="2"/>
  <c r="BE188" i="2"/>
  <c r="BE189" i="2"/>
  <c r="BE192" i="2"/>
  <c r="BE194" i="2"/>
  <c r="BE196" i="2"/>
  <c r="BE210" i="2"/>
  <c r="BE218" i="2"/>
  <c r="BE225" i="2"/>
  <c r="BE250" i="2"/>
  <c r="BE251" i="2"/>
  <c r="BE254" i="2"/>
  <c r="E50" i="3"/>
  <c r="F58" i="3"/>
  <c r="F92" i="3"/>
  <c r="J92" i="3"/>
  <c r="BE97" i="3"/>
  <c r="BE99" i="3"/>
  <c r="BE107" i="3"/>
  <c r="BE110" i="3"/>
  <c r="BE111" i="3"/>
  <c r="BE124" i="3"/>
  <c r="BE132" i="3"/>
  <c r="BE133" i="3"/>
  <c r="BE145" i="3"/>
  <c r="BE146" i="3"/>
  <c r="BE153" i="3"/>
  <c r="BE154" i="3"/>
  <c r="J56" i="4"/>
  <c r="BE120" i="4"/>
  <c r="F59" i="5"/>
  <c r="BE109" i="5"/>
  <c r="BE122" i="5"/>
  <c r="BE126" i="5"/>
  <c r="BE127" i="5"/>
  <c r="BE134" i="5"/>
  <c r="BE139" i="5"/>
  <c r="BE164" i="5"/>
  <c r="BE166" i="5"/>
  <c r="BE169" i="5"/>
  <c r="BE182" i="5"/>
  <c r="BE196" i="5"/>
  <c r="BE197" i="5"/>
  <c r="BE204" i="5"/>
  <c r="BE97" i="6"/>
  <c r="BE100" i="6"/>
  <c r="BE105" i="6"/>
  <c r="BE109" i="6"/>
  <c r="BE125" i="6"/>
  <c r="BE145" i="6"/>
  <c r="BE168" i="6"/>
  <c r="BE177" i="6"/>
  <c r="BE179" i="6"/>
  <c r="BE188" i="6"/>
  <c r="BE202" i="6"/>
  <c r="BE207" i="6"/>
  <c r="BE208" i="6"/>
  <c r="BE216" i="6"/>
  <c r="BE229" i="6"/>
  <c r="BE196" i="10"/>
  <c r="BE240" i="10"/>
  <c r="BK164" i="10"/>
  <c r="J164" i="10"/>
  <c r="J66" i="10" s="1"/>
  <c r="BE142" i="11"/>
  <c r="BE156" i="11"/>
  <c r="BE170" i="11"/>
  <c r="BE172" i="11"/>
  <c r="BE198" i="11"/>
  <c r="BE200" i="11"/>
  <c r="BE114" i="12"/>
  <c r="BE116" i="12"/>
  <c r="BE148" i="12"/>
  <c r="BE156" i="12"/>
  <c r="BE167" i="12"/>
  <c r="BE170" i="12"/>
  <c r="BE180" i="12"/>
  <c r="BE196" i="12"/>
  <c r="BE145" i="13"/>
  <c r="BE147" i="13"/>
  <c r="BE157" i="13"/>
  <c r="BK161" i="13"/>
  <c r="J161" i="13"/>
  <c r="J73" i="13" s="1"/>
  <c r="E50" i="14"/>
  <c r="BE109" i="15"/>
  <c r="BE155" i="15"/>
  <c r="BE157" i="15"/>
  <c r="J58" i="2"/>
  <c r="BE125" i="2"/>
  <c r="BE135" i="2"/>
  <c r="BE137" i="2"/>
  <c r="BE157" i="2"/>
  <c r="BE158" i="2"/>
  <c r="BE162" i="2"/>
  <c r="BE163" i="2"/>
  <c r="BE191" i="2"/>
  <c r="BE204" i="2"/>
  <c r="BE212" i="2"/>
  <c r="BE234" i="2"/>
  <c r="BE240" i="2"/>
  <c r="BK239" i="2"/>
  <c r="J239" i="2"/>
  <c r="J74" i="2" s="1"/>
  <c r="J56" i="3"/>
  <c r="BE100" i="3"/>
  <c r="BE104" i="3"/>
  <c r="BE105" i="3"/>
  <c r="BE113" i="3"/>
  <c r="BE114" i="3"/>
  <c r="BE115" i="3"/>
  <c r="BE118" i="3"/>
  <c r="BE126" i="3"/>
  <c r="BE137" i="3"/>
  <c r="BE138" i="3"/>
  <c r="BE149" i="3"/>
  <c r="BE155" i="3"/>
  <c r="BE158" i="3"/>
  <c r="E50" i="4"/>
  <c r="F59" i="4"/>
  <c r="BE123" i="4"/>
  <c r="BE99" i="5"/>
  <c r="BE101" i="5"/>
  <c r="BE114" i="5"/>
  <c r="BE156" i="5"/>
  <c r="BE167" i="5"/>
  <c r="BE168" i="5"/>
  <c r="BE181" i="5"/>
  <c r="BE184" i="5"/>
  <c r="BE188" i="5"/>
  <c r="BE199" i="5"/>
  <c r="BK148" i="5"/>
  <c r="J148" i="5"/>
  <c r="J66" i="5" s="1"/>
  <c r="F59" i="6"/>
  <c r="J88" i="6"/>
  <c r="BE127" i="6"/>
  <c r="BE131" i="6"/>
  <c r="BE133" i="6"/>
  <c r="BE140" i="6"/>
  <c r="BE157" i="6"/>
  <c r="BE184" i="6"/>
  <c r="BE199" i="6"/>
  <c r="BE200" i="6"/>
  <c r="BE233" i="6"/>
  <c r="BE200" i="10"/>
  <c r="BE202" i="10"/>
  <c r="BE204" i="10"/>
  <c r="BE205" i="10"/>
  <c r="BE206" i="10"/>
  <c r="F59" i="11"/>
  <c r="J87" i="11"/>
  <c r="BE101" i="11"/>
  <c r="BE103" i="11"/>
  <c r="BE134" i="11"/>
  <c r="BE151" i="11"/>
  <c r="BE161" i="11"/>
  <c r="BE162" i="11"/>
  <c r="BE167" i="11"/>
  <c r="BE177" i="11"/>
  <c r="BE179" i="11"/>
  <c r="BE188" i="11"/>
  <c r="BE192" i="11"/>
  <c r="BE193" i="11"/>
  <c r="BE106" i="12"/>
  <c r="BE108" i="12"/>
  <c r="BE127" i="12"/>
  <c r="BE131" i="12"/>
  <c r="BE135" i="12"/>
  <c r="BE137" i="12"/>
  <c r="BE150" i="12"/>
  <c r="BE160" i="12"/>
  <c r="BE182" i="12"/>
  <c r="BE194" i="12"/>
  <c r="BE197" i="12"/>
  <c r="BE207" i="12"/>
  <c r="BE209" i="12"/>
  <c r="BE218" i="12"/>
  <c r="BE232" i="12"/>
  <c r="BE240" i="12"/>
  <c r="BK222" i="12"/>
  <c r="J222" i="12" s="1"/>
  <c r="J75" i="12" s="1"/>
  <c r="E50" i="13"/>
  <c r="F58" i="13"/>
  <c r="F59" i="13"/>
  <c r="J92" i="13"/>
  <c r="J95" i="13"/>
  <c r="BE100" i="13"/>
  <c r="BE102" i="13"/>
  <c r="BE110" i="13"/>
  <c r="BE111" i="13"/>
  <c r="BE112" i="13"/>
  <c r="BE117" i="13"/>
  <c r="BE120" i="13"/>
  <c r="BE121" i="13"/>
  <c r="BE122" i="13"/>
  <c r="BE124" i="13"/>
  <c r="BE125" i="13"/>
  <c r="BE127" i="13"/>
  <c r="BE130" i="13"/>
  <c r="BE131" i="13"/>
  <c r="BE135" i="13"/>
  <c r="BE139" i="13"/>
  <c r="BE142" i="13"/>
  <c r="BE149" i="13"/>
  <c r="BE166" i="13"/>
  <c r="BE169" i="13"/>
  <c r="BK107" i="13"/>
  <c r="J107" i="13" s="1"/>
  <c r="J66" i="13" s="1"/>
  <c r="F59" i="15"/>
  <c r="BE103" i="15"/>
  <c r="BE122" i="15"/>
  <c r="BE134" i="15"/>
  <c r="BE173" i="15"/>
  <c r="BE180" i="15"/>
  <c r="BE188" i="15"/>
  <c r="BE158" i="6"/>
  <c r="BE159" i="6"/>
  <c r="BE203" i="6"/>
  <c r="BE204" i="6"/>
  <c r="BE205" i="6"/>
  <c r="BE192" i="10"/>
  <c r="BE193" i="10"/>
  <c r="BE199" i="10"/>
  <c r="BE209" i="10"/>
  <c r="BE211" i="10"/>
  <c r="BE218" i="10"/>
  <c r="BE231" i="10"/>
  <c r="BE241" i="10"/>
  <c r="BE96" i="11"/>
  <c r="BE173" i="11"/>
  <c r="BE176" i="11"/>
  <c r="BE182" i="11"/>
  <c r="BE189" i="11"/>
  <c r="BE194" i="11"/>
  <c r="BE199" i="11"/>
  <c r="BE212" i="11"/>
  <c r="J56" i="12"/>
  <c r="E87" i="12"/>
  <c r="F96" i="12"/>
  <c r="BE102" i="12"/>
  <c r="BE104" i="12"/>
  <c r="BE112" i="12"/>
  <c r="BE118" i="12"/>
  <c r="BE125" i="12"/>
  <c r="BE143" i="12"/>
  <c r="BE145" i="12"/>
  <c r="BE157" i="12"/>
  <c r="BE159" i="12"/>
  <c r="BE171" i="12"/>
  <c r="BE173" i="12"/>
  <c r="BE175" i="12"/>
  <c r="BE177" i="12"/>
  <c r="BE184" i="12"/>
  <c r="BE186" i="12"/>
  <c r="BE202" i="12"/>
  <c r="BE239" i="12"/>
  <c r="BE243" i="12"/>
  <c r="BE137" i="13"/>
  <c r="BE140" i="13"/>
  <c r="BE160" i="13"/>
  <c r="BE123" i="14"/>
  <c r="BE117" i="15"/>
  <c r="BE137" i="15"/>
  <c r="BE163" i="15"/>
  <c r="BE170" i="15"/>
  <c r="BE176" i="15"/>
  <c r="BE182" i="15"/>
  <c r="J91" i="2"/>
  <c r="BE106" i="2"/>
  <c r="BE113" i="2"/>
  <c r="BE116" i="2"/>
  <c r="BE132" i="2"/>
  <c r="BE142" i="2"/>
  <c r="BE145" i="2"/>
  <c r="BE150" i="2"/>
  <c r="BE153" i="2"/>
  <c r="BE172" i="2"/>
  <c r="BE175" i="2"/>
  <c r="BE181" i="2"/>
  <c r="BE182" i="2"/>
  <c r="BE183" i="2"/>
  <c r="BE184" i="2"/>
  <c r="BE186" i="2"/>
  <c r="BE201" i="2"/>
  <c r="BE205" i="2"/>
  <c r="BE206" i="2"/>
  <c r="BE214" i="2"/>
  <c r="BE216" i="2"/>
  <c r="BE243" i="2"/>
  <c r="BE101" i="3"/>
  <c r="BE102" i="3"/>
  <c r="BE103" i="3"/>
  <c r="BE106" i="3"/>
  <c r="BE109" i="3"/>
  <c r="BE116" i="3"/>
  <c r="BE119" i="3"/>
  <c r="BE123" i="3"/>
  <c r="BE127" i="3"/>
  <c r="BE129" i="3"/>
  <c r="BE134" i="3"/>
  <c r="BE135" i="3"/>
  <c r="BE142" i="3"/>
  <c r="BE144" i="3"/>
  <c r="BE148" i="3"/>
  <c r="BK150" i="3"/>
  <c r="J150" i="3"/>
  <c r="J70" i="3" s="1"/>
  <c r="BE98" i="4"/>
  <c r="BE103" i="4"/>
  <c r="BE109" i="4"/>
  <c r="BE119" i="4"/>
  <c r="BK102" i="4"/>
  <c r="J102" i="4" s="1"/>
  <c r="J66" i="4" s="1"/>
  <c r="E50" i="5"/>
  <c r="BE159" i="5"/>
  <c r="BE160" i="5"/>
  <c r="BE165" i="5"/>
  <c r="BE171" i="5"/>
  <c r="BE176" i="5"/>
  <c r="BE183" i="5"/>
  <c r="BE187" i="5"/>
  <c r="BE192" i="5"/>
  <c r="BE113" i="6"/>
  <c r="BE116" i="6"/>
  <c r="BE124" i="6"/>
  <c r="BE148" i="6"/>
  <c r="BE154" i="6"/>
  <c r="BE166" i="6"/>
  <c r="BE167" i="6"/>
  <c r="BE192" i="6"/>
  <c r="BE194" i="6"/>
  <c r="BE195" i="6"/>
  <c r="BE197" i="6"/>
  <c r="BE211" i="6"/>
  <c r="BE212" i="6"/>
  <c r="BE215" i="6"/>
  <c r="J58" i="7"/>
  <c r="BE104" i="7"/>
  <c r="BE107" i="7"/>
  <c r="BE117" i="7"/>
  <c r="BE122" i="7"/>
  <c r="BE128" i="7"/>
  <c r="BE132" i="7"/>
  <c r="BE148" i="7"/>
  <c r="BE150" i="7"/>
  <c r="BE161" i="7"/>
  <c r="BE164" i="7"/>
  <c r="BE168" i="7"/>
  <c r="BE176" i="7"/>
  <c r="BE179" i="7"/>
  <c r="BE186" i="7"/>
  <c r="BE192" i="7"/>
  <c r="BE195" i="7"/>
  <c r="BE197" i="7"/>
  <c r="BE200" i="7"/>
  <c r="BE201" i="7"/>
  <c r="BE227" i="7"/>
  <c r="BE230" i="7"/>
  <c r="J56" i="8"/>
  <c r="F59" i="8"/>
  <c r="BE102" i="8"/>
  <c r="BE105" i="8"/>
  <c r="BE107" i="8"/>
  <c r="BE109" i="8"/>
  <c r="BE120" i="8"/>
  <c r="BE123" i="8"/>
  <c r="BE125" i="8"/>
  <c r="BE130" i="8"/>
  <c r="BE131" i="8"/>
  <c r="BE133" i="8"/>
  <c r="BE136" i="8"/>
  <c r="BE142" i="8"/>
  <c r="BK151" i="8"/>
  <c r="J151" i="8" s="1"/>
  <c r="J73" i="8" s="1"/>
  <c r="F59" i="9"/>
  <c r="BE98" i="9"/>
  <c r="BE119" i="9"/>
  <c r="E81" i="10"/>
  <c r="BE103" i="10"/>
  <c r="BE117" i="10"/>
  <c r="BE121" i="10"/>
  <c r="BE138" i="10"/>
  <c r="BE143" i="10"/>
  <c r="BE155" i="10"/>
  <c r="BE194" i="10"/>
  <c r="BE195" i="10"/>
  <c r="BE212" i="10"/>
  <c r="BE213" i="10"/>
  <c r="BE215" i="10"/>
  <c r="BE221" i="10"/>
  <c r="BE107" i="11"/>
  <c r="BE121" i="11"/>
  <c r="BE139" i="11"/>
  <c r="BE152" i="11"/>
  <c r="BE160" i="11"/>
  <c r="BE165" i="11"/>
  <c r="BE191" i="11"/>
  <c r="BE195" i="11"/>
  <c r="BE197" i="11"/>
  <c r="BE120" i="12"/>
  <c r="BE141" i="12"/>
  <c r="BE162" i="12"/>
  <c r="BE178" i="12"/>
  <c r="BE181" i="12"/>
  <c r="BE188" i="12"/>
  <c r="BE190" i="12"/>
  <c r="BE192" i="12"/>
  <c r="BE199" i="12"/>
  <c r="BE201" i="12"/>
  <c r="BE205" i="12"/>
  <c r="BE210" i="12"/>
  <c r="BE213" i="12"/>
  <c r="BE214" i="12"/>
  <c r="BE223" i="12"/>
  <c r="BE229" i="12"/>
  <c r="J58" i="13"/>
  <c r="BE101" i="13"/>
  <c r="BE103" i="13"/>
  <c r="BE105" i="13"/>
  <c r="BE106" i="13"/>
  <c r="BE108" i="13"/>
  <c r="BE113" i="13"/>
  <c r="BE114" i="13"/>
  <c r="BE115" i="13"/>
  <c r="BE116" i="13"/>
  <c r="BE118" i="13"/>
  <c r="BE119" i="13"/>
  <c r="BE123" i="13"/>
  <c r="BE126" i="13"/>
  <c r="BE128" i="13"/>
  <c r="BE129" i="13"/>
  <c r="BE152" i="13"/>
  <c r="BK168" i="13"/>
  <c r="J168" i="13"/>
  <c r="J76" i="13" s="1"/>
  <c r="BE112" i="14"/>
  <c r="BE119" i="14"/>
  <c r="BE120" i="14"/>
  <c r="BE116" i="15"/>
  <c r="BE129" i="15"/>
  <c r="BE159" i="15"/>
  <c r="BE160" i="15"/>
  <c r="BE161" i="15"/>
  <c r="BE164" i="15"/>
  <c r="BE168" i="15"/>
  <c r="BE175" i="15"/>
  <c r="BE178" i="15"/>
  <c r="BE181" i="15"/>
  <c r="BE190" i="15"/>
  <c r="BE195" i="15"/>
  <c r="BE198" i="15"/>
  <c r="BK143" i="15"/>
  <c r="J143" i="15" s="1"/>
  <c r="J66" i="15" s="1"/>
  <c r="BE182" i="10"/>
  <c r="BE185" i="10"/>
  <c r="BE187" i="10"/>
  <c r="BE197" i="10"/>
  <c r="BE216" i="10"/>
  <c r="BE234" i="10"/>
  <c r="BE118" i="11"/>
  <c r="BE126" i="11"/>
  <c r="BE127" i="11"/>
  <c r="BE148" i="11"/>
  <c r="BE153" i="11"/>
  <c r="BE163" i="11"/>
  <c r="BE186" i="11"/>
  <c r="BE190" i="11"/>
  <c r="BE201" i="11"/>
  <c r="BE208" i="11"/>
  <c r="BE213" i="11"/>
  <c r="BE110" i="12"/>
  <c r="BE129" i="12"/>
  <c r="BE133" i="12"/>
  <c r="BE139" i="12"/>
  <c r="BE152" i="12"/>
  <c r="BE154" i="12"/>
  <c r="BE164" i="12"/>
  <c r="BE179" i="12"/>
  <c r="BE200" i="12"/>
  <c r="BE143" i="13"/>
  <c r="BE146" i="13"/>
  <c r="BE150" i="13"/>
  <c r="BE155" i="13"/>
  <c r="BE158" i="13"/>
  <c r="BE164" i="13"/>
  <c r="BE103" i="14"/>
  <c r="BE109" i="14"/>
  <c r="BK102" i="14"/>
  <c r="J102" i="14"/>
  <c r="J66" i="14" s="1"/>
  <c r="BE99" i="15"/>
  <c r="BE101" i="15"/>
  <c r="BE105" i="15"/>
  <c r="BE121" i="15"/>
  <c r="BE149" i="15"/>
  <c r="BE169" i="15"/>
  <c r="BE185" i="15"/>
  <c r="BE187" i="15"/>
  <c r="BE100" i="2"/>
  <c r="BE109" i="2"/>
  <c r="BE112" i="2"/>
  <c r="BE122" i="2"/>
  <c r="BE128" i="2"/>
  <c r="BE131" i="2"/>
  <c r="BE148" i="2"/>
  <c r="BE170" i="6"/>
  <c r="BE172" i="6"/>
  <c r="BE174" i="6"/>
  <c r="BE213" i="6"/>
  <c r="BE214" i="6"/>
  <c r="BE109" i="7"/>
  <c r="BE120" i="7"/>
  <c r="BE134" i="7"/>
  <c r="BE135" i="7"/>
  <c r="BE137" i="7"/>
  <c r="BE160" i="7"/>
  <c r="BE170" i="7"/>
  <c r="BE172" i="7"/>
  <c r="BE181" i="7"/>
  <c r="BE188" i="7"/>
  <c r="BE194" i="7"/>
  <c r="BE216" i="7"/>
  <c r="BE226" i="7"/>
  <c r="BK140" i="7"/>
  <c r="J140" i="7"/>
  <c r="J67" i="7" s="1"/>
  <c r="BK215" i="7"/>
  <c r="J215" i="7" s="1"/>
  <c r="J76" i="7" s="1"/>
  <c r="BE97" i="8"/>
  <c r="BE99" i="8"/>
  <c r="BE103" i="8"/>
  <c r="BE112" i="8"/>
  <c r="BE115" i="8"/>
  <c r="BE117" i="8"/>
  <c r="BE124" i="8"/>
  <c r="BE126" i="8"/>
  <c r="BE129" i="8"/>
  <c r="BE134" i="8"/>
  <c r="BE135" i="8"/>
  <c r="BE138" i="8"/>
  <c r="BK144" i="8"/>
  <c r="J144" i="8"/>
  <c r="J70" i="8" s="1"/>
  <c r="BE93" i="9"/>
  <c r="BK102" i="9"/>
  <c r="J102" i="9"/>
  <c r="J66" i="9" s="1"/>
  <c r="BE158" i="10"/>
  <c r="BE148" i="13"/>
  <c r="BE154" i="13"/>
  <c r="BE162" i="13"/>
  <c r="E50" i="15"/>
  <c r="BE144" i="15"/>
  <c r="BE166" i="15"/>
  <c r="BE171" i="15"/>
  <c r="BE172" i="15"/>
  <c r="BE177" i="15"/>
  <c r="BE183" i="15"/>
  <c r="BE189" i="15"/>
  <c r="BE191" i="15"/>
  <c r="BE199" i="15"/>
  <c r="F36" i="9"/>
  <c r="BA64" i="1" s="1"/>
  <c r="F36" i="14"/>
  <c r="BA70" i="1" s="1"/>
  <c r="F36" i="13"/>
  <c r="BA69" i="1" s="1"/>
  <c r="F38" i="5"/>
  <c r="BC59" i="1" s="1"/>
  <c r="F39" i="6"/>
  <c r="BD60" i="1" s="1"/>
  <c r="F39" i="12"/>
  <c r="BD68" i="1" s="1"/>
  <c r="J36" i="12"/>
  <c r="AW68" i="1" s="1"/>
  <c r="J36" i="9"/>
  <c r="AW64" i="1" s="1"/>
  <c r="J36" i="13"/>
  <c r="AW69" i="1" s="1"/>
  <c r="F36" i="5"/>
  <c r="BA59" i="1" s="1"/>
  <c r="F37" i="8"/>
  <c r="BB63" i="1" s="1"/>
  <c r="F36" i="11"/>
  <c r="BA66" i="1" s="1"/>
  <c r="F39" i="14"/>
  <c r="BD70" i="1" s="1"/>
  <c r="F38" i="4"/>
  <c r="BC58" i="1" s="1"/>
  <c r="F39" i="5"/>
  <c r="BD59" i="1" s="1"/>
  <c r="J36" i="4"/>
  <c r="AW58" i="1" s="1"/>
  <c r="F37" i="15"/>
  <c r="BB71" i="1" s="1"/>
  <c r="F36" i="12"/>
  <c r="BA68" i="1" s="1"/>
  <c r="F39" i="3"/>
  <c r="BD57" i="1" s="1"/>
  <c r="F36" i="15"/>
  <c r="BA71" i="1" s="1"/>
  <c r="F36" i="3"/>
  <c r="BA57" i="1" s="1"/>
  <c r="F37" i="3"/>
  <c r="BB57" i="1" s="1"/>
  <c r="F36" i="4"/>
  <c r="BA58" i="1" s="1"/>
  <c r="F39" i="7"/>
  <c r="BD62" i="1" s="1"/>
  <c r="AS54" i="1"/>
  <c r="F38" i="7"/>
  <c r="BC62" i="1"/>
  <c r="J36" i="15"/>
  <c r="AW71" i="1"/>
  <c r="J36" i="8"/>
  <c r="AW63" i="1"/>
  <c r="F39" i="9"/>
  <c r="BD64" i="1"/>
  <c r="F39" i="10"/>
  <c r="BD65" i="1"/>
  <c r="J36" i="7"/>
  <c r="AW62" i="1"/>
  <c r="F38" i="2"/>
  <c r="BC56" i="1"/>
  <c r="F38" i="13"/>
  <c r="BC69" i="1"/>
  <c r="F36" i="10"/>
  <c r="BA65" i="1"/>
  <c r="J36" i="5"/>
  <c r="AW59" i="1"/>
  <c r="F36" i="8"/>
  <c r="BA63" i="1"/>
  <c r="F36" i="2"/>
  <c r="BA56" i="1"/>
  <c r="F37" i="13"/>
  <c r="BB69" i="1"/>
  <c r="J36" i="2"/>
  <c r="AW56" i="1"/>
  <c r="F38" i="10"/>
  <c r="BC65" i="1"/>
  <c r="F38" i="8"/>
  <c r="BC63" i="1"/>
  <c r="J36" i="6"/>
  <c r="AW60" i="1"/>
  <c r="F39" i="13"/>
  <c r="BD69" i="1"/>
  <c r="F37" i="7"/>
  <c r="BB62" i="1"/>
  <c r="J36" i="3"/>
  <c r="AW57" i="1"/>
  <c r="J36" i="11"/>
  <c r="AW66" i="1"/>
  <c r="F38" i="3"/>
  <c r="BC57" i="1"/>
  <c r="F38" i="14"/>
  <c r="BC70" i="1"/>
  <c r="F39" i="4"/>
  <c r="BD58" i="1"/>
  <c r="F39" i="2"/>
  <c r="BD56" i="1"/>
  <c r="F37" i="5"/>
  <c r="BB59" i="1"/>
  <c r="F39" i="11"/>
  <c r="BD66" i="1"/>
  <c r="F38" i="12"/>
  <c r="BC68" i="1"/>
  <c r="F36" i="7"/>
  <c r="BA62" i="1"/>
  <c r="F38" i="11"/>
  <c r="BC66" i="1"/>
  <c r="F38" i="9"/>
  <c r="BC64" i="1" s="1"/>
  <c r="F39" i="15"/>
  <c r="BD71" i="1"/>
  <c r="F37" i="4"/>
  <c r="BB58" i="1" s="1"/>
  <c r="F37" i="14"/>
  <c r="BB70" i="1"/>
  <c r="F37" i="12"/>
  <c r="BB68" i="1" s="1"/>
  <c r="J36" i="14"/>
  <c r="AW70" i="1"/>
  <c r="J36" i="10"/>
  <c r="AW65" i="1" s="1"/>
  <c r="F38" i="15"/>
  <c r="BC71" i="1"/>
  <c r="F37" i="11"/>
  <c r="BB66" i="1" s="1"/>
  <c r="F37" i="2"/>
  <c r="BB56" i="1"/>
  <c r="F39" i="8"/>
  <c r="BD63" i="1" s="1"/>
  <c r="F37" i="10"/>
  <c r="BB65" i="1"/>
  <c r="F38" i="6"/>
  <c r="BC60" i="1" s="1"/>
  <c r="F36" i="6"/>
  <c r="BA60" i="1"/>
  <c r="F37" i="9"/>
  <c r="BB64" i="1" s="1"/>
  <c r="F37" i="6"/>
  <c r="BB60" i="1"/>
  <c r="R97" i="2" l="1"/>
  <c r="P95" i="8"/>
  <c r="AU63" i="1" s="1"/>
  <c r="R95" i="8"/>
  <c r="T95" i="3"/>
  <c r="P95" i="3"/>
  <c r="AU57" i="1" s="1"/>
  <c r="T98" i="13"/>
  <c r="T100" i="12"/>
  <c r="BK211" i="12"/>
  <c r="J211" i="12" s="1"/>
  <c r="J73" i="12" s="1"/>
  <c r="P92" i="5"/>
  <c r="P91" i="5"/>
  <c r="AU59" i="1" s="1"/>
  <c r="R94" i="10"/>
  <c r="R93" i="10" s="1"/>
  <c r="T100" i="7"/>
  <c r="T99" i="7" s="1"/>
  <c r="R92" i="5"/>
  <c r="R91" i="5" s="1"/>
  <c r="BK222" i="2"/>
  <c r="J222" i="2" s="1"/>
  <c r="J71" i="2" s="1"/>
  <c r="P91" i="9"/>
  <c r="P90" i="9"/>
  <c r="AU64" i="1" s="1"/>
  <c r="BK100" i="12"/>
  <c r="J100" i="12" s="1"/>
  <c r="J64" i="12" s="1"/>
  <c r="BK92" i="15"/>
  <c r="J92" i="15"/>
  <c r="J64" i="15" s="1"/>
  <c r="P98" i="13"/>
  <c r="AU69" i="1" s="1"/>
  <c r="P100" i="7"/>
  <c r="P99" i="7" s="1"/>
  <c r="AU62" i="1" s="1"/>
  <c r="R211" i="12"/>
  <c r="P92" i="15"/>
  <c r="P91" i="15" s="1"/>
  <c r="AU71" i="1" s="1"/>
  <c r="T91" i="4"/>
  <c r="T90" i="4"/>
  <c r="T91" i="9"/>
  <c r="T90" i="9"/>
  <c r="R91" i="9"/>
  <c r="R90" i="9"/>
  <c r="BK95" i="3"/>
  <c r="J95" i="3"/>
  <c r="T211" i="12"/>
  <c r="T94" i="11"/>
  <c r="T93" i="11" s="1"/>
  <c r="T98" i="2"/>
  <c r="T97" i="2" s="1"/>
  <c r="P91" i="4"/>
  <c r="P90" i="4" s="1"/>
  <c r="AU58" i="1" s="1"/>
  <c r="R91" i="14"/>
  <c r="R90" i="14"/>
  <c r="P94" i="10"/>
  <c r="P93" i="10"/>
  <c r="AU65" i="1" s="1"/>
  <c r="BK100" i="7"/>
  <c r="J100" i="7" s="1"/>
  <c r="J64" i="7" s="1"/>
  <c r="T92" i="15"/>
  <c r="T91" i="15"/>
  <c r="P211" i="12"/>
  <c r="T94" i="10"/>
  <c r="T93" i="10" s="1"/>
  <c r="P95" i="6"/>
  <c r="P94" i="6" s="1"/>
  <c r="AU60" i="1" s="1"/>
  <c r="P98" i="2"/>
  <c r="P97" i="2"/>
  <c r="AU56" i="1" s="1"/>
  <c r="P91" i="14"/>
  <c r="P90" i="14" s="1"/>
  <c r="AU70" i="1" s="1"/>
  <c r="R198" i="7"/>
  <c r="R99" i="7"/>
  <c r="R95" i="6"/>
  <c r="R94" i="6"/>
  <c r="BK98" i="2"/>
  <c r="BK97" i="2"/>
  <c r="J97" i="2" s="1"/>
  <c r="J32" i="2" s="1"/>
  <c r="AG56" i="1" s="1"/>
  <c r="P100" i="12"/>
  <c r="P99" i="12" s="1"/>
  <c r="AU68" i="1" s="1"/>
  <c r="T95" i="6"/>
  <c r="T94" i="6"/>
  <c r="R92" i="15"/>
  <c r="R91" i="15"/>
  <c r="R100" i="12"/>
  <c r="R99" i="12"/>
  <c r="P94" i="11"/>
  <c r="P93" i="11"/>
  <c r="AU66" i="1" s="1"/>
  <c r="J101" i="7"/>
  <c r="J65" i="7" s="1"/>
  <c r="BK98" i="13"/>
  <c r="J98" i="13" s="1"/>
  <c r="J32" i="13" s="1"/>
  <c r="AG69" i="1" s="1"/>
  <c r="BK91" i="14"/>
  <c r="BK90" i="14" s="1"/>
  <c r="J90" i="14" s="1"/>
  <c r="J63" i="14" s="1"/>
  <c r="J99" i="2"/>
  <c r="J65" i="2" s="1"/>
  <c r="J223" i="2"/>
  <c r="J72" i="2" s="1"/>
  <c r="BK91" i="4"/>
  <c r="BK90" i="4" s="1"/>
  <c r="J90" i="4" s="1"/>
  <c r="J32" i="4" s="1"/>
  <c r="AG58" i="1" s="1"/>
  <c r="BK198" i="7"/>
  <c r="J198" i="7"/>
  <c r="J73" i="7" s="1"/>
  <c r="BK92" i="5"/>
  <c r="BK91" i="5" s="1"/>
  <c r="J91" i="5" s="1"/>
  <c r="J63" i="5" s="1"/>
  <c r="J94" i="11"/>
  <c r="J64" i="11" s="1"/>
  <c r="J95" i="11"/>
  <c r="J65" i="11" s="1"/>
  <c r="J93" i="15"/>
  <c r="J65" i="15" s="1"/>
  <c r="J96" i="3"/>
  <c r="J64" i="3" s="1"/>
  <c r="BK95" i="6"/>
  <c r="J95" i="6" s="1"/>
  <c r="J64" i="6" s="1"/>
  <c r="J101" i="12"/>
  <c r="J65" i="12"/>
  <c r="J212" i="12"/>
  <c r="J74" i="12"/>
  <c r="BK94" i="10"/>
  <c r="BK93" i="10"/>
  <c r="J93" i="10" s="1"/>
  <c r="J63" i="10" s="1"/>
  <c r="BK91" i="9"/>
  <c r="J91" i="9"/>
  <c r="J64" i="9" s="1"/>
  <c r="BK95" i="8"/>
  <c r="J95" i="8" s="1"/>
  <c r="J63" i="8" s="1"/>
  <c r="BD55" i="1"/>
  <c r="BA61" i="1"/>
  <c r="AW61" i="1" s="1"/>
  <c r="BB55" i="1"/>
  <c r="AX55" i="1" s="1"/>
  <c r="BC67" i="1"/>
  <c r="AY67" i="1" s="1"/>
  <c r="J35" i="5"/>
  <c r="AV59" i="1" s="1"/>
  <c r="AT59" i="1" s="1"/>
  <c r="BC61" i="1"/>
  <c r="AY61" i="1"/>
  <c r="BB61" i="1"/>
  <c r="AX61" i="1"/>
  <c r="J35" i="2"/>
  <c r="AV56" i="1"/>
  <c r="AT56" i="1"/>
  <c r="J35" i="6"/>
  <c r="AV60" i="1" s="1"/>
  <c r="AT60" i="1" s="1"/>
  <c r="J35" i="13"/>
  <c r="AV69" i="1"/>
  <c r="AT69" i="1" s="1"/>
  <c r="BA67" i="1"/>
  <c r="AW67" i="1"/>
  <c r="J35" i="3"/>
  <c r="AV57" i="1" s="1"/>
  <c r="AT57" i="1" s="1"/>
  <c r="J35" i="7"/>
  <c r="AV62" i="1" s="1"/>
  <c r="AT62" i="1" s="1"/>
  <c r="BA55" i="1"/>
  <c r="F35" i="15"/>
  <c r="AZ71" i="1" s="1"/>
  <c r="J35" i="10"/>
  <c r="AV65" i="1" s="1"/>
  <c r="AT65" i="1" s="1"/>
  <c r="F35" i="8"/>
  <c r="AZ63" i="1" s="1"/>
  <c r="J32" i="3"/>
  <c r="AG57" i="1"/>
  <c r="AN57" i="1" s="1"/>
  <c r="F35" i="7"/>
  <c r="AZ62" i="1" s="1"/>
  <c r="F35" i="10"/>
  <c r="AZ65" i="1" s="1"/>
  <c r="J35" i="12"/>
  <c r="AV68" i="1" s="1"/>
  <c r="AT68" i="1" s="1"/>
  <c r="F35" i="11"/>
  <c r="AZ66" i="1" s="1"/>
  <c r="F35" i="13"/>
  <c r="AZ69" i="1"/>
  <c r="F35" i="9"/>
  <c r="AZ64" i="1" s="1"/>
  <c r="J35" i="14"/>
  <c r="AV70" i="1"/>
  <c r="AT70" i="1" s="1"/>
  <c r="J35" i="15"/>
  <c r="AV71" i="1" s="1"/>
  <c r="AT71" i="1" s="1"/>
  <c r="BB67" i="1"/>
  <c r="AX67" i="1"/>
  <c r="F35" i="4"/>
  <c r="AZ58" i="1" s="1"/>
  <c r="J35" i="8"/>
  <c r="AV63" i="1"/>
  <c r="AT63" i="1" s="1"/>
  <c r="J32" i="11"/>
  <c r="AG66" i="1" s="1"/>
  <c r="BD61" i="1"/>
  <c r="F35" i="14"/>
  <c r="AZ70" i="1" s="1"/>
  <c r="J35" i="11"/>
  <c r="AV66" i="1"/>
  <c r="AT66" i="1" s="1"/>
  <c r="BD67" i="1"/>
  <c r="F35" i="6"/>
  <c r="AZ60" i="1"/>
  <c r="J35" i="9"/>
  <c r="AV64" i="1" s="1"/>
  <c r="AT64" i="1" s="1"/>
  <c r="F35" i="2"/>
  <c r="AZ56" i="1" s="1"/>
  <c r="F35" i="3"/>
  <c r="AZ57" i="1" s="1"/>
  <c r="J35" i="4"/>
  <c r="AV58" i="1" s="1"/>
  <c r="AT58" i="1" s="1"/>
  <c r="F35" i="12"/>
  <c r="AZ68" i="1" s="1"/>
  <c r="F35" i="5"/>
  <c r="AZ59" i="1"/>
  <c r="BC55" i="1"/>
  <c r="AY55" i="1"/>
  <c r="T99" i="12" l="1"/>
  <c r="J41" i="2"/>
  <c r="J41" i="4"/>
  <c r="J41" i="3"/>
  <c r="J41" i="13"/>
  <c r="J41" i="11"/>
  <c r="J63" i="3"/>
  <c r="BK90" i="9"/>
  <c r="J90" i="9"/>
  <c r="J63" i="9"/>
  <c r="J63" i="13"/>
  <c r="J63" i="2"/>
  <c r="J98" i="2"/>
  <c r="J64" i="2"/>
  <c r="J63" i="4"/>
  <c r="J94" i="10"/>
  <c r="J64" i="10"/>
  <c r="J91" i="4"/>
  <c r="J64" i="4" s="1"/>
  <c r="J92" i="5"/>
  <c r="J64" i="5"/>
  <c r="BK94" i="6"/>
  <c r="J94" i="6" s="1"/>
  <c r="J32" i="6" s="1"/>
  <c r="AG60" i="1" s="1"/>
  <c r="AN60" i="1" s="1"/>
  <c r="BK99" i="12"/>
  <c r="J99" i="12"/>
  <c r="J63" i="12"/>
  <c r="J91" i="14"/>
  <c r="J64" i="14"/>
  <c r="BK91" i="15"/>
  <c r="J91" i="15"/>
  <c r="J32" i="15" s="1"/>
  <c r="AG71" i="1" s="1"/>
  <c r="AN71" i="1" s="1"/>
  <c r="BK99" i="7"/>
  <c r="J99" i="7"/>
  <c r="AN58" i="1"/>
  <c r="AN56" i="1"/>
  <c r="AN69" i="1"/>
  <c r="AN66" i="1"/>
  <c r="BA54" i="1"/>
  <c r="AW54" i="1"/>
  <c r="AK30" i="1" s="1"/>
  <c r="AW55" i="1"/>
  <c r="AU67" i="1"/>
  <c r="J32" i="7"/>
  <c r="AG62" i="1" s="1"/>
  <c r="AN62" i="1" s="1"/>
  <c r="BD54" i="1"/>
  <c r="W33" i="1"/>
  <c r="BC54" i="1"/>
  <c r="W32" i="1"/>
  <c r="AZ55" i="1"/>
  <c r="J32" i="5"/>
  <c r="AG59" i="1" s="1"/>
  <c r="AN59" i="1" s="1"/>
  <c r="J32" i="8"/>
  <c r="AG63" i="1"/>
  <c r="AN63" i="1" s="1"/>
  <c r="AZ61" i="1"/>
  <c r="AV61" i="1"/>
  <c r="AT61" i="1"/>
  <c r="AU55" i="1"/>
  <c r="AU61" i="1"/>
  <c r="BB54" i="1"/>
  <c r="W31" i="1"/>
  <c r="J32" i="10"/>
  <c r="AG65" i="1" s="1"/>
  <c r="AN65" i="1" s="1"/>
  <c r="J32" i="14"/>
  <c r="AG70" i="1"/>
  <c r="AN70" i="1" s="1"/>
  <c r="AZ67" i="1"/>
  <c r="AV67" i="1"/>
  <c r="AT67" i="1"/>
  <c r="J63" i="6" l="1"/>
  <c r="J41" i="7"/>
  <c r="J63" i="7"/>
  <c r="J41" i="15"/>
  <c r="J41" i="5"/>
  <c r="J41" i="6"/>
  <c r="J41" i="8"/>
  <c r="J41" i="10"/>
  <c r="J63" i="15"/>
  <c r="J41" i="14"/>
  <c r="AZ54" i="1"/>
  <c r="AV54" i="1"/>
  <c r="AK29" i="1"/>
  <c r="AU54" i="1"/>
  <c r="J32" i="9"/>
  <c r="AG64" i="1"/>
  <c r="AN64" i="1"/>
  <c r="AY54" i="1"/>
  <c r="W30" i="1"/>
  <c r="AX54" i="1"/>
  <c r="AV55" i="1"/>
  <c r="AT55" i="1"/>
  <c r="AG55" i="1"/>
  <c r="J32" i="12"/>
  <c r="AG68" i="1"/>
  <c r="AN68" i="1"/>
  <c r="J41" i="9" l="1"/>
  <c r="AN55" i="1"/>
  <c r="J41" i="12"/>
  <c r="W29" i="1"/>
  <c r="AG67" i="1"/>
  <c r="AN67" i="1"/>
  <c r="AG61" i="1"/>
  <c r="AN61" i="1"/>
  <c r="AT54" i="1"/>
  <c r="AG54" i="1" l="1"/>
  <c r="AK26" i="1"/>
  <c r="AK35" i="1" s="1"/>
  <c r="AN54" i="1" l="1"/>
</calcChain>
</file>

<file path=xl/sharedStrings.xml><?xml version="1.0" encoding="utf-8"?>
<sst xmlns="http://schemas.openxmlformats.org/spreadsheetml/2006/main" count="18452" uniqueCount="2038">
  <si>
    <t>Export Komplet</t>
  </si>
  <si>
    <t>VZ</t>
  </si>
  <si>
    <t>2.0</t>
  </si>
  <si>
    <t>ZAMOK</t>
  </si>
  <si>
    <t>False</t>
  </si>
  <si>
    <t>{24d40cf5-7ada-4243-9323-808f88c84333}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</si>
  <si>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</si>
  <si>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</si>
  <si>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</si>
  <si>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</si>
  <si>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</si>
  <si>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</si>
  <si>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</si>
  <si>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</si>
  <si>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</si>
  <si>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</si>
  <si>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</si>
  <si>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komunikací, výměna vodovodu a kanalizace v Klatovech 2022, 1. část</t>
  </si>
  <si>
    <t>KSO:</t>
  </si>
  <si>
    <t/>
  </si>
  <si>
    <t>CC-CZ:</t>
  </si>
  <si>
    <t>Místo:</t>
  </si>
  <si>
    <t xml:space="preserve"> </t>
  </si>
  <si>
    <t>Datum:</t>
  </si>
  <si>
    <t>21. 12. 2021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</si>
  <si>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</si>
  <si>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</si>
  <si>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</si>
  <si>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</si>
  <si>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</si>
  <si>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</si>
  <si>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</si>
  <si>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</si>
  <si>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</si>
  <si>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</si>
  <si>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</si>
  <si>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</si>
  <si>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</si>
  <si>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</si>
  <si>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</si>
  <si>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</si>
  <si>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</si>
  <si>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</si>
  <si>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</si>
  <si>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</si>
  <si>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</si>
  <si>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</si>
  <si>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</si>
  <si>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</si>
  <si>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</si>
  <si>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</si>
  <si>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</si>
  <si>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</si>
  <si>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</si>
  <si>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</si>
  <si>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</si>
  <si>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</si>
  <si>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</si>
  <si>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</si>
  <si>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</si>
  <si>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</si>
  <si>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</si>
  <si>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</si>
  <si>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</si>
  <si>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</si>
  <si>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</si>
  <si>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</si>
  <si>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</si>
  <si>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</si>
  <si>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</si>
  <si>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</si>
  <si>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</si>
  <si>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</si>
  <si>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</si>
  <si>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Revoluční ulice</t>
  </si>
  <si>
    <t>STA</t>
  </si>
  <si>
    <t>1</t>
  </si>
  <si>
    <t>{b5814610-620f-4838-8e72-61c9199de49a}</t>
  </si>
  <si>
    <t>2</t>
  </si>
  <si>
    <t>/</t>
  </si>
  <si>
    <t>SO 101-1</t>
  </si>
  <si>
    <t>KOMUNIKACE</t>
  </si>
  <si>
    <t>Soupis</t>
  </si>
  <si>
    <t>{b2a8bf80-7c6b-4526-88f5-0a9649d49b04}</t>
  </si>
  <si>
    <t>SO 401-1</t>
  </si>
  <si>
    <t>VEŘEJNÉ OSVĚTLENÍ</t>
  </si>
  <si>
    <t>{f70b6006-64ec-44c8-8fb2-d8dcbf820df5}</t>
  </si>
  <si>
    <t>SO-1</t>
  </si>
  <si>
    <t>VRN V+K</t>
  </si>
  <si>
    <t>{83f5c39b-081e-47f4-a00d-148afe3ed9f6}</t>
  </si>
  <si>
    <t>SO 102-1</t>
  </si>
  <si>
    <t>VODOVOD</t>
  </si>
  <si>
    <t>{46d51d08-a02e-4dee-ab5d-6017d5641536}</t>
  </si>
  <si>
    <t>SO 103-1</t>
  </si>
  <si>
    <t>KANALIZACE</t>
  </si>
  <si>
    <t>{e766ed20-c6cf-4f41-b3b9-e541889696fa}</t>
  </si>
  <si>
    <t>02</t>
  </si>
  <si>
    <t>MK U Pazderny</t>
  </si>
  <si>
    <t>{f10098cb-ce22-46c2-a08f-8d29183d0c7d}</t>
  </si>
  <si>
    <t>SO 101-2</t>
  </si>
  <si>
    <t>{c5b63e5c-7869-49f4-9dd0-cc5a767888b7}</t>
  </si>
  <si>
    <t>SO 401-2</t>
  </si>
  <si>
    <t>{08f102b7-a01b-439e-a18a-7d60d827f681}</t>
  </si>
  <si>
    <t>SO-2</t>
  </si>
  <si>
    <t>{7fc6f6dd-e999-4da3-8278-74a222e44241}</t>
  </si>
  <si>
    <t>SO 102-2</t>
  </si>
  <si>
    <t>{87dc0c06-f5df-4499-9a56-40454df3be76}</t>
  </si>
  <si>
    <t>SO 103-2</t>
  </si>
  <si>
    <t>{ce9476e8-5a67-46c1-9120-e4dc4f0dae13}</t>
  </si>
  <si>
    <t>03</t>
  </si>
  <si>
    <t>MK nábřeží Kpt. Nálepky</t>
  </si>
  <si>
    <t>{d185ccfc-e989-4caf-9245-fa69df39af5e}</t>
  </si>
  <si>
    <t>SO 101-3</t>
  </si>
  <si>
    <t>{e8ba720e-f24b-4f4b-b504-d0999ff5a724}</t>
  </si>
  <si>
    <t>SO 401-3</t>
  </si>
  <si>
    <t>{30795542-d072-4e2b-896b-cc241aa6e176}</t>
  </si>
  <si>
    <t>SO-3</t>
  </si>
  <si>
    <t>{f256d182-499a-4fa1-b302-8c9ad0ba460d}</t>
  </si>
  <si>
    <t>SO 102-3</t>
  </si>
  <si>
    <t>{e11b5ac4-fcc9-4177-bbc0-4eb3826ba599}</t>
  </si>
  <si>
    <t>KRYCÍ LIST SOUPISU PRACÍ</t>
  </si>
  <si>
    <t>Objekt:</t>
  </si>
  <si>
    <t>01 - MK Revoluční ulice</t>
  </si>
  <si>
    <t>Soupis:</t>
  </si>
  <si>
    <t>SO 101-1 - KOMUNIKACE</t>
  </si>
  <si>
    <t>Klatovy</t>
  </si>
  <si>
    <t>Město klatovy</t>
  </si>
  <si>
    <t>Klohout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</si>
  <si>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</si>
  <si>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</si>
  <si>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</si>
  <si>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</si>
  <si>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</si>
  <si>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</si>
  <si>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</si>
  <si>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</si>
  <si>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</si>
  <si>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</si>
  <si>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</si>
  <si>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</si>
  <si>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</si>
  <si>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</si>
  <si>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</si>
  <si>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</si>
  <si>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</si>
  <si>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</si>
  <si>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</si>
  <si>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</si>
  <si>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</si>
  <si>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</si>
  <si>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</si>
  <si>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</si>
  <si>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</si>
  <si>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</si>
  <si>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</si>
  <si>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</si>
  <si>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</si>
  <si>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</si>
  <si>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</si>
  <si>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</si>
  <si>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</si>
  <si>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</si>
  <si>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</si>
  <si>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mozaiky</t>
  </si>
  <si>
    <t>m2</t>
  </si>
  <si>
    <t>CS ÚRS 2015 02</t>
  </si>
  <si>
    <t>4</t>
  </si>
  <si>
    <t>1047677699</t>
  </si>
  <si>
    <t>VV</t>
  </si>
  <si>
    <t>1,5*2,5</t>
  </si>
  <si>
    <t>Součet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</si>
  <si>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</si>
  <si>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</si>
  <si>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-1190923264</t>
  </si>
  <si>
    <t>(130*2,15)+(85*2)+(18*4)+(13*4)</t>
  </si>
  <si>
    <t>3</t>
  </si>
  <si>
    <t>113154254</t>
  </si>
  <si>
    <t>Frézování živičného podkladu nebo krytu s naložením na dopravní prostředek plochy přes 500 do 1 000 m2 s překážkami v trase pruhu šířky do 1 m, tloušťky vrstvy 100 mm</t>
  </si>
  <si>
    <t>1595555938</t>
  </si>
  <si>
    <t>(130*7,5)+(5*30)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</si>
  <si>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</si>
  <si>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</si>
  <si>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</si>
  <si>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-780531777</t>
  </si>
  <si>
    <t>132+147</t>
  </si>
  <si>
    <t>5</t>
  </si>
  <si>
    <t>113203111</t>
  </si>
  <si>
    <t>Vytrhání obrub s vybouráním lože, s přemístěním hmot na skládku na vzdálenost do 3 m nebo s naložením na dopravní prostředek z dlažebních kostek</t>
  </si>
  <si>
    <t>-1550433092</t>
  </si>
  <si>
    <t>6</t>
  </si>
  <si>
    <t>113204111</t>
  </si>
  <si>
    <t>Vytrhání obrub s vybouráním lože, s přemístěním hmot na skládku na vzdálenost do 3 m nebo s naložením na dopravní prostředek záhonových</t>
  </si>
  <si>
    <t>-68453616</t>
  </si>
  <si>
    <t>50+19</t>
  </si>
  <si>
    <t>7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</si>
  <si>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</si>
  <si>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</si>
  <si>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</si>
  <si>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-566333253</t>
  </si>
  <si>
    <t>17*1*0,4</t>
  </si>
  <si>
    <t>25*2*0,3</t>
  </si>
  <si>
    <t>7*1,2*0,3</t>
  </si>
  <si>
    <t>1125*0,24</t>
  </si>
  <si>
    <t>8</t>
  </si>
  <si>
    <t>132201101</t>
  </si>
  <si>
    <t>Hloubení zapažených i nezapažených rýh šířky do 600 mm s urovnáním dna do předepsaného profilu a spádu v hornině tř. 3 do 100 m3</t>
  </si>
  <si>
    <t>1676704098</t>
  </si>
  <si>
    <t>(132+147+37+26+19+20+17+8+13+12)*0,6*0,3</t>
  </si>
  <si>
    <t>9</t>
  </si>
  <si>
    <t>132201201</t>
  </si>
  <si>
    <t>Hloubení zapažených i nezapažených rýh šířky přes 600 do 2 000 mm s urovnáním dna do předepsaného profilu a spádu v hornině tř. 3 do 100 m3</t>
  </si>
  <si>
    <t>-1581597591</t>
  </si>
  <si>
    <t>(10,5+7+4+7+4+7+9)*0,9*3</t>
  </si>
  <si>
    <t>10</t>
  </si>
  <si>
    <t>151101102</t>
  </si>
  <si>
    <t>Zřízení pažení a rozepření stěn rýh pro podzemní vedení pro všechny šířky rýhy příložné pro jakoukoliv mezerovitost, hloubky do 4 m</t>
  </si>
  <si>
    <t>1692667270</t>
  </si>
  <si>
    <t>(48*3)*2</t>
  </si>
  <si>
    <t>11</t>
  </si>
  <si>
    <t>151101112</t>
  </si>
  <si>
    <t>Odstranění pažení a rozepření stěn rýh pro podzemní vedení s uložením materiálu na vzdálenost do 3 m od kraje výkopu příložné, hloubky přes 2 do 4 m</t>
  </si>
  <si>
    <t>142571334</t>
  </si>
  <si>
    <t>12</t>
  </si>
  <si>
    <t>162601101</t>
  </si>
  <si>
    <t>Vodorovné přemístění výkopku nebo sypaniny po suchu na obvyklém dopravním prostředku, bez naložení výkopku, avšak se složením bez rozhrnutí z horniny tř. 1 až 4 na vzdálenost přes 3 000 do 4 000 m</t>
  </si>
  <si>
    <t>-1521081134</t>
  </si>
  <si>
    <t>77,58+130,95+294,32+11,20</t>
  </si>
  <si>
    <t>13</t>
  </si>
  <si>
    <t>171201211</t>
  </si>
  <si>
    <t>Uložení sypaniny poplatek za uložení sypaniny na skládce (skládkovné)</t>
  </si>
  <si>
    <t>t</t>
  </si>
  <si>
    <t>-1923471733</t>
  </si>
  <si>
    <t>514,05*1,8</t>
  </si>
  <si>
    <t>14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</si>
  <si>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</si>
  <si>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</si>
  <si>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-819160598</t>
  </si>
  <si>
    <t>41,5*0,9*0,3</t>
  </si>
  <si>
    <t>M</t>
  </si>
  <si>
    <t>583312000</t>
  </si>
  <si>
    <t>Kamenivo přírodní těžené pro stavební účely  PTK  (drobné, hrubé, štěrkopísky) kamenivo mimo normu frakce 0-2 štěrkopísek netříděný</t>
  </si>
  <si>
    <t>-612787684</t>
  </si>
  <si>
    <t>11,205*2 'Přepočtené koeficientem množství</t>
  </si>
  <si>
    <t>16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</si>
  <si>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</si>
  <si>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</si>
  <si>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1789282121</t>
  </si>
  <si>
    <t>(48,5*0,9*2,70)</t>
  </si>
  <si>
    <t>17</t>
  </si>
  <si>
    <t>181411131</t>
  </si>
  <si>
    <t>Založení trávníku na půdě předem připravené plochy do 1000 m2 výsevem včetně utažení parkového v rovině nebo na svahu do 1:5</t>
  </si>
  <si>
    <t>-1578597938</t>
  </si>
  <si>
    <t>(52+38+25+19)*2</t>
  </si>
  <si>
    <t>18</t>
  </si>
  <si>
    <t>005724100</t>
  </si>
  <si>
    <t>Osiva pícnin směsi travní balení obvykle 25 kg parková</t>
  </si>
  <si>
    <t>kg</t>
  </si>
  <si>
    <t>2031770113</t>
  </si>
  <si>
    <t>268*0,015 'Přepočtené koeficientem množství</t>
  </si>
  <si>
    <t>19</t>
  </si>
  <si>
    <t>181951102</t>
  </si>
  <si>
    <t>Úprava pláně vyrovnáním výškových rozdílů v hornině tř. 1 až 4 se zhutněním</t>
  </si>
  <si>
    <t>1104127141</t>
  </si>
  <si>
    <t>41,5*0,9</t>
  </si>
  <si>
    <t>20</t>
  </si>
  <si>
    <t>182303111</t>
  </si>
  <si>
    <t>Doplnění zeminy nebo substrátu na travnatých plochách tloušťky do 50 mm v rovině nebo na svahu do 1:5</t>
  </si>
  <si>
    <t>-465842185</t>
  </si>
  <si>
    <t>103715000</t>
  </si>
  <si>
    <t>Hnojiva humusová substrát pro trávníky A      VL</t>
  </si>
  <si>
    <t>-629179710</t>
  </si>
  <si>
    <t>268*0,058 'Přepočtené koeficientem množství</t>
  </si>
  <si>
    <t>Komunikace pozemní</t>
  </si>
  <si>
    <t>22</t>
  </si>
  <si>
    <t>564831111</t>
  </si>
  <si>
    <t>Podklad ze štěrkodrti ŠD s rozprostřením a zhutněním, po zhutnění tl. 100 mm</t>
  </si>
  <si>
    <t>686874221</t>
  </si>
  <si>
    <t>23</t>
  </si>
  <si>
    <t>564861111</t>
  </si>
  <si>
    <t>Podklad ze štěrkodrti ŠD s rozprostřením a zhutněním, po zhutnění tl. 200 mm</t>
  </si>
  <si>
    <t>1250846962</t>
  </si>
  <si>
    <t>573,50</t>
  </si>
  <si>
    <t>(25*2)+(8*1)</t>
  </si>
  <si>
    <t>24</t>
  </si>
  <si>
    <t>567122112</t>
  </si>
  <si>
    <t>Podklad ze směsi stmelené cementem bez dilatačních spár, s rozprostřením a zhutněním SC C 8/10 (KSC I), po zhutnění tl. 130 mm</t>
  </si>
  <si>
    <t>-897445453</t>
  </si>
  <si>
    <t>25</t>
  </si>
  <si>
    <t>573211111</t>
  </si>
  <si>
    <t>Postřik živičný spojovací bez posypu kamenivem z asfaltu silničního, v množství od 0,50 do 0,70 kg/m2</t>
  </si>
  <si>
    <t>-1450761411</t>
  </si>
  <si>
    <t>1125-(22*2)</t>
  </si>
  <si>
    <t>26</t>
  </si>
  <si>
    <t>577134111</t>
  </si>
  <si>
    <t>Asfaltový beton vrstva obrusná ACO 11 (ABS) s rozprostřením a se zhutněním z nemodifikovaného asfaltu v pruhu šířky do 3 m tř. I, po zhutnění tl. 40 mm</t>
  </si>
  <si>
    <t>1058463487</t>
  </si>
  <si>
    <t>27</t>
  </si>
  <si>
    <t>577143111</t>
  </si>
  <si>
    <t>Asfaltový beton vrstva obrusná ACO 8 (ABJ) s rozprostřením a se zhutněním z nemodifikovaného asfaltu v pruhu šířky do 3 m, po zhutnění tl. 50 mm</t>
  </si>
  <si>
    <t>1338033215</t>
  </si>
  <si>
    <t>28</t>
  </si>
  <si>
    <t>577165112</t>
  </si>
  <si>
    <t>Asfaltový beton vrstva ložní ACL 16 (ABH) s rozprostřením a zhutněním z nemodifikovaného asfaltu v pruhu šířky do 3 m, po zhutnění tl. 70 mm</t>
  </si>
  <si>
    <t>-1901402666</t>
  </si>
  <si>
    <t>29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</si>
  <si>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</si>
  <si>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</si>
  <si>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214536374</t>
  </si>
  <si>
    <t>(70+104)*0,12</t>
  </si>
  <si>
    <t>30</t>
  </si>
  <si>
    <t>583800130</t>
  </si>
  <si>
    <t>Výrobky lomařské a kamenické pro komunikace (kostky dlažební, krajníky a obrubníky) kostky dlažební štípané pro mozaikovou dlažbu mozaika dlažební žula (materiálová skupina I/2) vel. 4/6 cm   tř.II šedožlutá 1t=8,5 m2</t>
  </si>
  <si>
    <t>-747523577</t>
  </si>
  <si>
    <t>20,88/8,5</t>
  </si>
  <si>
    <t>31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</si>
  <si>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</si>
  <si>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</si>
  <si>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-306788503</t>
  </si>
  <si>
    <t>(4+4+5+4+4+4+4+5)*0,4</t>
  </si>
  <si>
    <t>23*2</t>
  </si>
  <si>
    <t>8*1</t>
  </si>
  <si>
    <t>32</t>
  </si>
  <si>
    <t>592453080</t>
  </si>
  <si>
    <t>Dlaždice betonové dlažba zámková (ČSN EN 1338) dlažba vibrolisovaná BEST standardní povrch (uzavřený hladký povrch) provedení: přírodní tvarově jednoduchá dlažba KLASIKO              20 x 10 x 6</t>
  </si>
  <si>
    <t>2116469167</t>
  </si>
  <si>
    <t>33</t>
  </si>
  <si>
    <t>592453090</t>
  </si>
  <si>
    <t>Dlaždice betonové dlažba zámková (ČSN EN 1338) dlažba vibrolisovaná BEST standardní povrch (uzavřený hladký povrch) provedení: přírodní tvarově jednoduchá dlažba KLASIKO pro nevidomé 20 x 10 x 6</t>
  </si>
  <si>
    <t>1032185784</t>
  </si>
  <si>
    <t>34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</si>
  <si>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</si>
  <si>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</si>
  <si>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-152047644</t>
  </si>
  <si>
    <t>35</t>
  </si>
  <si>
    <t>592453000</t>
  </si>
  <si>
    <t>Dlaždice betonové dlažba zámková (ČSN EN 1338) dlažba vibrolisovaná BEST standardní povrch (uzavřený hladký povrch) provedení: přírodní se zámkem BEATON                20 x 16,5 x 8</t>
  </si>
  <si>
    <t>1619514088</t>
  </si>
  <si>
    <t>Trubní vedení</t>
  </si>
  <si>
    <t>36</t>
  </si>
  <si>
    <t>837355121</t>
  </si>
  <si>
    <t>Výsek a montáž kameninové odbočné tvarovky na kameninovém potrubí DN 200</t>
  </si>
  <si>
    <t>kus</t>
  </si>
  <si>
    <t>1947970862</t>
  </si>
  <si>
    <t>37</t>
  </si>
  <si>
    <t>871355221</t>
  </si>
  <si>
    <t>Kanalizační potrubí z tvrdého PVC systém KG v otevřeném výkopu ve sklonu do 20 %, tuhost třídy SN 8 DN 200</t>
  </si>
  <si>
    <t>118276817</t>
  </si>
  <si>
    <t>38</t>
  </si>
  <si>
    <t>895941311</t>
  </si>
  <si>
    <t>Zřízení vpusti kanalizační uliční z betonových dílců typ UVB-50</t>
  </si>
  <si>
    <t>1584697668</t>
  </si>
  <si>
    <t>39</t>
  </si>
  <si>
    <t>592238220</t>
  </si>
  <si>
    <t>Prefabrikáty pro uliční vpusti betonové a železobetonové TBV-Q 500/626 VD /dno/   62,6 x 49,5 x 5</t>
  </si>
  <si>
    <t>-1182788034</t>
  </si>
  <si>
    <t>40</t>
  </si>
  <si>
    <t>592238540</t>
  </si>
  <si>
    <t>Prefabrikáty pro uliční vpusti dílce betonové pro uliční vpusti skruž s  otvorem PVC TBV-Q 450/350/3a PVC  45 x 35 x 5</t>
  </si>
  <si>
    <t>-2137113301</t>
  </si>
  <si>
    <t>41</t>
  </si>
  <si>
    <t>592238660</t>
  </si>
  <si>
    <t>Prefabrikáty pro uliční vpusti dílce betonové pro uliční vpusti skruž přechodová TBV-Q 450-270/325/11     45-27/32,5/11</t>
  </si>
  <si>
    <t>-612868130</t>
  </si>
  <si>
    <t>42</t>
  </si>
  <si>
    <t>592238740</t>
  </si>
  <si>
    <t>Prefabrikáty pro uliční vpusti dílce betonové pro uliční vpusti vpusť dešťová uliční s rámem koš pozink. C3 DIN 4052, vysoký, rám 500/300</t>
  </si>
  <si>
    <t>-971400036</t>
  </si>
  <si>
    <t>43</t>
  </si>
  <si>
    <t>592238780</t>
  </si>
  <si>
    <t>Prefabrikáty pro uliční vpusti dílce betonové pro uliční vpusti vpusť dešťová uliční s rámem mříž M1 D400 DIN 19583-13, 500/500mm</t>
  </si>
  <si>
    <t>-246108213</t>
  </si>
  <si>
    <t>44</t>
  </si>
  <si>
    <t>899331111</t>
  </si>
  <si>
    <t>Výšková úprava uličního vstupu nebo vpusti do 200 mm zvýšením poklopu</t>
  </si>
  <si>
    <t>1722985671</t>
  </si>
  <si>
    <t>Ostatní konstrukce a práce, bourání</t>
  </si>
  <si>
    <t>45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</si>
  <si>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</si>
  <si>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</si>
  <si>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>-1995743948</t>
  </si>
  <si>
    <t>46</t>
  </si>
  <si>
    <t>583801200</t>
  </si>
  <si>
    <t>Výrobky lomařské a kamenické pro komunikace (kostky dlažební, krajníky a obrubníky) kostka dlažební drobná žula (materiálová skupina I/2) vel. 8/10 cm šedá  (1t = cca 5 m2)</t>
  </si>
  <si>
    <t>682018295</t>
  </si>
  <si>
    <t>P</t>
  </si>
  <si>
    <t>Poznámka k položce:_x000D_
1t = cca 5 m2</t>
  </si>
  <si>
    <t>27,9/5</t>
  </si>
  <si>
    <t>47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</si>
  <si>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</si>
  <si>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</si>
  <si>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-1229677865</t>
  </si>
  <si>
    <t>37+26+19+20+17+8+13+12</t>
  </si>
  <si>
    <t>48</t>
  </si>
  <si>
    <t>592174090</t>
  </si>
  <si>
    <t>Obrubníky betonové a železobetonové chodníkové ABO   16-10    100 x 8 x 25</t>
  </si>
  <si>
    <t>1393931418</t>
  </si>
  <si>
    <t>49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</si>
  <si>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</si>
  <si>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</si>
  <si>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2144477035</t>
  </si>
  <si>
    <t>50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</si>
  <si>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</si>
  <si>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</si>
  <si>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207641091</t>
  </si>
  <si>
    <t>12+2+2+28+2</t>
  </si>
  <si>
    <t>51</t>
  </si>
  <si>
    <t>919735112</t>
  </si>
  <si>
    <t>Řezání stávajícího živičného krytu nebo podkladu hloubky přes 50 do 100 mm</t>
  </si>
  <si>
    <t>1006330666</t>
  </si>
  <si>
    <t>52</t>
  </si>
  <si>
    <t>935932111</t>
  </si>
  <si>
    <t>Osazení odvodňovacího žlabu plastového s krycím roštem šířky do 200 mm</t>
  </si>
  <si>
    <t>-1273487632</t>
  </si>
  <si>
    <t>53</t>
  </si>
  <si>
    <t>583803750</t>
  </si>
  <si>
    <t>Výrobky lomařské a kamenické pro komunikace (kostky dlažební, krajníky a obrubníky) obrubníky kamenné žula (materiálová skupina I/2) přímé OP 6  15 x 25 x 50 až 150 cm</t>
  </si>
  <si>
    <t>1807835756</t>
  </si>
  <si>
    <t>Poznámka k položce:_x000D_
1 bm = 104 kg</t>
  </si>
  <si>
    <t>54</t>
  </si>
  <si>
    <t>562414000</t>
  </si>
  <si>
    <t>Stavební části  z polyetylénu a polypropylénu (PE,PP) odvodňovací systém MEARIN MEARIN Plus 100 žlaby z polyesteru vyztužené skelnými vlákny světlá šířka 100 mm, celková šířka 136 mm popis          délka,  stavební výška Plus 100.0      1000 x 158</t>
  </si>
  <si>
    <t>399140769</t>
  </si>
  <si>
    <t>55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</si>
  <si>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</si>
  <si>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</si>
  <si>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730059301</t>
  </si>
  <si>
    <t>56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</si>
  <si>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</si>
  <si>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</si>
  <si>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-1635274364</t>
  </si>
  <si>
    <t>997</t>
  </si>
  <si>
    <t>Přesun sutě</t>
  </si>
  <si>
    <t>57</t>
  </si>
  <si>
    <t>997221551</t>
  </si>
  <si>
    <t>Vodorovná doprava suti bez naložení, ale se složením a s hrubým urovnáním ze sypkých materiálů, na vzdálenost do 1 km</t>
  </si>
  <si>
    <t>-1575309138</t>
  </si>
  <si>
    <t>58</t>
  </si>
  <si>
    <t>997221559</t>
  </si>
  <si>
    <t>Vodorovná doprava suti bez naložení, ale se složením a s hrubým urovnáním Příplatek k ceně za každý další i započatý 1 km přes 1 km</t>
  </si>
  <si>
    <t>-917849760</t>
  </si>
  <si>
    <t>59</t>
  </si>
  <si>
    <t>997221815</t>
  </si>
  <si>
    <t>Poplatek za uložení stavebního odpadu na skládce (skládkovné) betonového</t>
  </si>
  <si>
    <t>438646413</t>
  </si>
  <si>
    <t>508-110</t>
  </si>
  <si>
    <t>998</t>
  </si>
  <si>
    <t>Přesun hmot</t>
  </si>
  <si>
    <t>60</t>
  </si>
  <si>
    <t>998225111</t>
  </si>
  <si>
    <t>Přesun hmot pro komunikace s krytem z kameniva, monolitickým betonovým nebo živičným dopravní vzdálenost do 200 m jakékoliv délky objektu</t>
  </si>
  <si>
    <t>-227720523</t>
  </si>
  <si>
    <t>VRN</t>
  </si>
  <si>
    <t>Vedlejší rozpočtové náklady</t>
  </si>
  <si>
    <t>VRN1</t>
  </si>
  <si>
    <t>Průzkumné, geodetické a projektové práce</t>
  </si>
  <si>
    <t>61</t>
  </si>
  <si>
    <t>011314000</t>
  </si>
  <si>
    <t>Archeologický dohled</t>
  </si>
  <si>
    <t>kpl</t>
  </si>
  <si>
    <t>CS ÚRS 2021 01</t>
  </si>
  <si>
    <t>1024</t>
  </si>
  <si>
    <t>693788409</t>
  </si>
  <si>
    <t>62</t>
  </si>
  <si>
    <t>012002000</t>
  </si>
  <si>
    <t>Geodetické práce</t>
  </si>
  <si>
    <t>-1940358095</t>
  </si>
  <si>
    <t>vytyčení prostorové polohy SO, hranic pozemků</t>
  </si>
  <si>
    <t>geodetické práce během výstavby</t>
  </si>
  <si>
    <t>63</t>
  </si>
  <si>
    <t>013254000</t>
  </si>
  <si>
    <t>Dokumentace skutečného provedení stavby</t>
  </si>
  <si>
    <t>1776940086</t>
  </si>
  <si>
    <t>geodetické práce skutečného provedení stavby</t>
  </si>
  <si>
    <t>dokumentace skutečného provedení stavby</t>
  </si>
  <si>
    <t>VRN2</t>
  </si>
  <si>
    <t>Příprava staveniště</t>
  </si>
  <si>
    <t>64</t>
  </si>
  <si>
    <t>020001000</t>
  </si>
  <si>
    <t>1713354606</t>
  </si>
  <si>
    <t>vytyčení inž. sítí</t>
  </si>
  <si>
    <t>ruční kopání sond</t>
  </si>
  <si>
    <t>zpětné předání sítí jejich správcům</t>
  </si>
  <si>
    <t>VRN3</t>
  </si>
  <si>
    <t>Zařízení staveniště</t>
  </si>
  <si>
    <t>65</t>
  </si>
  <si>
    <t>030001000</t>
  </si>
  <si>
    <t>1142988867</t>
  </si>
  <si>
    <t>zřízení, provoz a zrušení Zařízení staveniště</t>
  </si>
  <si>
    <t>66</t>
  </si>
  <si>
    <t>034303000</t>
  </si>
  <si>
    <t>Dopravní značení na staveništi</t>
  </si>
  <si>
    <t>1339064783</t>
  </si>
  <si>
    <t>stanovení dopravního značení</t>
  </si>
  <si>
    <t>zajištění zvláštního užívání komunikace a veřejného prostranství</t>
  </si>
  <si>
    <t>dopravní značení během stavby, zábrany</t>
  </si>
  <si>
    <t>výstražné značení, dočasné lávky, osvětlené výkopů</t>
  </si>
  <si>
    <t>VRN4</t>
  </si>
  <si>
    <t>Inženýrská činnost</t>
  </si>
  <si>
    <t>67</t>
  </si>
  <si>
    <t>040001000</t>
  </si>
  <si>
    <t>-1514043718</t>
  </si>
  <si>
    <t>68</t>
  </si>
  <si>
    <t>043002000</t>
  </si>
  <si>
    <t>Zkoušky a ostatní měření</t>
  </si>
  <si>
    <t>2018179247</t>
  </si>
  <si>
    <t>zkoušky a měření - hutnící, kamerové, ověření funkčnosti identifikačního vodiče</t>
  </si>
  <si>
    <t>69</t>
  </si>
  <si>
    <t>045203000</t>
  </si>
  <si>
    <t>Kompletační činnost</t>
  </si>
  <si>
    <t>-1521425832</t>
  </si>
  <si>
    <t>kompletační a koordinační činnost</t>
  </si>
  <si>
    <t>SO 401-1 - VEŘEJNÉ OSVĚTLENÍ</t>
  </si>
  <si>
    <t>31 - Zdi podpěrné a volné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</si>
  <si>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</si>
  <si>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</si>
  <si>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</si>
  <si>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</si>
  <si>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</si>
  <si>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</si>
  <si>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</si>
  <si>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</si>
  <si>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</si>
  <si>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Zdi podpěrné a volné</t>
  </si>
  <si>
    <t>311101213R00</t>
  </si>
  <si>
    <t>Vytvoření prostupu do základu stávajícího stožáru</t>
  </si>
  <si>
    <t>M21</t>
  </si>
  <si>
    <t>Elektromontáže</t>
  </si>
  <si>
    <t>210202115R00</t>
  </si>
  <si>
    <t>Svítidlo veřejného osvětlení parkové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</si>
  <si>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</si>
  <si>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</si>
  <si>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</si>
  <si>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</si>
  <si>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</si>
  <si>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</si>
  <si>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</si>
  <si>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</si>
  <si>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</si>
  <si>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</si>
  <si>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</si>
  <si>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</si>
  <si>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</si>
  <si>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</si>
  <si>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</si>
  <si>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</si>
  <si>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</si>
  <si>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</si>
  <si>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</si>
  <si>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</si>
  <si>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</si>
  <si>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</si>
  <si>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</si>
  <si>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</si>
  <si>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</si>
  <si>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</si>
  <si>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</si>
  <si>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</si>
  <si>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</si>
  <si>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</si>
  <si>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</si>
  <si>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</si>
  <si>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</si>
  <si>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</si>
  <si>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</si>
  <si>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>Kabel silový s Al jádrem 1 kV 1-AYKY  4B x 35 mm2</t>
  </si>
  <si>
    <t>210100251R00</t>
  </si>
  <si>
    <t>Ukončení celoplast. kabelů zákl./pás.do 4x10 mm2</t>
  </si>
  <si>
    <t>210100252R00</t>
  </si>
  <si>
    <t>Ukončení celoplast. kabelů zákl./pás.do 4x25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</si>
  <si>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</si>
  <si>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</si>
  <si>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</si>
  <si>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</si>
  <si>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210100004R00</t>
  </si>
  <si>
    <t>Ukončení vodičů v rozvaděči + zapojení do 25 mm2</t>
  </si>
  <si>
    <t>211190003R00</t>
  </si>
  <si>
    <t>Osazení pilíře</t>
  </si>
  <si>
    <t>35711643</t>
  </si>
  <si>
    <t>Rozvaděč SR 620 NKV1 pilíř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</si>
  <si>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</si>
  <si>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</si>
  <si>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</si>
  <si>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</si>
  <si>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</si>
  <si>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</si>
  <si>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</si>
  <si>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</si>
  <si>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</si>
  <si>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</si>
  <si>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</si>
  <si>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</si>
  <si>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</si>
  <si>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</si>
  <si>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</si>
  <si>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</si>
  <si>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</si>
  <si>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</si>
  <si>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</si>
  <si>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</si>
  <si>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</si>
  <si>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70</t>
  </si>
  <si>
    <t>460200304R00</t>
  </si>
  <si>
    <t>Výkop kabelové rýhy 50/120 cm hor.4</t>
  </si>
  <si>
    <t>72</t>
  </si>
  <si>
    <t>460490012R00</t>
  </si>
  <si>
    <t>Zakrytí kabelu výstražnou folií PVC, šířka 33 cm</t>
  </si>
  <si>
    <t>74</t>
  </si>
  <si>
    <t>673909992034</t>
  </si>
  <si>
    <t>Fólie výstražná šířka 34 cm červená</t>
  </si>
  <si>
    <t>76</t>
  </si>
  <si>
    <t>460560164R00</t>
  </si>
  <si>
    <t>Zához rýhy 35/80 cm, hornina třídy 4</t>
  </si>
  <si>
    <t>78</t>
  </si>
  <si>
    <t>460560304R00</t>
  </si>
  <si>
    <t>Zához rýhy 50/120 cm, hornina třídy 4</t>
  </si>
  <si>
    <t>80</t>
  </si>
  <si>
    <t>979084113R00</t>
  </si>
  <si>
    <t>Vodorovná doprava hmot po suchu do 1000 m</t>
  </si>
  <si>
    <t>82</t>
  </si>
  <si>
    <t>979084119R00</t>
  </si>
  <si>
    <t>Příplatek k přesunu hmot za každých dalších 1000 m</t>
  </si>
  <si>
    <t>84</t>
  </si>
  <si>
    <t>460080101R00</t>
  </si>
  <si>
    <t>Rozbourání betonového základu</t>
  </si>
  <si>
    <t>86</t>
  </si>
  <si>
    <t>M65</t>
  </si>
  <si>
    <t>Elektroinstalace</t>
  </si>
  <si>
    <t>650106461R00</t>
  </si>
  <si>
    <t>Demontáž elektrovýzbroje stožáru pro 1 okruh</t>
  </si>
  <si>
    <t>88</t>
  </si>
  <si>
    <t>650106121R00</t>
  </si>
  <si>
    <t>Demontáž svítidla veřejného osvětlení na výložník</t>
  </si>
  <si>
    <t>90</t>
  </si>
  <si>
    <t>650106211R00</t>
  </si>
  <si>
    <t>Demontáž silničního osvětlovacího stožáru - ocelový</t>
  </si>
  <si>
    <t>92</t>
  </si>
  <si>
    <t>Přemístění výkopku</t>
  </si>
  <si>
    <t>162301102R00</t>
  </si>
  <si>
    <t>Vodorovné přemístění výkopku z hor.1-4 do 1000 m</t>
  </si>
  <si>
    <t>94</t>
  </si>
  <si>
    <t>162701109R00</t>
  </si>
  <si>
    <t>Příplatek k vod. přemístění hor.1-4 za další 1 km</t>
  </si>
  <si>
    <t>96</t>
  </si>
  <si>
    <t>Hloubení pro podzemní stěny, ražení a hloubení důlní</t>
  </si>
  <si>
    <t>199000005R00</t>
  </si>
  <si>
    <t>Poplatek za skládku zeminy 1- 4</t>
  </si>
  <si>
    <t>98</t>
  </si>
  <si>
    <t>S</t>
  </si>
  <si>
    <t>Přesuny sutí</t>
  </si>
  <si>
    <t>979082213R00</t>
  </si>
  <si>
    <t>Vodorovná doprava suti po suchu do 1 km</t>
  </si>
  <si>
    <t>100</t>
  </si>
  <si>
    <t>979082219R00</t>
  </si>
  <si>
    <t>Příplatek za dopravu suti po suchu za další 1 km</t>
  </si>
  <si>
    <t>102</t>
  </si>
  <si>
    <t>979990108R00</t>
  </si>
  <si>
    <t>Poplatek za skládku suti</t>
  </si>
  <si>
    <t>104</t>
  </si>
  <si>
    <t>D1</t>
  </si>
  <si>
    <t>VORN - Vedlejší a ostatní rozpočtové náklady</t>
  </si>
  <si>
    <t>01VRN</t>
  </si>
  <si>
    <t>Průzkumy, geodetické a projektové práce</t>
  </si>
  <si>
    <t>012002VRN</t>
  </si>
  <si>
    <t>Soubor</t>
  </si>
  <si>
    <t>106</t>
  </si>
  <si>
    <t>SO-1 - VRN V+K</t>
  </si>
  <si>
    <t>00255661</t>
  </si>
  <si>
    <t>Město Klatovy</t>
  </si>
  <si>
    <t>CZ00255661</t>
  </si>
  <si>
    <t>25232100</t>
  </si>
  <si>
    <t>Šumavské vodovody a kanalizace a.s.</t>
  </si>
  <si>
    <t>CZ25232100</t>
  </si>
  <si>
    <t>Šumavské vodovody a kanalizace</t>
  </si>
  <si>
    <t>-14671784</t>
  </si>
  <si>
    <t>-1532132388</t>
  </si>
  <si>
    <t>1816596047</t>
  </si>
  <si>
    <t>-287990948</t>
  </si>
  <si>
    <t>2039469713</t>
  </si>
  <si>
    <t>-791013589</t>
  </si>
  <si>
    <t>713332130</t>
  </si>
  <si>
    <t>-1631733062</t>
  </si>
  <si>
    <t>-596704071</t>
  </si>
  <si>
    <t>SO 102-1 - VODOVOD</t>
  </si>
  <si>
    <t xml:space="preserve">    4 - Vodorovné konstrukce</t>
  </si>
  <si>
    <t xml:space="preserve">    5 - Komunikace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</si>
  <si>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</si>
  <si>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</si>
  <si>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318852200</t>
  </si>
  <si>
    <t>MK asfalt:</t>
  </si>
  <si>
    <t>"řad"(141,6+1,0)*1,0</t>
  </si>
  <si>
    <t>"přípojky"(1,0+6,0-2,0)*0,8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</si>
  <si>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</si>
  <si>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</si>
  <si>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-314236789</t>
  </si>
  <si>
    <t>"řad"4*1,0</t>
  </si>
  <si>
    <t>119001411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</si>
  <si>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</si>
  <si>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1102002858</t>
  </si>
  <si>
    <t>"řad"2*1,0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</si>
  <si>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</si>
  <si>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</si>
  <si>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-783571055</t>
  </si>
  <si>
    <t>"řad"1*1,0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</si>
  <si>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</si>
  <si>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</si>
  <si>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1996927636</t>
  </si>
  <si>
    <t>"řad"17*1,0</t>
  </si>
  <si>
    <t>"přípojky"9*0,8</t>
  </si>
  <si>
    <t>120001101</t>
  </si>
  <si>
    <t>Příplatek k cenám vykopávek za ztížení vykopávky v blízkosti podzemního vedení nebo výbušnin v horninách jakékoliv třídy</t>
  </si>
  <si>
    <t>-685770725</t>
  </si>
  <si>
    <t>4*1,0*1,2</t>
  </si>
  <si>
    <t>2*1,0*1,2</t>
  </si>
  <si>
    <t>1*1,0*1,2</t>
  </si>
  <si>
    <t>24,2*1,0*1,0</t>
  </si>
  <si>
    <t>132254204</t>
  </si>
  <si>
    <t>Hloubení zapažených rýh šířky přes 800 do 2 000 mm strojně s urovnáním dna do předepsaného profilu a spádu v hornině třídy těžitelnosti I skupiny 3 přes 100 do 500 m3</t>
  </si>
  <si>
    <t>-350444768</t>
  </si>
  <si>
    <t>"řad"148,2*1,8*1,0</t>
  </si>
  <si>
    <t>"přípojky "(6,0+1,0)*1,6*0,8</t>
  </si>
  <si>
    <t>Mezisoučet</t>
  </si>
  <si>
    <t>"-komunikace"-146,6*0,4</t>
  </si>
  <si>
    <t>"50% 3.tř." 0,5*217,08</t>
  </si>
  <si>
    <t>132354204</t>
  </si>
  <si>
    <t>Hloubení zapažených rýh šířky přes 800 do 2 000 mm strojně s urovnáním dna do předepsaného profilu a spádu v hornině třídy těžitelnosti II skupiny 4 přes 100 do 500 m3</t>
  </si>
  <si>
    <t>700196846</t>
  </si>
  <si>
    <t>151101101</t>
  </si>
  <si>
    <t>Zřízení pažení a rozepření stěn rýh pro podzemní vedení příložné pro jakoukoliv mezerovitost, hloubky do 2 m</t>
  </si>
  <si>
    <t>-1015803908</t>
  </si>
  <si>
    <t>"řad"(141,6+1)*1,8*2</t>
  </si>
  <si>
    <t>"přípojky "(6,0+1,0)*1,6*2</t>
  </si>
  <si>
    <t>151101111</t>
  </si>
  <si>
    <t>Odstranění pažení a rozepření stěn rýh pro podzemní vedení s uložením materiálu na vzdálenost do 3 m od kraje výkopu příložné, hloubky do 2 m</t>
  </si>
  <si>
    <t>1892040754</t>
  </si>
  <si>
    <t>171201211R</t>
  </si>
  <si>
    <t>Vodorovné přemístění výkopku nebo sypaniny po suchu na obvyklém dopravním prostředku a jeho likvidace v souladu se zákonem 185/2001 Sb., vč. poplatku za likvidaci</t>
  </si>
  <si>
    <t>1775365997</t>
  </si>
  <si>
    <t>přebytečný výkopek na skládku:</t>
  </si>
  <si>
    <t>"výkop" 2*108,54</t>
  </si>
  <si>
    <t>"-zásyp nazpět" -146,224*0,5</t>
  </si>
  <si>
    <t>"podklad komunikace"146,6*0,3</t>
  </si>
  <si>
    <t>187,948*1,8</t>
  </si>
  <si>
    <t>174101101</t>
  </si>
  <si>
    <t>Zásyp sypaninou z jakékoliv horniny strojně s uložením výkopku ve vrstvách se zhutněním jam, šachet, rýh nebo kolem objektů v těchto vykopávkách</t>
  </si>
  <si>
    <t>-748746451</t>
  </si>
  <si>
    <t>"-lože"-14,82</t>
  </si>
  <si>
    <t>"-obsyp"-56,036</t>
  </si>
  <si>
    <t>štěrkopísek netříděný zásypový</t>
  </si>
  <si>
    <t>-1932869684</t>
  </si>
  <si>
    <t>"výměna zásypového materiálu - 50%"</t>
  </si>
  <si>
    <t>146,224*0,5*1,9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</si>
  <si>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</si>
  <si>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-909082626</t>
  </si>
  <si>
    <t>"řad"(141,6+1)*0,38*1,0</t>
  </si>
  <si>
    <t>"přípojky "(6,0+1,0)*0,33*0,8</t>
  </si>
  <si>
    <t>58341341</t>
  </si>
  <si>
    <t>kamenivo drcené drobné frakce 0/4</t>
  </si>
  <si>
    <t>972895770</t>
  </si>
  <si>
    <t>56,036*2,05</t>
  </si>
  <si>
    <t>Vodorovné konstrukce</t>
  </si>
  <si>
    <t>451572111</t>
  </si>
  <si>
    <t>Lože pod potrubí, stoky a drobné objekty v otevřeném výkopu z kameniva drobného těženého 0 až 4 mm</t>
  </si>
  <si>
    <t>-1547365622</t>
  </si>
  <si>
    <t>"řad"(141,6+1)*0,1*1,0</t>
  </si>
  <si>
    <t>"přípojky "(6,0+1,0)*0,1*0,8</t>
  </si>
  <si>
    <t>Komunikace</t>
  </si>
  <si>
    <t>564871116</t>
  </si>
  <si>
    <t>Podklad ze štěrkodrti ŠD s rozprostřením a zhutněním, po zhutnění tl. 300 mm</t>
  </si>
  <si>
    <t>-16614257</t>
  </si>
  <si>
    <t>"silnice MK podkladní vrstva"146,6</t>
  </si>
  <si>
    <t>564931412</t>
  </si>
  <si>
    <t>Podklad nebo podsyp z asfaltového recyklátu s rozprostřením a zhutněním, po zhutnění tl. 100 mm</t>
  </si>
  <si>
    <t>-451817446</t>
  </si>
  <si>
    <t>"silnice MK provizorní vrstva"146,6</t>
  </si>
  <si>
    <t>850245121</t>
  </si>
  <si>
    <t>Výřez nebo výsek na potrubí z trub litinových tlakových nebo plastických hmot DN 80</t>
  </si>
  <si>
    <t>1253560901</t>
  </si>
  <si>
    <t>851241131</t>
  </si>
  <si>
    <t>Montáž potrubí z trub litinových tlakových hrdlových v otevřeném výkopu s integrovaným těsněním DN 80</t>
  </si>
  <si>
    <t>1693054798</t>
  </si>
  <si>
    <t>141,6+1</t>
  </si>
  <si>
    <t>55253000</t>
  </si>
  <si>
    <t>trouba vodovodní litinová hrdlová Pz dl 6m DN 80</t>
  </si>
  <si>
    <t>-295027782</t>
  </si>
  <si>
    <t>142,6*1,01 'Přepočtené koeficientem množství</t>
  </si>
  <si>
    <t>55291029</t>
  </si>
  <si>
    <t>kroužek těsnící gumový TYTON-SIT-PLUS DN 80 pro vodovodní potrubí</t>
  </si>
  <si>
    <t>CS ÚRS 2020 01</t>
  </si>
  <si>
    <t>1502458437</t>
  </si>
  <si>
    <t>857242122</t>
  </si>
  <si>
    <t>Montáž litinových tvarovek na potrubí litinovém tlakovém jednoosých na potrubí z trub přírubových v otevřeném výkopu, kanálu nebo v šachtě DN 80</t>
  </si>
  <si>
    <t>1583436919</t>
  </si>
  <si>
    <t>55259730</t>
  </si>
  <si>
    <t>tvarovka vodovodní hrdlová s přírubou E (EU) - základní povrchová úprava kroužek těsnící DN 80 dl 130mm</t>
  </si>
  <si>
    <t>-1323850430</t>
  </si>
  <si>
    <t>HWL.797408000016</t>
  </si>
  <si>
    <t>SYNOFLEX - SPOJKA 80 (85-105)</t>
  </si>
  <si>
    <t>1161575300</t>
  </si>
  <si>
    <t>688300PS80</t>
  </si>
  <si>
    <t>Přírubový spoj DN80 - nerez 8xM16/70, šroub, matka, těsnění</t>
  </si>
  <si>
    <t>-437183183</t>
  </si>
  <si>
    <t>857243131</t>
  </si>
  <si>
    <t>Montáž litinových tvarovek na potrubí litinovém tlakovém odbočných na potrubí z trub hrdlových v otevřeném výkopu, kanálu nebo v šachtě s integrovaným těsněním DN 80</t>
  </si>
  <si>
    <t>2036099312</t>
  </si>
  <si>
    <t>55253740</t>
  </si>
  <si>
    <t>tvarovka hrdlová s přírubovou odbočkou z tvárné litiny,práškový epoxid tl 250µm MMA-kus DN 80/80</t>
  </si>
  <si>
    <t>-713853318</t>
  </si>
  <si>
    <t>871161211</t>
  </si>
  <si>
    <t>Montáž vodovodního potrubí z plastů v otevřeném výkopu z polyetylenu PE 100 svařovaných elektrotvarovkou SDR 11/PN16 D 32 x 3,0 mm</t>
  </si>
  <si>
    <t>1144688850</t>
  </si>
  <si>
    <t>"č.p.412"1</t>
  </si>
  <si>
    <t>28613110</t>
  </si>
  <si>
    <t>trubka vodovodní PE100 PN 16 SDR11 32x3,0mm</t>
  </si>
  <si>
    <t>-1525668267</t>
  </si>
  <si>
    <t>1*1,015 'Přepočtené koeficientem množství</t>
  </si>
  <si>
    <t>871211211</t>
  </si>
  <si>
    <t>Montáž vodovodního potrubí z plastů v otevřeném výkopu z polyetylenu PE 100 svařovaných elektrotvarovkou SDR 11/PN16 D 63 x 5,8 mm</t>
  </si>
  <si>
    <t>1706834598</t>
  </si>
  <si>
    <t>"č.p. 391, 392, 393"6</t>
  </si>
  <si>
    <t>28613113</t>
  </si>
  <si>
    <t>trubka vodovodní PE100 PN 16 SDR11 63x5,8mm</t>
  </si>
  <si>
    <t>-1902879683</t>
  </si>
  <si>
    <t>6*1,015 'Přepočtené koeficientem množství</t>
  </si>
  <si>
    <t>879161111R</t>
  </si>
  <si>
    <t>Montáž napojení vodovodní přípojky v otevřeném výkopu ve sklonu přes 20 % PE32, přepojení vč. spojek</t>
  </si>
  <si>
    <t>-365528063</t>
  </si>
  <si>
    <t>879211111R</t>
  </si>
  <si>
    <t>Montáž napojení vodovodní přípojky v otevřeném výkopu ve sklonu přes 20 % PE63, přepojení vč. spojek</t>
  </si>
  <si>
    <t>933907667</t>
  </si>
  <si>
    <t>891163222R</t>
  </si>
  <si>
    <t>Montáž vodovodních armatur na potrubí ventilů domovních přípojek DN 25</t>
  </si>
  <si>
    <t>-1105903012</t>
  </si>
  <si>
    <t>HWL.280000103216</t>
  </si>
  <si>
    <t>ŠOUPÁTKO ISO DOMOVNÍ PŘÍPOJKY 32-5/4"</t>
  </si>
  <si>
    <t>-317908454</t>
  </si>
  <si>
    <t>HWL.960113018004</t>
  </si>
  <si>
    <t>SOUPRAVA ZEMNÍ TELESKOPICKÁ DOM. ŠOUPÁTKA-1,3-1,8 3/4"-2" (1,3-1,8m)</t>
  </si>
  <si>
    <t>-1081699290</t>
  </si>
  <si>
    <t>891213222R</t>
  </si>
  <si>
    <t>Montáž vodovodních armatur na potrubí ventilů domovních přípojek DN 50</t>
  </si>
  <si>
    <t>540046961</t>
  </si>
  <si>
    <t>HWL.280000206316</t>
  </si>
  <si>
    <t>ŠOUPÁTKO ISO DOMOVNÍ PŘÍPOJKY 63-2"</t>
  </si>
  <si>
    <t>1949320811</t>
  </si>
  <si>
    <t>659391170</t>
  </si>
  <si>
    <t>891241112</t>
  </si>
  <si>
    <t>Montáž vodovodních armatur na potrubí šoupátek nebo klapek uzavíracích v otevřeném výkopu nebo v šachtách s osazením zemní soupravy (bez poklopů) DN 80</t>
  </si>
  <si>
    <t>-1795349474</t>
  </si>
  <si>
    <t>HWL.400308000016</t>
  </si>
  <si>
    <t>ŠOUPĚ E3 PŘÍRUBOVÉ KRÁTKÉ 80</t>
  </si>
  <si>
    <t>168838671</t>
  </si>
  <si>
    <t>HWL.950205010003</t>
  </si>
  <si>
    <t>SOUPRAVA ZEMNÍ TELESKOPICKÁ E2-1,3 -1,8 50-100 (1,3-1,8m)</t>
  </si>
  <si>
    <t>-366586002</t>
  </si>
  <si>
    <t>891249111</t>
  </si>
  <si>
    <t>Montáž vodovodních armatur na potrubí navrtávacích pasů s ventilem Jt 1 MPa, na potrubí z trub litinových, ocelových nebo plastických hmot DN 80</t>
  </si>
  <si>
    <t>-1566985160</t>
  </si>
  <si>
    <t>HWL.337008005477</t>
  </si>
  <si>
    <t>PAS NAVRTÁVACÍ HACOM UZAVÍRACÍ 80-5/4"</t>
  </si>
  <si>
    <t>-1301105368</t>
  </si>
  <si>
    <t>HWL.337008000277</t>
  </si>
  <si>
    <t>PAS NAVRTÁVACÍ HACOM UZAVÍRACÍ 80-2"</t>
  </si>
  <si>
    <t>34087392</t>
  </si>
  <si>
    <t>892241111</t>
  </si>
  <si>
    <t>Tlakové zkoušky vodou na potrubí DN do 80</t>
  </si>
  <si>
    <t>420014714</t>
  </si>
  <si>
    <t>892273122</t>
  </si>
  <si>
    <t>Proplach a dezinfekce vodovodního potrubí DN od 80 do 125</t>
  </si>
  <si>
    <t>1791676627</t>
  </si>
  <si>
    <t>899401111</t>
  </si>
  <si>
    <t>Osazení poklopů litinových ventilových</t>
  </si>
  <si>
    <t>1193818766</t>
  </si>
  <si>
    <t>HWL.1650KASI0001</t>
  </si>
  <si>
    <t>POKLOP ULIČNÍ SAMONIVELAČNÍ PŘÍPOJKOVÝ BEZ LOGA VODA</t>
  </si>
  <si>
    <t>-77130049</t>
  </si>
  <si>
    <t>899401112</t>
  </si>
  <si>
    <t>Osazení poklopů litinových šoupátkových</t>
  </si>
  <si>
    <t>-76321000</t>
  </si>
  <si>
    <t>HWL.1750KASI0001</t>
  </si>
  <si>
    <t>POKLOP ULIČNÍ SAMONIVELAČNÍ ŠOUPÁTKOVÝ (Z.S. TELE) VODA</t>
  </si>
  <si>
    <t>-871488537</t>
  </si>
  <si>
    <t>899721111R</t>
  </si>
  <si>
    <t>Signalizační vodič na potrubí zelenožlutý CYY 10 mm2</t>
  </si>
  <si>
    <t>-1212735182</t>
  </si>
  <si>
    <t>2*(3)</t>
  </si>
  <si>
    <t>899722113</t>
  </si>
  <si>
    <t>Krytí potrubí z plastů výstražnou fólií z PVC šířky 34 cm</t>
  </si>
  <si>
    <t>-540483214</t>
  </si>
  <si>
    <t>-498534559</t>
  </si>
  <si>
    <t>998273102</t>
  </si>
  <si>
    <t>Přesun hmot pro trubní vedení hloubené z trub litinových pro vodovody nebo kanalizace v otevřeném výkopu dopravní vzdálenost do 15 m</t>
  </si>
  <si>
    <t>379217296</t>
  </si>
  <si>
    <t>SO 103-1 - KANALIZACE</t>
  </si>
  <si>
    <t xml:space="preserve">    3 - Svislé a kompletní konstrukce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</si>
  <si>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</si>
  <si>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</si>
  <si>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-1362448510</t>
  </si>
  <si>
    <t>chodník asfalt:</t>
  </si>
  <si>
    <t>"přípojky"(2+2)*1,0</t>
  </si>
  <si>
    <t>1682506459</t>
  </si>
  <si>
    <t>"stoka A-3"120*1,2</t>
  </si>
  <si>
    <t>"přípojky"(3+6,5+3+9*1)*1,0</t>
  </si>
  <si>
    <t>113202111</t>
  </si>
  <si>
    <t>Vytrhání obrub s vybouráním lože, s přemístěním hmot na skládku na vzdálenost do 3 m nebo s naložením na dopravní prostředek z krajníků nebo obrubníků stojatých</t>
  </si>
  <si>
    <t>655342791</t>
  </si>
  <si>
    <t>3*2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</si>
  <si>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</si>
  <si>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30621851</t>
  </si>
  <si>
    <t>"stoka"3*1,2</t>
  </si>
  <si>
    <t>-2039881736</t>
  </si>
  <si>
    <t>"stoka"13*1,2</t>
  </si>
  <si>
    <t>"přípojky"12*1,0</t>
  </si>
  <si>
    <t>1716843626</t>
  </si>
  <si>
    <t>3,6*1,2*1,2</t>
  </si>
  <si>
    <t>27,6*1,2*1,0</t>
  </si>
  <si>
    <t>-1346521181</t>
  </si>
  <si>
    <t>"stoka A-3"(36*(3,05+3,35)/2+37*(3,35+3,66)/2+47*(3,66+3,79)/2)*1,2</t>
  </si>
  <si>
    <t>"přípojky"((5+8,5+14)*2,5+(9*1*2,0))*1,0</t>
  </si>
  <si>
    <t>"rozšíření na šachty"1,2*2,4*(3,35+3,66+3,79)</t>
  </si>
  <si>
    <t>"-komunikace"-4*0,3-165,5*0,4</t>
  </si>
  <si>
    <t>"50% 3.tř." 0,5*554,406</t>
  </si>
  <si>
    <t>-72451999</t>
  </si>
  <si>
    <t>368312726</t>
  </si>
  <si>
    <t>"přípojky"(9*1*2,0)*2</t>
  </si>
  <si>
    <t>Zřízení pažení a rozepření stěn rýh pro podzemní vedení příložné pro jakoukoliv mezerovitost, hloubky do 4 m</t>
  </si>
  <si>
    <t>-1462082563</t>
  </si>
  <si>
    <t>"stoka A-3"(36*(3,05+3,35)/2+37*(3,35+3,66)/2+47*(3,66+3,79)/2)*2</t>
  </si>
  <si>
    <t>"přípojky"((5+8,5+14)*2,5)*2</t>
  </si>
  <si>
    <t>1474636186</t>
  </si>
  <si>
    <t>-1866648674</t>
  </si>
  <si>
    <t>-195324365</t>
  </si>
  <si>
    <t>"výkop" 2*277,203</t>
  </si>
  <si>
    <t>"-zásyp nazpět" -424,506*0,5</t>
  </si>
  <si>
    <t>"podklad komunikace"165,5*0,3+4*0,2</t>
  </si>
  <si>
    <t>392,603*1,8</t>
  </si>
  <si>
    <t>-373231650</t>
  </si>
  <si>
    <t>"-lože"-27,075</t>
  </si>
  <si>
    <t>"-obsyp"-102,825</t>
  </si>
  <si>
    <t>987012554</t>
  </si>
  <si>
    <t>362,217*0,5*1,9</t>
  </si>
  <si>
    <t>-299144932</t>
  </si>
  <si>
    <t>"stoka A-3"(36+37+47)*1,2*0,60</t>
  </si>
  <si>
    <t>"přípojky"((5+8,5+14)+(9*1))*1,0*0,45</t>
  </si>
  <si>
    <t>"-potrubí"-120*0,15*0,15*3,14</t>
  </si>
  <si>
    <t>58344155</t>
  </si>
  <si>
    <t>štěrkodrť frakce 0/22</t>
  </si>
  <si>
    <t>2120597240</t>
  </si>
  <si>
    <t>94,347*2,0</t>
  </si>
  <si>
    <t>Svislé a kompletní konstrukce</t>
  </si>
  <si>
    <t>359901111</t>
  </si>
  <si>
    <t>Vyčištění stok jakékoliv výšky</t>
  </si>
  <si>
    <t>1869577926</t>
  </si>
  <si>
    <t>359901211</t>
  </si>
  <si>
    <t>Monitoring stok (kamerový systém) jakékoli výšky nová kanalizace</t>
  </si>
  <si>
    <t>-570374815</t>
  </si>
  <si>
    <t>890151852</t>
  </si>
  <si>
    <t>Bourání šachet a jímek strojně velikosti obestavěného prostoru přes 3 do 5 m3 ze zdiva cihelného</t>
  </si>
  <si>
    <t>1092307750</t>
  </si>
  <si>
    <t>"Š2516, Š2517,Š2518"1,2*(3,41+3,28+3,56)</t>
  </si>
  <si>
    <t>451541111R</t>
  </si>
  <si>
    <t>Lože pod potrubí, stoky a drobné objekty v otevřeném výkopu ze štěrkodrtě 0-22 mm</t>
  </si>
  <si>
    <t>1040387285</t>
  </si>
  <si>
    <t>"stoka"(36+37+47)*1,2*0,15</t>
  </si>
  <si>
    <t>"přípojky"((5+8,5+14)+(9*1))*1,0*0,15</t>
  </si>
  <si>
    <t>452112111</t>
  </si>
  <si>
    <t>Osazení betonových dílců prstenců nebo rámů pod poklopy a mříže, výšky do 100 mm</t>
  </si>
  <si>
    <t>535473605</t>
  </si>
  <si>
    <t>59224010</t>
  </si>
  <si>
    <t>prstenec šachtový vyrovnávací betonový 625x100x40mm</t>
  </si>
  <si>
    <t>-2139184465</t>
  </si>
  <si>
    <t>59224012</t>
  </si>
  <si>
    <t>prstenec šachtový vyrovnávací betonový 625x100x80mm</t>
  </si>
  <si>
    <t>-178841573</t>
  </si>
  <si>
    <t>1404197635</t>
  </si>
  <si>
    <t>"chodník podkladní vrstva"4</t>
  </si>
  <si>
    <t>336760442</t>
  </si>
  <si>
    <t>"silnice MK podkladní vrstva"165,5</t>
  </si>
  <si>
    <t>-1532516302</t>
  </si>
  <si>
    <t>"silnice MK, chodník provizorní vrstva"165,5+4</t>
  </si>
  <si>
    <t>831263195R</t>
  </si>
  <si>
    <t>Příplatek k cenám za zřízení kanalizační přípojky DN od 100 do 300, vč. dodání přechodové spojky</t>
  </si>
  <si>
    <t>-1669270167</t>
  </si>
  <si>
    <t>"přepojení stávajících přípojek k nemovitostem"4</t>
  </si>
  <si>
    <t>871313121</t>
  </si>
  <si>
    <t>Montáž kanalizačního potrubí z plastů z tvrdého PVC těsněných gumovým kroužkem v otevřeném výkopu ve sklonu do 20 % DN 160</t>
  </si>
  <si>
    <t>-695735180</t>
  </si>
  <si>
    <t>8,5+9*1,0</t>
  </si>
  <si>
    <t>28611166</t>
  </si>
  <si>
    <t>trubka kanalizační PVC DN 160x5000mm SN8</t>
  </si>
  <si>
    <t>-1326068318</t>
  </si>
  <si>
    <t>8,5</t>
  </si>
  <si>
    <t>8,5*1,03 'Přepočtené koeficientem množství</t>
  </si>
  <si>
    <t>28611164</t>
  </si>
  <si>
    <t>trubka kanalizační PVC DN 160x1000mm SN8</t>
  </si>
  <si>
    <t>-942297329</t>
  </si>
  <si>
    <t>9*1,0</t>
  </si>
  <si>
    <t>9*1,03 'Přepočtené koeficientem množství</t>
  </si>
  <si>
    <t>871353121</t>
  </si>
  <si>
    <t>Montáž kanalizačního potrubí z plastů z tvrdého PVC těsněných gumovým kroužkem v otevřeném výkopu ve sklonu do 20 % DN 200</t>
  </si>
  <si>
    <t>-1177342687</t>
  </si>
  <si>
    <t>28611169</t>
  </si>
  <si>
    <t>trubka kanalizační PVC DN 200x5000mm SN8</t>
  </si>
  <si>
    <t>-690336900</t>
  </si>
  <si>
    <t>5+14</t>
  </si>
  <si>
    <t>19*1,03 'Přepočtené koeficientem množství</t>
  </si>
  <si>
    <t>871373121</t>
  </si>
  <si>
    <t>Montáž kanalizačního potrubí z plastů z tvrdého PVC těsněných gumovým kroužkem v otevřeném výkopu ve sklonu do 20 % DN 315</t>
  </si>
  <si>
    <t>-905084491</t>
  </si>
  <si>
    <t>28611109.1</t>
  </si>
  <si>
    <t>trubka kanalizační PVC-U, hladká vícevrstvá kompaktní stěna, DN 315x6000mm SN12, barva vnější hnědá, barva vnitřní šedá</t>
  </si>
  <si>
    <t>1451480104</t>
  </si>
  <si>
    <t>120*1,03 'Přepočtené koeficientem množství</t>
  </si>
  <si>
    <t>877315211</t>
  </si>
  <si>
    <t>Montáž tvarovek na kanalizačním potrubí z trub z plastu z tvrdého PVC nebo z polypropylenu v otevřeném výkopu jednoosých DN 160</t>
  </si>
  <si>
    <t>-1856747900</t>
  </si>
  <si>
    <t>28611361R</t>
  </si>
  <si>
    <t>koleno kanalizační PVC KG 160x45°, 30°, 15°</t>
  </si>
  <si>
    <t>-335141985</t>
  </si>
  <si>
    <t>"předpoklad 3 ks na 1 odbočku"10*3</t>
  </si>
  <si>
    <t>28611958</t>
  </si>
  <si>
    <t>uzávěr hrdlový kanalizace plastové KG DN 160</t>
  </si>
  <si>
    <t>409542534</t>
  </si>
  <si>
    <t>877355211</t>
  </si>
  <si>
    <t>Montáž tvarovek na kanalizačním potrubí z trub z plastu z tvrdého PVC nebo z polypropylenu v otevřeném výkopu jednoosých DN 200</t>
  </si>
  <si>
    <t>-1946154355</t>
  </si>
  <si>
    <t>28611366</t>
  </si>
  <si>
    <t>koleno kanalizace PVC KG 200x45°, 30°, 15°</t>
  </si>
  <si>
    <t>-668505450</t>
  </si>
  <si>
    <t>"předpoklad 3 ks na 1 odbočku"2*3</t>
  </si>
  <si>
    <t>877375221</t>
  </si>
  <si>
    <t>Montáž tvarovek na kanalizačním potrubí z trub z plastu z tvrdého PVC nebo z polypropylenu v otevřeném výkopu dvouosých DN 315</t>
  </si>
  <si>
    <t>1113754451</t>
  </si>
  <si>
    <t>ELM.HSSA3015.1</t>
  </si>
  <si>
    <t>Odbočka kanalizační PVC SN12  De 315/160/45°</t>
  </si>
  <si>
    <t>1909278382</t>
  </si>
  <si>
    <t>ELM.HSSA3020.1</t>
  </si>
  <si>
    <t>Odbočka kanalizační PVC SN12  De 315/200/45°</t>
  </si>
  <si>
    <t>359803034</t>
  </si>
  <si>
    <t>890311811</t>
  </si>
  <si>
    <t>Bourání šachet a jímek ručně velikosti obestavěného prostoru do 1,5 m3 ze železobetonu</t>
  </si>
  <si>
    <t>-1375019932</t>
  </si>
  <si>
    <t>"otvor do Š1038_2"0,5*0,5*0,3</t>
  </si>
  <si>
    <t>892372111</t>
  </si>
  <si>
    <t>Tlakové zkoušky vodou zabezpečení konců potrubí při tlakových zkouškách DN do 300</t>
  </si>
  <si>
    <t>766590848</t>
  </si>
  <si>
    <t>892381111</t>
  </si>
  <si>
    <t>Tlakové zkoušky vodou na potrubí DN 250, 300 nebo 350</t>
  </si>
  <si>
    <t>942354319</t>
  </si>
  <si>
    <t>894118001</t>
  </si>
  <si>
    <t>Šachty kanalizační zděné Příplatek k cenám za každých dalších 0,60 m výšky vstupu</t>
  </si>
  <si>
    <t>949546405</t>
  </si>
  <si>
    <t>894411121</t>
  </si>
  <si>
    <t>Zřízení šachet kanalizačních z betonových dílců výšky vstupu do 1,50 m s obložením dna betonem tř. C 25/30, na potrubí DN přes 200 do 300</t>
  </si>
  <si>
    <t>1528060794</t>
  </si>
  <si>
    <t>PFB.1121104</t>
  </si>
  <si>
    <t>Konus TBR-Q.1 100-63/58/12 KPS</t>
  </si>
  <si>
    <t>-1774307676</t>
  </si>
  <si>
    <t>PFB.1122103</t>
  </si>
  <si>
    <t>Skruž výšky 250 mm TBS-Q.1 100/25/12 PS</t>
  </si>
  <si>
    <t>-1115256385</t>
  </si>
  <si>
    <t>PFB.1122123</t>
  </si>
  <si>
    <t>Skruž výšky 1000 mm TBS-Q.1 100/100/12 PS</t>
  </si>
  <si>
    <t>8189891</t>
  </si>
  <si>
    <t>PFB.1135101</t>
  </si>
  <si>
    <t>Dno jednolité šachtové KOMPAKT - VÝROBA NA ZAKÁZKU TBZ-Q.1 100/53 KOM V15</t>
  </si>
  <si>
    <t>-1014302415</t>
  </si>
  <si>
    <t>PFB.0006002OZ</t>
  </si>
  <si>
    <t>Těsnění elastomerové pro spojení šachtových dílů  EMT DN 1000</t>
  </si>
  <si>
    <t>-1818469578</t>
  </si>
  <si>
    <t>899304111</t>
  </si>
  <si>
    <t>Osazení poklopů železobetonových včetně rámů jakékoliv hmotnosti</t>
  </si>
  <si>
    <t>479516180</t>
  </si>
  <si>
    <t>KSI.KDA83B</t>
  </si>
  <si>
    <t>Kanalizační poklop Europa 8, rám betonolitinový v.160mm,s vybráním pro lapač, D 400 bez odvětrání, bez čepu</t>
  </si>
  <si>
    <t>-1153390027</t>
  </si>
  <si>
    <t>KSI.KDA84B</t>
  </si>
  <si>
    <t>Kanalizační poklop Europa 8, rám betonolitinový v.160mm,s vybráním pro lapač, D 400 s odvětráním, bez čepu</t>
  </si>
  <si>
    <t>-378899639</t>
  </si>
  <si>
    <t>1363ATYP.1</t>
  </si>
  <si>
    <t>Vyplnění stávajícího potrubí cementopopílkovou směsí</t>
  </si>
  <si>
    <t>386259518</t>
  </si>
  <si>
    <t>"A-3 DN300"15*0,15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</si>
  <si>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</si>
  <si>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</si>
  <si>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-181338592</t>
  </si>
  <si>
    <t>997221561</t>
  </si>
  <si>
    <t>Vodorovná doprava suti bez naložení, ale se složením a s hrubým urovnáním z kusových materiálů, na vzdálenost do 1 km</t>
  </si>
  <si>
    <t>265568573</t>
  </si>
  <si>
    <t>"cihly"3,69</t>
  </si>
  <si>
    <t>"ŽB"1,44</t>
  </si>
  <si>
    <t>"betonové potrubí"120*0,173</t>
  </si>
  <si>
    <t>997221569</t>
  </si>
  <si>
    <t>811190587</t>
  </si>
  <si>
    <t>25,89*3</t>
  </si>
  <si>
    <t>997221655</t>
  </si>
  <si>
    <t>Poplatek za uložení stavebního odpadu na skládce (skládkovné) zeminy a kamení zatříděného do Katalogu odpadů pod kódem 17 05 04</t>
  </si>
  <si>
    <t>-559178785</t>
  </si>
  <si>
    <t>537457</t>
  </si>
  <si>
    <t>998276101</t>
  </si>
  <si>
    <t>Přesun hmot pro trubní vedení hloubené z trub z plastických hmot nebo sklolaminátových pro vodovody nebo kanalizace v otevřeném výkopu dopravní vzdálenost do 15 m</t>
  </si>
  <si>
    <t>-1099896069</t>
  </si>
  <si>
    <t>02 - MK U Pazderny</t>
  </si>
  <si>
    <t>SO 101-2 - KOMUNIKACE</t>
  </si>
  <si>
    <t>Kohout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</si>
  <si>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</si>
  <si>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681931090</t>
  </si>
  <si>
    <t>6,5*1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</si>
  <si>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</si>
  <si>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</si>
  <si>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-289561493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</si>
  <si>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</si>
  <si>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</si>
  <si>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1285893120</t>
  </si>
  <si>
    <t>(12*2)+(4*1,5)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</si>
  <si>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</si>
  <si>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-1811838037</t>
  </si>
  <si>
    <t>(43*2)+(41*2)+(40*2,40)+(54*1,6)+(8*4)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</si>
  <si>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</si>
  <si>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</si>
  <si>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1606538164</t>
  </si>
  <si>
    <t>(93,5*7,70)+(4*3)</t>
  </si>
  <si>
    <t>240146582</t>
  </si>
  <si>
    <t>-553165692</t>
  </si>
  <si>
    <t>132251102</t>
  </si>
  <si>
    <t>Hloubení nezapažených rýh šířky do 800 mm strojně s urovnáním dna do předepsaného profilu a spádu v hornině třídy těžitelnosti I skupiny 3 přes 20 do 50 m3</t>
  </si>
  <si>
    <t>1877653140</t>
  </si>
  <si>
    <t>(0,6*0,45*97,5)+(0,5*0,3*93,5)</t>
  </si>
  <si>
    <t>132254201</t>
  </si>
  <si>
    <t>Hloubení zapažených rýh šířky přes 800 do 2 000 mm strojně s urovnáním dna do předepsaného profilu a spádu v hornině třídy těžitelnosti I skupiny 3 do 20 m3</t>
  </si>
  <si>
    <t>-1709435690</t>
  </si>
  <si>
    <t>22*3*0,9</t>
  </si>
  <si>
    <t>1759436590</t>
  </si>
  <si>
    <t>(22*3)*2</t>
  </si>
  <si>
    <t>832681336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</si>
  <si>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</si>
  <si>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</si>
  <si>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-97950317</t>
  </si>
  <si>
    <t>6,88+40,35</t>
  </si>
  <si>
    <t>171201231</t>
  </si>
  <si>
    <t>Poplatek za uložení stavebního odpadu na recyklační skládce (skládkovné) zeminy a kamení zatříděného do Katalogu odpadů pod kódem 17 05 04</t>
  </si>
  <si>
    <t>-774357622</t>
  </si>
  <si>
    <t>47,23*1,8</t>
  </si>
  <si>
    <t>174151101</t>
  </si>
  <si>
    <t>560595421</t>
  </si>
  <si>
    <t>22*0,9*2,55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</si>
  <si>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</si>
  <si>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-1095060098</t>
  </si>
  <si>
    <t>17*0,45*0,9</t>
  </si>
  <si>
    <t>58341364</t>
  </si>
  <si>
    <t>kamenivo drcené drobné frakce 2/4</t>
  </si>
  <si>
    <t>264093381</t>
  </si>
  <si>
    <t>6,885*2 'Přepočtené koeficientem množství</t>
  </si>
  <si>
    <t>180404111</t>
  </si>
  <si>
    <t>Založení hřišťového trávníku výsevem na vrstvě ornice</t>
  </si>
  <si>
    <t>1983601509</t>
  </si>
  <si>
    <t>(21*1,5)+(29*2)+(9*1,5)</t>
  </si>
  <si>
    <t>00572410</t>
  </si>
  <si>
    <t>osivo směs travní parková</t>
  </si>
  <si>
    <t>1216325381</t>
  </si>
  <si>
    <t>103*0,03 'Přepočtené koeficientem množství</t>
  </si>
  <si>
    <t>-1277414135</t>
  </si>
  <si>
    <t>10364101</t>
  </si>
  <si>
    <t>zemina pro terénní úpravy -  ornice</t>
  </si>
  <si>
    <t>-1524701834</t>
  </si>
  <si>
    <t>181951112</t>
  </si>
  <si>
    <t>Úprava pláně vyrovnáním výškových rozdílů strojně v hornině třídy těžitelnosti I, skupiny 1 až 3 se zhutněním</t>
  </si>
  <si>
    <t>-22534387</t>
  </si>
  <si>
    <t>382,40+731,95</t>
  </si>
  <si>
    <t>-1102540185</t>
  </si>
  <si>
    <t>22*0,9*0,1</t>
  </si>
  <si>
    <t>564731111</t>
  </si>
  <si>
    <t>Podklad nebo kryt z kameniva hrubého drceného vel. 32-63 mm s rozprostřením a zhutněním, po zhutnění tl. 100 mm</t>
  </si>
  <si>
    <t>2066942743</t>
  </si>
  <si>
    <t>564771111</t>
  </si>
  <si>
    <t>Podklad nebo kryt z kameniva hrubého drceného vel. 32-63 mm s rozprostřením a zhutněním, po zhutnění tl. 250 mm</t>
  </si>
  <si>
    <t>307608837</t>
  </si>
  <si>
    <t>(97,5*0,6)+(93,5*0,5)</t>
  </si>
  <si>
    <t>-1291506500</t>
  </si>
  <si>
    <t>577144111</t>
  </si>
  <si>
    <t>Asfaltový beton vrstva obrusná ACO 11 (ABS) s rozprostřením a se zhutněním z nemodifikovaného asfaltu v pruhu šířky do 3 m tř. I, po zhutnění tl. 50 mm</t>
  </si>
  <si>
    <t>-386965333</t>
  </si>
  <si>
    <t>577155111</t>
  </si>
  <si>
    <t>Asfaltový beton vrstva obrusná ACO 16 (ABH) s rozprostřením a zhutněním z nemodifikovaného asfaltu v pruhu šířky do 3 m, po zhutnění tl. 60 mm</t>
  </si>
  <si>
    <t>-807149342</t>
  </si>
  <si>
    <t>492030325</t>
  </si>
  <si>
    <t>6,5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</si>
  <si>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</si>
  <si>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</si>
  <si>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320543956</t>
  </si>
  <si>
    <t>(12*2)+(2*1,5)+(6*1)+(16*0,4)+(5*0,4)</t>
  </si>
  <si>
    <t>59245020</t>
  </si>
  <si>
    <t>dlažba tvar obdélník betonová 200x100x80mm přírodní</t>
  </si>
  <si>
    <t>1386826402</t>
  </si>
  <si>
    <t>33*1,03 'Přepočtené koeficientem množství</t>
  </si>
  <si>
    <t>59245226</t>
  </si>
  <si>
    <t>dlažba tvar obdélník betonová pro nevidomé 200x100x80mm barevná</t>
  </si>
  <si>
    <t>1383407984</t>
  </si>
  <si>
    <t>8,4*1,03 'Přepočtené koeficientem množství</t>
  </si>
  <si>
    <t>599142111</t>
  </si>
  <si>
    <t>Úprava zálivky dilatačních nebo pracovních spár v cementobetonovém krytu, hloubky do 40 mm, šířky přes 20 do 40 mm</t>
  </si>
  <si>
    <t>670881500</t>
  </si>
  <si>
    <t>837375121</t>
  </si>
  <si>
    <t>Výsek a montáž kameninové odbočné tvarovky na kameninovém potrubí DN 300</t>
  </si>
  <si>
    <t>1748844091</t>
  </si>
  <si>
    <t>Kanalizační potrubí z tvrdého PVC v otevřeném výkopu ve sklonu do 20 %, hladkého plnostěnného jednovrstvého, tuhost třídy SN 8 DN 200</t>
  </si>
  <si>
    <t>1262295188</t>
  </si>
  <si>
    <t>-1913847481</t>
  </si>
  <si>
    <t>59221645</t>
  </si>
  <si>
    <t>vpusťový komplet základní (pero,drážka) betonový 400/450x500x1000mm</t>
  </si>
  <si>
    <t>1089523681</t>
  </si>
  <si>
    <t>-703414897</t>
  </si>
  <si>
    <t>915131116</t>
  </si>
  <si>
    <t>Vodorovné dopravní značení stříkané barvou přechody pro chodce, šipky, symboly žluté retroreflexní</t>
  </si>
  <si>
    <t>1861042778</t>
  </si>
  <si>
    <t>20*0,25</t>
  </si>
  <si>
    <t>Osazení silniční obruby z dlažebních kostek v jedné řadě s ložem tl. přes 50 do 100 mm, s vyplněním a zatřením spár cementovou maltou z drobných kostek bez boční opěry, do lože z betonu prostého</t>
  </si>
  <si>
    <t>710817649</t>
  </si>
  <si>
    <t>42+41+52</t>
  </si>
  <si>
    <t>915254175</t>
  </si>
  <si>
    <t>135*0,1 'Přepočtené koeficientem množství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</si>
  <si>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</si>
  <si>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</si>
  <si>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1033662735</t>
  </si>
  <si>
    <t>90+94+7</t>
  </si>
  <si>
    <t>58381007</t>
  </si>
  <si>
    <t>kostka dlažební žula drobná 8/10</t>
  </si>
  <si>
    <t>-1942452044</t>
  </si>
  <si>
    <t>191*0,1 'Přepočtené koeficientem množství</t>
  </si>
  <si>
    <t>59217031</t>
  </si>
  <si>
    <t>obrubník betonový silniční 1000x150x250mm</t>
  </si>
  <si>
    <t>1657836281</t>
  </si>
  <si>
    <t>7*1,02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</si>
  <si>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</si>
  <si>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</si>
  <si>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-106222607</t>
  </si>
  <si>
    <t>Osazení chodníkového obrubníku betonového se zřízením lože, s vyplněním a zatřením spár cementovou maltou stojatého s boční opěrou z betonu prostého, do lože z betonu prostého</t>
  </si>
  <si>
    <t>258963269</t>
  </si>
  <si>
    <t>31+8</t>
  </si>
  <si>
    <t>59217008</t>
  </si>
  <si>
    <t>obrubník betonový parkový 1000x80x200mm</t>
  </si>
  <si>
    <t>-537478271</t>
  </si>
  <si>
    <t>39*1,02 'Přepočtené koeficientem množství</t>
  </si>
  <si>
    <t>Osazení obrubníku kamenného se zřízením lože, s vyplněním a zatřením spár cementovou maltou ležatého s boční opěrou z betonu prostého, do lože z betonu prostého</t>
  </si>
  <si>
    <t>-746704702</t>
  </si>
  <si>
    <t>90+94</t>
  </si>
  <si>
    <t>1663142144</t>
  </si>
  <si>
    <t>1317265490</t>
  </si>
  <si>
    <t>-243903627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</si>
  <si>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</si>
  <si>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</si>
  <si>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488136776</t>
  </si>
  <si>
    <t>8405866</t>
  </si>
  <si>
    <t>851689998</t>
  </si>
  <si>
    <t>-1732914197</t>
  </si>
  <si>
    <t>998225111.2</t>
  </si>
  <si>
    <t>956048902</t>
  </si>
  <si>
    <t>941500929</t>
  </si>
  <si>
    <t>1318483643</t>
  </si>
  <si>
    <t>1106084359</t>
  </si>
  <si>
    <t>144044325</t>
  </si>
  <si>
    <t>-413205688</t>
  </si>
  <si>
    <t>261003899</t>
  </si>
  <si>
    <t>-1603447378</t>
  </si>
  <si>
    <t>1705543746</t>
  </si>
  <si>
    <t>-1914083430</t>
  </si>
  <si>
    <t>-1903644376</t>
  </si>
  <si>
    <t>-1059569226</t>
  </si>
  <si>
    <t>SO 401-2 - VEŘEJNÉ OSVĚTLENÍ</t>
  </si>
  <si>
    <t>SO-2 - VRN V+K</t>
  </si>
  <si>
    <t>-485968023</t>
  </si>
  <si>
    <t>-1344091580</t>
  </si>
  <si>
    <t>1792830712</t>
  </si>
  <si>
    <t>-1098436866</t>
  </si>
  <si>
    <t>-853062618</t>
  </si>
  <si>
    <t>907566057</t>
  </si>
  <si>
    <t>-1937431916</t>
  </si>
  <si>
    <t>1336689852</t>
  </si>
  <si>
    <t>kpl…</t>
  </si>
  <si>
    <t>341943999</t>
  </si>
  <si>
    <t>SO 102-2 - VODOVOD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</si>
  <si>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</si>
  <si>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</si>
  <si>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-757381786</t>
  </si>
  <si>
    <t>"NH"2,0*3,0</t>
  </si>
  <si>
    <t>1903801185</t>
  </si>
  <si>
    <t>chodník:</t>
  </si>
  <si>
    <t>"přípojky"(4*2,0)*0,8</t>
  </si>
  <si>
    <t>"NH"2,0*1,0</t>
  </si>
  <si>
    <t>-1302380450</t>
  </si>
  <si>
    <t>"řad"104,0*1,0</t>
  </si>
  <si>
    <t>"přípojky"(3,0+3,0+3,5+4)*0,8</t>
  </si>
  <si>
    <t>MK Koldinova:</t>
  </si>
  <si>
    <t>"řad, hydrant"(115,7-104,0+2,5)*1,0</t>
  </si>
  <si>
    <t>113107344</t>
  </si>
  <si>
    <t>Odstranění podkladů nebo krytů strojně plochy jednotlivě do 50 m2 s přemístěním hmot na skládku na vzdálenost do 3 m nebo s naložením na dopravní prostředek živičných, o tl. vrstvy přes 150 do 200 mm</t>
  </si>
  <si>
    <t>-1666750039</t>
  </si>
  <si>
    <t>"asfalt Koldinova ul."(1,0+2*0,5)*(115,7-104,0+2,5)</t>
  </si>
  <si>
    <t>113154113</t>
  </si>
  <si>
    <t>Frézování živičného podkladu nebo krytu s naložením na dopravní prostředek plochy do 500 m2 bez překážek v trase pruhu šířky do 0,5 m, tloušťky vrstvy 50 mm</t>
  </si>
  <si>
    <t>-947759097</t>
  </si>
  <si>
    <t>"kryt Koldinova ul."90</t>
  </si>
  <si>
    <t>1986686037</t>
  </si>
  <si>
    <t>5*2,0</t>
  </si>
  <si>
    <t>628679686</t>
  </si>
  <si>
    <t>-725835749</t>
  </si>
  <si>
    <t>"řad"6*1,0</t>
  </si>
  <si>
    <t>1574173392</t>
  </si>
  <si>
    <t>576539139</t>
  </si>
  <si>
    <t>"řad"11*1,0</t>
  </si>
  <si>
    <t>1835730931</t>
  </si>
  <si>
    <t>6*1,0*1,2</t>
  </si>
  <si>
    <t>11*1,0*1,0</t>
  </si>
  <si>
    <t>-907378346</t>
  </si>
  <si>
    <t>"řad"(115,7+5,1)*1,8*1,0</t>
  </si>
  <si>
    <t>"přípojky "(8,6+8,8+9,1+9,6)*1,6*0,8</t>
  </si>
  <si>
    <t>"-komunikace"-114,8*0,4-8,4*0,3</t>
  </si>
  <si>
    <t>"50% 3.tř." 0,5*215,208</t>
  </si>
  <si>
    <t>-1929405733</t>
  </si>
  <si>
    <t>-772018478</t>
  </si>
  <si>
    <t>"řad"(115,7+5,1)*1,8*2</t>
  </si>
  <si>
    <t>"přípojky "36,1*1,6*2</t>
  </si>
  <si>
    <t>288157402</t>
  </si>
  <si>
    <t>-197114466</t>
  </si>
  <si>
    <t>"výkop" 2*107,604</t>
  </si>
  <si>
    <t>"-zásyp nazpět" -144,806*0,5</t>
  </si>
  <si>
    <t>"podklad komunikace"129*0,3+8,4*0,2</t>
  </si>
  <si>
    <t>183,185*1,8</t>
  </si>
  <si>
    <t>-1147766340</t>
  </si>
  <si>
    <t>"-lože"-14,968</t>
  </si>
  <si>
    <t>"-obsyp"-55,434</t>
  </si>
  <si>
    <t>1596458033</t>
  </si>
  <si>
    <t>144,806*0,5*1,9</t>
  </si>
  <si>
    <t>-327562226</t>
  </si>
  <si>
    <t>"řad"(115,7+5,1)*0,38*1,0</t>
  </si>
  <si>
    <t>"přípojky "36,1*0,33*0,8</t>
  </si>
  <si>
    <t>1596615585</t>
  </si>
  <si>
    <t>55,434*2,05</t>
  </si>
  <si>
    <t>1908588354</t>
  </si>
  <si>
    <t>"řad"(115,7+5,1)*0,1*1,0</t>
  </si>
  <si>
    <t>"přípojky "36,1*0,1*0,8</t>
  </si>
  <si>
    <t>-1382245339</t>
  </si>
  <si>
    <t>"chodník podkladní vrstva"8,4</t>
  </si>
  <si>
    <t>-699936075</t>
  </si>
  <si>
    <t>"silnice MK podkladní vrstva"129,0</t>
  </si>
  <si>
    <t>-1937185370</t>
  </si>
  <si>
    <t>"silnice MK provizorní vrstva"114,8</t>
  </si>
  <si>
    <t>565175114</t>
  </si>
  <si>
    <t>Asfaltový beton vrstva podkladní ACP 16 (obalované kamenivo střednězrnné - OKS) s rozprostřením a zhutněním v pruhu šířky přes 1,5 do 3 m, po zhutnění tl. 130 mm</t>
  </si>
  <si>
    <t>1249997072</t>
  </si>
  <si>
    <t>MK Koldinova podklad:</t>
  </si>
  <si>
    <t>"řad, hydrant"(115,7-104,0+2,5)*2,0</t>
  </si>
  <si>
    <t>577144031</t>
  </si>
  <si>
    <t>Asfaltový beton vrstva obrusná ACO 11 (ABS) s rozprostřením a se zhutněním z modifikovaného asfaltu v pruhu šířky do 1,5 m, po zhutnění tl. 50 mm</t>
  </si>
  <si>
    <t>307246260</t>
  </si>
  <si>
    <t>MK Koldinova kryt:</t>
  </si>
  <si>
    <t>"řad, hydrant"90</t>
  </si>
  <si>
    <t>596211130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</si>
  <si>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</t>
  </si>
  <si>
    <t>723018346</t>
  </si>
  <si>
    <t>-710598543</t>
  </si>
  <si>
    <t>115,7+5,1</t>
  </si>
  <si>
    <t>1350680357</t>
  </si>
  <si>
    <t>120,8*1,01 'Přepočtené koeficientem množství</t>
  </si>
  <si>
    <t>1810067793</t>
  </si>
  <si>
    <t>857241131</t>
  </si>
  <si>
    <t>Montáž litinových tvarovek na potrubí litinovém tlakovém jednoosých na potrubí z trub hrdlových v otevřeném výkopu, kanálu nebo v šachtě s integrovaným těsněním DN 80</t>
  </si>
  <si>
    <t>986681477</t>
  </si>
  <si>
    <t>55253928</t>
  </si>
  <si>
    <t>koleno hrdlové z tvárné litiny,práškový epoxid tl 250µm MMK-kus DN 80-30°</t>
  </si>
  <si>
    <t>1318531503</t>
  </si>
  <si>
    <t>622646120</t>
  </si>
  <si>
    <t>-492852275</t>
  </si>
  <si>
    <t>55259910</t>
  </si>
  <si>
    <t>koleno přírubové P tvárná litina DN 80-11,25°</t>
  </si>
  <si>
    <t>-1553101300</t>
  </si>
  <si>
    <t>55250642</t>
  </si>
  <si>
    <t>koleno přírubové s patkou PP litinové DN 80</t>
  </si>
  <si>
    <t>2071986855</t>
  </si>
  <si>
    <t>55253237</t>
  </si>
  <si>
    <t>trouba přírubová litinová vodovodní  PN10/16 DN 80 dl 300mm</t>
  </si>
  <si>
    <t>-12166057</t>
  </si>
  <si>
    <t>-914271309</t>
  </si>
  <si>
    <t>220987542</t>
  </si>
  <si>
    <t>-1911484482</t>
  </si>
  <si>
    <t>258642654</t>
  </si>
  <si>
    <t>"č.p. 408, 409, 410, 411"9,6+9,1+8,8+8,6</t>
  </si>
  <si>
    <t>1769051771</t>
  </si>
  <si>
    <t>36,1*1,015 'Přepočtené koeficientem množství</t>
  </si>
  <si>
    <t>214835666</t>
  </si>
  <si>
    <t>818514676</t>
  </si>
  <si>
    <t>834365777</t>
  </si>
  <si>
    <t>769363731</t>
  </si>
  <si>
    <t>-1640930724</t>
  </si>
  <si>
    <t>-759449588</t>
  </si>
  <si>
    <t>"Š247, ŠH98, Š246"3</t>
  </si>
  <si>
    <t>960353759</t>
  </si>
  <si>
    <t>891247211</t>
  </si>
  <si>
    <t>Montáž vodovodních armatur na potrubí hydrantů nadzemních DN 80</t>
  </si>
  <si>
    <t>1586044552</t>
  </si>
  <si>
    <t>HWL.K26008015009</t>
  </si>
  <si>
    <t>HYDRANT SGG EURO OBJEZDOVÝ 2B 80/1,5 m</t>
  </si>
  <si>
    <t>-1451117891</t>
  </si>
  <si>
    <t>-1516330275</t>
  </si>
  <si>
    <t>-1848586516</t>
  </si>
  <si>
    <t>-643218704</t>
  </si>
  <si>
    <t>-1177313224</t>
  </si>
  <si>
    <t>27651856</t>
  </si>
  <si>
    <t>-729988867</t>
  </si>
  <si>
    <t>1358423056</t>
  </si>
  <si>
    <t>1839803939</t>
  </si>
  <si>
    <t>446077757</t>
  </si>
  <si>
    <t>115,7+5,1+3*2</t>
  </si>
  <si>
    <t>2*(4)</t>
  </si>
  <si>
    <t>121084419</t>
  </si>
  <si>
    <t>919735114</t>
  </si>
  <si>
    <t>Řezání stávajícího živičného krytu nebo podkladu hloubky přes 150 do 200 mm</t>
  </si>
  <si>
    <t>1125930346</t>
  </si>
  <si>
    <t>"Koldinova ul."(115,7-104+2,5)*2*2+2</t>
  </si>
  <si>
    <t>680776259</t>
  </si>
  <si>
    <t>"asfalt"12,78+10,35</t>
  </si>
  <si>
    <t>-713525324</t>
  </si>
  <si>
    <t>23,13*3</t>
  </si>
  <si>
    <t>997221645</t>
  </si>
  <si>
    <t>Poplatek za uložení stavebního odpadu na skládce (skládkovné) asfaltového bez obsahu dehtu zatříděného do Katalogu odpadů pod kódem 17 03 02</t>
  </si>
  <si>
    <t>-508939459</t>
  </si>
  <si>
    <t>-77800987</t>
  </si>
  <si>
    <t>1332584306</t>
  </si>
  <si>
    <t>SO 103-2 - KANALIZACE</t>
  </si>
  <si>
    <t>914027203</t>
  </si>
  <si>
    <t>"stoka A-2"84*1,2</t>
  </si>
  <si>
    <t>"přípojky"(11*1)*1,0</t>
  </si>
  <si>
    <t>-724317783</t>
  </si>
  <si>
    <t>"stoka"2*1,2</t>
  </si>
  <si>
    <t>1927467191</t>
  </si>
  <si>
    <t>"stoka"8*1,2</t>
  </si>
  <si>
    <t>"přípojky"2*1,0</t>
  </si>
  <si>
    <t>384065898</t>
  </si>
  <si>
    <t>2,4*1,2*1,2</t>
  </si>
  <si>
    <t>11,6*1,2*1,0</t>
  </si>
  <si>
    <t>2010420034</t>
  </si>
  <si>
    <t>"stoka A-2"(42*(2,91+2,78)/2+42*(2,78+3,25)/2)*1,2</t>
  </si>
  <si>
    <t>"přípojky"((11*1*2,0))*1,0</t>
  </si>
  <si>
    <t>"rozšíření na šachty"1,2*2,4*(2,78+3,25)</t>
  </si>
  <si>
    <t>"-komunikace"-111,8*0,4</t>
  </si>
  <si>
    <t>"50% 3.tř." 0,5*289,99</t>
  </si>
  <si>
    <t>585090763</t>
  </si>
  <si>
    <t>1364738134</t>
  </si>
  <si>
    <t>"přípojky"(6*1*2,0)*2</t>
  </si>
  <si>
    <t>962188799</t>
  </si>
  <si>
    <t>"stoka A-2"(42*(2,91+2,78)/2+42*(2,78+3,25)/2)*2</t>
  </si>
  <si>
    <t>"přípojky"(2,83+2,83+2,76+2,99+3,2)*2</t>
  </si>
  <si>
    <t>-765988852</t>
  </si>
  <si>
    <t>1523976464</t>
  </si>
  <si>
    <t>133838237</t>
  </si>
  <si>
    <t>"výkop" 2*144,995</t>
  </si>
  <si>
    <t>"-zásyp nazpět" -207,71*0,5</t>
  </si>
  <si>
    <t>"podklad komunikace"111,8*0,3</t>
  </si>
  <si>
    <t>219,675*1,8</t>
  </si>
  <si>
    <t>859379416</t>
  </si>
  <si>
    <t>"výkop" 2*144,955</t>
  </si>
  <si>
    <t>"-lože"-16,77</t>
  </si>
  <si>
    <t>"-obsyp"-65,43</t>
  </si>
  <si>
    <t>869034092</t>
  </si>
  <si>
    <t>207,71*0,5*1,9</t>
  </si>
  <si>
    <t>633434453</t>
  </si>
  <si>
    <t>"stoka"(42+42)*1,2*0,60</t>
  </si>
  <si>
    <t>"přípojky"(11*1,0)*1,0*0,45</t>
  </si>
  <si>
    <t>"-potrubí"-84*0,15*0,15*3,14</t>
  </si>
  <si>
    <t>-2006148610</t>
  </si>
  <si>
    <t>59,495*2,0</t>
  </si>
  <si>
    <t>2645895</t>
  </si>
  <si>
    <t>-1042919520</t>
  </si>
  <si>
    <t>437733789</t>
  </si>
  <si>
    <t>"Š2502, Š2503, Š2503"1,2*(2,78+3,98+3,98)</t>
  </si>
  <si>
    <t>-181832270</t>
  </si>
  <si>
    <t>"stoka A-2"(42,0+42,0)*1,2*0,15</t>
  </si>
  <si>
    <t>"přípojky"(11*1)*1,0*0,15</t>
  </si>
  <si>
    <t>-1364083707</t>
  </si>
  <si>
    <t>59224184</t>
  </si>
  <si>
    <t>prstenec šachtový vyrovnávací betonový 625x120x40mm</t>
  </si>
  <si>
    <t>1273767535</t>
  </si>
  <si>
    <t>1223901641</t>
  </si>
  <si>
    <t>59224013</t>
  </si>
  <si>
    <t>prstenec šachtový vyrovnávací betonový 625x100x100mm</t>
  </si>
  <si>
    <t>-1066387639</t>
  </si>
  <si>
    <t>-1064552811</t>
  </si>
  <si>
    <t>"silnice MK podkladní vrstva"111,8</t>
  </si>
  <si>
    <t>-35806762</t>
  </si>
  <si>
    <t>"silnice MK, chodník provizorní vrstva"111,8</t>
  </si>
  <si>
    <t>-1027266946</t>
  </si>
  <si>
    <t>"přepojení stávajících přípojek k nemovitostem"5</t>
  </si>
  <si>
    <t>595704281</t>
  </si>
  <si>
    <t>-1724768035</t>
  </si>
  <si>
    <t>11*1,0</t>
  </si>
  <si>
    <t>11*1,03 'Přepočtené koeficientem množství</t>
  </si>
  <si>
    <t>99926951</t>
  </si>
  <si>
    <t>899110972</t>
  </si>
  <si>
    <t>84*1,03 'Přepočtené koeficientem množství</t>
  </si>
  <si>
    <t>1062100279</t>
  </si>
  <si>
    <t>-1820585150</t>
  </si>
  <si>
    <t>"předpoklad 3 ks na 1 odbočku"11*3</t>
  </si>
  <si>
    <t>-505422874</t>
  </si>
  <si>
    <t>-809721435</t>
  </si>
  <si>
    <t>1228596511</t>
  </si>
  <si>
    <t>1363SO1ATYP.1</t>
  </si>
  <si>
    <t>Napojení PVC315 do stávajícího otvoru B400 v šachtě Š1038 vč. zatěsnění bet. směsí</t>
  </si>
  <si>
    <t>ks</t>
  </si>
  <si>
    <t>-65758325</t>
  </si>
  <si>
    <t>"přepojení do Š1038"1</t>
  </si>
  <si>
    <t>-1572433937</t>
  </si>
  <si>
    <t>-340932084</t>
  </si>
  <si>
    <t>-1099153145</t>
  </si>
  <si>
    <t>-644492658</t>
  </si>
  <si>
    <t>1400840800</t>
  </si>
  <si>
    <t>2025016366</t>
  </si>
  <si>
    <t>PFB.1122113</t>
  </si>
  <si>
    <t>Skruž výšky 500 mm TBS-Q.1 100/50/12 PS</t>
  </si>
  <si>
    <t>1262419818</t>
  </si>
  <si>
    <t>775336143</t>
  </si>
  <si>
    <t>-1222677460</t>
  </si>
  <si>
    <t>419377439</t>
  </si>
  <si>
    <t>233100517</t>
  </si>
  <si>
    <t>-1576977251</t>
  </si>
  <si>
    <t>780587933</t>
  </si>
  <si>
    <t>1855769642</t>
  </si>
  <si>
    <t>"A-2 DN400"23,5*0,2</t>
  </si>
  <si>
    <t>-858184293</t>
  </si>
  <si>
    <t>"cihly"3,866</t>
  </si>
  <si>
    <t>"betonové potrubí"84*0,313</t>
  </si>
  <si>
    <t>-2114720057</t>
  </si>
  <si>
    <t>30,158*3</t>
  </si>
  <si>
    <t>-2124848817</t>
  </si>
  <si>
    <t>692186359</t>
  </si>
  <si>
    <t>-78409996</t>
  </si>
  <si>
    <t>03 - MK nábřeží Kpt. Nálepky</t>
  </si>
  <si>
    <t>SO 101-3 - KOMUNIKACE</t>
  </si>
  <si>
    <t>111251101</t>
  </si>
  <si>
    <t>Odstranění křovin a stromů s odstraněním kořenů strojně průměru kmene do 100 mm v rovině nebo ve svahu sklonu terénu do 1:5, při celkové ploše do 100 m2</t>
  </si>
  <si>
    <t>1372655458</t>
  </si>
  <si>
    <t>70*1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</si>
  <si>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</si>
  <si>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</si>
  <si>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915207689</t>
  </si>
  <si>
    <t>5,5*3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</si>
  <si>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</si>
  <si>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</si>
  <si>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849285148</t>
  </si>
  <si>
    <t>(44*2)+(71*2)+(5*2)</t>
  </si>
  <si>
    <t>113154323</t>
  </si>
  <si>
    <t>Frézování živičného podkladu nebo krytu s naložením na dopravní prostředek plochy přes 1 000 do 10 000 m2 bez překážek v trase pruhu šířky do 1 m, tloušťky vrstvy 50 mm</t>
  </si>
  <si>
    <t>666858794</t>
  </si>
  <si>
    <t>13*11</t>
  </si>
  <si>
    <t>163572376</t>
  </si>
  <si>
    <t>(220*6)+(7,5*7)+10+(9*5)+(13*2,5)+(6,5*7)</t>
  </si>
  <si>
    <t>-1289921591</t>
  </si>
  <si>
    <t>53+78</t>
  </si>
  <si>
    <t>122452204</t>
  </si>
  <si>
    <t>Odkopávky a prokopávky nezapažené pro silnice a dálnice strojně v hornině třídy těžitelnosti II přes 100 do 500 m3</t>
  </si>
  <si>
    <t>329600809</t>
  </si>
  <si>
    <t>181*0,47*5</t>
  </si>
  <si>
    <t>131251100</t>
  </si>
  <si>
    <t>Hloubení nezapažených jam a zářezů strojně s urovnáním dna do předepsaného profilu a spádu v hornině třídy těžitelnosti I skupiny 3 do 20 m3</t>
  </si>
  <si>
    <t>-1089177977</t>
  </si>
  <si>
    <t>4*(1,5*1,5*1,3)</t>
  </si>
  <si>
    <t>54270801</t>
  </si>
  <si>
    <t>(76*0,4*0,5)+(131*0,5*0,3)+(115*0,2*0,5)+(17*0,5*0,3)+(20*0,5*0,3)</t>
  </si>
  <si>
    <t>132251253</t>
  </si>
  <si>
    <t>Hloubení nezapažených rýh šířky přes 800 do 2 000 mm strojně s urovnáním dna do předepsaného profilu a spádu v hornině třídy těžitelnosti I skupiny 3 přes 50 do 100 m3</t>
  </si>
  <si>
    <t>-1371613894</t>
  </si>
  <si>
    <t>(8*0,9*3)+(7*0,9*3)+(8*0,9*3)+(3*0,9*3)+(2*0,9*3)</t>
  </si>
  <si>
    <t>-1324985338</t>
  </si>
  <si>
    <t>28*3*2</t>
  </si>
  <si>
    <t>-834073670</t>
  </si>
  <si>
    <t>414459694</t>
  </si>
  <si>
    <t>425,35+51,90</t>
  </si>
  <si>
    <t>2125291495</t>
  </si>
  <si>
    <t>477,25*1,8</t>
  </si>
  <si>
    <t>2026259869</t>
  </si>
  <si>
    <t>(28*0,9*2,55)+11,70-(0,4*4)</t>
  </si>
  <si>
    <t>-1227037053</t>
  </si>
  <si>
    <t>23*0,9*0,45</t>
  </si>
  <si>
    <t>58331351</t>
  </si>
  <si>
    <t>kamenivo těžené drobné frakce 0/4</t>
  </si>
  <si>
    <t>706069771</t>
  </si>
  <si>
    <t>9,315*2 'Přepočtené koeficientem množství</t>
  </si>
  <si>
    <t>414904833</t>
  </si>
  <si>
    <t>181*2</t>
  </si>
  <si>
    <t>349653523</t>
  </si>
  <si>
    <t>362*0,03 'Přepočtené koeficientem množství</t>
  </si>
  <si>
    <t>-73892563</t>
  </si>
  <si>
    <t>184803112</t>
  </si>
  <si>
    <t>Řez a tvarování živých plotů a stěn přímých, výšky přes 0,8 do 1,5 m, šířky do 1,0 m</t>
  </si>
  <si>
    <t>-1089973699</t>
  </si>
  <si>
    <t>339921112</t>
  </si>
  <si>
    <t>Osazování palisád betonových jednotlivých se zabetonováním výšky palisády přes 500 do 1000 mm</t>
  </si>
  <si>
    <t>-690259220</t>
  </si>
  <si>
    <t>76/0,18</t>
  </si>
  <si>
    <t>59228413</t>
  </si>
  <si>
    <t>palisáda betonová tyčová půlkulatá přírodní 175x200x800mm</t>
  </si>
  <si>
    <t>-795288230</t>
  </si>
  <si>
    <t>564231111</t>
  </si>
  <si>
    <t>Podklad nebo podsyp ze štěrkopísku ŠP s rozprostřením, vlhčením a zhutněním, po zhutnění tl. 100 mm</t>
  </si>
  <si>
    <t>-1239313150</t>
  </si>
  <si>
    <t>181*4,90</t>
  </si>
  <si>
    <t>564710011</t>
  </si>
  <si>
    <t>Podklad nebo kryt z kameniva hrubého drceného vel. 8-16 mm s rozprostřením a zhutněním, po zhutnění tl. 50 mm</t>
  </si>
  <si>
    <t>-249767372</t>
  </si>
  <si>
    <t>181*4,60</t>
  </si>
  <si>
    <t>564851111</t>
  </si>
  <si>
    <t>Podklad ze štěrkodrti ŠD s rozprostřením a zhutněním, po zhutnění tl. 150 mm</t>
  </si>
  <si>
    <t>-1228793932</t>
  </si>
  <si>
    <t>16,50+240</t>
  </si>
  <si>
    <t>564871111</t>
  </si>
  <si>
    <t>Podklad ze štěrkodrti ŠD s rozprostřením a zhutněním, po zhutnění tl. 250 mm</t>
  </si>
  <si>
    <t>2085836561</t>
  </si>
  <si>
    <t>181*4,5</t>
  </si>
  <si>
    <t>2002706396</t>
  </si>
  <si>
    <t>-1102368282</t>
  </si>
  <si>
    <t>1505+143</t>
  </si>
  <si>
    <t>577145112</t>
  </si>
  <si>
    <t>Asfaltový beton vrstva ložní ACL 16 (ABH) s rozprostřením a zhutněním z nemodifikovaného asfaltu v pruhu šířky do 3 m, po zhutnění tl. 50 mm</t>
  </si>
  <si>
    <t>2126267217</t>
  </si>
  <si>
    <t>577146111</t>
  </si>
  <si>
    <t>Asfaltový beton vrstva ložní ACL 22 (ABVH) s rozprostřením a zhutněním z nemodifikovaného asfaltu v pruhu šířky do 3 m, po zhutnění tl. 50 mm</t>
  </si>
  <si>
    <t>-1183066020</t>
  </si>
  <si>
    <t>220*3</t>
  </si>
  <si>
    <t>-249837919</t>
  </si>
  <si>
    <t>(5,5*3)+(9*0,4)</t>
  </si>
  <si>
    <t>59245018</t>
  </si>
  <si>
    <t>dlažba tvar obdélník betonová 200x100x60mm přírodní</t>
  </si>
  <si>
    <t>-1505986266</t>
  </si>
  <si>
    <t>16,5*1,03 'Přepočtené koeficientem množství</t>
  </si>
  <si>
    <t>59245006</t>
  </si>
  <si>
    <t>dlažba tvar obdélník betonová pro nevidomé 200x100x60mm barevná</t>
  </si>
  <si>
    <t>-651528637</t>
  </si>
  <si>
    <t>9*0,4</t>
  </si>
  <si>
    <t>3,6*1,03 'Přepočtené koeficientem množství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</si>
  <si>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</si>
  <si>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</si>
  <si>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-1429982397</t>
  </si>
  <si>
    <t>59246016</t>
  </si>
  <si>
    <t>dlažba plošná betonová vegetační 600x400x80mm</t>
  </si>
  <si>
    <t>-2072333380</t>
  </si>
  <si>
    <t>832,6*1,03 'Přepočtené koeficientem množství</t>
  </si>
  <si>
    <t>-1529069190</t>
  </si>
  <si>
    <t>837354111</t>
  </si>
  <si>
    <t>Montáž kameninových útesů s hrdlem na potrubí betonovém a železobetonovém DN 200</t>
  </si>
  <si>
    <t>1418669637</t>
  </si>
  <si>
    <t>28612205</t>
  </si>
  <si>
    <t>koleno kanalizační plastové PVC KG DN 200/30° SN12/16</t>
  </si>
  <si>
    <t>-880173084</t>
  </si>
  <si>
    <t>-97438863</t>
  </si>
  <si>
    <t>150176580</t>
  </si>
  <si>
    <t>559393031</t>
  </si>
  <si>
    <t>1623440714</t>
  </si>
  <si>
    <t>2000232301</t>
  </si>
  <si>
    <t>-1765672997</t>
  </si>
  <si>
    <t>246+27</t>
  </si>
  <si>
    <t>-938203265</t>
  </si>
  <si>
    <t>273*0,1 'Přepočtené koeficientem množství</t>
  </si>
  <si>
    <t>-758124556</t>
  </si>
  <si>
    <t>48+65+184</t>
  </si>
  <si>
    <t>59217017</t>
  </si>
  <si>
    <t>obrubník betonový chodníkový 1000x100x250mm</t>
  </si>
  <si>
    <t>-2063076834</t>
  </si>
  <si>
    <t>297*1,02 'Přepočtené koeficientem množství</t>
  </si>
  <si>
    <t>-1512926989</t>
  </si>
  <si>
    <t>17+21</t>
  </si>
  <si>
    <t>1636191645</t>
  </si>
  <si>
    <t>38*1,02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</si>
  <si>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</si>
  <si>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</si>
  <si>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2084286886</t>
  </si>
  <si>
    <t>861400433</t>
  </si>
  <si>
    <t>10+8+4+5+14+10+15</t>
  </si>
  <si>
    <t>935113111</t>
  </si>
  <si>
    <t>Osazení odvodňovacího žlabu s krycím roštem polymerbetonového šířky do 200 mm</t>
  </si>
  <si>
    <t>-249880663</t>
  </si>
  <si>
    <t>59227006</t>
  </si>
  <si>
    <t>žlab odvodňovací polymerbetonový se spádem dna 0,5% 1000x130x155/160mm</t>
  </si>
  <si>
    <t>-747301486</t>
  </si>
  <si>
    <t>56241014</t>
  </si>
  <si>
    <t>rošt mřížkový C250 nerez dl 1m oka 30/20 pro žlab PE š 100mm</t>
  </si>
  <si>
    <t>957855180</t>
  </si>
  <si>
    <t>1138947418</t>
  </si>
  <si>
    <t>565056280</t>
  </si>
  <si>
    <t>-1812762757</t>
  </si>
  <si>
    <t>447,23*2</t>
  </si>
  <si>
    <t>997221875</t>
  </si>
  <si>
    <t>Poplatek za uložení stavebního odpadu na recyklační skládce (skládkovné) asfaltového bez obsahu dehtu zatříděného do Katalogu odpadů pod kódem 17 03 02</t>
  </si>
  <si>
    <t>-1150281982</t>
  </si>
  <si>
    <t>1101815594</t>
  </si>
  <si>
    <t>998225111.1</t>
  </si>
  <si>
    <t>1377910687</t>
  </si>
  <si>
    <t>-1651561077</t>
  </si>
  <si>
    <t>2040334431</t>
  </si>
  <si>
    <t>-1383452611</t>
  </si>
  <si>
    <t>-5882282</t>
  </si>
  <si>
    <t>-1230912909</t>
  </si>
  <si>
    <t>236753546</t>
  </si>
  <si>
    <t>1692277875</t>
  </si>
  <si>
    <t>1992525712</t>
  </si>
  <si>
    <t>722414150</t>
  </si>
  <si>
    <t>SO 401-3 -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</si>
  <si>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</si>
  <si>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</si>
  <si>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</si>
  <si>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Přípravné a přidružené práce</t>
  </si>
  <si>
    <t>919735113R00</t>
  </si>
  <si>
    <t>Řezání stávajícího živičného krytu tl. 10 - 15 cm</t>
  </si>
  <si>
    <t>113108310R00</t>
  </si>
  <si>
    <t>Odstranění asfaltové vrstvy pl. do 50 m2, tl.10 cm</t>
  </si>
  <si>
    <t>113107320R00</t>
  </si>
  <si>
    <t>Odstranění podkladu pl. 50 m2,kam.těžené tl.20 cm</t>
  </si>
  <si>
    <t>113107530R00</t>
  </si>
  <si>
    <t>Odstranění podkladu pl. 50 m2,kam.drcené tl.30 cm</t>
  </si>
  <si>
    <t>Podkladní vrstvy komunikací, letišť a ploch</t>
  </si>
  <si>
    <t>564861111R00</t>
  </si>
  <si>
    <t>Podklad ze štěrkodrti po zhutnění tloušťky 20 cm</t>
  </si>
  <si>
    <t>564782111R00</t>
  </si>
  <si>
    <t>Podklad z kam.drceného 32-63 po zhutnění 30 cm</t>
  </si>
  <si>
    <t>Kryty pozemních komunikací, letišť a ploch z kameniva nebo živičné</t>
  </si>
  <si>
    <t>577161124R00</t>
  </si>
  <si>
    <t>Beton asfalt. ACL 16+ ložný, š. do 3 m, tl. 7 cm</t>
  </si>
  <si>
    <t>348360220</t>
  </si>
  <si>
    <t>Svítidlo Guida S - G4H - 34W</t>
  </si>
  <si>
    <t>210204105R00</t>
  </si>
  <si>
    <t>Výložník ocelový 2ramenný do 70 kg</t>
  </si>
  <si>
    <t>31677737</t>
  </si>
  <si>
    <t>Výložník SK 2/60-1000</t>
  </si>
  <si>
    <t>650106311R00</t>
  </si>
  <si>
    <t>Demontáž výložníku pro svítidlo 1 ramenný do 35 kg</t>
  </si>
  <si>
    <t>108</t>
  </si>
  <si>
    <t>110</t>
  </si>
  <si>
    <t>112</t>
  </si>
  <si>
    <t>114</t>
  </si>
  <si>
    <t>116</t>
  </si>
  <si>
    <t>SO-3 - VRN V+K</t>
  </si>
  <si>
    <t>-821932511</t>
  </si>
  <si>
    <t>1980030750</t>
  </si>
  <si>
    <t>-1025906973</t>
  </si>
  <si>
    <t>-322992749</t>
  </si>
  <si>
    <t>1821516322</t>
  </si>
  <si>
    <t>-2033407344</t>
  </si>
  <si>
    <t>-1684326963</t>
  </si>
  <si>
    <t>-275143660</t>
  </si>
  <si>
    <t>-1621698405</t>
  </si>
  <si>
    <t>SO 102-3 - VODOVOD</t>
  </si>
  <si>
    <t>-492136170</t>
  </si>
  <si>
    <t>"řad 2"80,4*1,0</t>
  </si>
  <si>
    <t>"přípojky"1,0*0,8</t>
  </si>
  <si>
    <t>-367077698</t>
  </si>
  <si>
    <t>"řad 2"5*1,0</t>
  </si>
  <si>
    <t>1579512177</t>
  </si>
  <si>
    <t>"řad 2"2*1,0</t>
  </si>
  <si>
    <t>1076208495</t>
  </si>
  <si>
    <t>"řad 2"3*1,0</t>
  </si>
  <si>
    <t>-1171715216</t>
  </si>
  <si>
    <t>5*1,0*1,2</t>
  </si>
  <si>
    <t>3*1,0*1,0</t>
  </si>
  <si>
    <t>-1498079407</t>
  </si>
  <si>
    <t>"řad 2"80,4*1,8*1,0</t>
  </si>
  <si>
    <t>"přípojky "1,0*1,8*1,0</t>
  </si>
  <si>
    <t>"-komunikace"-81,2*0,4</t>
  </si>
  <si>
    <t>"50% 3.tř." 0,5*114,04</t>
  </si>
  <si>
    <t>1344052987</t>
  </si>
  <si>
    <t>120354775</t>
  </si>
  <si>
    <t>"řad 2"80,4*1,8*2</t>
  </si>
  <si>
    <t>"přípojky "1,0*1,8*2</t>
  </si>
  <si>
    <t>-2034507713</t>
  </si>
  <si>
    <t>-910861913</t>
  </si>
  <si>
    <t>"výkop" 2*57,02</t>
  </si>
  <si>
    <t>"-zásyp nazpět" -75,018*0,5</t>
  </si>
  <si>
    <t>"podklad komunikace"81,2*0,3</t>
  </si>
  <si>
    <t>100,891*1,8</t>
  </si>
  <si>
    <t>-397971781</t>
  </si>
  <si>
    <t>"-lože"-8,14</t>
  </si>
  <si>
    <t>"-obsyp"-30,882</t>
  </si>
  <si>
    <t>221132424</t>
  </si>
  <si>
    <t>75,018*0,5*1,9</t>
  </si>
  <si>
    <t>-141882718</t>
  </si>
  <si>
    <t>"řad"80,4*0,38*1,0</t>
  </si>
  <si>
    <t>"přípojky "1,0*0,33*1,0</t>
  </si>
  <si>
    <t>600318889</t>
  </si>
  <si>
    <t>30,882*2,05</t>
  </si>
  <si>
    <t>136233755</t>
  </si>
  <si>
    <t>"řad 2"80,4*0,1*1,0</t>
  </si>
  <si>
    <t>"přípojky "1,0*0,1*1,0</t>
  </si>
  <si>
    <t>167204700</t>
  </si>
  <si>
    <t>"silnice MK podkladní vrstva"81,2</t>
  </si>
  <si>
    <t>-2086092256</t>
  </si>
  <si>
    <t>"silnice MK provizorní vrstva"81,2</t>
  </si>
  <si>
    <t>796247345</t>
  </si>
  <si>
    <t>-595160956</t>
  </si>
  <si>
    <t>80,4</t>
  </si>
  <si>
    <t>-1637426283</t>
  </si>
  <si>
    <t>80,4*1,01 'Přepočtené koeficientem množství</t>
  </si>
  <si>
    <t>99227471</t>
  </si>
  <si>
    <t>2040903294</t>
  </si>
  <si>
    <t>437537096</t>
  </si>
  <si>
    <t>-1724626818</t>
  </si>
  <si>
    <t>55251820</t>
  </si>
  <si>
    <t>koleno přírubové prodloužené s patkou pro připojení k hydrantu 80/90mm</t>
  </si>
  <si>
    <t>-1555390741</t>
  </si>
  <si>
    <t>55259982</t>
  </si>
  <si>
    <t>koleno přírubové Q tvárná litina DN 80-90°</t>
  </si>
  <si>
    <t>2099495718</t>
  </si>
  <si>
    <t>-378853518</t>
  </si>
  <si>
    <t>-90260187</t>
  </si>
  <si>
    <t>662577874</t>
  </si>
  <si>
    <t>857244122</t>
  </si>
  <si>
    <t>Montáž litinových tvarovek na potrubí litinovém tlakovém odbočných na potrubí z trub přírubových v otevřeném výkopu, kanálu nebo v šachtě DN 80</t>
  </si>
  <si>
    <t>-1769228549</t>
  </si>
  <si>
    <t>55253510</t>
  </si>
  <si>
    <t>tvarovka přírubová litinová vodovodní s přírubovou odbočkou PN10/40 T-kus DN 80/80</t>
  </si>
  <si>
    <t>356659158</t>
  </si>
  <si>
    <t>871241211</t>
  </si>
  <si>
    <t>Montáž vodovodního potrubí z plastů v otevřeném výkopu z polyetylenu PE 100 svařovaných elektrotvarovkou SDR 11/PN16 D 90 x 8,2 mm</t>
  </si>
  <si>
    <t>595083759</t>
  </si>
  <si>
    <t>28613115</t>
  </si>
  <si>
    <t>trubka vodovodní PE100 PN 16 SDR11 90x8,2mm</t>
  </si>
  <si>
    <t>390223080</t>
  </si>
  <si>
    <t>1296070141</t>
  </si>
  <si>
    <t>-2050881281</t>
  </si>
  <si>
    <t>879221111R</t>
  </si>
  <si>
    <t>Montáž napojení vodovodní přípojky v otevřeném výkopu ve sklonu přes 20 % PE90, přepojení vč. spojek</t>
  </si>
  <si>
    <t>573593055</t>
  </si>
  <si>
    <t>-2009338871</t>
  </si>
  <si>
    <t>-1627767640</t>
  </si>
  <si>
    <t>-562917508</t>
  </si>
  <si>
    <t>"ŠH01, Šp5"2</t>
  </si>
  <si>
    <t>-48260956</t>
  </si>
  <si>
    <t>891247111</t>
  </si>
  <si>
    <t>Montáž vodovodních armatur na potrubí hydrantů podzemních (bez osazení poklopů) DN 80</t>
  </si>
  <si>
    <t>-1871282018</t>
  </si>
  <si>
    <t>HWL.D49008012516</t>
  </si>
  <si>
    <t>HYDRANT PODZEMNÍ PLNOPRŮTOKOVÝ 80/1,25 m</t>
  </si>
  <si>
    <t>-1156071279</t>
  </si>
  <si>
    <t>350796499</t>
  </si>
  <si>
    <t>-1751981739</t>
  </si>
  <si>
    <t>-1083874803</t>
  </si>
  <si>
    <t>-892202979</t>
  </si>
  <si>
    <t>899401113</t>
  </si>
  <si>
    <t>Osazení poklopů litinových hydrantových</t>
  </si>
  <si>
    <t>-1102177640</t>
  </si>
  <si>
    <t>HWL.1950KASI0001</t>
  </si>
  <si>
    <t>POKLOP ULIČNÍ SAMONIVELAČNÍ HYDRANTOVÝ BEZ LOGA HYDRANT</t>
  </si>
  <si>
    <t>737017264</t>
  </si>
  <si>
    <t>376555998</t>
  </si>
  <si>
    <t>2*2</t>
  </si>
  <si>
    <t>-861283343</t>
  </si>
  <si>
    <t>656916244</t>
  </si>
  <si>
    <t>888760644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</si>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</sst>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4"/>
      <c r="AQ5" s="24"/>
      <c r="AR5" s="22"/>
      <c r="BE5" s="34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4"/>
      <c r="AQ6" s="24"/>
      <c r="AR6" s="22"/>
      <c r="BE6" s="34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4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9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49"/>
      <c r="BS13" s="19" t="s">
        <v>6</v>
      </c>
    </row>
    <row r="14" spans="1:74" ht="12.75">
      <c r="B14" s="23"/>
      <c r="C14" s="24"/>
      <c r="D14" s="24"/>
      <c r="E14" s="354" t="s">
        <v>29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4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9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49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9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4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9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9"/>
    </row>
    <row r="23" spans="1:71" s="1" customFormat="1" ht="47.25" customHeight="1">
      <c r="B23" s="23"/>
      <c r="C23" s="24"/>
      <c r="D23" s="24"/>
      <c r="E23" s="356" t="s">
        <v>34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4"/>
      <c r="AP23" s="24"/>
      <c r="AQ23" s="24"/>
      <c r="AR23" s="22"/>
      <c r="BE23" s="34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9"/>
    </row>
    <row r="26" spans="1:71" s="2" customFormat="1" ht="25.9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7">
        <f>ROUND(AG54,2)</f>
        <v>0</v>
      </c>
      <c r="AL26" s="358"/>
      <c r="AM26" s="358"/>
      <c r="AN26" s="358"/>
      <c r="AO26" s="358"/>
      <c r="AP26" s="38"/>
      <c r="AQ26" s="38"/>
      <c r="AR26" s="41"/>
      <c r="BE26" s="34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9" t="s">
        <v>36</v>
      </c>
      <c r="M28" s="359"/>
      <c r="N28" s="359"/>
      <c r="O28" s="359"/>
      <c r="P28" s="359"/>
      <c r="Q28" s="38"/>
      <c r="R28" s="38"/>
      <c r="S28" s="38"/>
      <c r="T28" s="38"/>
      <c r="U28" s="38"/>
      <c r="V28" s="38"/>
      <c r="W28" s="359" t="s">
        <v>37</v>
      </c>
      <c r="X28" s="359"/>
      <c r="Y28" s="359"/>
      <c r="Z28" s="359"/>
      <c r="AA28" s="359"/>
      <c r="AB28" s="359"/>
      <c r="AC28" s="359"/>
      <c r="AD28" s="359"/>
      <c r="AE28" s="359"/>
      <c r="AF28" s="38"/>
      <c r="AG28" s="38"/>
      <c r="AH28" s="38"/>
      <c r="AI28" s="38"/>
      <c r="AJ28" s="38"/>
      <c r="AK28" s="359" t="s">
        <v>38</v>
      </c>
      <c r="AL28" s="359"/>
      <c r="AM28" s="359"/>
      <c r="AN28" s="359"/>
      <c r="AO28" s="359"/>
      <c r="AP28" s="38"/>
      <c r="AQ28" s="38"/>
      <c r="AR28" s="41"/>
      <c r="BE28" s="349"/>
    </row>
    <row r="29" spans="1:71" s="3" customFormat="1" ht="14.45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62">
        <v>0.21</v>
      </c>
      <c r="M29" s="361"/>
      <c r="N29" s="361"/>
      <c r="O29" s="361"/>
      <c r="P29" s="361"/>
      <c r="Q29" s="43"/>
      <c r="R29" s="43"/>
      <c r="S29" s="43"/>
      <c r="T29" s="43"/>
      <c r="U29" s="43"/>
      <c r="V29" s="43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3"/>
      <c r="AG29" s="43"/>
      <c r="AH29" s="43"/>
      <c r="AI29" s="43"/>
      <c r="AJ29" s="43"/>
      <c r="AK29" s="360">
        <f>ROUND(AV54, 2)</f>
        <v>0</v>
      </c>
      <c r="AL29" s="361"/>
      <c r="AM29" s="361"/>
      <c r="AN29" s="361"/>
      <c r="AO29" s="361"/>
      <c r="AP29" s="43"/>
      <c r="AQ29" s="43"/>
      <c r="AR29" s="44"/>
      <c r="BE29" s="350"/>
    </row>
    <row r="30" spans="1:71" s="3" customFormat="1" ht="14.45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62">
        <v>0.15</v>
      </c>
      <c r="M30" s="361"/>
      <c r="N30" s="361"/>
      <c r="O30" s="361"/>
      <c r="P30" s="361"/>
      <c r="Q30" s="43"/>
      <c r="R30" s="43"/>
      <c r="S30" s="43"/>
      <c r="T30" s="43"/>
      <c r="U30" s="43"/>
      <c r="V30" s="43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3"/>
      <c r="AG30" s="43"/>
      <c r="AH30" s="43"/>
      <c r="AI30" s="43"/>
      <c r="AJ30" s="43"/>
      <c r="AK30" s="360">
        <f>ROUND(AW54, 2)</f>
        <v>0</v>
      </c>
      <c r="AL30" s="361"/>
      <c r="AM30" s="361"/>
      <c r="AN30" s="361"/>
      <c r="AO30" s="361"/>
      <c r="AP30" s="43"/>
      <c r="AQ30" s="43"/>
      <c r="AR30" s="44"/>
      <c r="BE30" s="350"/>
    </row>
    <row r="31" spans="1:71" s="3" customFormat="1" ht="14.45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62">
        <v>0.21</v>
      </c>
      <c r="M31" s="361"/>
      <c r="N31" s="361"/>
      <c r="O31" s="361"/>
      <c r="P31" s="361"/>
      <c r="Q31" s="43"/>
      <c r="R31" s="43"/>
      <c r="S31" s="43"/>
      <c r="T31" s="43"/>
      <c r="U31" s="43"/>
      <c r="V31" s="43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3"/>
      <c r="AG31" s="43"/>
      <c r="AH31" s="43"/>
      <c r="AI31" s="43"/>
      <c r="AJ31" s="43"/>
      <c r="AK31" s="360">
        <v>0</v>
      </c>
      <c r="AL31" s="361"/>
      <c r="AM31" s="361"/>
      <c r="AN31" s="361"/>
      <c r="AO31" s="361"/>
      <c r="AP31" s="43"/>
      <c r="AQ31" s="43"/>
      <c r="AR31" s="44"/>
      <c r="BE31" s="350"/>
    </row>
    <row r="32" spans="1:71" s="3" customFormat="1" ht="14.45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62">
        <v>0.15</v>
      </c>
      <c r="M32" s="361"/>
      <c r="N32" s="361"/>
      <c r="O32" s="361"/>
      <c r="P32" s="361"/>
      <c r="Q32" s="43"/>
      <c r="R32" s="43"/>
      <c r="S32" s="43"/>
      <c r="T32" s="43"/>
      <c r="U32" s="43"/>
      <c r="V32" s="43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3"/>
      <c r="AG32" s="43"/>
      <c r="AH32" s="43"/>
      <c r="AI32" s="43"/>
      <c r="AJ32" s="43"/>
      <c r="AK32" s="360">
        <v>0</v>
      </c>
      <c r="AL32" s="361"/>
      <c r="AM32" s="361"/>
      <c r="AN32" s="361"/>
      <c r="AO32" s="361"/>
      <c r="AP32" s="43"/>
      <c r="AQ32" s="43"/>
      <c r="AR32" s="44"/>
      <c r="BE32" s="350"/>
    </row>
    <row r="33" spans="1:57" s="3" customFormat="1" ht="14.45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62">
        <v>0</v>
      </c>
      <c r="M33" s="361"/>
      <c r="N33" s="361"/>
      <c r="O33" s="361"/>
      <c r="P33" s="361"/>
      <c r="Q33" s="43"/>
      <c r="R33" s="43"/>
      <c r="S33" s="43"/>
      <c r="T33" s="43"/>
      <c r="U33" s="43"/>
      <c r="V33" s="43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3"/>
      <c r="AG33" s="43"/>
      <c r="AH33" s="43"/>
      <c r="AI33" s="43"/>
      <c r="AJ33" s="43"/>
      <c r="AK33" s="360">
        <v>0</v>
      </c>
      <c r="AL33" s="361"/>
      <c r="AM33" s="361"/>
      <c r="AN33" s="361"/>
      <c r="AO33" s="36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66" t="s">
        <v>47</v>
      </c>
      <c r="Y35" s="364"/>
      <c r="Z35" s="364"/>
      <c r="AA35" s="364"/>
      <c r="AB35" s="364"/>
      <c r="AC35" s="47"/>
      <c r="AD35" s="47"/>
      <c r="AE35" s="47"/>
      <c r="AF35" s="47"/>
      <c r="AG35" s="47"/>
      <c r="AH35" s="47"/>
      <c r="AI35" s="47"/>
      <c r="AJ35" s="47"/>
      <c r="AK35" s="363">
        <f>SUM(AK26:AK33)</f>
        <v>0</v>
      </c>
      <c r="AL35" s="364"/>
      <c r="AM35" s="364"/>
      <c r="AN35" s="364"/>
      <c r="AO35" s="36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5" t="str">
        <f>K6</f>
        <v>Oprava povrchu komunikací, výměna vodovodu a kanalizace v Klatovech 2022, 1. část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3" t="str">
        <f>IF(AN8= "","",AN8)</f>
        <v>21. 12. 2021</v>
      </c>
      <c r="AN47" s="37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74" t="str">
        <f>IF(E17="","",E17)</f>
        <v xml:space="preserve"> </v>
      </c>
      <c r="AN49" s="375"/>
      <c r="AO49" s="375"/>
      <c r="AP49" s="375"/>
      <c r="AQ49" s="38"/>
      <c r="AR49" s="41"/>
      <c r="AS49" s="377" t="s">
        <v>49</v>
      </c>
      <c r="AT49" s="37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74" t="str">
        <f>IF(E20="","",E20)</f>
        <v xml:space="preserve"> </v>
      </c>
      <c r="AN50" s="375"/>
      <c r="AO50" s="375"/>
      <c r="AP50" s="375"/>
      <c r="AQ50" s="38"/>
      <c r="AR50" s="41"/>
      <c r="AS50" s="379"/>
      <c r="AT50" s="38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1"/>
      <c r="AT51" s="38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0" t="s">
        <v>50</v>
      </c>
      <c r="D52" s="341"/>
      <c r="E52" s="341"/>
      <c r="F52" s="341"/>
      <c r="G52" s="341"/>
      <c r="H52" s="68"/>
      <c r="I52" s="344" t="s">
        <v>51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72" t="s">
        <v>52</v>
      </c>
      <c r="AH52" s="341"/>
      <c r="AI52" s="341"/>
      <c r="AJ52" s="341"/>
      <c r="AK52" s="341"/>
      <c r="AL52" s="341"/>
      <c r="AM52" s="341"/>
      <c r="AN52" s="344" t="s">
        <v>53</v>
      </c>
      <c r="AO52" s="341"/>
      <c r="AP52" s="341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7">
        <f>ROUND(AG55+AG61+AG67,2)</f>
        <v>0</v>
      </c>
      <c r="AH54" s="347"/>
      <c r="AI54" s="347"/>
      <c r="AJ54" s="347"/>
      <c r="AK54" s="347"/>
      <c r="AL54" s="347"/>
      <c r="AM54" s="347"/>
      <c r="AN54" s="383">
        <f t="shared" ref="AN54:AN71" si="0">SUM(AG54,AT54)</f>
        <v>0</v>
      </c>
      <c r="AO54" s="383"/>
      <c r="AP54" s="383"/>
      <c r="AQ54" s="80" t="s">
        <v>19</v>
      </c>
      <c r="AR54" s="81"/>
      <c r="AS54" s="82">
        <f>ROUND(AS55+AS61+AS67,2)</f>
        <v>0</v>
      </c>
      <c r="AT54" s="83">
        <f t="shared" ref="AT54:AT71" si="1">ROUND(SUM(AV54:AW54),2)</f>
        <v>0</v>
      </c>
      <c r="AU54" s="84">
        <f>ROUND(AU55+AU61+AU67,5)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ROUND(AZ55+AZ61+AZ67,2)</f>
        <v>0</v>
      </c>
      <c r="BA54" s="83">
        <f>ROUND(BA55+BA61+BA67,2)</f>
        <v>0</v>
      </c>
      <c r="BB54" s="83">
        <f>ROUND(BB55+BB61+BB67,2)</f>
        <v>0</v>
      </c>
      <c r="BC54" s="83">
        <f>ROUND(BC55+BC61+BC67,2)</f>
        <v>0</v>
      </c>
      <c r="BD54" s="85">
        <f>ROUND(BD55+BD61+BD67,2)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B55" s="88"/>
      <c r="C55" s="89"/>
      <c r="D55" s="342" t="s">
        <v>73</v>
      </c>
      <c r="E55" s="342"/>
      <c r="F55" s="342"/>
      <c r="G55" s="342"/>
      <c r="H55" s="342"/>
      <c r="I55" s="90"/>
      <c r="J55" s="342" t="s">
        <v>74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70">
        <f>ROUND(SUM(AG56:AG60),2)</f>
        <v>0</v>
      </c>
      <c r="AH55" s="371"/>
      <c r="AI55" s="371"/>
      <c r="AJ55" s="371"/>
      <c r="AK55" s="371"/>
      <c r="AL55" s="371"/>
      <c r="AM55" s="371"/>
      <c r="AN55" s="376">
        <f t="shared" si="0"/>
        <v>0</v>
      </c>
      <c r="AO55" s="371"/>
      <c r="AP55" s="371"/>
      <c r="AQ55" s="91" t="s">
        <v>75</v>
      </c>
      <c r="AR55" s="92"/>
      <c r="AS55" s="93">
        <f>ROUND(SUM(AS56:AS60),2)</f>
        <v>0</v>
      </c>
      <c r="AT55" s="94">
        <f t="shared" si="1"/>
        <v>0</v>
      </c>
      <c r="AU55" s="95">
        <f>ROUND(SUM(AU56:AU60),5)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ROUND(SUM(AZ56:AZ60),2)</f>
        <v>0</v>
      </c>
      <c r="BA55" s="94">
        <f>ROUND(SUM(BA56:BA60),2)</f>
        <v>0</v>
      </c>
      <c r="BB55" s="94">
        <f>ROUND(SUM(BB56:BB60),2)</f>
        <v>0</v>
      </c>
      <c r="BC55" s="94">
        <f>ROUND(SUM(BC56:BC60),2)</f>
        <v>0</v>
      </c>
      <c r="BD55" s="96">
        <f>ROUND(SUM(BD56:BD60),2)</f>
        <v>0</v>
      </c>
      <c r="BS55" s="97" t="s">
        <v>68</v>
      </c>
      <c r="BT55" s="97" t="s">
        <v>76</v>
      </c>
      <c r="BU55" s="97" t="s">
        <v>70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4" customFormat="1" ht="23.25" customHeight="1">
      <c r="A56" s="98" t="s">
        <v>79</v>
      </c>
      <c r="B56" s="53"/>
      <c r="C56" s="99"/>
      <c r="D56" s="99"/>
      <c r="E56" s="343" t="s">
        <v>80</v>
      </c>
      <c r="F56" s="343"/>
      <c r="G56" s="343"/>
      <c r="H56" s="343"/>
      <c r="I56" s="343"/>
      <c r="J56" s="99"/>
      <c r="K56" s="343" t="s">
        <v>81</v>
      </c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68">
        <f>'SO 101-1 - KOMUNIKACE'!J32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100" t="s">
        <v>82</v>
      </c>
      <c r="AR56" s="55"/>
      <c r="AS56" s="101">
        <v>0</v>
      </c>
      <c r="AT56" s="102">
        <f t="shared" si="1"/>
        <v>0</v>
      </c>
      <c r="AU56" s="103">
        <f>'SO 101-1 - KOMUNIKACE'!P97</f>
        <v>0</v>
      </c>
      <c r="AV56" s="102">
        <f>'SO 101-1 - KOMUNIKACE'!J35</f>
        <v>0</v>
      </c>
      <c r="AW56" s="102">
        <f>'SO 101-1 - KOMUNIKACE'!J36</f>
        <v>0</v>
      </c>
      <c r="AX56" s="102">
        <f>'SO 101-1 - KOMUNIKACE'!J37</f>
        <v>0</v>
      </c>
      <c r="AY56" s="102">
        <f>'SO 101-1 - KOMUNIKACE'!J38</f>
        <v>0</v>
      </c>
      <c r="AZ56" s="102">
        <f>'SO 101-1 - KOMUNIKACE'!F35</f>
        <v>0</v>
      </c>
      <c r="BA56" s="102">
        <f>'SO 101-1 - KOMUNIKACE'!F36</f>
        <v>0</v>
      </c>
      <c r="BB56" s="102">
        <f>'SO 101-1 - KOMUNIKACE'!F37</f>
        <v>0</v>
      </c>
      <c r="BC56" s="102">
        <f>'SO 101-1 - KOMUNIKACE'!F38</f>
        <v>0</v>
      </c>
      <c r="BD56" s="104">
        <f>'SO 101-1 - KOMUNIKACE'!F39</f>
        <v>0</v>
      </c>
      <c r="BT56" s="105" t="s">
        <v>78</v>
      </c>
      <c r="BV56" s="105" t="s">
        <v>71</v>
      </c>
      <c r="BW56" s="105" t="s">
        <v>83</v>
      </c>
      <c r="BX56" s="105" t="s">
        <v>77</v>
      </c>
      <c r="CL56" s="105" t="s">
        <v>19</v>
      </c>
    </row>
    <row r="57" spans="1:91" s="4" customFormat="1" ht="23.25" customHeight="1">
      <c r="A57" s="98" t="s">
        <v>79</v>
      </c>
      <c r="B57" s="53"/>
      <c r="C57" s="99"/>
      <c r="D57" s="99"/>
      <c r="E57" s="343" t="s">
        <v>84</v>
      </c>
      <c r="F57" s="343"/>
      <c r="G57" s="343"/>
      <c r="H57" s="343"/>
      <c r="I57" s="343"/>
      <c r="J57" s="99"/>
      <c r="K57" s="343" t="s">
        <v>85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68">
        <f>'SO 401-1 - VEŘEJNÉ OSVĚTLENÍ'!J32</f>
        <v>0</v>
      </c>
      <c r="AH57" s="369"/>
      <c r="AI57" s="369"/>
      <c r="AJ57" s="369"/>
      <c r="AK57" s="369"/>
      <c r="AL57" s="369"/>
      <c r="AM57" s="369"/>
      <c r="AN57" s="368">
        <f t="shared" si="0"/>
        <v>0</v>
      </c>
      <c r="AO57" s="369"/>
      <c r="AP57" s="369"/>
      <c r="AQ57" s="100" t="s">
        <v>82</v>
      </c>
      <c r="AR57" s="55"/>
      <c r="AS57" s="101">
        <v>0</v>
      </c>
      <c r="AT57" s="102">
        <f t="shared" si="1"/>
        <v>0</v>
      </c>
      <c r="AU57" s="103">
        <f>'SO 401-1 - VEŘEJNÉ OSVĚTLENÍ'!P95</f>
        <v>0</v>
      </c>
      <c r="AV57" s="102">
        <f>'SO 401-1 - VEŘEJNÉ OSVĚTLENÍ'!J35</f>
        <v>0</v>
      </c>
      <c r="AW57" s="102">
        <f>'SO 401-1 - VEŘEJNÉ OSVĚTLENÍ'!J36</f>
        <v>0</v>
      </c>
      <c r="AX57" s="102">
        <f>'SO 401-1 - VEŘEJNÉ OSVĚTLENÍ'!J37</f>
        <v>0</v>
      </c>
      <c r="AY57" s="102">
        <f>'SO 401-1 - VEŘEJNÉ OSVĚTLENÍ'!J38</f>
        <v>0</v>
      </c>
      <c r="AZ57" s="102">
        <f>'SO 401-1 - VEŘEJNÉ OSVĚTLENÍ'!F35</f>
        <v>0</v>
      </c>
      <c r="BA57" s="102">
        <f>'SO 401-1 - VEŘEJNÉ OSVĚTLENÍ'!F36</f>
        <v>0</v>
      </c>
      <c r="BB57" s="102">
        <f>'SO 401-1 - VEŘEJNÉ OSVĚTLENÍ'!F37</f>
        <v>0</v>
      </c>
      <c r="BC57" s="102">
        <f>'SO 401-1 - VEŘEJNÉ OSVĚTLENÍ'!F38</f>
        <v>0</v>
      </c>
      <c r="BD57" s="104">
        <f>'SO 401-1 - VEŘEJNÉ OSVĚTLENÍ'!F39</f>
        <v>0</v>
      </c>
      <c r="BT57" s="105" t="s">
        <v>78</v>
      </c>
      <c r="BV57" s="105" t="s">
        <v>71</v>
      </c>
      <c r="BW57" s="105" t="s">
        <v>86</v>
      </c>
      <c r="BX57" s="105" t="s">
        <v>77</v>
      </c>
      <c r="CL57" s="105" t="s">
        <v>19</v>
      </c>
    </row>
    <row r="58" spans="1:91" s="4" customFormat="1" ht="16.5" customHeight="1">
      <c r="A58" s="98" t="s">
        <v>79</v>
      </c>
      <c r="B58" s="53"/>
      <c r="C58" s="99"/>
      <c r="D58" s="99"/>
      <c r="E58" s="343" t="s">
        <v>87</v>
      </c>
      <c r="F58" s="343"/>
      <c r="G58" s="343"/>
      <c r="H58" s="343"/>
      <c r="I58" s="343"/>
      <c r="J58" s="99"/>
      <c r="K58" s="343" t="s">
        <v>88</v>
      </c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68">
        <f>'SO-1 - VRN V+K'!J32</f>
        <v>0</v>
      </c>
      <c r="AH58" s="369"/>
      <c r="AI58" s="369"/>
      <c r="AJ58" s="369"/>
      <c r="AK58" s="369"/>
      <c r="AL58" s="369"/>
      <c r="AM58" s="369"/>
      <c r="AN58" s="368">
        <f t="shared" si="0"/>
        <v>0</v>
      </c>
      <c r="AO58" s="369"/>
      <c r="AP58" s="369"/>
      <c r="AQ58" s="100" t="s">
        <v>82</v>
      </c>
      <c r="AR58" s="55"/>
      <c r="AS58" s="101">
        <v>0</v>
      </c>
      <c r="AT58" s="102">
        <f t="shared" si="1"/>
        <v>0</v>
      </c>
      <c r="AU58" s="103">
        <f>'SO-1 - VRN V+K'!P90</f>
        <v>0</v>
      </c>
      <c r="AV58" s="102">
        <f>'SO-1 - VRN V+K'!J35</f>
        <v>0</v>
      </c>
      <c r="AW58" s="102">
        <f>'SO-1 - VRN V+K'!J36</f>
        <v>0</v>
      </c>
      <c r="AX58" s="102">
        <f>'SO-1 - VRN V+K'!J37</f>
        <v>0</v>
      </c>
      <c r="AY58" s="102">
        <f>'SO-1 - VRN V+K'!J38</f>
        <v>0</v>
      </c>
      <c r="AZ58" s="102">
        <f>'SO-1 - VRN V+K'!F35</f>
        <v>0</v>
      </c>
      <c r="BA58" s="102">
        <f>'SO-1 - VRN V+K'!F36</f>
        <v>0</v>
      </c>
      <c r="BB58" s="102">
        <f>'SO-1 - VRN V+K'!F37</f>
        <v>0</v>
      </c>
      <c r="BC58" s="102">
        <f>'SO-1 - VRN V+K'!F38</f>
        <v>0</v>
      </c>
      <c r="BD58" s="104">
        <f>'SO-1 - VRN V+K'!F39</f>
        <v>0</v>
      </c>
      <c r="BT58" s="105" t="s">
        <v>78</v>
      </c>
      <c r="BV58" s="105" t="s">
        <v>71</v>
      </c>
      <c r="BW58" s="105" t="s">
        <v>89</v>
      </c>
      <c r="BX58" s="105" t="s">
        <v>77</v>
      </c>
      <c r="CL58" s="105" t="s">
        <v>19</v>
      </c>
    </row>
    <row r="59" spans="1:91" s="4" customFormat="1" ht="23.25" customHeight="1">
      <c r="A59" s="98" t="s">
        <v>79</v>
      </c>
      <c r="B59" s="53"/>
      <c r="C59" s="99"/>
      <c r="D59" s="99"/>
      <c r="E59" s="343" t="s">
        <v>90</v>
      </c>
      <c r="F59" s="343"/>
      <c r="G59" s="343"/>
      <c r="H59" s="343"/>
      <c r="I59" s="343"/>
      <c r="J59" s="99"/>
      <c r="K59" s="343" t="s">
        <v>91</v>
      </c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68">
        <f>'SO 102-1 - VODOVOD'!J32</f>
        <v>0</v>
      </c>
      <c r="AH59" s="369"/>
      <c r="AI59" s="369"/>
      <c r="AJ59" s="369"/>
      <c r="AK59" s="369"/>
      <c r="AL59" s="369"/>
      <c r="AM59" s="369"/>
      <c r="AN59" s="368">
        <f t="shared" si="0"/>
        <v>0</v>
      </c>
      <c r="AO59" s="369"/>
      <c r="AP59" s="369"/>
      <c r="AQ59" s="100" t="s">
        <v>82</v>
      </c>
      <c r="AR59" s="55"/>
      <c r="AS59" s="101">
        <v>0</v>
      </c>
      <c r="AT59" s="102">
        <f t="shared" si="1"/>
        <v>0</v>
      </c>
      <c r="AU59" s="103">
        <f>'SO 102-1 - VODOVOD'!P91</f>
        <v>0</v>
      </c>
      <c r="AV59" s="102">
        <f>'SO 102-1 - VODOVOD'!J35</f>
        <v>0</v>
      </c>
      <c r="AW59" s="102">
        <f>'SO 102-1 - VODOVOD'!J36</f>
        <v>0</v>
      </c>
      <c r="AX59" s="102">
        <f>'SO 102-1 - VODOVOD'!J37</f>
        <v>0</v>
      </c>
      <c r="AY59" s="102">
        <f>'SO 102-1 - VODOVOD'!J38</f>
        <v>0</v>
      </c>
      <c r="AZ59" s="102">
        <f>'SO 102-1 - VODOVOD'!F35</f>
        <v>0</v>
      </c>
      <c r="BA59" s="102">
        <f>'SO 102-1 - VODOVOD'!F36</f>
        <v>0</v>
      </c>
      <c r="BB59" s="102">
        <f>'SO 102-1 - VODOVOD'!F37</f>
        <v>0</v>
      </c>
      <c r="BC59" s="102">
        <f>'SO 102-1 - VODOVOD'!F38</f>
        <v>0</v>
      </c>
      <c r="BD59" s="104">
        <f>'SO 102-1 - VODOVOD'!F39</f>
        <v>0</v>
      </c>
      <c r="BT59" s="105" t="s">
        <v>78</v>
      </c>
      <c r="BV59" s="105" t="s">
        <v>71</v>
      </c>
      <c r="BW59" s="105" t="s">
        <v>92</v>
      </c>
      <c r="BX59" s="105" t="s">
        <v>77</v>
      </c>
      <c r="CL59" s="105" t="s">
        <v>19</v>
      </c>
    </row>
    <row r="60" spans="1:91" s="4" customFormat="1" ht="23.25" customHeight="1">
      <c r="A60" s="98" t="s">
        <v>79</v>
      </c>
      <c r="B60" s="53"/>
      <c r="C60" s="99"/>
      <c r="D60" s="99"/>
      <c r="E60" s="343" t="s">
        <v>93</v>
      </c>
      <c r="F60" s="343"/>
      <c r="G60" s="343"/>
      <c r="H60" s="343"/>
      <c r="I60" s="343"/>
      <c r="J60" s="99"/>
      <c r="K60" s="343" t="s">
        <v>94</v>
      </c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68">
        <f>'SO 103-1 - KANALIZACE'!J32</f>
        <v>0</v>
      </c>
      <c r="AH60" s="369"/>
      <c r="AI60" s="369"/>
      <c r="AJ60" s="369"/>
      <c r="AK60" s="369"/>
      <c r="AL60" s="369"/>
      <c r="AM60" s="369"/>
      <c r="AN60" s="368">
        <f t="shared" si="0"/>
        <v>0</v>
      </c>
      <c r="AO60" s="369"/>
      <c r="AP60" s="369"/>
      <c r="AQ60" s="100" t="s">
        <v>82</v>
      </c>
      <c r="AR60" s="55"/>
      <c r="AS60" s="101">
        <v>0</v>
      </c>
      <c r="AT60" s="102">
        <f t="shared" si="1"/>
        <v>0</v>
      </c>
      <c r="AU60" s="103">
        <f>'SO 103-1 - KANALIZACE'!P94</f>
        <v>0</v>
      </c>
      <c r="AV60" s="102">
        <f>'SO 103-1 - KANALIZACE'!J35</f>
        <v>0</v>
      </c>
      <c r="AW60" s="102">
        <f>'SO 103-1 - KANALIZACE'!J36</f>
        <v>0</v>
      </c>
      <c r="AX60" s="102">
        <f>'SO 103-1 - KANALIZACE'!J37</f>
        <v>0</v>
      </c>
      <c r="AY60" s="102">
        <f>'SO 103-1 - KANALIZACE'!J38</f>
        <v>0</v>
      </c>
      <c r="AZ60" s="102">
        <f>'SO 103-1 - KANALIZACE'!F35</f>
        <v>0</v>
      </c>
      <c r="BA60" s="102">
        <f>'SO 103-1 - KANALIZACE'!F36</f>
        <v>0</v>
      </c>
      <c r="BB60" s="102">
        <f>'SO 103-1 - KANALIZACE'!F37</f>
        <v>0</v>
      </c>
      <c r="BC60" s="102">
        <f>'SO 103-1 - KANALIZACE'!F38</f>
        <v>0</v>
      </c>
      <c r="BD60" s="104">
        <f>'SO 103-1 - KANALIZACE'!F39</f>
        <v>0</v>
      </c>
      <c r="BT60" s="105" t="s">
        <v>78</v>
      </c>
      <c r="BV60" s="105" t="s">
        <v>71</v>
      </c>
      <c r="BW60" s="105" t="s">
        <v>95</v>
      </c>
      <c r="BX60" s="105" t="s">
        <v>77</v>
      </c>
      <c r="CL60" s="105" t="s">
        <v>19</v>
      </c>
    </row>
    <row r="61" spans="1:91" s="7" customFormat="1" ht="16.5" customHeight="1">
      <c r="B61" s="88"/>
      <c r="C61" s="89"/>
      <c r="D61" s="342" t="s">
        <v>96</v>
      </c>
      <c r="E61" s="342"/>
      <c r="F61" s="342"/>
      <c r="G61" s="342"/>
      <c r="H61" s="342"/>
      <c r="I61" s="90"/>
      <c r="J61" s="342" t="s">
        <v>97</v>
      </c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70">
        <f>ROUND(SUM(AG62:AG66),2)</f>
        <v>0</v>
      </c>
      <c r="AH61" s="371"/>
      <c r="AI61" s="371"/>
      <c r="AJ61" s="371"/>
      <c r="AK61" s="371"/>
      <c r="AL61" s="371"/>
      <c r="AM61" s="371"/>
      <c r="AN61" s="376">
        <f t="shared" si="0"/>
        <v>0</v>
      </c>
      <c r="AO61" s="371"/>
      <c r="AP61" s="371"/>
      <c r="AQ61" s="91" t="s">
        <v>75</v>
      </c>
      <c r="AR61" s="92"/>
      <c r="AS61" s="93">
        <f>ROUND(SUM(AS62:AS66),2)</f>
        <v>0</v>
      </c>
      <c r="AT61" s="94">
        <f t="shared" si="1"/>
        <v>0</v>
      </c>
      <c r="AU61" s="95">
        <f>ROUND(SUM(AU62:AU66),5)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ROUND(SUM(AZ62:AZ66),2)</f>
        <v>0</v>
      </c>
      <c r="BA61" s="94">
        <f>ROUND(SUM(BA62:BA66),2)</f>
        <v>0</v>
      </c>
      <c r="BB61" s="94">
        <f>ROUND(SUM(BB62:BB66),2)</f>
        <v>0</v>
      </c>
      <c r="BC61" s="94">
        <f>ROUND(SUM(BC62:BC66),2)</f>
        <v>0</v>
      </c>
      <c r="BD61" s="96">
        <f>ROUND(SUM(BD62:BD66),2)</f>
        <v>0</v>
      </c>
      <c r="BS61" s="97" t="s">
        <v>68</v>
      </c>
      <c r="BT61" s="97" t="s">
        <v>76</v>
      </c>
      <c r="BU61" s="97" t="s">
        <v>70</v>
      </c>
      <c r="BV61" s="97" t="s">
        <v>71</v>
      </c>
      <c r="BW61" s="97" t="s">
        <v>98</v>
      </c>
      <c r="BX61" s="97" t="s">
        <v>5</v>
      </c>
      <c r="CL61" s="97" t="s">
        <v>19</v>
      </c>
      <c r="CM61" s="97" t="s">
        <v>78</v>
      </c>
    </row>
    <row r="62" spans="1:91" s="4" customFormat="1" ht="23.25" customHeight="1">
      <c r="A62" s="98" t="s">
        <v>79</v>
      </c>
      <c r="B62" s="53"/>
      <c r="C62" s="99"/>
      <c r="D62" s="99"/>
      <c r="E62" s="343" t="s">
        <v>99</v>
      </c>
      <c r="F62" s="343"/>
      <c r="G62" s="343"/>
      <c r="H62" s="343"/>
      <c r="I62" s="343"/>
      <c r="J62" s="99"/>
      <c r="K62" s="343" t="s">
        <v>81</v>
      </c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68">
        <f>'SO 101-2 - KOMUNIKACE'!J32</f>
        <v>0</v>
      </c>
      <c r="AH62" s="369"/>
      <c r="AI62" s="369"/>
      <c r="AJ62" s="369"/>
      <c r="AK62" s="369"/>
      <c r="AL62" s="369"/>
      <c r="AM62" s="369"/>
      <c r="AN62" s="368">
        <f t="shared" si="0"/>
        <v>0</v>
      </c>
      <c r="AO62" s="369"/>
      <c r="AP62" s="369"/>
      <c r="AQ62" s="100" t="s">
        <v>82</v>
      </c>
      <c r="AR62" s="55"/>
      <c r="AS62" s="101">
        <v>0</v>
      </c>
      <c r="AT62" s="102">
        <f t="shared" si="1"/>
        <v>0</v>
      </c>
      <c r="AU62" s="103">
        <f>'SO 101-2 - KOMUNIKACE'!P99</f>
        <v>0</v>
      </c>
      <c r="AV62" s="102">
        <f>'SO 101-2 - KOMUNIKACE'!J35</f>
        <v>0</v>
      </c>
      <c r="AW62" s="102">
        <f>'SO 101-2 - KOMUNIKACE'!J36</f>
        <v>0</v>
      </c>
      <c r="AX62" s="102">
        <f>'SO 101-2 - KOMUNIKACE'!J37</f>
        <v>0</v>
      </c>
      <c r="AY62" s="102">
        <f>'SO 101-2 - KOMUNIKACE'!J38</f>
        <v>0</v>
      </c>
      <c r="AZ62" s="102">
        <f>'SO 101-2 - KOMUNIKACE'!F35</f>
        <v>0</v>
      </c>
      <c r="BA62" s="102">
        <f>'SO 101-2 - KOMUNIKACE'!F36</f>
        <v>0</v>
      </c>
      <c r="BB62" s="102">
        <f>'SO 101-2 - KOMUNIKACE'!F37</f>
        <v>0</v>
      </c>
      <c r="BC62" s="102">
        <f>'SO 101-2 - KOMUNIKACE'!F38</f>
        <v>0</v>
      </c>
      <c r="BD62" s="104">
        <f>'SO 101-2 - KOMUNIKACE'!F39</f>
        <v>0</v>
      </c>
      <c r="BT62" s="105" t="s">
        <v>78</v>
      </c>
      <c r="BV62" s="105" t="s">
        <v>71</v>
      </c>
      <c r="BW62" s="105" t="s">
        <v>100</v>
      </c>
      <c r="BX62" s="105" t="s">
        <v>98</v>
      </c>
      <c r="CL62" s="105" t="s">
        <v>19</v>
      </c>
    </row>
    <row r="63" spans="1:91" s="4" customFormat="1" ht="23.25" customHeight="1">
      <c r="A63" s="98" t="s">
        <v>79</v>
      </c>
      <c r="B63" s="53"/>
      <c r="C63" s="99"/>
      <c r="D63" s="99"/>
      <c r="E63" s="343" t="s">
        <v>101</v>
      </c>
      <c r="F63" s="343"/>
      <c r="G63" s="343"/>
      <c r="H63" s="343"/>
      <c r="I63" s="343"/>
      <c r="J63" s="99"/>
      <c r="K63" s="343" t="s">
        <v>85</v>
      </c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68">
        <f>'SO 401-2 - VEŘEJNÉ OSVĚTLENÍ'!J32</f>
        <v>0</v>
      </c>
      <c r="AH63" s="369"/>
      <c r="AI63" s="369"/>
      <c r="AJ63" s="369"/>
      <c r="AK63" s="369"/>
      <c r="AL63" s="369"/>
      <c r="AM63" s="369"/>
      <c r="AN63" s="368">
        <f t="shared" si="0"/>
        <v>0</v>
      </c>
      <c r="AO63" s="369"/>
      <c r="AP63" s="369"/>
      <c r="AQ63" s="100" t="s">
        <v>82</v>
      </c>
      <c r="AR63" s="55"/>
      <c r="AS63" s="101">
        <v>0</v>
      </c>
      <c r="AT63" s="102">
        <f t="shared" si="1"/>
        <v>0</v>
      </c>
      <c r="AU63" s="103">
        <f>'SO 401-2 - VEŘEJNÉ OSVĚTLENÍ'!P95</f>
        <v>0</v>
      </c>
      <c r="AV63" s="102">
        <f>'SO 401-2 - VEŘEJNÉ OSVĚTLENÍ'!J35</f>
        <v>0</v>
      </c>
      <c r="AW63" s="102">
        <f>'SO 401-2 - VEŘEJNÉ OSVĚTLENÍ'!J36</f>
        <v>0</v>
      </c>
      <c r="AX63" s="102">
        <f>'SO 401-2 - VEŘEJNÉ OSVĚTLENÍ'!J37</f>
        <v>0</v>
      </c>
      <c r="AY63" s="102">
        <f>'SO 401-2 - VEŘEJNÉ OSVĚTLENÍ'!J38</f>
        <v>0</v>
      </c>
      <c r="AZ63" s="102">
        <f>'SO 401-2 - VEŘEJNÉ OSVĚTLENÍ'!F35</f>
        <v>0</v>
      </c>
      <c r="BA63" s="102">
        <f>'SO 401-2 - VEŘEJNÉ OSVĚTLENÍ'!F36</f>
        <v>0</v>
      </c>
      <c r="BB63" s="102">
        <f>'SO 401-2 - VEŘEJNÉ OSVĚTLENÍ'!F37</f>
        <v>0</v>
      </c>
      <c r="BC63" s="102">
        <f>'SO 401-2 - VEŘEJNÉ OSVĚTLENÍ'!F38</f>
        <v>0</v>
      </c>
      <c r="BD63" s="104">
        <f>'SO 401-2 - VEŘEJNÉ OSVĚTLENÍ'!F39</f>
        <v>0</v>
      </c>
      <c r="BT63" s="105" t="s">
        <v>78</v>
      </c>
      <c r="BV63" s="105" t="s">
        <v>71</v>
      </c>
      <c r="BW63" s="105" t="s">
        <v>102</v>
      </c>
      <c r="BX63" s="105" t="s">
        <v>98</v>
      </c>
      <c r="CL63" s="105" t="s">
        <v>19</v>
      </c>
    </row>
    <row r="64" spans="1:91" s="4" customFormat="1" ht="16.5" customHeight="1">
      <c r="A64" s="98" t="s">
        <v>79</v>
      </c>
      <c r="B64" s="53"/>
      <c r="C64" s="99"/>
      <c r="D64" s="99"/>
      <c r="E64" s="343" t="s">
        <v>103</v>
      </c>
      <c r="F64" s="343"/>
      <c r="G64" s="343"/>
      <c r="H64" s="343"/>
      <c r="I64" s="343"/>
      <c r="J64" s="99"/>
      <c r="K64" s="343" t="s">
        <v>88</v>
      </c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68">
        <f>'SO-2 - VRN V+K'!J32</f>
        <v>0</v>
      </c>
      <c r="AH64" s="369"/>
      <c r="AI64" s="369"/>
      <c r="AJ64" s="369"/>
      <c r="AK64" s="369"/>
      <c r="AL64" s="369"/>
      <c r="AM64" s="369"/>
      <c r="AN64" s="368">
        <f t="shared" si="0"/>
        <v>0</v>
      </c>
      <c r="AO64" s="369"/>
      <c r="AP64" s="369"/>
      <c r="AQ64" s="100" t="s">
        <v>82</v>
      </c>
      <c r="AR64" s="55"/>
      <c r="AS64" s="101">
        <v>0</v>
      </c>
      <c r="AT64" s="102">
        <f t="shared" si="1"/>
        <v>0</v>
      </c>
      <c r="AU64" s="103">
        <f>'SO-2 - VRN V+K'!P90</f>
        <v>0</v>
      </c>
      <c r="AV64" s="102">
        <f>'SO-2 - VRN V+K'!J35</f>
        <v>0</v>
      </c>
      <c r="AW64" s="102">
        <f>'SO-2 - VRN V+K'!J36</f>
        <v>0</v>
      </c>
      <c r="AX64" s="102">
        <f>'SO-2 - VRN V+K'!J37</f>
        <v>0</v>
      </c>
      <c r="AY64" s="102">
        <f>'SO-2 - VRN V+K'!J38</f>
        <v>0</v>
      </c>
      <c r="AZ64" s="102">
        <f>'SO-2 - VRN V+K'!F35</f>
        <v>0</v>
      </c>
      <c r="BA64" s="102">
        <f>'SO-2 - VRN V+K'!F36</f>
        <v>0</v>
      </c>
      <c r="BB64" s="102">
        <f>'SO-2 - VRN V+K'!F37</f>
        <v>0</v>
      </c>
      <c r="BC64" s="102">
        <f>'SO-2 - VRN V+K'!F38</f>
        <v>0</v>
      </c>
      <c r="BD64" s="104">
        <f>'SO-2 - VRN V+K'!F39</f>
        <v>0</v>
      </c>
      <c r="BT64" s="105" t="s">
        <v>78</v>
      </c>
      <c r="BV64" s="105" t="s">
        <v>71</v>
      </c>
      <c r="BW64" s="105" t="s">
        <v>104</v>
      </c>
      <c r="BX64" s="105" t="s">
        <v>98</v>
      </c>
      <c r="CL64" s="105" t="s">
        <v>19</v>
      </c>
    </row>
    <row r="65" spans="1:91" s="4" customFormat="1" ht="23.25" customHeight="1">
      <c r="A65" s="98" t="s">
        <v>79</v>
      </c>
      <c r="B65" s="53"/>
      <c r="C65" s="99"/>
      <c r="D65" s="99"/>
      <c r="E65" s="343" t="s">
        <v>105</v>
      </c>
      <c r="F65" s="343"/>
      <c r="G65" s="343"/>
      <c r="H65" s="343"/>
      <c r="I65" s="343"/>
      <c r="J65" s="99"/>
      <c r="K65" s="343" t="s">
        <v>91</v>
      </c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68">
        <f>'SO 102-2 - VODOVOD'!J32</f>
        <v>0</v>
      </c>
      <c r="AH65" s="369"/>
      <c r="AI65" s="369"/>
      <c r="AJ65" s="369"/>
      <c r="AK65" s="369"/>
      <c r="AL65" s="369"/>
      <c r="AM65" s="369"/>
      <c r="AN65" s="368">
        <f t="shared" si="0"/>
        <v>0</v>
      </c>
      <c r="AO65" s="369"/>
      <c r="AP65" s="369"/>
      <c r="AQ65" s="100" t="s">
        <v>82</v>
      </c>
      <c r="AR65" s="55"/>
      <c r="AS65" s="101">
        <v>0</v>
      </c>
      <c r="AT65" s="102">
        <f t="shared" si="1"/>
        <v>0</v>
      </c>
      <c r="AU65" s="103">
        <f>'SO 102-2 - VODOVOD'!P93</f>
        <v>0</v>
      </c>
      <c r="AV65" s="102">
        <f>'SO 102-2 - VODOVOD'!J35</f>
        <v>0</v>
      </c>
      <c r="AW65" s="102">
        <f>'SO 102-2 - VODOVOD'!J36</f>
        <v>0</v>
      </c>
      <c r="AX65" s="102">
        <f>'SO 102-2 - VODOVOD'!J37</f>
        <v>0</v>
      </c>
      <c r="AY65" s="102">
        <f>'SO 102-2 - VODOVOD'!J38</f>
        <v>0</v>
      </c>
      <c r="AZ65" s="102">
        <f>'SO 102-2 - VODOVOD'!F35</f>
        <v>0</v>
      </c>
      <c r="BA65" s="102">
        <f>'SO 102-2 - VODOVOD'!F36</f>
        <v>0</v>
      </c>
      <c r="BB65" s="102">
        <f>'SO 102-2 - VODOVOD'!F37</f>
        <v>0</v>
      </c>
      <c r="BC65" s="102">
        <f>'SO 102-2 - VODOVOD'!F38</f>
        <v>0</v>
      </c>
      <c r="BD65" s="104">
        <f>'SO 102-2 - VODOVOD'!F39</f>
        <v>0</v>
      </c>
      <c r="BT65" s="105" t="s">
        <v>78</v>
      </c>
      <c r="BV65" s="105" t="s">
        <v>71</v>
      </c>
      <c r="BW65" s="105" t="s">
        <v>106</v>
      </c>
      <c r="BX65" s="105" t="s">
        <v>98</v>
      </c>
      <c r="CL65" s="105" t="s">
        <v>19</v>
      </c>
    </row>
    <row r="66" spans="1:91" s="4" customFormat="1" ht="23.25" customHeight="1">
      <c r="A66" s="98" t="s">
        <v>79</v>
      </c>
      <c r="B66" s="53"/>
      <c r="C66" s="99"/>
      <c r="D66" s="99"/>
      <c r="E66" s="343" t="s">
        <v>107</v>
      </c>
      <c r="F66" s="343"/>
      <c r="G66" s="343"/>
      <c r="H66" s="343"/>
      <c r="I66" s="343"/>
      <c r="J66" s="99"/>
      <c r="K66" s="343" t="s">
        <v>94</v>
      </c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68">
        <f>'SO 103-2 - KANALIZACE'!J32</f>
        <v>0</v>
      </c>
      <c r="AH66" s="369"/>
      <c r="AI66" s="369"/>
      <c r="AJ66" s="369"/>
      <c r="AK66" s="369"/>
      <c r="AL66" s="369"/>
      <c r="AM66" s="369"/>
      <c r="AN66" s="368">
        <f t="shared" si="0"/>
        <v>0</v>
      </c>
      <c r="AO66" s="369"/>
      <c r="AP66" s="369"/>
      <c r="AQ66" s="100" t="s">
        <v>82</v>
      </c>
      <c r="AR66" s="55"/>
      <c r="AS66" s="101">
        <v>0</v>
      </c>
      <c r="AT66" s="102">
        <f t="shared" si="1"/>
        <v>0</v>
      </c>
      <c r="AU66" s="103">
        <f>'SO 103-2 - KANALIZACE'!P93</f>
        <v>0</v>
      </c>
      <c r="AV66" s="102">
        <f>'SO 103-2 - KANALIZACE'!J35</f>
        <v>0</v>
      </c>
      <c r="AW66" s="102">
        <f>'SO 103-2 - KANALIZACE'!J36</f>
        <v>0</v>
      </c>
      <c r="AX66" s="102">
        <f>'SO 103-2 - KANALIZACE'!J37</f>
        <v>0</v>
      </c>
      <c r="AY66" s="102">
        <f>'SO 103-2 - KANALIZACE'!J38</f>
        <v>0</v>
      </c>
      <c r="AZ66" s="102">
        <f>'SO 103-2 - KANALIZACE'!F35</f>
        <v>0</v>
      </c>
      <c r="BA66" s="102">
        <f>'SO 103-2 - KANALIZACE'!F36</f>
        <v>0</v>
      </c>
      <c r="BB66" s="102">
        <f>'SO 103-2 - KANALIZACE'!F37</f>
        <v>0</v>
      </c>
      <c r="BC66" s="102">
        <f>'SO 103-2 - KANALIZACE'!F38</f>
        <v>0</v>
      </c>
      <c r="BD66" s="104">
        <f>'SO 103-2 - KANALIZACE'!F39</f>
        <v>0</v>
      </c>
      <c r="BT66" s="105" t="s">
        <v>78</v>
      </c>
      <c r="BV66" s="105" t="s">
        <v>71</v>
      </c>
      <c r="BW66" s="105" t="s">
        <v>108</v>
      </c>
      <c r="BX66" s="105" t="s">
        <v>98</v>
      </c>
      <c r="CL66" s="105" t="s">
        <v>19</v>
      </c>
    </row>
    <row r="67" spans="1:91" s="7" customFormat="1" ht="16.5" customHeight="1">
      <c r="B67" s="88"/>
      <c r="C67" s="89"/>
      <c r="D67" s="342" t="s">
        <v>109</v>
      </c>
      <c r="E67" s="342"/>
      <c r="F67" s="342"/>
      <c r="G67" s="342"/>
      <c r="H67" s="342"/>
      <c r="I67" s="90"/>
      <c r="J67" s="342" t="s">
        <v>110</v>
      </c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70">
        <f>ROUND(SUM(AG68:AG71),2)</f>
        <v>0</v>
      </c>
      <c r="AH67" s="371"/>
      <c r="AI67" s="371"/>
      <c r="AJ67" s="371"/>
      <c r="AK67" s="371"/>
      <c r="AL67" s="371"/>
      <c r="AM67" s="371"/>
      <c r="AN67" s="376">
        <f t="shared" si="0"/>
        <v>0</v>
      </c>
      <c r="AO67" s="371"/>
      <c r="AP67" s="371"/>
      <c r="AQ67" s="91" t="s">
        <v>75</v>
      </c>
      <c r="AR67" s="92"/>
      <c r="AS67" s="93">
        <f>ROUND(SUM(AS68:AS71),2)</f>
        <v>0</v>
      </c>
      <c r="AT67" s="94">
        <f t="shared" si="1"/>
        <v>0</v>
      </c>
      <c r="AU67" s="95">
        <f>ROUND(SUM(AU68:AU71),5)</f>
        <v>0</v>
      </c>
      <c r="AV67" s="94">
        <f>ROUND(AZ67*L29,2)</f>
        <v>0</v>
      </c>
      <c r="AW67" s="94">
        <f>ROUND(BA67*L30,2)</f>
        <v>0</v>
      </c>
      <c r="AX67" s="94">
        <f>ROUND(BB67*L29,2)</f>
        <v>0</v>
      </c>
      <c r="AY67" s="94">
        <f>ROUND(BC67*L30,2)</f>
        <v>0</v>
      </c>
      <c r="AZ67" s="94">
        <f>ROUND(SUM(AZ68:AZ71),2)</f>
        <v>0</v>
      </c>
      <c r="BA67" s="94">
        <f>ROUND(SUM(BA68:BA71),2)</f>
        <v>0</v>
      </c>
      <c r="BB67" s="94">
        <f>ROUND(SUM(BB68:BB71),2)</f>
        <v>0</v>
      </c>
      <c r="BC67" s="94">
        <f>ROUND(SUM(BC68:BC71),2)</f>
        <v>0</v>
      </c>
      <c r="BD67" s="96">
        <f>ROUND(SUM(BD68:BD71),2)</f>
        <v>0</v>
      </c>
      <c r="BS67" s="97" t="s">
        <v>68</v>
      </c>
      <c r="BT67" s="97" t="s">
        <v>76</v>
      </c>
      <c r="BU67" s="97" t="s">
        <v>70</v>
      </c>
      <c r="BV67" s="97" t="s">
        <v>71</v>
      </c>
      <c r="BW67" s="97" t="s">
        <v>111</v>
      </c>
      <c r="BX67" s="97" t="s">
        <v>5</v>
      </c>
      <c r="CL67" s="97" t="s">
        <v>19</v>
      </c>
      <c r="CM67" s="97" t="s">
        <v>78</v>
      </c>
    </row>
    <row r="68" spans="1:91" s="4" customFormat="1" ht="23.25" customHeight="1">
      <c r="A68" s="98" t="s">
        <v>79</v>
      </c>
      <c r="B68" s="53"/>
      <c r="C68" s="99"/>
      <c r="D68" s="99"/>
      <c r="E68" s="343" t="s">
        <v>112</v>
      </c>
      <c r="F68" s="343"/>
      <c r="G68" s="343"/>
      <c r="H68" s="343"/>
      <c r="I68" s="343"/>
      <c r="J68" s="99"/>
      <c r="K68" s="343" t="s">
        <v>81</v>
      </c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68">
        <f>'SO 101-3 - KOMUNIKACE'!J32</f>
        <v>0</v>
      </c>
      <c r="AH68" s="369"/>
      <c r="AI68" s="369"/>
      <c r="AJ68" s="369"/>
      <c r="AK68" s="369"/>
      <c r="AL68" s="369"/>
      <c r="AM68" s="369"/>
      <c r="AN68" s="368">
        <f t="shared" si="0"/>
        <v>0</v>
      </c>
      <c r="AO68" s="369"/>
      <c r="AP68" s="369"/>
      <c r="AQ68" s="100" t="s">
        <v>82</v>
      </c>
      <c r="AR68" s="55"/>
      <c r="AS68" s="101">
        <v>0</v>
      </c>
      <c r="AT68" s="102">
        <f t="shared" si="1"/>
        <v>0</v>
      </c>
      <c r="AU68" s="103">
        <f>'SO 101-3 - KOMUNIKACE'!P99</f>
        <v>0</v>
      </c>
      <c r="AV68" s="102">
        <f>'SO 101-3 - KOMUNIKACE'!J35</f>
        <v>0</v>
      </c>
      <c r="AW68" s="102">
        <f>'SO 101-3 - KOMUNIKACE'!J36</f>
        <v>0</v>
      </c>
      <c r="AX68" s="102">
        <f>'SO 101-3 - KOMUNIKACE'!J37</f>
        <v>0</v>
      </c>
      <c r="AY68" s="102">
        <f>'SO 101-3 - KOMUNIKACE'!J38</f>
        <v>0</v>
      </c>
      <c r="AZ68" s="102">
        <f>'SO 101-3 - KOMUNIKACE'!F35</f>
        <v>0</v>
      </c>
      <c r="BA68" s="102">
        <f>'SO 101-3 - KOMUNIKACE'!F36</f>
        <v>0</v>
      </c>
      <c r="BB68" s="102">
        <f>'SO 101-3 - KOMUNIKACE'!F37</f>
        <v>0</v>
      </c>
      <c r="BC68" s="102">
        <f>'SO 101-3 - KOMUNIKACE'!F38</f>
        <v>0</v>
      </c>
      <c r="BD68" s="104">
        <f>'SO 101-3 - KOMUNIKACE'!F39</f>
        <v>0</v>
      </c>
      <c r="BT68" s="105" t="s">
        <v>78</v>
      </c>
      <c r="BV68" s="105" t="s">
        <v>71</v>
      </c>
      <c r="BW68" s="105" t="s">
        <v>113</v>
      </c>
      <c r="BX68" s="105" t="s">
        <v>111</v>
      </c>
      <c r="CL68" s="105" t="s">
        <v>19</v>
      </c>
    </row>
    <row r="69" spans="1:91" s="4" customFormat="1" ht="23.25" customHeight="1">
      <c r="A69" s="98" t="s">
        <v>79</v>
      </c>
      <c r="B69" s="53"/>
      <c r="C69" s="99"/>
      <c r="D69" s="99"/>
      <c r="E69" s="343" t="s">
        <v>114</v>
      </c>
      <c r="F69" s="343"/>
      <c r="G69" s="343"/>
      <c r="H69" s="343"/>
      <c r="I69" s="343"/>
      <c r="J69" s="99"/>
      <c r="K69" s="343" t="s">
        <v>85</v>
      </c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68">
        <f>'SO 401-3 - VEŘEJNÉ OSVĚTLENÍ'!J32</f>
        <v>0</v>
      </c>
      <c r="AH69" s="369"/>
      <c r="AI69" s="369"/>
      <c r="AJ69" s="369"/>
      <c r="AK69" s="369"/>
      <c r="AL69" s="369"/>
      <c r="AM69" s="369"/>
      <c r="AN69" s="368">
        <f t="shared" si="0"/>
        <v>0</v>
      </c>
      <c r="AO69" s="369"/>
      <c r="AP69" s="369"/>
      <c r="AQ69" s="100" t="s">
        <v>82</v>
      </c>
      <c r="AR69" s="55"/>
      <c r="AS69" s="101">
        <v>0</v>
      </c>
      <c r="AT69" s="102">
        <f t="shared" si="1"/>
        <v>0</v>
      </c>
      <c r="AU69" s="103">
        <f>'SO 401-3 - VEŘEJNÉ OSVĚTLENÍ'!P98</f>
        <v>0</v>
      </c>
      <c r="AV69" s="102">
        <f>'SO 401-3 - VEŘEJNÉ OSVĚTLENÍ'!J35</f>
        <v>0</v>
      </c>
      <c r="AW69" s="102">
        <f>'SO 401-3 - VEŘEJNÉ OSVĚTLENÍ'!J36</f>
        <v>0</v>
      </c>
      <c r="AX69" s="102">
        <f>'SO 401-3 - VEŘEJNÉ OSVĚTLENÍ'!J37</f>
        <v>0</v>
      </c>
      <c r="AY69" s="102">
        <f>'SO 401-3 - VEŘEJNÉ OSVĚTLENÍ'!J38</f>
        <v>0</v>
      </c>
      <c r="AZ69" s="102">
        <f>'SO 401-3 - VEŘEJNÉ OSVĚTLENÍ'!F35</f>
        <v>0</v>
      </c>
      <c r="BA69" s="102">
        <f>'SO 401-3 - VEŘEJNÉ OSVĚTLENÍ'!F36</f>
        <v>0</v>
      </c>
      <c r="BB69" s="102">
        <f>'SO 401-3 - VEŘEJNÉ OSVĚTLENÍ'!F37</f>
        <v>0</v>
      </c>
      <c r="BC69" s="102">
        <f>'SO 401-3 - VEŘEJNÉ OSVĚTLENÍ'!F38</f>
        <v>0</v>
      </c>
      <c r="BD69" s="104">
        <f>'SO 401-3 - VEŘEJNÉ OSVĚTLENÍ'!F39</f>
        <v>0</v>
      </c>
      <c r="BT69" s="105" t="s">
        <v>78</v>
      </c>
      <c r="BV69" s="105" t="s">
        <v>71</v>
      </c>
      <c r="BW69" s="105" t="s">
        <v>115</v>
      </c>
      <c r="BX69" s="105" t="s">
        <v>111</v>
      </c>
      <c r="CL69" s="105" t="s">
        <v>19</v>
      </c>
    </row>
    <row r="70" spans="1:91" s="4" customFormat="1" ht="16.5" customHeight="1">
      <c r="A70" s="98" t="s">
        <v>79</v>
      </c>
      <c r="B70" s="53"/>
      <c r="C70" s="99"/>
      <c r="D70" s="99"/>
      <c r="E70" s="343" t="s">
        <v>116</v>
      </c>
      <c r="F70" s="343"/>
      <c r="G70" s="343"/>
      <c r="H70" s="343"/>
      <c r="I70" s="343"/>
      <c r="J70" s="99"/>
      <c r="K70" s="343" t="s">
        <v>88</v>
      </c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68">
        <f>'SO-3 - VRN V+K'!J32</f>
        <v>0</v>
      </c>
      <c r="AH70" s="369"/>
      <c r="AI70" s="369"/>
      <c r="AJ70" s="369"/>
      <c r="AK70" s="369"/>
      <c r="AL70" s="369"/>
      <c r="AM70" s="369"/>
      <c r="AN70" s="368">
        <f t="shared" si="0"/>
        <v>0</v>
      </c>
      <c r="AO70" s="369"/>
      <c r="AP70" s="369"/>
      <c r="AQ70" s="100" t="s">
        <v>82</v>
      </c>
      <c r="AR70" s="55"/>
      <c r="AS70" s="101">
        <v>0</v>
      </c>
      <c r="AT70" s="102">
        <f t="shared" si="1"/>
        <v>0</v>
      </c>
      <c r="AU70" s="103">
        <f>'SO-3 - VRN V+K'!P90</f>
        <v>0</v>
      </c>
      <c r="AV70" s="102">
        <f>'SO-3 - VRN V+K'!J35</f>
        <v>0</v>
      </c>
      <c r="AW70" s="102">
        <f>'SO-3 - VRN V+K'!J36</f>
        <v>0</v>
      </c>
      <c r="AX70" s="102">
        <f>'SO-3 - VRN V+K'!J37</f>
        <v>0</v>
      </c>
      <c r="AY70" s="102">
        <f>'SO-3 - VRN V+K'!J38</f>
        <v>0</v>
      </c>
      <c r="AZ70" s="102">
        <f>'SO-3 - VRN V+K'!F35</f>
        <v>0</v>
      </c>
      <c r="BA70" s="102">
        <f>'SO-3 - VRN V+K'!F36</f>
        <v>0</v>
      </c>
      <c r="BB70" s="102">
        <f>'SO-3 - VRN V+K'!F37</f>
        <v>0</v>
      </c>
      <c r="BC70" s="102">
        <f>'SO-3 - VRN V+K'!F38</f>
        <v>0</v>
      </c>
      <c r="BD70" s="104">
        <f>'SO-3 - VRN V+K'!F39</f>
        <v>0</v>
      </c>
      <c r="BT70" s="105" t="s">
        <v>78</v>
      </c>
      <c r="BV70" s="105" t="s">
        <v>71</v>
      </c>
      <c r="BW70" s="105" t="s">
        <v>117</v>
      </c>
      <c r="BX70" s="105" t="s">
        <v>111</v>
      </c>
      <c r="CL70" s="105" t="s">
        <v>19</v>
      </c>
    </row>
    <row r="71" spans="1:91" s="4" customFormat="1" ht="23.25" customHeight="1">
      <c r="A71" s="98" t="s">
        <v>79</v>
      </c>
      <c r="B71" s="53"/>
      <c r="C71" s="99"/>
      <c r="D71" s="99"/>
      <c r="E71" s="343" t="s">
        <v>118</v>
      </c>
      <c r="F71" s="343"/>
      <c r="G71" s="343"/>
      <c r="H71" s="343"/>
      <c r="I71" s="343"/>
      <c r="J71" s="99"/>
      <c r="K71" s="343" t="s">
        <v>91</v>
      </c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68">
        <f>'SO 102-3 - VODOVOD'!J32</f>
        <v>0</v>
      </c>
      <c r="AH71" s="369"/>
      <c r="AI71" s="369"/>
      <c r="AJ71" s="369"/>
      <c r="AK71" s="369"/>
      <c r="AL71" s="369"/>
      <c r="AM71" s="369"/>
      <c r="AN71" s="368">
        <f t="shared" si="0"/>
        <v>0</v>
      </c>
      <c r="AO71" s="369"/>
      <c r="AP71" s="369"/>
      <c r="AQ71" s="100" t="s">
        <v>82</v>
      </c>
      <c r="AR71" s="55"/>
      <c r="AS71" s="106">
        <v>0</v>
      </c>
      <c r="AT71" s="107">
        <f t="shared" si="1"/>
        <v>0</v>
      </c>
      <c r="AU71" s="108">
        <f>'SO 102-3 - VODOVOD'!P91</f>
        <v>0</v>
      </c>
      <c r="AV71" s="107">
        <f>'SO 102-3 - VODOVOD'!J35</f>
        <v>0</v>
      </c>
      <c r="AW71" s="107">
        <f>'SO 102-3 - VODOVOD'!J36</f>
        <v>0</v>
      </c>
      <c r="AX71" s="107">
        <f>'SO 102-3 - VODOVOD'!J37</f>
        <v>0</v>
      </c>
      <c r="AY71" s="107">
        <f>'SO 102-3 - VODOVOD'!J38</f>
        <v>0</v>
      </c>
      <c r="AZ71" s="107">
        <f>'SO 102-3 - VODOVOD'!F35</f>
        <v>0</v>
      </c>
      <c r="BA71" s="107">
        <f>'SO 102-3 - VODOVOD'!F36</f>
        <v>0</v>
      </c>
      <c r="BB71" s="107">
        <f>'SO 102-3 - VODOVOD'!F37</f>
        <v>0</v>
      </c>
      <c r="BC71" s="107">
        <f>'SO 102-3 - VODOVOD'!F38</f>
        <v>0</v>
      </c>
      <c r="BD71" s="109">
        <f>'SO 102-3 - VODOVOD'!F39</f>
        <v>0</v>
      </c>
      <c r="BT71" s="105" t="s">
        <v>78</v>
      </c>
      <c r="BV71" s="105" t="s">
        <v>71</v>
      </c>
      <c r="BW71" s="105" t="s">
        <v>119</v>
      </c>
      <c r="BX71" s="105" t="s">
        <v>111</v>
      </c>
      <c r="CL71" s="105" t="s">
        <v>19</v>
      </c>
    </row>
    <row r="72" spans="1:91" s="2" customFormat="1" ht="30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  <row r="73" spans="1:9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</sheetData>
  <sheetProtection algorithmName="SHA-512" hashValue="jprmw2btSBulpdgmNz/ESbBhdhoBK1BrB2iNidTN60qbpOFCSQoSQFw50BsWpax6k48sI1BoCeeKEUZkKaNsHQ==" saltValue="Jvjn7lkxSfb5pg+zMbJM0qPyf8uTe7THjZcPdfpdXlb6cUu/2IfMJUOmi0vbve0Gh8+oV+3f12Hbd+RjOR8acg==" spinCount="100000" sheet="1" objects="1" scenarios="1" formatColumns="0" formatRows="0"/>
  <mergeCells count="106"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62:AP62"/>
    <mergeCell ref="AN55:AP55"/>
    <mergeCell ref="AN60:AP60"/>
    <mergeCell ref="AN56:AP56"/>
    <mergeCell ref="AN57:AP57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69:I69"/>
    <mergeCell ref="K69:AF69"/>
    <mergeCell ref="E70:I70"/>
    <mergeCell ref="K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AN61:AP61"/>
    <mergeCell ref="AN58:AP58"/>
    <mergeCell ref="C52:G52"/>
    <mergeCell ref="D61:H61"/>
    <mergeCell ref="D55:H55"/>
    <mergeCell ref="E60:I60"/>
    <mergeCell ref="E56:I56"/>
    <mergeCell ref="E64:I64"/>
    <mergeCell ref="E57:I57"/>
    <mergeCell ref="E62:I62"/>
    <mergeCell ref="E58:I58"/>
    <mergeCell ref="E59:I59"/>
    <mergeCell ref="E63:I63"/>
    <mergeCell ref="I52:AF52"/>
    <mergeCell ref="J61:AF61"/>
    <mergeCell ref="J55:AF55"/>
    <mergeCell ref="K62:AF62"/>
    <mergeCell ref="K58:AF58"/>
    <mergeCell ref="K63:AF63"/>
    <mergeCell ref="K60:AF60"/>
    <mergeCell ref="K56:AF56"/>
    <mergeCell ref="K64:AF64"/>
    <mergeCell ref="K59:AF59"/>
    <mergeCell ref="K57:AF57"/>
  </mergeCells>
  <hyperlinks>
    <hyperlink ref="A56" location="'SO 101-1 - KOMUNIKACE'!C2" display="/"/>
    <hyperlink ref="A57" location="'SO 401-1 - VEŘEJNÉ OSVĚTLENÍ'!C2" display="/"/>
    <hyperlink ref="A58" location="'SO-1 - VRN V+K'!C2" display="/"/>
    <hyperlink ref="A59" location="'SO 102-1 - VODOVOD'!C2" display="/"/>
    <hyperlink ref="A60" location="'SO 103-1 - KANALIZACE'!C2" display="/"/>
    <hyperlink ref="A62" location="'SO 101-2 - KOMUNIKACE'!C2" display="/"/>
    <hyperlink ref="A63" location="'SO 401-2 - VEŘEJNÉ OSVĚTLENÍ'!C2" display="/"/>
    <hyperlink ref="A64" location="'SO-2 - VRN V+K'!C2" display="/"/>
    <hyperlink ref="A65" location="'SO 102-2 - VODOVOD'!C2" display="/"/>
    <hyperlink ref="A66" location="'SO 103-2 - KANALIZACE'!C2" display="/"/>
    <hyperlink ref="A68" location="'SO 101-3 - KOMUNIKACE'!C2" display="/"/>
    <hyperlink ref="A69" location="'SO 401-3 - VEŘEJNÉ OSVĚTLENÍ'!C2" display="/"/>
    <hyperlink ref="A70" location="'SO-3 - VRN V+K'!C2" display="/"/>
    <hyperlink ref="A71" location="'SO 102-3 - VODO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122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124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126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127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ROUND((SUM(BE97:BE256)),  2)</f>
        <v>0</v>
      </c>
      <c r="G35" s="36"/>
      <c r="H35" s="36"/>
      <c r="I35" s="126">
        <v>0.21</v>
      </c>
      <c r="J35" s="125">
        <f>ROUND(((SUM(BE97:BE256))*I35),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ROUND((SUM(BF97:BF256)),  2)</f>
        <v>0</v>
      </c>
      <c r="G36" s="36"/>
      <c r="H36" s="36"/>
      <c r="I36" s="126">
        <v>0.15</v>
      </c>
      <c r="J36" s="125">
        <f>ROUND(((SUM(BF97:BF256))*I36),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ROUND((SUM(BG97:BG256)),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ROUND((SUM(BH97:BH256)),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ROUND((SUM(BI97:BI256)),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122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101-1 - KOMUNIKACE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Klohout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J156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135</v>
      </c>
      <c r="E67" s="150"/>
      <c r="F67" s="150"/>
      <c r="G67" s="150"/>
      <c r="H67" s="150"/>
      <c r="I67" s="150"/>
      <c r="J67" s="151">
        <f>J185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136</v>
      </c>
      <c r="E68" s="150"/>
      <c r="F68" s="150"/>
      <c r="G68" s="150"/>
      <c r="H68" s="150"/>
      <c r="I68" s="150"/>
      <c r="J68" s="151">
        <f>J195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137</v>
      </c>
      <c r="E69" s="150"/>
      <c r="F69" s="150"/>
      <c r="G69" s="150"/>
      <c r="H69" s="150"/>
      <c r="I69" s="150"/>
      <c r="J69" s="151">
        <f>J215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138</v>
      </c>
      <c r="E70" s="150"/>
      <c r="F70" s="150"/>
      <c r="G70" s="150"/>
      <c r="H70" s="150"/>
      <c r="I70" s="150"/>
      <c r="J70" s="151">
        <f>J220</f>
        <v>0</v>
      </c>
      <c r="K70" s="99"/>
      <c r="L70" s="152"/>
    </row>
    <row r="71" spans="1:31" s="9" customFormat="1" ht="24.95" customHeight="1">
      <c r="B71" s="142"/>
      <c r="C71" s="143"/>
      <c r="D71" s="144" t="s">
        <v>139</v>
      </c>
      <c r="E71" s="145"/>
      <c r="F71" s="145"/>
      <c r="G71" s="145"/>
      <c r="H71" s="145"/>
      <c r="I71" s="145"/>
      <c r="J71" s="146">
        <f>J222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J223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141</v>
      </c>
      <c r="E73" s="150"/>
      <c r="F73" s="150"/>
      <c r="G73" s="150"/>
      <c r="H73" s="150"/>
      <c r="I73" s="150"/>
      <c r="J73" s="151">
        <f>J233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142</v>
      </c>
      <c r="E74" s="150"/>
      <c r="F74" s="150"/>
      <c r="G74" s="150"/>
      <c r="H74" s="150"/>
      <c r="I74" s="150"/>
      <c r="J74" s="151">
        <f>J239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143</v>
      </c>
      <c r="E75" s="150"/>
      <c r="F75" s="150"/>
      <c r="G75" s="150"/>
      <c r="H75" s="150"/>
      <c r="I75" s="150"/>
      <c r="J75" s="151">
        <f>J249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144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91" t="str">
        <f>E7</f>
        <v>Oprava povrchu komunikací, výměna vodovodu a kanalizace v Klatovech 2022, 1. část</v>
      </c>
      <c r="F85" s="392"/>
      <c r="G85" s="392"/>
      <c r="H85" s="392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1" t="s">
        <v>122</v>
      </c>
      <c r="F87" s="393"/>
      <c r="G87" s="393"/>
      <c r="H87" s="393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123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5" t="str">
        <f>E11</f>
        <v>SO 101-1 - KOMUNIKACE</v>
      </c>
      <c r="F89" s="393"/>
      <c r="G89" s="393"/>
      <c r="H89" s="393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Klatovy</v>
      </c>
      <c r="G91" s="38"/>
      <c r="H91" s="38"/>
      <c r="I91" s="31" t="s">
        <v>23</v>
      </c>
      <c r="J91" s="61" t="str">
        <f>IF(J14="","",J14)</f>
        <v>21. 12. 2021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E17</f>
        <v>Město klatovy</v>
      </c>
      <c r="G93" s="38"/>
      <c r="H93" s="38"/>
      <c r="I93" s="31" t="s">
        <v>30</v>
      </c>
      <c r="J93" s="34" t="str">
        <f>E23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IF(E20="","",E20)</f>
        <v>Vyplň údaj</v>
      </c>
      <c r="G94" s="38"/>
      <c r="H94" s="38"/>
      <c r="I94" s="31" t="s">
        <v>32</v>
      </c>
      <c r="J94" s="34" t="str">
        <f>E26</f>
        <v>Klohout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145</v>
      </c>
      <c r="D96" s="156" t="s">
        <v>54</v>
      </c>
      <c r="E96" s="156" t="s">
        <v>50</v>
      </c>
      <c r="F96" s="156" t="s">
        <v>51</v>
      </c>
      <c r="G96" s="156" t="s">
        <v>146</v>
      </c>
      <c r="H96" s="156" t="s">
        <v>147</v>
      </c>
      <c r="I96" s="156" t="s">
        <v>148</v>
      </c>
      <c r="J96" s="156" t="s">
        <v>130</v>
      </c>
      <c r="K96" s="157" t="s">
        <v>149</v>
      </c>
      <c r="L96" s="158"/>
      <c r="M96" s="70" t="s">
        <v>19</v>
      </c>
      <c r="N96" s="71" t="s">
        <v>39</v>
      </c>
      <c r="O96" s="71" t="s">
        <v>150</v>
      </c>
      <c r="P96" s="71" t="s">
        <v>151</v>
      </c>
      <c r="Q96" s="71" t="s">
        <v>152</v>
      </c>
      <c r="R96" s="71" t="s">
        <v>153</v>
      </c>
      <c r="S96" s="71" t="s">
        <v>154</v>
      </c>
      <c r="T96" s="72" t="s">
        <v>155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P98+P222</f>
        <v>0</v>
      </c>
      <c r="Q97" s="74"/>
      <c r="R97" s="161">
        <f>R98+R222</f>
        <v>187.00859430000003</v>
      </c>
      <c r="S97" s="74"/>
      <c r="T97" s="162">
        <f>T98+T222</f>
        <v>508.61224999999996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68</v>
      </c>
      <c r="AU97" s="19" t="s">
        <v>131</v>
      </c>
      <c r="BK97" s="163">
        <f>BK98+BK222</f>
        <v>0</v>
      </c>
    </row>
    <row r="98" spans="1:65" s="12" customFormat="1" ht="25.9" customHeight="1">
      <c r="B98" s="164"/>
      <c r="C98" s="165"/>
      <c r="D98" s="166" t="s">
        <v>68</v>
      </c>
      <c r="E98" s="167" t="s">
        <v>157</v>
      </c>
      <c r="F98" s="167" t="s">
        <v>158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P99+P156+P185+P195+P215+P220</f>
        <v>0</v>
      </c>
      <c r="Q98" s="172"/>
      <c r="R98" s="173">
        <f>R99+R156+R185+R195+R215+R220</f>
        <v>187.00859430000003</v>
      </c>
      <c r="S98" s="172"/>
      <c r="T98" s="174">
        <f>T99+T156+T185+T195+T215+T220</f>
        <v>508.61224999999996</v>
      </c>
      <c r="AR98" s="175" t="s">
        <v>76</v>
      </c>
      <c r="AT98" s="176" t="s">
        <v>68</v>
      </c>
      <c r="AU98" s="176" t="s">
        <v>69</v>
      </c>
      <c r="AY98" s="175" t="s">
        <v>159</v>
      </c>
      <c r="BK98" s="177">
        <f>BK99+BK156+BK185+BK195+BK215+BK220</f>
        <v>0</v>
      </c>
    </row>
    <row r="99" spans="1:65" s="12" customFormat="1" ht="22.9" customHeight="1">
      <c r="B99" s="164"/>
      <c r="C99" s="165"/>
      <c r="D99" s="166" t="s">
        <v>68</v>
      </c>
      <c r="E99" s="178" t="s">
        <v>76</v>
      </c>
      <c r="F99" s="178" t="s">
        <v>160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SUM(P100:P155)</f>
        <v>0</v>
      </c>
      <c r="Q99" s="172"/>
      <c r="R99" s="173">
        <f>SUM(R100:R155)</f>
        <v>26.058060000000001</v>
      </c>
      <c r="S99" s="172"/>
      <c r="T99" s="174">
        <f>SUM(T100:T155)</f>
        <v>508.61224999999996</v>
      </c>
      <c r="AR99" s="175" t="s">
        <v>76</v>
      </c>
      <c r="AT99" s="176" t="s">
        <v>68</v>
      </c>
      <c r="AU99" s="176" t="s">
        <v>76</v>
      </c>
      <c r="AY99" s="175" t="s">
        <v>159</v>
      </c>
      <c r="BK99" s="177">
        <f>SUM(BK100:BK155)</f>
        <v>0</v>
      </c>
    </row>
    <row r="100" spans="1:65" s="2" customFormat="1" ht="66.75" customHeight="1">
      <c r="A100" s="36"/>
      <c r="B100" s="37"/>
      <c r="C100" s="180" t="s">
        <v>76</v>
      </c>
      <c r="D100" s="180" t="s">
        <v>161</v>
      </c>
      <c r="E100" s="181" t="s">
        <v>162</v>
      </c>
      <c r="F100" s="182" t="s">
        <v>163</v>
      </c>
      <c r="G100" s="183" t="s">
        <v>164</v>
      </c>
      <c r="H100" s="184">
        <v>3.75</v>
      </c>
      <c r="I100" s="185"/>
      <c r="J100" s="186">
        <f>ROUND(I100*H100,2)</f>
        <v>0</v>
      </c>
      <c r="K100" s="182" t="s">
        <v>165</v>
      </c>
      <c r="L100" s="41"/>
      <c r="M100" s="187" t="s">
        <v>19</v>
      </c>
      <c r="N100" s="188" t="s">
        <v>40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0.28100000000000003</v>
      </c>
      <c r="T100" s="190">
        <f>S100*H100</f>
        <v>1.0537500000000002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166</v>
      </c>
      <c r="AT100" s="191" t="s">
        <v>161</v>
      </c>
      <c r="AU100" s="191" t="s">
        <v>78</v>
      </c>
      <c r="AY100" s="19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76</v>
      </c>
      <c r="BK100" s="192">
        <f>ROUND(I100*H100,2)</f>
        <v>0</v>
      </c>
      <c r="BL100" s="19" t="s">
        <v>166</v>
      </c>
      <c r="BM100" s="191" t="s">
        <v>167</v>
      </c>
    </row>
    <row r="101" spans="1:65" s="13" customFormat="1" ht="11.25">
      <c r="B101" s="193"/>
      <c r="C101" s="194"/>
      <c r="D101" s="195" t="s">
        <v>168</v>
      </c>
      <c r="E101" s="196" t="s">
        <v>19</v>
      </c>
      <c r="F101" s="197" t="s">
        <v>169</v>
      </c>
      <c r="G101" s="194"/>
      <c r="H101" s="198">
        <v>3.75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78</v>
      </c>
      <c r="AV101" s="13" t="s">
        <v>78</v>
      </c>
      <c r="AW101" s="13" t="s">
        <v>31</v>
      </c>
      <c r="AX101" s="13" t="s">
        <v>69</v>
      </c>
      <c r="AY101" s="204" t="s">
        <v>159</v>
      </c>
    </row>
    <row r="102" spans="1:65" s="14" customFormat="1" ht="11.25">
      <c r="B102" s="205"/>
      <c r="C102" s="206"/>
      <c r="D102" s="195" t="s">
        <v>168</v>
      </c>
      <c r="E102" s="207" t="s">
        <v>19</v>
      </c>
      <c r="F102" s="208" t="s">
        <v>170</v>
      </c>
      <c r="G102" s="206"/>
      <c r="H102" s="209">
        <v>3.75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78</v>
      </c>
      <c r="AV102" s="14" t="s">
        <v>166</v>
      </c>
      <c r="AW102" s="14" t="s">
        <v>31</v>
      </c>
      <c r="AX102" s="14" t="s">
        <v>76</v>
      </c>
      <c r="AY102" s="215" t="s">
        <v>159</v>
      </c>
    </row>
    <row r="103" spans="1:65" s="2" customFormat="1" ht="55.5" customHeight="1">
      <c r="A103" s="36"/>
      <c r="B103" s="37"/>
      <c r="C103" s="180" t="s">
        <v>78</v>
      </c>
      <c r="D103" s="180" t="s">
        <v>161</v>
      </c>
      <c r="E103" s="181" t="s">
        <v>171</v>
      </c>
      <c r="F103" s="182" t="s">
        <v>172</v>
      </c>
      <c r="G103" s="183" t="s">
        <v>164</v>
      </c>
      <c r="H103" s="184">
        <v>573.5</v>
      </c>
      <c r="I103" s="185"/>
      <c r="J103" s="186">
        <f>ROUND(I103*H103,2)</f>
        <v>0</v>
      </c>
      <c r="K103" s="182" t="s">
        <v>165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0.18099999999999999</v>
      </c>
      <c r="T103" s="190">
        <f>S103*H103</f>
        <v>103.8035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173</v>
      </c>
    </row>
    <row r="104" spans="1:65" s="13" customFormat="1" ht="11.25">
      <c r="B104" s="193"/>
      <c r="C104" s="194"/>
      <c r="D104" s="195" t="s">
        <v>168</v>
      </c>
      <c r="E104" s="196" t="s">
        <v>19</v>
      </c>
      <c r="F104" s="197" t="s">
        <v>174</v>
      </c>
      <c r="G104" s="194"/>
      <c r="H104" s="198">
        <v>573.5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78</v>
      </c>
      <c r="AV104" s="13" t="s">
        <v>78</v>
      </c>
      <c r="AW104" s="13" t="s">
        <v>31</v>
      </c>
      <c r="AX104" s="13" t="s">
        <v>69</v>
      </c>
      <c r="AY104" s="204" t="s">
        <v>159</v>
      </c>
    </row>
    <row r="105" spans="1:65" s="14" customFormat="1" ht="11.25">
      <c r="B105" s="205"/>
      <c r="C105" s="206"/>
      <c r="D105" s="195" t="s">
        <v>168</v>
      </c>
      <c r="E105" s="207" t="s">
        <v>19</v>
      </c>
      <c r="F105" s="208" t="s">
        <v>170</v>
      </c>
      <c r="G105" s="206"/>
      <c r="H105" s="209">
        <v>573.5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78</v>
      </c>
      <c r="AV105" s="14" t="s">
        <v>166</v>
      </c>
      <c r="AW105" s="14" t="s">
        <v>31</v>
      </c>
      <c r="AX105" s="14" t="s">
        <v>76</v>
      </c>
      <c r="AY105" s="215" t="s">
        <v>159</v>
      </c>
    </row>
    <row r="106" spans="1:65" s="2" customFormat="1" ht="48">
      <c r="A106" s="36"/>
      <c r="B106" s="37"/>
      <c r="C106" s="180" t="s">
        <v>175</v>
      </c>
      <c r="D106" s="180" t="s">
        <v>161</v>
      </c>
      <c r="E106" s="181" t="s">
        <v>176</v>
      </c>
      <c r="F106" s="182" t="s">
        <v>177</v>
      </c>
      <c r="G106" s="183" t="s">
        <v>164</v>
      </c>
      <c r="H106" s="184">
        <v>1125</v>
      </c>
      <c r="I106" s="185"/>
      <c r="J106" s="186">
        <f>ROUND(I106*H106,2)</f>
        <v>0</v>
      </c>
      <c r="K106" s="182" t="s">
        <v>165</v>
      </c>
      <c r="L106" s="41"/>
      <c r="M106" s="187" t="s">
        <v>19</v>
      </c>
      <c r="N106" s="188" t="s">
        <v>40</v>
      </c>
      <c r="O106" s="66"/>
      <c r="P106" s="189">
        <f>O106*H106</f>
        <v>0</v>
      </c>
      <c r="Q106" s="189">
        <v>1.2E-4</v>
      </c>
      <c r="R106" s="189">
        <f>Q106*H106</f>
        <v>0.13500000000000001</v>
      </c>
      <c r="S106" s="189">
        <v>0.25600000000000001</v>
      </c>
      <c r="T106" s="190">
        <f>S106*H106</f>
        <v>288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166</v>
      </c>
      <c r="AT106" s="191" t="s">
        <v>161</v>
      </c>
      <c r="AU106" s="191" t="s">
        <v>78</v>
      </c>
      <c r="AY106" s="19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76</v>
      </c>
      <c r="BK106" s="192">
        <f>ROUND(I106*H106,2)</f>
        <v>0</v>
      </c>
      <c r="BL106" s="19" t="s">
        <v>166</v>
      </c>
      <c r="BM106" s="191" t="s">
        <v>178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179</v>
      </c>
      <c r="G107" s="194"/>
      <c r="H107" s="198">
        <v>1125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69</v>
      </c>
      <c r="AY107" s="204" t="s">
        <v>159</v>
      </c>
    </row>
    <row r="108" spans="1:65" s="14" customFormat="1" ht="11.25">
      <c r="B108" s="205"/>
      <c r="C108" s="206"/>
      <c r="D108" s="195" t="s">
        <v>168</v>
      </c>
      <c r="E108" s="207" t="s">
        <v>19</v>
      </c>
      <c r="F108" s="208" t="s">
        <v>170</v>
      </c>
      <c r="G108" s="206"/>
      <c r="H108" s="209">
        <v>1125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78</v>
      </c>
      <c r="AV108" s="14" t="s">
        <v>166</v>
      </c>
      <c r="AW108" s="14" t="s">
        <v>31</v>
      </c>
      <c r="AX108" s="14" t="s">
        <v>76</v>
      </c>
      <c r="AY108" s="215" t="s">
        <v>159</v>
      </c>
    </row>
    <row r="109" spans="1:65" s="2" customFormat="1" ht="44.25" customHeight="1">
      <c r="A109" s="36"/>
      <c r="B109" s="37"/>
      <c r="C109" s="180" t="s">
        <v>166</v>
      </c>
      <c r="D109" s="180" t="s">
        <v>161</v>
      </c>
      <c r="E109" s="181" t="s">
        <v>180</v>
      </c>
      <c r="F109" s="182" t="s">
        <v>181</v>
      </c>
      <c r="G109" s="183" t="s">
        <v>182</v>
      </c>
      <c r="H109" s="184">
        <v>279</v>
      </c>
      <c r="I109" s="185"/>
      <c r="J109" s="186">
        <f>ROUND(I109*H109,2)</f>
        <v>0</v>
      </c>
      <c r="K109" s="182" t="s">
        <v>165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0.28999999999999998</v>
      </c>
      <c r="T109" s="190">
        <f>S109*H109</f>
        <v>80.91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166</v>
      </c>
      <c r="BM109" s="191" t="s">
        <v>183</v>
      </c>
    </row>
    <row r="110" spans="1:65" s="13" customFormat="1" ht="11.25">
      <c r="B110" s="193"/>
      <c r="C110" s="194"/>
      <c r="D110" s="195" t="s">
        <v>168</v>
      </c>
      <c r="E110" s="196" t="s">
        <v>19</v>
      </c>
      <c r="F110" s="197" t="s">
        <v>184</v>
      </c>
      <c r="G110" s="194"/>
      <c r="H110" s="198">
        <v>279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78</v>
      </c>
      <c r="AV110" s="13" t="s">
        <v>78</v>
      </c>
      <c r="AW110" s="13" t="s">
        <v>31</v>
      </c>
      <c r="AX110" s="13" t="s">
        <v>69</v>
      </c>
      <c r="AY110" s="204" t="s">
        <v>159</v>
      </c>
    </row>
    <row r="111" spans="1:65" s="14" customFormat="1" ht="11.25">
      <c r="B111" s="205"/>
      <c r="C111" s="206"/>
      <c r="D111" s="195" t="s">
        <v>168</v>
      </c>
      <c r="E111" s="207" t="s">
        <v>19</v>
      </c>
      <c r="F111" s="208" t="s">
        <v>170</v>
      </c>
      <c r="G111" s="206"/>
      <c r="H111" s="209">
        <v>279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78</v>
      </c>
      <c r="AV111" s="14" t="s">
        <v>166</v>
      </c>
      <c r="AW111" s="14" t="s">
        <v>31</v>
      </c>
      <c r="AX111" s="14" t="s">
        <v>76</v>
      </c>
      <c r="AY111" s="215" t="s">
        <v>159</v>
      </c>
    </row>
    <row r="112" spans="1:65" s="2" customFormat="1" ht="44.25" customHeight="1">
      <c r="A112" s="36"/>
      <c r="B112" s="37"/>
      <c r="C112" s="180" t="s">
        <v>185</v>
      </c>
      <c r="D112" s="180" t="s">
        <v>161</v>
      </c>
      <c r="E112" s="181" t="s">
        <v>186</v>
      </c>
      <c r="F112" s="182" t="s">
        <v>187</v>
      </c>
      <c r="G112" s="183" t="s">
        <v>182</v>
      </c>
      <c r="H112" s="184">
        <v>279</v>
      </c>
      <c r="I112" s="185"/>
      <c r="J112" s="186">
        <f>ROUND(I112*H112,2)</f>
        <v>0</v>
      </c>
      <c r="K112" s="182" t="s">
        <v>165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0.115</v>
      </c>
      <c r="T112" s="190">
        <f>S112*H112</f>
        <v>32.085000000000001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166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166</v>
      </c>
      <c r="BM112" s="191" t="s">
        <v>188</v>
      </c>
    </row>
    <row r="113" spans="1:65" s="2" customFormat="1" ht="36">
      <c r="A113" s="36"/>
      <c r="B113" s="37"/>
      <c r="C113" s="180" t="s">
        <v>189</v>
      </c>
      <c r="D113" s="180" t="s">
        <v>161</v>
      </c>
      <c r="E113" s="181" t="s">
        <v>190</v>
      </c>
      <c r="F113" s="182" t="s">
        <v>191</v>
      </c>
      <c r="G113" s="183" t="s">
        <v>182</v>
      </c>
      <c r="H113" s="184">
        <v>69</v>
      </c>
      <c r="I113" s="185"/>
      <c r="J113" s="186">
        <f>ROUND(I113*H113,2)</f>
        <v>0</v>
      </c>
      <c r="K113" s="182" t="s">
        <v>165</v>
      </c>
      <c r="L113" s="41"/>
      <c r="M113" s="187" t="s">
        <v>19</v>
      </c>
      <c r="N113" s="188" t="s">
        <v>40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0.04</v>
      </c>
      <c r="T113" s="190">
        <f>S113*H113</f>
        <v>2.7600000000000002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166</v>
      </c>
      <c r="AT113" s="191" t="s">
        <v>161</v>
      </c>
      <c r="AU113" s="191" t="s">
        <v>78</v>
      </c>
      <c r="AY113" s="19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76</v>
      </c>
      <c r="BK113" s="192">
        <f>ROUND(I113*H113,2)</f>
        <v>0</v>
      </c>
      <c r="BL113" s="19" t="s">
        <v>166</v>
      </c>
      <c r="BM113" s="191" t="s">
        <v>192</v>
      </c>
    </row>
    <row r="114" spans="1:65" s="13" customFormat="1" ht="11.25">
      <c r="B114" s="193"/>
      <c r="C114" s="194"/>
      <c r="D114" s="195" t="s">
        <v>168</v>
      </c>
      <c r="E114" s="196" t="s">
        <v>19</v>
      </c>
      <c r="F114" s="197" t="s">
        <v>193</v>
      </c>
      <c r="G114" s="194"/>
      <c r="H114" s="198">
        <v>69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78</v>
      </c>
      <c r="AV114" s="13" t="s">
        <v>78</v>
      </c>
      <c r="AW114" s="13" t="s">
        <v>31</v>
      </c>
      <c r="AX114" s="13" t="s">
        <v>69</v>
      </c>
      <c r="AY114" s="204" t="s">
        <v>159</v>
      </c>
    </row>
    <row r="115" spans="1:65" s="14" customFormat="1" ht="11.25">
      <c r="B115" s="205"/>
      <c r="C115" s="206"/>
      <c r="D115" s="195" t="s">
        <v>168</v>
      </c>
      <c r="E115" s="207" t="s">
        <v>19</v>
      </c>
      <c r="F115" s="208" t="s">
        <v>170</v>
      </c>
      <c r="G115" s="206"/>
      <c r="H115" s="209">
        <v>69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78</v>
      </c>
      <c r="AV115" s="14" t="s">
        <v>166</v>
      </c>
      <c r="AW115" s="14" t="s">
        <v>31</v>
      </c>
      <c r="AX115" s="14" t="s">
        <v>76</v>
      </c>
      <c r="AY115" s="215" t="s">
        <v>159</v>
      </c>
    </row>
    <row r="116" spans="1:65" s="2" customFormat="1" ht="48">
      <c r="A116" s="36"/>
      <c r="B116" s="37"/>
      <c r="C116" s="180" t="s">
        <v>194</v>
      </c>
      <c r="D116" s="180" t="s">
        <v>161</v>
      </c>
      <c r="E116" s="181" t="s">
        <v>195</v>
      </c>
      <c r="F116" s="182" t="s">
        <v>196</v>
      </c>
      <c r="G116" s="183" t="s">
        <v>197</v>
      </c>
      <c r="H116" s="184">
        <v>294.32</v>
      </c>
      <c r="I116" s="185"/>
      <c r="J116" s="186">
        <f>ROUND(I116*H116,2)</f>
        <v>0</v>
      </c>
      <c r="K116" s="182" t="s">
        <v>165</v>
      </c>
      <c r="L116" s="41"/>
      <c r="M116" s="187" t="s">
        <v>19</v>
      </c>
      <c r="N116" s="188" t="s">
        <v>40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78</v>
      </c>
      <c r="AY116" s="19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76</v>
      </c>
      <c r="BK116" s="192">
        <f>ROUND(I116*H116,2)</f>
        <v>0</v>
      </c>
      <c r="BL116" s="19" t="s">
        <v>166</v>
      </c>
      <c r="BM116" s="191" t="s">
        <v>198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199</v>
      </c>
      <c r="G117" s="194"/>
      <c r="H117" s="198">
        <v>6.8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69</v>
      </c>
      <c r="AY117" s="204" t="s">
        <v>159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200</v>
      </c>
      <c r="G118" s="194"/>
      <c r="H118" s="198">
        <v>15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69</v>
      </c>
      <c r="AY118" s="204" t="s">
        <v>159</v>
      </c>
    </row>
    <row r="119" spans="1:65" s="13" customFormat="1" ht="11.25">
      <c r="B119" s="193"/>
      <c r="C119" s="194"/>
      <c r="D119" s="195" t="s">
        <v>168</v>
      </c>
      <c r="E119" s="196" t="s">
        <v>19</v>
      </c>
      <c r="F119" s="197" t="s">
        <v>201</v>
      </c>
      <c r="G119" s="194"/>
      <c r="H119" s="198">
        <v>2.52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78</v>
      </c>
      <c r="AV119" s="13" t="s">
        <v>78</v>
      </c>
      <c r="AW119" s="13" t="s">
        <v>31</v>
      </c>
      <c r="AX119" s="13" t="s">
        <v>69</v>
      </c>
      <c r="AY119" s="204" t="s">
        <v>159</v>
      </c>
    </row>
    <row r="120" spans="1:65" s="13" customFormat="1" ht="11.25">
      <c r="B120" s="193"/>
      <c r="C120" s="194"/>
      <c r="D120" s="195" t="s">
        <v>168</v>
      </c>
      <c r="E120" s="196" t="s">
        <v>19</v>
      </c>
      <c r="F120" s="197" t="s">
        <v>202</v>
      </c>
      <c r="G120" s="194"/>
      <c r="H120" s="198">
        <v>270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78</v>
      </c>
      <c r="AV120" s="13" t="s">
        <v>78</v>
      </c>
      <c r="AW120" s="13" t="s">
        <v>31</v>
      </c>
      <c r="AX120" s="13" t="s">
        <v>69</v>
      </c>
      <c r="AY120" s="204" t="s">
        <v>159</v>
      </c>
    </row>
    <row r="121" spans="1:65" s="14" customFormat="1" ht="11.25">
      <c r="B121" s="205"/>
      <c r="C121" s="206"/>
      <c r="D121" s="195" t="s">
        <v>168</v>
      </c>
      <c r="E121" s="207" t="s">
        <v>19</v>
      </c>
      <c r="F121" s="208" t="s">
        <v>170</v>
      </c>
      <c r="G121" s="206"/>
      <c r="H121" s="209">
        <v>294.32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78</v>
      </c>
      <c r="AV121" s="14" t="s">
        <v>166</v>
      </c>
      <c r="AW121" s="14" t="s">
        <v>31</v>
      </c>
      <c r="AX121" s="14" t="s">
        <v>76</v>
      </c>
      <c r="AY121" s="215" t="s">
        <v>159</v>
      </c>
    </row>
    <row r="122" spans="1:65" s="2" customFormat="1" ht="36">
      <c r="A122" s="36"/>
      <c r="B122" s="37"/>
      <c r="C122" s="180" t="s">
        <v>203</v>
      </c>
      <c r="D122" s="180" t="s">
        <v>161</v>
      </c>
      <c r="E122" s="181" t="s">
        <v>204</v>
      </c>
      <c r="F122" s="182" t="s">
        <v>205</v>
      </c>
      <c r="G122" s="183" t="s">
        <v>197</v>
      </c>
      <c r="H122" s="184">
        <v>77.58</v>
      </c>
      <c r="I122" s="185"/>
      <c r="J122" s="186">
        <f>ROUND(I122*H122,2)</f>
        <v>0</v>
      </c>
      <c r="K122" s="182" t="s">
        <v>165</v>
      </c>
      <c r="L122" s="41"/>
      <c r="M122" s="187" t="s">
        <v>19</v>
      </c>
      <c r="N122" s="188" t="s">
        <v>40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78</v>
      </c>
      <c r="AY122" s="19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166</v>
      </c>
      <c r="BM122" s="191" t="s">
        <v>206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207</v>
      </c>
      <c r="G123" s="194"/>
      <c r="H123" s="198">
        <v>77.58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69</v>
      </c>
      <c r="AY123" s="204" t="s">
        <v>159</v>
      </c>
    </row>
    <row r="124" spans="1:65" s="14" customFormat="1" ht="11.25">
      <c r="B124" s="205"/>
      <c r="C124" s="206"/>
      <c r="D124" s="195" t="s">
        <v>168</v>
      </c>
      <c r="E124" s="207" t="s">
        <v>19</v>
      </c>
      <c r="F124" s="208" t="s">
        <v>170</v>
      </c>
      <c r="G124" s="206"/>
      <c r="H124" s="209">
        <v>77.58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78</v>
      </c>
      <c r="AV124" s="14" t="s">
        <v>166</v>
      </c>
      <c r="AW124" s="14" t="s">
        <v>31</v>
      </c>
      <c r="AX124" s="14" t="s">
        <v>76</v>
      </c>
      <c r="AY124" s="215" t="s">
        <v>159</v>
      </c>
    </row>
    <row r="125" spans="1:65" s="2" customFormat="1" ht="44.25" customHeight="1">
      <c r="A125" s="36"/>
      <c r="B125" s="37"/>
      <c r="C125" s="180" t="s">
        <v>208</v>
      </c>
      <c r="D125" s="180" t="s">
        <v>161</v>
      </c>
      <c r="E125" s="181" t="s">
        <v>209</v>
      </c>
      <c r="F125" s="182" t="s">
        <v>210</v>
      </c>
      <c r="G125" s="183" t="s">
        <v>197</v>
      </c>
      <c r="H125" s="184">
        <v>130.94999999999999</v>
      </c>
      <c r="I125" s="185"/>
      <c r="J125" s="186">
        <f>ROUND(I125*H125,2)</f>
        <v>0</v>
      </c>
      <c r="K125" s="182" t="s">
        <v>165</v>
      </c>
      <c r="L125" s="41"/>
      <c r="M125" s="187" t="s">
        <v>19</v>
      </c>
      <c r="N125" s="188" t="s">
        <v>40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78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76</v>
      </c>
      <c r="BK125" s="192">
        <f>ROUND(I125*H125,2)</f>
        <v>0</v>
      </c>
      <c r="BL125" s="19" t="s">
        <v>166</v>
      </c>
      <c r="BM125" s="191" t="s">
        <v>211</v>
      </c>
    </row>
    <row r="126" spans="1:65" s="13" customFormat="1" ht="11.25">
      <c r="B126" s="193"/>
      <c r="C126" s="194"/>
      <c r="D126" s="195" t="s">
        <v>168</v>
      </c>
      <c r="E126" s="196" t="s">
        <v>19</v>
      </c>
      <c r="F126" s="197" t="s">
        <v>212</v>
      </c>
      <c r="G126" s="194"/>
      <c r="H126" s="198">
        <v>130.94999999999999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78</v>
      </c>
      <c r="AV126" s="13" t="s">
        <v>78</v>
      </c>
      <c r="AW126" s="13" t="s">
        <v>31</v>
      </c>
      <c r="AX126" s="13" t="s">
        <v>69</v>
      </c>
      <c r="AY126" s="204" t="s">
        <v>159</v>
      </c>
    </row>
    <row r="127" spans="1:65" s="14" customFormat="1" ht="11.25">
      <c r="B127" s="205"/>
      <c r="C127" s="206"/>
      <c r="D127" s="195" t="s">
        <v>168</v>
      </c>
      <c r="E127" s="207" t="s">
        <v>19</v>
      </c>
      <c r="F127" s="208" t="s">
        <v>170</v>
      </c>
      <c r="G127" s="206"/>
      <c r="H127" s="209">
        <v>130.94999999999999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78</v>
      </c>
      <c r="AV127" s="14" t="s">
        <v>166</v>
      </c>
      <c r="AW127" s="14" t="s">
        <v>31</v>
      </c>
      <c r="AX127" s="14" t="s">
        <v>76</v>
      </c>
      <c r="AY127" s="215" t="s">
        <v>159</v>
      </c>
    </row>
    <row r="128" spans="1:65" s="2" customFormat="1" ht="36">
      <c r="A128" s="36"/>
      <c r="B128" s="37"/>
      <c r="C128" s="180" t="s">
        <v>213</v>
      </c>
      <c r="D128" s="180" t="s">
        <v>161</v>
      </c>
      <c r="E128" s="181" t="s">
        <v>214</v>
      </c>
      <c r="F128" s="182" t="s">
        <v>215</v>
      </c>
      <c r="G128" s="183" t="s">
        <v>164</v>
      </c>
      <c r="H128" s="184">
        <v>288</v>
      </c>
      <c r="I128" s="185"/>
      <c r="J128" s="186">
        <f>ROUND(I128*H128,2)</f>
        <v>0</v>
      </c>
      <c r="K128" s="182" t="s">
        <v>165</v>
      </c>
      <c r="L128" s="41"/>
      <c r="M128" s="187" t="s">
        <v>19</v>
      </c>
      <c r="N128" s="188" t="s">
        <v>40</v>
      </c>
      <c r="O128" s="66"/>
      <c r="P128" s="189">
        <f>O128*H128</f>
        <v>0</v>
      </c>
      <c r="Q128" s="189">
        <v>8.4999999999999995E-4</v>
      </c>
      <c r="R128" s="189">
        <f>Q128*H128</f>
        <v>0.24479999999999999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166</v>
      </c>
      <c r="AT128" s="191" t="s">
        <v>161</v>
      </c>
      <c r="AU128" s="191" t="s">
        <v>78</v>
      </c>
      <c r="AY128" s="19" t="s">
        <v>159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76</v>
      </c>
      <c r="BK128" s="192">
        <f>ROUND(I128*H128,2)</f>
        <v>0</v>
      </c>
      <c r="BL128" s="19" t="s">
        <v>166</v>
      </c>
      <c r="BM128" s="191" t="s">
        <v>216</v>
      </c>
    </row>
    <row r="129" spans="1:65" s="13" customFormat="1" ht="11.25">
      <c r="B129" s="193"/>
      <c r="C129" s="194"/>
      <c r="D129" s="195" t="s">
        <v>168</v>
      </c>
      <c r="E129" s="196" t="s">
        <v>19</v>
      </c>
      <c r="F129" s="197" t="s">
        <v>217</v>
      </c>
      <c r="G129" s="194"/>
      <c r="H129" s="198">
        <v>288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31</v>
      </c>
      <c r="AX129" s="13" t="s">
        <v>69</v>
      </c>
      <c r="AY129" s="204" t="s">
        <v>159</v>
      </c>
    </row>
    <row r="130" spans="1:65" s="14" customFormat="1" ht="11.25">
      <c r="B130" s="205"/>
      <c r="C130" s="206"/>
      <c r="D130" s="195" t="s">
        <v>168</v>
      </c>
      <c r="E130" s="207" t="s">
        <v>19</v>
      </c>
      <c r="F130" s="208" t="s">
        <v>170</v>
      </c>
      <c r="G130" s="206"/>
      <c r="H130" s="209">
        <v>288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78</v>
      </c>
      <c r="AV130" s="14" t="s">
        <v>166</v>
      </c>
      <c r="AW130" s="14" t="s">
        <v>31</v>
      </c>
      <c r="AX130" s="14" t="s">
        <v>76</v>
      </c>
      <c r="AY130" s="215" t="s">
        <v>159</v>
      </c>
    </row>
    <row r="131" spans="1:65" s="2" customFormat="1" ht="44.25" customHeight="1">
      <c r="A131" s="36"/>
      <c r="B131" s="37"/>
      <c r="C131" s="180" t="s">
        <v>218</v>
      </c>
      <c r="D131" s="180" t="s">
        <v>161</v>
      </c>
      <c r="E131" s="181" t="s">
        <v>219</v>
      </c>
      <c r="F131" s="182" t="s">
        <v>220</v>
      </c>
      <c r="G131" s="183" t="s">
        <v>164</v>
      </c>
      <c r="H131" s="184">
        <v>288</v>
      </c>
      <c r="I131" s="185"/>
      <c r="J131" s="186">
        <f>ROUND(I131*H131,2)</f>
        <v>0</v>
      </c>
      <c r="K131" s="182" t="s">
        <v>165</v>
      </c>
      <c r="L131" s="41"/>
      <c r="M131" s="187" t="s">
        <v>19</v>
      </c>
      <c r="N131" s="188" t="s">
        <v>40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166</v>
      </c>
      <c r="AT131" s="191" t="s">
        <v>161</v>
      </c>
      <c r="AU131" s="191" t="s">
        <v>78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76</v>
      </c>
      <c r="BK131" s="192">
        <f>ROUND(I131*H131,2)</f>
        <v>0</v>
      </c>
      <c r="BL131" s="19" t="s">
        <v>166</v>
      </c>
      <c r="BM131" s="191" t="s">
        <v>221</v>
      </c>
    </row>
    <row r="132" spans="1:65" s="2" customFormat="1" ht="55.5" customHeight="1">
      <c r="A132" s="36"/>
      <c r="B132" s="37"/>
      <c r="C132" s="180" t="s">
        <v>222</v>
      </c>
      <c r="D132" s="180" t="s">
        <v>161</v>
      </c>
      <c r="E132" s="181" t="s">
        <v>223</v>
      </c>
      <c r="F132" s="182" t="s">
        <v>224</v>
      </c>
      <c r="G132" s="183" t="s">
        <v>197</v>
      </c>
      <c r="H132" s="184">
        <v>514.04999999999995</v>
      </c>
      <c r="I132" s="185"/>
      <c r="J132" s="186">
        <f>ROUND(I132*H132,2)</f>
        <v>0</v>
      </c>
      <c r="K132" s="182" t="s">
        <v>165</v>
      </c>
      <c r="L132" s="41"/>
      <c r="M132" s="187" t="s">
        <v>19</v>
      </c>
      <c r="N132" s="188" t="s">
        <v>40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166</v>
      </c>
      <c r="AT132" s="191" t="s">
        <v>161</v>
      </c>
      <c r="AU132" s="191" t="s">
        <v>78</v>
      </c>
      <c r="AY132" s="19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76</v>
      </c>
      <c r="BK132" s="192">
        <f>ROUND(I132*H132,2)</f>
        <v>0</v>
      </c>
      <c r="BL132" s="19" t="s">
        <v>166</v>
      </c>
      <c r="BM132" s="191" t="s">
        <v>225</v>
      </c>
    </row>
    <row r="133" spans="1:65" s="13" customFormat="1" ht="11.25">
      <c r="B133" s="193"/>
      <c r="C133" s="194"/>
      <c r="D133" s="195" t="s">
        <v>168</v>
      </c>
      <c r="E133" s="196" t="s">
        <v>19</v>
      </c>
      <c r="F133" s="197" t="s">
        <v>226</v>
      </c>
      <c r="G133" s="194"/>
      <c r="H133" s="198">
        <v>514.04999999999995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78</v>
      </c>
      <c r="AV133" s="13" t="s">
        <v>78</v>
      </c>
      <c r="AW133" s="13" t="s">
        <v>31</v>
      </c>
      <c r="AX133" s="13" t="s">
        <v>69</v>
      </c>
      <c r="AY133" s="204" t="s">
        <v>159</v>
      </c>
    </row>
    <row r="134" spans="1:65" s="14" customFormat="1" ht="11.25">
      <c r="B134" s="205"/>
      <c r="C134" s="206"/>
      <c r="D134" s="195" t="s">
        <v>168</v>
      </c>
      <c r="E134" s="207" t="s">
        <v>19</v>
      </c>
      <c r="F134" s="208" t="s">
        <v>170</v>
      </c>
      <c r="G134" s="206"/>
      <c r="H134" s="209">
        <v>514.04999999999995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78</v>
      </c>
      <c r="AV134" s="14" t="s">
        <v>166</v>
      </c>
      <c r="AW134" s="14" t="s">
        <v>31</v>
      </c>
      <c r="AX134" s="14" t="s">
        <v>76</v>
      </c>
      <c r="AY134" s="215" t="s">
        <v>159</v>
      </c>
    </row>
    <row r="135" spans="1:65" s="2" customFormat="1" ht="24">
      <c r="A135" s="36"/>
      <c r="B135" s="37"/>
      <c r="C135" s="180" t="s">
        <v>227</v>
      </c>
      <c r="D135" s="180" t="s">
        <v>161</v>
      </c>
      <c r="E135" s="181" t="s">
        <v>228</v>
      </c>
      <c r="F135" s="182" t="s">
        <v>229</v>
      </c>
      <c r="G135" s="183" t="s">
        <v>230</v>
      </c>
      <c r="H135" s="184">
        <v>925.29</v>
      </c>
      <c r="I135" s="185"/>
      <c r="J135" s="186">
        <f>ROUND(I135*H135,2)</f>
        <v>0</v>
      </c>
      <c r="K135" s="182" t="s">
        <v>165</v>
      </c>
      <c r="L135" s="41"/>
      <c r="M135" s="187" t="s">
        <v>19</v>
      </c>
      <c r="N135" s="188" t="s">
        <v>40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166</v>
      </c>
      <c r="AT135" s="191" t="s">
        <v>161</v>
      </c>
      <c r="AU135" s="191" t="s">
        <v>78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76</v>
      </c>
      <c r="BK135" s="192">
        <f>ROUND(I135*H135,2)</f>
        <v>0</v>
      </c>
      <c r="BL135" s="19" t="s">
        <v>166</v>
      </c>
      <c r="BM135" s="191" t="s">
        <v>231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232</v>
      </c>
      <c r="G136" s="194"/>
      <c r="H136" s="198">
        <v>925.29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76</v>
      </c>
      <c r="AY136" s="204" t="s">
        <v>159</v>
      </c>
    </row>
    <row r="137" spans="1:65" s="2" customFormat="1" ht="60">
      <c r="A137" s="36"/>
      <c r="B137" s="37"/>
      <c r="C137" s="180" t="s">
        <v>233</v>
      </c>
      <c r="D137" s="180" t="s">
        <v>161</v>
      </c>
      <c r="E137" s="181" t="s">
        <v>234</v>
      </c>
      <c r="F137" s="182" t="s">
        <v>235</v>
      </c>
      <c r="G137" s="183" t="s">
        <v>197</v>
      </c>
      <c r="H137" s="184">
        <v>11.205</v>
      </c>
      <c r="I137" s="185"/>
      <c r="J137" s="186">
        <f>ROUND(I137*H137,2)</f>
        <v>0</v>
      </c>
      <c r="K137" s="182" t="s">
        <v>165</v>
      </c>
      <c r="L137" s="41"/>
      <c r="M137" s="187" t="s">
        <v>19</v>
      </c>
      <c r="N137" s="188" t="s">
        <v>40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166</v>
      </c>
      <c r="AT137" s="191" t="s">
        <v>161</v>
      </c>
      <c r="AU137" s="191" t="s">
        <v>78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166</v>
      </c>
      <c r="BM137" s="191" t="s">
        <v>236</v>
      </c>
    </row>
    <row r="138" spans="1:65" s="13" customFormat="1" ht="11.25">
      <c r="B138" s="193"/>
      <c r="C138" s="194"/>
      <c r="D138" s="195" t="s">
        <v>168</v>
      </c>
      <c r="E138" s="196" t="s">
        <v>19</v>
      </c>
      <c r="F138" s="197" t="s">
        <v>237</v>
      </c>
      <c r="G138" s="194"/>
      <c r="H138" s="198">
        <v>11.205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78</v>
      </c>
      <c r="AV138" s="13" t="s">
        <v>78</v>
      </c>
      <c r="AW138" s="13" t="s">
        <v>31</v>
      </c>
      <c r="AX138" s="13" t="s">
        <v>69</v>
      </c>
      <c r="AY138" s="204" t="s">
        <v>159</v>
      </c>
    </row>
    <row r="139" spans="1:65" s="14" customFormat="1" ht="11.25">
      <c r="B139" s="205"/>
      <c r="C139" s="206"/>
      <c r="D139" s="195" t="s">
        <v>168</v>
      </c>
      <c r="E139" s="207" t="s">
        <v>19</v>
      </c>
      <c r="F139" s="208" t="s">
        <v>170</v>
      </c>
      <c r="G139" s="206"/>
      <c r="H139" s="209">
        <v>11.205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78</v>
      </c>
      <c r="AV139" s="14" t="s">
        <v>166</v>
      </c>
      <c r="AW139" s="14" t="s">
        <v>31</v>
      </c>
      <c r="AX139" s="14" t="s">
        <v>76</v>
      </c>
      <c r="AY139" s="215" t="s">
        <v>159</v>
      </c>
    </row>
    <row r="140" spans="1:65" s="2" customFormat="1" ht="36">
      <c r="A140" s="36"/>
      <c r="B140" s="37"/>
      <c r="C140" s="216" t="s">
        <v>8</v>
      </c>
      <c r="D140" s="216" t="s">
        <v>238</v>
      </c>
      <c r="E140" s="217" t="s">
        <v>239</v>
      </c>
      <c r="F140" s="218" t="s">
        <v>240</v>
      </c>
      <c r="G140" s="219" t="s">
        <v>230</v>
      </c>
      <c r="H140" s="220">
        <v>22.41</v>
      </c>
      <c r="I140" s="221"/>
      <c r="J140" s="222">
        <f>ROUND(I140*H140,2)</f>
        <v>0</v>
      </c>
      <c r="K140" s="218" t="s">
        <v>165</v>
      </c>
      <c r="L140" s="223"/>
      <c r="M140" s="224" t="s">
        <v>19</v>
      </c>
      <c r="N140" s="225" t="s">
        <v>40</v>
      </c>
      <c r="O140" s="66"/>
      <c r="P140" s="189">
        <f>O140*H140</f>
        <v>0</v>
      </c>
      <c r="Q140" s="189">
        <v>1</v>
      </c>
      <c r="R140" s="189">
        <f>Q140*H140</f>
        <v>22.41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203</v>
      </c>
      <c r="AT140" s="191" t="s">
        <v>238</v>
      </c>
      <c r="AU140" s="191" t="s">
        <v>78</v>
      </c>
      <c r="AY140" s="19" t="s">
        <v>159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76</v>
      </c>
      <c r="BK140" s="192">
        <f>ROUND(I140*H140,2)</f>
        <v>0</v>
      </c>
      <c r="BL140" s="19" t="s">
        <v>166</v>
      </c>
      <c r="BM140" s="191" t="s">
        <v>241</v>
      </c>
    </row>
    <row r="141" spans="1:65" s="13" customFormat="1" ht="11.25">
      <c r="B141" s="193"/>
      <c r="C141" s="194"/>
      <c r="D141" s="195" t="s">
        <v>168</v>
      </c>
      <c r="E141" s="194"/>
      <c r="F141" s="197" t="s">
        <v>242</v>
      </c>
      <c r="G141" s="194"/>
      <c r="H141" s="198">
        <v>22.41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78</v>
      </c>
      <c r="AV141" s="13" t="s">
        <v>78</v>
      </c>
      <c r="AW141" s="13" t="s">
        <v>4</v>
      </c>
      <c r="AX141" s="13" t="s">
        <v>76</v>
      </c>
      <c r="AY141" s="204" t="s">
        <v>159</v>
      </c>
    </row>
    <row r="142" spans="1:65" s="2" customFormat="1" ht="60">
      <c r="A142" s="36"/>
      <c r="B142" s="37"/>
      <c r="C142" s="180" t="s">
        <v>243</v>
      </c>
      <c r="D142" s="180" t="s">
        <v>161</v>
      </c>
      <c r="E142" s="181" t="s">
        <v>244</v>
      </c>
      <c r="F142" s="182" t="s">
        <v>245</v>
      </c>
      <c r="G142" s="183" t="s">
        <v>197</v>
      </c>
      <c r="H142" s="184">
        <v>117.855</v>
      </c>
      <c r="I142" s="185"/>
      <c r="J142" s="186">
        <f>ROUND(I142*H142,2)</f>
        <v>0</v>
      </c>
      <c r="K142" s="182" t="s">
        <v>165</v>
      </c>
      <c r="L142" s="41"/>
      <c r="M142" s="187" t="s">
        <v>19</v>
      </c>
      <c r="N142" s="188" t="s">
        <v>40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78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76</v>
      </c>
      <c r="BK142" s="192">
        <f>ROUND(I142*H142,2)</f>
        <v>0</v>
      </c>
      <c r="BL142" s="19" t="s">
        <v>166</v>
      </c>
      <c r="BM142" s="191" t="s">
        <v>246</v>
      </c>
    </row>
    <row r="143" spans="1:65" s="13" customFormat="1" ht="11.25">
      <c r="B143" s="193"/>
      <c r="C143" s="194"/>
      <c r="D143" s="195" t="s">
        <v>168</v>
      </c>
      <c r="E143" s="196" t="s">
        <v>19</v>
      </c>
      <c r="F143" s="197" t="s">
        <v>247</v>
      </c>
      <c r="G143" s="194"/>
      <c r="H143" s="198">
        <v>117.855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168</v>
      </c>
      <c r="AU143" s="204" t="s">
        <v>78</v>
      </c>
      <c r="AV143" s="13" t="s">
        <v>78</v>
      </c>
      <c r="AW143" s="13" t="s">
        <v>31</v>
      </c>
      <c r="AX143" s="13" t="s">
        <v>69</v>
      </c>
      <c r="AY143" s="204" t="s">
        <v>159</v>
      </c>
    </row>
    <row r="144" spans="1:65" s="14" customFormat="1" ht="11.25">
      <c r="B144" s="205"/>
      <c r="C144" s="206"/>
      <c r="D144" s="195" t="s">
        <v>168</v>
      </c>
      <c r="E144" s="207" t="s">
        <v>19</v>
      </c>
      <c r="F144" s="208" t="s">
        <v>170</v>
      </c>
      <c r="G144" s="206"/>
      <c r="H144" s="209">
        <v>117.855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168</v>
      </c>
      <c r="AU144" s="215" t="s">
        <v>78</v>
      </c>
      <c r="AV144" s="14" t="s">
        <v>166</v>
      </c>
      <c r="AW144" s="14" t="s">
        <v>31</v>
      </c>
      <c r="AX144" s="14" t="s">
        <v>76</v>
      </c>
      <c r="AY144" s="215" t="s">
        <v>159</v>
      </c>
    </row>
    <row r="145" spans="1:65" s="2" customFormat="1" ht="36">
      <c r="A145" s="36"/>
      <c r="B145" s="37"/>
      <c r="C145" s="180" t="s">
        <v>248</v>
      </c>
      <c r="D145" s="180" t="s">
        <v>161</v>
      </c>
      <c r="E145" s="181" t="s">
        <v>249</v>
      </c>
      <c r="F145" s="182" t="s">
        <v>250</v>
      </c>
      <c r="G145" s="183" t="s">
        <v>164</v>
      </c>
      <c r="H145" s="184">
        <v>268</v>
      </c>
      <c r="I145" s="185"/>
      <c r="J145" s="186">
        <f>ROUND(I145*H145,2)</f>
        <v>0</v>
      </c>
      <c r="K145" s="182" t="s">
        <v>165</v>
      </c>
      <c r="L145" s="41"/>
      <c r="M145" s="187" t="s">
        <v>19</v>
      </c>
      <c r="N145" s="188" t="s">
        <v>40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166</v>
      </c>
      <c r="AT145" s="191" t="s">
        <v>161</v>
      </c>
      <c r="AU145" s="191" t="s">
        <v>78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251</v>
      </c>
    </row>
    <row r="146" spans="1:65" s="13" customFormat="1" ht="11.25">
      <c r="B146" s="193"/>
      <c r="C146" s="194"/>
      <c r="D146" s="195" t="s">
        <v>168</v>
      </c>
      <c r="E146" s="196" t="s">
        <v>19</v>
      </c>
      <c r="F146" s="197" t="s">
        <v>252</v>
      </c>
      <c r="G146" s="194"/>
      <c r="H146" s="198">
        <v>268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78</v>
      </c>
      <c r="AV146" s="13" t="s">
        <v>78</v>
      </c>
      <c r="AW146" s="13" t="s">
        <v>31</v>
      </c>
      <c r="AX146" s="13" t="s">
        <v>69</v>
      </c>
      <c r="AY146" s="204" t="s">
        <v>159</v>
      </c>
    </row>
    <row r="147" spans="1:65" s="14" customFormat="1" ht="11.25">
      <c r="B147" s="205"/>
      <c r="C147" s="206"/>
      <c r="D147" s="195" t="s">
        <v>168</v>
      </c>
      <c r="E147" s="207" t="s">
        <v>19</v>
      </c>
      <c r="F147" s="208" t="s">
        <v>170</v>
      </c>
      <c r="G147" s="206"/>
      <c r="H147" s="209">
        <v>268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78</v>
      </c>
      <c r="AV147" s="14" t="s">
        <v>166</v>
      </c>
      <c r="AW147" s="14" t="s">
        <v>31</v>
      </c>
      <c r="AX147" s="14" t="s">
        <v>76</v>
      </c>
      <c r="AY147" s="215" t="s">
        <v>159</v>
      </c>
    </row>
    <row r="148" spans="1:65" s="2" customFormat="1" ht="21.75" customHeight="1">
      <c r="A148" s="36"/>
      <c r="B148" s="37"/>
      <c r="C148" s="216" t="s">
        <v>253</v>
      </c>
      <c r="D148" s="216" t="s">
        <v>238</v>
      </c>
      <c r="E148" s="217" t="s">
        <v>254</v>
      </c>
      <c r="F148" s="218" t="s">
        <v>255</v>
      </c>
      <c r="G148" s="219" t="s">
        <v>256</v>
      </c>
      <c r="H148" s="220">
        <v>4.0199999999999996</v>
      </c>
      <c r="I148" s="221"/>
      <c r="J148" s="222">
        <f>ROUND(I148*H148,2)</f>
        <v>0</v>
      </c>
      <c r="K148" s="218" t="s">
        <v>165</v>
      </c>
      <c r="L148" s="223"/>
      <c r="M148" s="224" t="s">
        <v>19</v>
      </c>
      <c r="N148" s="225" t="s">
        <v>40</v>
      </c>
      <c r="O148" s="66"/>
      <c r="P148" s="189">
        <f>O148*H148</f>
        <v>0</v>
      </c>
      <c r="Q148" s="189">
        <v>1E-3</v>
      </c>
      <c r="R148" s="189">
        <f>Q148*H148</f>
        <v>4.0199999999999993E-3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203</v>
      </c>
      <c r="AT148" s="191" t="s">
        <v>238</v>
      </c>
      <c r="AU148" s="191" t="s">
        <v>78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257</v>
      </c>
    </row>
    <row r="149" spans="1:65" s="13" customFormat="1" ht="11.25">
      <c r="B149" s="193"/>
      <c r="C149" s="194"/>
      <c r="D149" s="195" t="s">
        <v>168</v>
      </c>
      <c r="E149" s="194"/>
      <c r="F149" s="197" t="s">
        <v>258</v>
      </c>
      <c r="G149" s="194"/>
      <c r="H149" s="198">
        <v>4.0199999999999996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78</v>
      </c>
      <c r="AV149" s="13" t="s">
        <v>78</v>
      </c>
      <c r="AW149" s="13" t="s">
        <v>4</v>
      </c>
      <c r="AX149" s="13" t="s">
        <v>76</v>
      </c>
      <c r="AY149" s="204" t="s">
        <v>159</v>
      </c>
    </row>
    <row r="150" spans="1:65" s="2" customFormat="1" ht="24">
      <c r="A150" s="36"/>
      <c r="B150" s="37"/>
      <c r="C150" s="180" t="s">
        <v>259</v>
      </c>
      <c r="D150" s="180" t="s">
        <v>161</v>
      </c>
      <c r="E150" s="181" t="s">
        <v>260</v>
      </c>
      <c r="F150" s="182" t="s">
        <v>261</v>
      </c>
      <c r="G150" s="183" t="s">
        <v>164</v>
      </c>
      <c r="H150" s="184">
        <v>37.35</v>
      </c>
      <c r="I150" s="185"/>
      <c r="J150" s="186">
        <f>ROUND(I150*H150,2)</f>
        <v>0</v>
      </c>
      <c r="K150" s="182" t="s">
        <v>165</v>
      </c>
      <c r="L150" s="41"/>
      <c r="M150" s="187" t="s">
        <v>19</v>
      </c>
      <c r="N150" s="188" t="s">
        <v>40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166</v>
      </c>
      <c r="AT150" s="191" t="s">
        <v>161</v>
      </c>
      <c r="AU150" s="191" t="s">
        <v>78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76</v>
      </c>
      <c r="BK150" s="192">
        <f>ROUND(I150*H150,2)</f>
        <v>0</v>
      </c>
      <c r="BL150" s="19" t="s">
        <v>166</v>
      </c>
      <c r="BM150" s="191" t="s">
        <v>262</v>
      </c>
    </row>
    <row r="151" spans="1:65" s="13" customFormat="1" ht="11.25">
      <c r="B151" s="193"/>
      <c r="C151" s="194"/>
      <c r="D151" s="195" t="s">
        <v>168</v>
      </c>
      <c r="E151" s="196" t="s">
        <v>19</v>
      </c>
      <c r="F151" s="197" t="s">
        <v>263</v>
      </c>
      <c r="G151" s="194"/>
      <c r="H151" s="198">
        <v>37.35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78</v>
      </c>
      <c r="AV151" s="13" t="s">
        <v>78</v>
      </c>
      <c r="AW151" s="13" t="s">
        <v>31</v>
      </c>
      <c r="AX151" s="13" t="s">
        <v>69</v>
      </c>
      <c r="AY151" s="204" t="s">
        <v>159</v>
      </c>
    </row>
    <row r="152" spans="1:65" s="14" customFormat="1" ht="11.25">
      <c r="B152" s="205"/>
      <c r="C152" s="206"/>
      <c r="D152" s="195" t="s">
        <v>168</v>
      </c>
      <c r="E152" s="207" t="s">
        <v>19</v>
      </c>
      <c r="F152" s="208" t="s">
        <v>170</v>
      </c>
      <c r="G152" s="206"/>
      <c r="H152" s="209">
        <v>37.35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78</v>
      </c>
      <c r="AV152" s="14" t="s">
        <v>166</v>
      </c>
      <c r="AW152" s="14" t="s">
        <v>31</v>
      </c>
      <c r="AX152" s="14" t="s">
        <v>76</v>
      </c>
      <c r="AY152" s="215" t="s">
        <v>159</v>
      </c>
    </row>
    <row r="153" spans="1:65" s="2" customFormat="1" ht="36">
      <c r="A153" s="36"/>
      <c r="B153" s="37"/>
      <c r="C153" s="180" t="s">
        <v>264</v>
      </c>
      <c r="D153" s="180" t="s">
        <v>161</v>
      </c>
      <c r="E153" s="181" t="s">
        <v>265</v>
      </c>
      <c r="F153" s="182" t="s">
        <v>266</v>
      </c>
      <c r="G153" s="183" t="s">
        <v>164</v>
      </c>
      <c r="H153" s="184">
        <v>268</v>
      </c>
      <c r="I153" s="185"/>
      <c r="J153" s="186">
        <f>ROUND(I153*H153,2)</f>
        <v>0</v>
      </c>
      <c r="K153" s="182" t="s">
        <v>165</v>
      </c>
      <c r="L153" s="41"/>
      <c r="M153" s="187" t="s">
        <v>19</v>
      </c>
      <c r="N153" s="188" t="s">
        <v>40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166</v>
      </c>
      <c r="AT153" s="191" t="s">
        <v>161</v>
      </c>
      <c r="AU153" s="191" t="s">
        <v>78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76</v>
      </c>
      <c r="BK153" s="192">
        <f>ROUND(I153*H153,2)</f>
        <v>0</v>
      </c>
      <c r="BL153" s="19" t="s">
        <v>166</v>
      </c>
      <c r="BM153" s="191" t="s">
        <v>267</v>
      </c>
    </row>
    <row r="154" spans="1:65" s="2" customFormat="1" ht="21.75" customHeight="1">
      <c r="A154" s="36"/>
      <c r="B154" s="37"/>
      <c r="C154" s="216" t="s">
        <v>7</v>
      </c>
      <c r="D154" s="216" t="s">
        <v>238</v>
      </c>
      <c r="E154" s="217" t="s">
        <v>268</v>
      </c>
      <c r="F154" s="218" t="s">
        <v>269</v>
      </c>
      <c r="G154" s="219" t="s">
        <v>197</v>
      </c>
      <c r="H154" s="220">
        <v>15.544</v>
      </c>
      <c r="I154" s="221"/>
      <c r="J154" s="222">
        <f>ROUND(I154*H154,2)</f>
        <v>0</v>
      </c>
      <c r="K154" s="218" t="s">
        <v>165</v>
      </c>
      <c r="L154" s="223"/>
      <c r="M154" s="224" t="s">
        <v>19</v>
      </c>
      <c r="N154" s="225" t="s">
        <v>40</v>
      </c>
      <c r="O154" s="66"/>
      <c r="P154" s="189">
        <f>O154*H154</f>
        <v>0</v>
      </c>
      <c r="Q154" s="189">
        <v>0.21</v>
      </c>
      <c r="R154" s="189">
        <f>Q154*H154</f>
        <v>3.26424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203</v>
      </c>
      <c r="AT154" s="191" t="s">
        <v>238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270</v>
      </c>
    </row>
    <row r="155" spans="1:65" s="13" customFormat="1" ht="11.25">
      <c r="B155" s="193"/>
      <c r="C155" s="194"/>
      <c r="D155" s="195" t="s">
        <v>168</v>
      </c>
      <c r="E155" s="194"/>
      <c r="F155" s="197" t="s">
        <v>271</v>
      </c>
      <c r="G155" s="194"/>
      <c r="H155" s="198">
        <v>15.544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78</v>
      </c>
      <c r="AV155" s="13" t="s">
        <v>78</v>
      </c>
      <c r="AW155" s="13" t="s">
        <v>4</v>
      </c>
      <c r="AX155" s="13" t="s">
        <v>76</v>
      </c>
      <c r="AY155" s="204" t="s">
        <v>159</v>
      </c>
    </row>
    <row r="156" spans="1:65" s="12" customFormat="1" ht="22.9" customHeight="1">
      <c r="B156" s="164"/>
      <c r="C156" s="165"/>
      <c r="D156" s="166" t="s">
        <v>68</v>
      </c>
      <c r="E156" s="178" t="s">
        <v>185</v>
      </c>
      <c r="F156" s="178" t="s">
        <v>272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SUM(P157:P184)</f>
        <v>0</v>
      </c>
      <c r="Q156" s="172"/>
      <c r="R156" s="173">
        <f>SUM(R157:R184)</f>
        <v>33.308644300000005</v>
      </c>
      <c r="S156" s="172"/>
      <c r="T156" s="174">
        <f>SUM(T157:T184)</f>
        <v>0</v>
      </c>
      <c r="AR156" s="175" t="s">
        <v>76</v>
      </c>
      <c r="AT156" s="176" t="s">
        <v>68</v>
      </c>
      <c r="AU156" s="176" t="s">
        <v>76</v>
      </c>
      <c r="AY156" s="175" t="s">
        <v>159</v>
      </c>
      <c r="BK156" s="177">
        <f>SUM(BK157:BK184)</f>
        <v>0</v>
      </c>
    </row>
    <row r="157" spans="1:65" s="2" customFormat="1" ht="24">
      <c r="A157" s="36"/>
      <c r="B157" s="37"/>
      <c r="C157" s="180" t="s">
        <v>273</v>
      </c>
      <c r="D157" s="180" t="s">
        <v>161</v>
      </c>
      <c r="E157" s="181" t="s">
        <v>274</v>
      </c>
      <c r="F157" s="182" t="s">
        <v>275</v>
      </c>
      <c r="G157" s="183" t="s">
        <v>164</v>
      </c>
      <c r="H157" s="184">
        <v>1125</v>
      </c>
      <c r="I157" s="185"/>
      <c r="J157" s="186">
        <f>ROUND(I157*H157,2)</f>
        <v>0</v>
      </c>
      <c r="K157" s="182" t="s">
        <v>165</v>
      </c>
      <c r="L157" s="41"/>
      <c r="M157" s="187" t="s">
        <v>19</v>
      </c>
      <c r="N157" s="188" t="s">
        <v>40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166</v>
      </c>
      <c r="AT157" s="191" t="s">
        <v>161</v>
      </c>
      <c r="AU157" s="191" t="s">
        <v>78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166</v>
      </c>
      <c r="BM157" s="191" t="s">
        <v>276</v>
      </c>
    </row>
    <row r="158" spans="1:65" s="2" customFormat="1" ht="24">
      <c r="A158" s="36"/>
      <c r="B158" s="37"/>
      <c r="C158" s="180" t="s">
        <v>277</v>
      </c>
      <c r="D158" s="180" t="s">
        <v>161</v>
      </c>
      <c r="E158" s="181" t="s">
        <v>278</v>
      </c>
      <c r="F158" s="182" t="s">
        <v>279</v>
      </c>
      <c r="G158" s="183" t="s">
        <v>164</v>
      </c>
      <c r="H158" s="184">
        <v>631.5</v>
      </c>
      <c r="I158" s="185"/>
      <c r="J158" s="186">
        <f>ROUND(I158*H158,2)</f>
        <v>0</v>
      </c>
      <c r="K158" s="182" t="s">
        <v>165</v>
      </c>
      <c r="L158" s="41"/>
      <c r="M158" s="187" t="s">
        <v>19</v>
      </c>
      <c r="N158" s="188" t="s">
        <v>40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78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280</v>
      </c>
    </row>
    <row r="159" spans="1:65" s="13" customFormat="1" ht="11.25">
      <c r="B159" s="193"/>
      <c r="C159" s="194"/>
      <c r="D159" s="195" t="s">
        <v>168</v>
      </c>
      <c r="E159" s="196" t="s">
        <v>19</v>
      </c>
      <c r="F159" s="197" t="s">
        <v>281</v>
      </c>
      <c r="G159" s="194"/>
      <c r="H159" s="198">
        <v>573.5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78</v>
      </c>
      <c r="AV159" s="13" t="s">
        <v>78</v>
      </c>
      <c r="AW159" s="13" t="s">
        <v>31</v>
      </c>
      <c r="AX159" s="13" t="s">
        <v>69</v>
      </c>
      <c r="AY159" s="204" t="s">
        <v>159</v>
      </c>
    </row>
    <row r="160" spans="1:65" s="13" customFormat="1" ht="11.25">
      <c r="B160" s="193"/>
      <c r="C160" s="194"/>
      <c r="D160" s="195" t="s">
        <v>168</v>
      </c>
      <c r="E160" s="196" t="s">
        <v>19</v>
      </c>
      <c r="F160" s="197" t="s">
        <v>282</v>
      </c>
      <c r="G160" s="194"/>
      <c r="H160" s="198">
        <v>58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168</v>
      </c>
      <c r="AU160" s="204" t="s">
        <v>78</v>
      </c>
      <c r="AV160" s="13" t="s">
        <v>78</v>
      </c>
      <c r="AW160" s="13" t="s">
        <v>31</v>
      </c>
      <c r="AX160" s="13" t="s">
        <v>69</v>
      </c>
      <c r="AY160" s="204" t="s">
        <v>159</v>
      </c>
    </row>
    <row r="161" spans="1:65" s="14" customFormat="1" ht="11.25">
      <c r="B161" s="205"/>
      <c r="C161" s="206"/>
      <c r="D161" s="195" t="s">
        <v>168</v>
      </c>
      <c r="E161" s="207" t="s">
        <v>19</v>
      </c>
      <c r="F161" s="208" t="s">
        <v>170</v>
      </c>
      <c r="G161" s="206"/>
      <c r="H161" s="209">
        <v>631.5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78</v>
      </c>
      <c r="AV161" s="14" t="s">
        <v>166</v>
      </c>
      <c r="AW161" s="14" t="s">
        <v>31</v>
      </c>
      <c r="AX161" s="14" t="s">
        <v>76</v>
      </c>
      <c r="AY161" s="215" t="s">
        <v>159</v>
      </c>
    </row>
    <row r="162" spans="1:65" s="2" customFormat="1" ht="36">
      <c r="A162" s="36"/>
      <c r="B162" s="37"/>
      <c r="C162" s="180" t="s">
        <v>283</v>
      </c>
      <c r="D162" s="180" t="s">
        <v>161</v>
      </c>
      <c r="E162" s="181" t="s">
        <v>284</v>
      </c>
      <c r="F162" s="182" t="s">
        <v>285</v>
      </c>
      <c r="G162" s="183" t="s">
        <v>164</v>
      </c>
      <c r="H162" s="184">
        <v>1081</v>
      </c>
      <c r="I162" s="185"/>
      <c r="J162" s="186">
        <f>ROUND(I162*H162,2)</f>
        <v>0</v>
      </c>
      <c r="K162" s="182" t="s">
        <v>165</v>
      </c>
      <c r="L162" s="41"/>
      <c r="M162" s="187" t="s">
        <v>19</v>
      </c>
      <c r="N162" s="188" t="s">
        <v>40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166</v>
      </c>
      <c r="AT162" s="191" t="s">
        <v>161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286</v>
      </c>
    </row>
    <row r="163" spans="1:65" s="2" customFormat="1" ht="33" customHeight="1">
      <c r="A163" s="36"/>
      <c r="B163" s="37"/>
      <c r="C163" s="180" t="s">
        <v>287</v>
      </c>
      <c r="D163" s="180" t="s">
        <v>161</v>
      </c>
      <c r="E163" s="181" t="s">
        <v>288</v>
      </c>
      <c r="F163" s="182" t="s">
        <v>289</v>
      </c>
      <c r="G163" s="183" t="s">
        <v>164</v>
      </c>
      <c r="H163" s="184">
        <v>1081</v>
      </c>
      <c r="I163" s="185"/>
      <c r="J163" s="186">
        <f>ROUND(I163*H163,2)</f>
        <v>0</v>
      </c>
      <c r="K163" s="182" t="s">
        <v>165</v>
      </c>
      <c r="L163" s="41"/>
      <c r="M163" s="187" t="s">
        <v>19</v>
      </c>
      <c r="N163" s="188" t="s">
        <v>40</v>
      </c>
      <c r="O163" s="66"/>
      <c r="P163" s="189">
        <f>O163*H163</f>
        <v>0</v>
      </c>
      <c r="Q163" s="189">
        <v>6.0999999999999997E-4</v>
      </c>
      <c r="R163" s="189">
        <f>Q163*H163</f>
        <v>0.65940999999999994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166</v>
      </c>
      <c r="AT163" s="191" t="s">
        <v>161</v>
      </c>
      <c r="AU163" s="191" t="s">
        <v>78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76</v>
      </c>
      <c r="BK163" s="192">
        <f>ROUND(I163*H163,2)</f>
        <v>0</v>
      </c>
      <c r="BL163" s="19" t="s">
        <v>166</v>
      </c>
      <c r="BM163" s="191" t="s">
        <v>290</v>
      </c>
    </row>
    <row r="164" spans="1:65" s="13" customFormat="1" ht="11.25">
      <c r="B164" s="193"/>
      <c r="C164" s="194"/>
      <c r="D164" s="195" t="s">
        <v>168</v>
      </c>
      <c r="E164" s="196" t="s">
        <v>19</v>
      </c>
      <c r="F164" s="197" t="s">
        <v>291</v>
      </c>
      <c r="G164" s="194"/>
      <c r="H164" s="198">
        <v>1081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168</v>
      </c>
      <c r="AU164" s="204" t="s">
        <v>78</v>
      </c>
      <c r="AV164" s="13" t="s">
        <v>78</v>
      </c>
      <c r="AW164" s="13" t="s">
        <v>31</v>
      </c>
      <c r="AX164" s="13" t="s">
        <v>69</v>
      </c>
      <c r="AY164" s="204" t="s">
        <v>159</v>
      </c>
    </row>
    <row r="165" spans="1:65" s="14" customFormat="1" ht="11.25">
      <c r="B165" s="205"/>
      <c r="C165" s="206"/>
      <c r="D165" s="195" t="s">
        <v>168</v>
      </c>
      <c r="E165" s="207" t="s">
        <v>19</v>
      </c>
      <c r="F165" s="208" t="s">
        <v>170</v>
      </c>
      <c r="G165" s="206"/>
      <c r="H165" s="209">
        <v>1081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78</v>
      </c>
      <c r="AV165" s="14" t="s">
        <v>166</v>
      </c>
      <c r="AW165" s="14" t="s">
        <v>31</v>
      </c>
      <c r="AX165" s="14" t="s">
        <v>76</v>
      </c>
      <c r="AY165" s="215" t="s">
        <v>159</v>
      </c>
    </row>
    <row r="166" spans="1:65" s="2" customFormat="1" ht="44.25" customHeight="1">
      <c r="A166" s="36"/>
      <c r="B166" s="37"/>
      <c r="C166" s="180" t="s">
        <v>292</v>
      </c>
      <c r="D166" s="180" t="s">
        <v>161</v>
      </c>
      <c r="E166" s="181" t="s">
        <v>293</v>
      </c>
      <c r="F166" s="182" t="s">
        <v>294</v>
      </c>
      <c r="G166" s="183" t="s">
        <v>164</v>
      </c>
      <c r="H166" s="184">
        <v>1081</v>
      </c>
      <c r="I166" s="185"/>
      <c r="J166" s="186">
        <f>ROUND(I166*H166,2)</f>
        <v>0</v>
      </c>
      <c r="K166" s="182" t="s">
        <v>165</v>
      </c>
      <c r="L166" s="41"/>
      <c r="M166" s="187" t="s">
        <v>19</v>
      </c>
      <c r="N166" s="188" t="s">
        <v>40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166</v>
      </c>
      <c r="AT166" s="191" t="s">
        <v>161</v>
      </c>
      <c r="AU166" s="191" t="s">
        <v>78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76</v>
      </c>
      <c r="BK166" s="192">
        <f>ROUND(I166*H166,2)</f>
        <v>0</v>
      </c>
      <c r="BL166" s="19" t="s">
        <v>166</v>
      </c>
      <c r="BM166" s="191" t="s">
        <v>295</v>
      </c>
    </row>
    <row r="167" spans="1:65" s="2" customFormat="1" ht="44.25" customHeight="1">
      <c r="A167" s="36"/>
      <c r="B167" s="37"/>
      <c r="C167" s="180" t="s">
        <v>296</v>
      </c>
      <c r="D167" s="180" t="s">
        <v>161</v>
      </c>
      <c r="E167" s="181" t="s">
        <v>297</v>
      </c>
      <c r="F167" s="182" t="s">
        <v>298</v>
      </c>
      <c r="G167" s="183" t="s">
        <v>164</v>
      </c>
      <c r="H167" s="184">
        <v>573.5</v>
      </c>
      <c r="I167" s="185"/>
      <c r="J167" s="186">
        <f>ROUND(I167*H167,2)</f>
        <v>0</v>
      </c>
      <c r="K167" s="182" t="s">
        <v>165</v>
      </c>
      <c r="L167" s="41"/>
      <c r="M167" s="187" t="s">
        <v>19</v>
      </c>
      <c r="N167" s="188" t="s">
        <v>40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166</v>
      </c>
      <c r="AT167" s="191" t="s">
        <v>161</v>
      </c>
      <c r="AU167" s="191" t="s">
        <v>78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76</v>
      </c>
      <c r="BK167" s="192">
        <f>ROUND(I167*H167,2)</f>
        <v>0</v>
      </c>
      <c r="BL167" s="19" t="s">
        <v>166</v>
      </c>
      <c r="BM167" s="191" t="s">
        <v>299</v>
      </c>
    </row>
    <row r="168" spans="1:65" s="2" customFormat="1" ht="44.25" customHeight="1">
      <c r="A168" s="36"/>
      <c r="B168" s="37"/>
      <c r="C168" s="180" t="s">
        <v>300</v>
      </c>
      <c r="D168" s="180" t="s">
        <v>161</v>
      </c>
      <c r="E168" s="181" t="s">
        <v>301</v>
      </c>
      <c r="F168" s="182" t="s">
        <v>302</v>
      </c>
      <c r="G168" s="183" t="s">
        <v>164</v>
      </c>
      <c r="H168" s="184">
        <v>1081</v>
      </c>
      <c r="I168" s="185"/>
      <c r="J168" s="186">
        <f>ROUND(I168*H168,2)</f>
        <v>0</v>
      </c>
      <c r="K168" s="182" t="s">
        <v>165</v>
      </c>
      <c r="L168" s="41"/>
      <c r="M168" s="187" t="s">
        <v>19</v>
      </c>
      <c r="N168" s="188" t="s">
        <v>40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166</v>
      </c>
      <c r="AT168" s="191" t="s">
        <v>161</v>
      </c>
      <c r="AU168" s="191" t="s">
        <v>78</v>
      </c>
      <c r="AY168" s="19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76</v>
      </c>
      <c r="BK168" s="192">
        <f>ROUND(I168*H168,2)</f>
        <v>0</v>
      </c>
      <c r="BL168" s="19" t="s">
        <v>166</v>
      </c>
      <c r="BM168" s="191" t="s">
        <v>303</v>
      </c>
    </row>
    <row r="169" spans="1:65" s="2" customFormat="1" ht="55.5" customHeight="1">
      <c r="A169" s="36"/>
      <c r="B169" s="37"/>
      <c r="C169" s="180" t="s">
        <v>304</v>
      </c>
      <c r="D169" s="180" t="s">
        <v>161</v>
      </c>
      <c r="E169" s="181" t="s">
        <v>305</v>
      </c>
      <c r="F169" s="182" t="s">
        <v>306</v>
      </c>
      <c r="G169" s="183" t="s">
        <v>164</v>
      </c>
      <c r="H169" s="184">
        <v>20.88</v>
      </c>
      <c r="I169" s="185"/>
      <c r="J169" s="186">
        <f>ROUND(I169*H169,2)</f>
        <v>0</v>
      </c>
      <c r="K169" s="182" t="s">
        <v>165</v>
      </c>
      <c r="L169" s="41"/>
      <c r="M169" s="187" t="s">
        <v>19</v>
      </c>
      <c r="N169" s="188" t="s">
        <v>40</v>
      </c>
      <c r="O169" s="66"/>
      <c r="P169" s="189">
        <f>O169*H169</f>
        <v>0</v>
      </c>
      <c r="Q169" s="189">
        <v>0.19536000000000001</v>
      </c>
      <c r="R169" s="189">
        <f>Q169*H169</f>
        <v>4.0791167999999995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166</v>
      </c>
      <c r="AT169" s="191" t="s">
        <v>161</v>
      </c>
      <c r="AU169" s="191" t="s">
        <v>78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76</v>
      </c>
      <c r="BK169" s="192">
        <f>ROUND(I169*H169,2)</f>
        <v>0</v>
      </c>
      <c r="BL169" s="19" t="s">
        <v>166</v>
      </c>
      <c r="BM169" s="191" t="s">
        <v>307</v>
      </c>
    </row>
    <row r="170" spans="1:65" s="13" customFormat="1" ht="11.25">
      <c r="B170" s="193"/>
      <c r="C170" s="194"/>
      <c r="D170" s="195" t="s">
        <v>168</v>
      </c>
      <c r="E170" s="196" t="s">
        <v>19</v>
      </c>
      <c r="F170" s="197" t="s">
        <v>308</v>
      </c>
      <c r="G170" s="194"/>
      <c r="H170" s="198">
        <v>20.88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168</v>
      </c>
      <c r="AU170" s="204" t="s">
        <v>78</v>
      </c>
      <c r="AV170" s="13" t="s">
        <v>78</v>
      </c>
      <c r="AW170" s="13" t="s">
        <v>31</v>
      </c>
      <c r="AX170" s="13" t="s">
        <v>69</v>
      </c>
      <c r="AY170" s="204" t="s">
        <v>159</v>
      </c>
    </row>
    <row r="171" spans="1:65" s="14" customFormat="1" ht="11.25">
      <c r="B171" s="205"/>
      <c r="C171" s="206"/>
      <c r="D171" s="195" t="s">
        <v>168</v>
      </c>
      <c r="E171" s="207" t="s">
        <v>19</v>
      </c>
      <c r="F171" s="208" t="s">
        <v>170</v>
      </c>
      <c r="G171" s="206"/>
      <c r="H171" s="209">
        <v>20.88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78</v>
      </c>
      <c r="AV171" s="14" t="s">
        <v>166</v>
      </c>
      <c r="AW171" s="14" t="s">
        <v>31</v>
      </c>
      <c r="AX171" s="14" t="s">
        <v>76</v>
      </c>
      <c r="AY171" s="215" t="s">
        <v>159</v>
      </c>
    </row>
    <row r="172" spans="1:65" s="2" customFormat="1" ht="60">
      <c r="A172" s="36"/>
      <c r="B172" s="37"/>
      <c r="C172" s="216" t="s">
        <v>309</v>
      </c>
      <c r="D172" s="216" t="s">
        <v>238</v>
      </c>
      <c r="E172" s="217" t="s">
        <v>310</v>
      </c>
      <c r="F172" s="218" t="s">
        <v>311</v>
      </c>
      <c r="G172" s="219" t="s">
        <v>230</v>
      </c>
      <c r="H172" s="220">
        <v>2.456</v>
      </c>
      <c r="I172" s="221"/>
      <c r="J172" s="222">
        <f>ROUND(I172*H172,2)</f>
        <v>0</v>
      </c>
      <c r="K172" s="218" t="s">
        <v>165</v>
      </c>
      <c r="L172" s="223"/>
      <c r="M172" s="224" t="s">
        <v>19</v>
      </c>
      <c r="N172" s="225" t="s">
        <v>40</v>
      </c>
      <c r="O172" s="66"/>
      <c r="P172" s="189">
        <f>O172*H172</f>
        <v>0</v>
      </c>
      <c r="Q172" s="189">
        <v>1</v>
      </c>
      <c r="R172" s="189">
        <f>Q172*H172</f>
        <v>2.456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203</v>
      </c>
      <c r="AT172" s="191" t="s">
        <v>238</v>
      </c>
      <c r="AU172" s="191" t="s">
        <v>78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76</v>
      </c>
      <c r="BK172" s="192">
        <f>ROUND(I172*H172,2)</f>
        <v>0</v>
      </c>
      <c r="BL172" s="19" t="s">
        <v>166</v>
      </c>
      <c r="BM172" s="191" t="s">
        <v>312</v>
      </c>
    </row>
    <row r="173" spans="1:65" s="13" customFormat="1" ht="11.25">
      <c r="B173" s="193"/>
      <c r="C173" s="194"/>
      <c r="D173" s="195" t="s">
        <v>168</v>
      </c>
      <c r="E173" s="196" t="s">
        <v>19</v>
      </c>
      <c r="F173" s="197" t="s">
        <v>313</v>
      </c>
      <c r="G173" s="194"/>
      <c r="H173" s="198">
        <v>2.456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78</v>
      </c>
      <c r="AV173" s="13" t="s">
        <v>78</v>
      </c>
      <c r="AW173" s="13" t="s">
        <v>31</v>
      </c>
      <c r="AX173" s="13" t="s">
        <v>69</v>
      </c>
      <c r="AY173" s="204" t="s">
        <v>159</v>
      </c>
    </row>
    <row r="174" spans="1:65" s="14" customFormat="1" ht="11.25">
      <c r="B174" s="205"/>
      <c r="C174" s="206"/>
      <c r="D174" s="195" t="s">
        <v>168</v>
      </c>
      <c r="E174" s="207" t="s">
        <v>19</v>
      </c>
      <c r="F174" s="208" t="s">
        <v>170</v>
      </c>
      <c r="G174" s="206"/>
      <c r="H174" s="209">
        <v>2.456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78</v>
      </c>
      <c r="AV174" s="14" t="s">
        <v>166</v>
      </c>
      <c r="AW174" s="14" t="s">
        <v>31</v>
      </c>
      <c r="AX174" s="14" t="s">
        <v>76</v>
      </c>
      <c r="AY174" s="215" t="s">
        <v>159</v>
      </c>
    </row>
    <row r="175" spans="1:65" s="2" customFormat="1" ht="78" customHeight="1">
      <c r="A175" s="36"/>
      <c r="B175" s="37"/>
      <c r="C175" s="180" t="s">
        <v>314</v>
      </c>
      <c r="D175" s="180" t="s">
        <v>161</v>
      </c>
      <c r="E175" s="181" t="s">
        <v>315</v>
      </c>
      <c r="F175" s="182" t="s">
        <v>316</v>
      </c>
      <c r="G175" s="183" t="s">
        <v>164</v>
      </c>
      <c r="H175" s="184">
        <v>71.349999999999994</v>
      </c>
      <c r="I175" s="185"/>
      <c r="J175" s="186">
        <f>ROUND(I175*H175,2)</f>
        <v>0</v>
      </c>
      <c r="K175" s="182" t="s">
        <v>165</v>
      </c>
      <c r="L175" s="41"/>
      <c r="M175" s="187" t="s">
        <v>19</v>
      </c>
      <c r="N175" s="188" t="s">
        <v>40</v>
      </c>
      <c r="O175" s="66"/>
      <c r="P175" s="189">
        <f>O175*H175</f>
        <v>0</v>
      </c>
      <c r="Q175" s="189">
        <v>8.4250000000000005E-2</v>
      </c>
      <c r="R175" s="189">
        <f>Q175*H175</f>
        <v>6.0112375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166</v>
      </c>
      <c r="AT175" s="191" t="s">
        <v>161</v>
      </c>
      <c r="AU175" s="191" t="s">
        <v>78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76</v>
      </c>
      <c r="BK175" s="192">
        <f>ROUND(I175*H175,2)</f>
        <v>0</v>
      </c>
      <c r="BL175" s="19" t="s">
        <v>166</v>
      </c>
      <c r="BM175" s="191" t="s">
        <v>317</v>
      </c>
    </row>
    <row r="176" spans="1:65" s="13" customFormat="1" ht="11.25">
      <c r="B176" s="193"/>
      <c r="C176" s="194"/>
      <c r="D176" s="195" t="s">
        <v>168</v>
      </c>
      <c r="E176" s="196" t="s">
        <v>19</v>
      </c>
      <c r="F176" s="197" t="s">
        <v>318</v>
      </c>
      <c r="G176" s="194"/>
      <c r="H176" s="198">
        <v>13.6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168</v>
      </c>
      <c r="AU176" s="204" t="s">
        <v>78</v>
      </c>
      <c r="AV176" s="13" t="s">
        <v>78</v>
      </c>
      <c r="AW176" s="13" t="s">
        <v>31</v>
      </c>
      <c r="AX176" s="13" t="s">
        <v>69</v>
      </c>
      <c r="AY176" s="204" t="s">
        <v>159</v>
      </c>
    </row>
    <row r="177" spans="1:65" s="13" customFormat="1" ht="11.25">
      <c r="B177" s="193"/>
      <c r="C177" s="194"/>
      <c r="D177" s="195" t="s">
        <v>168</v>
      </c>
      <c r="E177" s="196" t="s">
        <v>19</v>
      </c>
      <c r="F177" s="197" t="s">
        <v>319</v>
      </c>
      <c r="G177" s="194"/>
      <c r="H177" s="198">
        <v>46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168</v>
      </c>
      <c r="AU177" s="204" t="s">
        <v>78</v>
      </c>
      <c r="AV177" s="13" t="s">
        <v>78</v>
      </c>
      <c r="AW177" s="13" t="s">
        <v>31</v>
      </c>
      <c r="AX177" s="13" t="s">
        <v>69</v>
      </c>
      <c r="AY177" s="204" t="s">
        <v>159</v>
      </c>
    </row>
    <row r="178" spans="1:65" s="13" customFormat="1" ht="11.25">
      <c r="B178" s="193"/>
      <c r="C178" s="194"/>
      <c r="D178" s="195" t="s">
        <v>168</v>
      </c>
      <c r="E178" s="196" t="s">
        <v>19</v>
      </c>
      <c r="F178" s="197" t="s">
        <v>320</v>
      </c>
      <c r="G178" s="194"/>
      <c r="H178" s="198">
        <v>8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168</v>
      </c>
      <c r="AU178" s="204" t="s">
        <v>78</v>
      </c>
      <c r="AV178" s="13" t="s">
        <v>78</v>
      </c>
      <c r="AW178" s="13" t="s">
        <v>31</v>
      </c>
      <c r="AX178" s="13" t="s">
        <v>69</v>
      </c>
      <c r="AY178" s="204" t="s">
        <v>159</v>
      </c>
    </row>
    <row r="179" spans="1:65" s="13" customFormat="1" ht="11.25">
      <c r="B179" s="193"/>
      <c r="C179" s="194"/>
      <c r="D179" s="195" t="s">
        <v>168</v>
      </c>
      <c r="E179" s="196" t="s">
        <v>19</v>
      </c>
      <c r="F179" s="197" t="s">
        <v>169</v>
      </c>
      <c r="G179" s="194"/>
      <c r="H179" s="198">
        <v>3.75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168</v>
      </c>
      <c r="AU179" s="204" t="s">
        <v>78</v>
      </c>
      <c r="AV179" s="13" t="s">
        <v>78</v>
      </c>
      <c r="AW179" s="13" t="s">
        <v>31</v>
      </c>
      <c r="AX179" s="13" t="s">
        <v>69</v>
      </c>
      <c r="AY179" s="204" t="s">
        <v>159</v>
      </c>
    </row>
    <row r="180" spans="1:65" s="14" customFormat="1" ht="11.25">
      <c r="B180" s="205"/>
      <c r="C180" s="206"/>
      <c r="D180" s="195" t="s">
        <v>168</v>
      </c>
      <c r="E180" s="207" t="s">
        <v>19</v>
      </c>
      <c r="F180" s="208" t="s">
        <v>170</v>
      </c>
      <c r="G180" s="206"/>
      <c r="H180" s="209">
        <v>71.349999999999994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78</v>
      </c>
      <c r="AV180" s="14" t="s">
        <v>166</v>
      </c>
      <c r="AW180" s="14" t="s">
        <v>31</v>
      </c>
      <c r="AX180" s="14" t="s">
        <v>76</v>
      </c>
      <c r="AY180" s="215" t="s">
        <v>159</v>
      </c>
    </row>
    <row r="181" spans="1:65" s="2" customFormat="1" ht="55.5" customHeight="1">
      <c r="A181" s="36"/>
      <c r="B181" s="37"/>
      <c r="C181" s="216" t="s">
        <v>321</v>
      </c>
      <c r="D181" s="216" t="s">
        <v>238</v>
      </c>
      <c r="E181" s="217" t="s">
        <v>322</v>
      </c>
      <c r="F181" s="218" t="s">
        <v>323</v>
      </c>
      <c r="G181" s="219" t="s">
        <v>164</v>
      </c>
      <c r="H181" s="220">
        <v>54</v>
      </c>
      <c r="I181" s="221"/>
      <c r="J181" s="222">
        <f>ROUND(I181*H181,2)</f>
        <v>0</v>
      </c>
      <c r="K181" s="218" t="s">
        <v>165</v>
      </c>
      <c r="L181" s="223"/>
      <c r="M181" s="224" t="s">
        <v>19</v>
      </c>
      <c r="N181" s="225" t="s">
        <v>40</v>
      </c>
      <c r="O181" s="66"/>
      <c r="P181" s="189">
        <f>O181*H181</f>
        <v>0</v>
      </c>
      <c r="Q181" s="189">
        <v>0.13100000000000001</v>
      </c>
      <c r="R181" s="189">
        <f>Q181*H181</f>
        <v>7.0739999999999998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203</v>
      </c>
      <c r="AT181" s="191" t="s">
        <v>238</v>
      </c>
      <c r="AU181" s="191" t="s">
        <v>78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76</v>
      </c>
      <c r="BK181" s="192">
        <f>ROUND(I181*H181,2)</f>
        <v>0</v>
      </c>
      <c r="BL181" s="19" t="s">
        <v>166</v>
      </c>
      <c r="BM181" s="191" t="s">
        <v>324</v>
      </c>
    </row>
    <row r="182" spans="1:65" s="2" customFormat="1" ht="55.5" customHeight="1">
      <c r="A182" s="36"/>
      <c r="B182" s="37"/>
      <c r="C182" s="216" t="s">
        <v>325</v>
      </c>
      <c r="D182" s="216" t="s">
        <v>238</v>
      </c>
      <c r="E182" s="217" t="s">
        <v>326</v>
      </c>
      <c r="F182" s="218" t="s">
        <v>327</v>
      </c>
      <c r="G182" s="219" t="s">
        <v>164</v>
      </c>
      <c r="H182" s="220">
        <v>13.6</v>
      </c>
      <c r="I182" s="221"/>
      <c r="J182" s="222">
        <f>ROUND(I182*H182,2)</f>
        <v>0</v>
      </c>
      <c r="K182" s="218" t="s">
        <v>165</v>
      </c>
      <c r="L182" s="223"/>
      <c r="M182" s="224" t="s">
        <v>19</v>
      </c>
      <c r="N182" s="225" t="s">
        <v>40</v>
      </c>
      <c r="O182" s="66"/>
      <c r="P182" s="189">
        <f>O182*H182</f>
        <v>0</v>
      </c>
      <c r="Q182" s="189">
        <v>0.13100000000000001</v>
      </c>
      <c r="R182" s="189">
        <f>Q182*H182</f>
        <v>1.7816000000000001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203</v>
      </c>
      <c r="AT182" s="191" t="s">
        <v>238</v>
      </c>
      <c r="AU182" s="191" t="s">
        <v>78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76</v>
      </c>
      <c r="BK182" s="192">
        <f>ROUND(I182*H182,2)</f>
        <v>0</v>
      </c>
      <c r="BL182" s="19" t="s">
        <v>166</v>
      </c>
      <c r="BM182" s="191" t="s">
        <v>328</v>
      </c>
    </row>
    <row r="183" spans="1:65" s="2" customFormat="1" ht="78" customHeight="1">
      <c r="A183" s="36"/>
      <c r="B183" s="37"/>
      <c r="C183" s="180" t="s">
        <v>329</v>
      </c>
      <c r="D183" s="180" t="s">
        <v>161</v>
      </c>
      <c r="E183" s="181" t="s">
        <v>330</v>
      </c>
      <c r="F183" s="182" t="s">
        <v>331</v>
      </c>
      <c r="G183" s="183" t="s">
        <v>164</v>
      </c>
      <c r="H183" s="184">
        <v>44</v>
      </c>
      <c r="I183" s="185"/>
      <c r="J183" s="186">
        <f>ROUND(I183*H183,2)</f>
        <v>0</v>
      </c>
      <c r="K183" s="182" t="s">
        <v>165</v>
      </c>
      <c r="L183" s="41"/>
      <c r="M183" s="187" t="s">
        <v>19</v>
      </c>
      <c r="N183" s="188" t="s">
        <v>40</v>
      </c>
      <c r="O183" s="66"/>
      <c r="P183" s="189">
        <f>O183*H183</f>
        <v>0</v>
      </c>
      <c r="Q183" s="189">
        <v>0.10362</v>
      </c>
      <c r="R183" s="189">
        <f>Q183*H183</f>
        <v>4.5592800000000002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166</v>
      </c>
      <c r="AT183" s="191" t="s">
        <v>161</v>
      </c>
      <c r="AU183" s="191" t="s">
        <v>78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76</v>
      </c>
      <c r="BK183" s="192">
        <f>ROUND(I183*H183,2)</f>
        <v>0</v>
      </c>
      <c r="BL183" s="19" t="s">
        <v>166</v>
      </c>
      <c r="BM183" s="191" t="s">
        <v>332</v>
      </c>
    </row>
    <row r="184" spans="1:65" s="2" customFormat="1" ht="55.5" customHeight="1">
      <c r="A184" s="36"/>
      <c r="B184" s="37"/>
      <c r="C184" s="216" t="s">
        <v>333</v>
      </c>
      <c r="D184" s="216" t="s">
        <v>238</v>
      </c>
      <c r="E184" s="217" t="s">
        <v>334</v>
      </c>
      <c r="F184" s="218" t="s">
        <v>335</v>
      </c>
      <c r="G184" s="219" t="s">
        <v>164</v>
      </c>
      <c r="H184" s="220">
        <v>44</v>
      </c>
      <c r="I184" s="221"/>
      <c r="J184" s="222">
        <f>ROUND(I184*H184,2)</f>
        <v>0</v>
      </c>
      <c r="K184" s="218" t="s">
        <v>165</v>
      </c>
      <c r="L184" s="223"/>
      <c r="M184" s="224" t="s">
        <v>19</v>
      </c>
      <c r="N184" s="225" t="s">
        <v>40</v>
      </c>
      <c r="O184" s="66"/>
      <c r="P184" s="189">
        <f>O184*H184</f>
        <v>0</v>
      </c>
      <c r="Q184" s="189">
        <v>0.152</v>
      </c>
      <c r="R184" s="189">
        <f>Q184*H184</f>
        <v>6.6879999999999997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203</v>
      </c>
      <c r="AT184" s="191" t="s">
        <v>238</v>
      </c>
      <c r="AU184" s="191" t="s">
        <v>78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76</v>
      </c>
      <c r="BK184" s="192">
        <f>ROUND(I184*H184,2)</f>
        <v>0</v>
      </c>
      <c r="BL184" s="19" t="s">
        <v>166</v>
      </c>
      <c r="BM184" s="191" t="s">
        <v>336</v>
      </c>
    </row>
    <row r="185" spans="1:65" s="12" customFormat="1" ht="22.9" customHeight="1">
      <c r="B185" s="164"/>
      <c r="C185" s="165"/>
      <c r="D185" s="166" t="s">
        <v>68</v>
      </c>
      <c r="E185" s="178" t="s">
        <v>203</v>
      </c>
      <c r="F185" s="178" t="s">
        <v>337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SUM(P186:P194)</f>
        <v>0</v>
      </c>
      <c r="Q185" s="172"/>
      <c r="R185" s="173">
        <f>SUM(R186:R194)</f>
        <v>16.796180000000003</v>
      </c>
      <c r="S185" s="172"/>
      <c r="T185" s="174">
        <f>SUM(T186:T194)</f>
        <v>0</v>
      </c>
      <c r="AR185" s="175" t="s">
        <v>76</v>
      </c>
      <c r="AT185" s="176" t="s">
        <v>68</v>
      </c>
      <c r="AU185" s="176" t="s">
        <v>76</v>
      </c>
      <c r="AY185" s="175" t="s">
        <v>159</v>
      </c>
      <c r="BK185" s="177">
        <f>SUM(BK186:BK194)</f>
        <v>0</v>
      </c>
    </row>
    <row r="186" spans="1:65" s="2" customFormat="1" ht="24">
      <c r="A186" s="36"/>
      <c r="B186" s="37"/>
      <c r="C186" s="180" t="s">
        <v>338</v>
      </c>
      <c r="D186" s="180" t="s">
        <v>161</v>
      </c>
      <c r="E186" s="181" t="s">
        <v>339</v>
      </c>
      <c r="F186" s="182" t="s">
        <v>340</v>
      </c>
      <c r="G186" s="183" t="s">
        <v>341</v>
      </c>
      <c r="H186" s="184">
        <v>9</v>
      </c>
      <c r="I186" s="185"/>
      <c r="J186" s="186">
        <f t="shared" ref="J186:J194" si="0">ROUND(I186*H186,2)</f>
        <v>0</v>
      </c>
      <c r="K186" s="182" t="s">
        <v>165</v>
      </c>
      <c r="L186" s="41"/>
      <c r="M186" s="187" t="s">
        <v>19</v>
      </c>
      <c r="N186" s="188" t="s">
        <v>40</v>
      </c>
      <c r="O186" s="66"/>
      <c r="P186" s="189">
        <f t="shared" ref="P186:P194" si="1">O186*H186</f>
        <v>0</v>
      </c>
      <c r="Q186" s="189">
        <v>1.12181</v>
      </c>
      <c r="R186" s="189">
        <f t="shared" ref="R186:R194" si="2">Q186*H186</f>
        <v>10.09629</v>
      </c>
      <c r="S186" s="189">
        <v>0</v>
      </c>
      <c r="T186" s="190">
        <f t="shared" ref="T186:T194" si="3"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166</v>
      </c>
      <c r="AT186" s="191" t="s">
        <v>161</v>
      </c>
      <c r="AU186" s="191" t="s">
        <v>78</v>
      </c>
      <c r="AY186" s="19" t="s">
        <v>159</v>
      </c>
      <c r="BE186" s="192">
        <f t="shared" ref="BE186:BE194" si="4">IF(N186="základní",J186,0)</f>
        <v>0</v>
      </c>
      <c r="BF186" s="192">
        <f t="shared" ref="BF186:BF194" si="5">IF(N186="snížená",J186,0)</f>
        <v>0</v>
      </c>
      <c r="BG186" s="192">
        <f t="shared" ref="BG186:BG194" si="6">IF(N186="zákl. přenesená",J186,0)</f>
        <v>0</v>
      </c>
      <c r="BH186" s="192">
        <f t="shared" ref="BH186:BH194" si="7">IF(N186="sníž. přenesená",J186,0)</f>
        <v>0</v>
      </c>
      <c r="BI186" s="192">
        <f t="shared" ref="BI186:BI194" si="8">IF(N186="nulová",J186,0)</f>
        <v>0</v>
      </c>
      <c r="BJ186" s="19" t="s">
        <v>76</v>
      </c>
      <c r="BK186" s="192">
        <f t="shared" ref="BK186:BK194" si="9">ROUND(I186*H186,2)</f>
        <v>0</v>
      </c>
      <c r="BL186" s="19" t="s">
        <v>166</v>
      </c>
      <c r="BM186" s="191" t="s">
        <v>342</v>
      </c>
    </row>
    <row r="187" spans="1:65" s="2" customFormat="1" ht="36">
      <c r="A187" s="36"/>
      <c r="B187" s="37"/>
      <c r="C187" s="180" t="s">
        <v>343</v>
      </c>
      <c r="D187" s="180" t="s">
        <v>161</v>
      </c>
      <c r="E187" s="181" t="s">
        <v>344</v>
      </c>
      <c r="F187" s="182" t="s">
        <v>345</v>
      </c>
      <c r="G187" s="183" t="s">
        <v>182</v>
      </c>
      <c r="H187" s="184">
        <v>41.5</v>
      </c>
      <c r="I187" s="185"/>
      <c r="J187" s="186">
        <f t="shared" si="0"/>
        <v>0</v>
      </c>
      <c r="K187" s="182" t="s">
        <v>165</v>
      </c>
      <c r="L187" s="41"/>
      <c r="M187" s="187" t="s">
        <v>19</v>
      </c>
      <c r="N187" s="188" t="s">
        <v>40</v>
      </c>
      <c r="O187" s="66"/>
      <c r="P187" s="189">
        <f t="shared" si="1"/>
        <v>0</v>
      </c>
      <c r="Q187" s="189">
        <v>4.8199999999999996E-3</v>
      </c>
      <c r="R187" s="189">
        <f t="shared" si="2"/>
        <v>0.20002999999999999</v>
      </c>
      <c r="S187" s="189">
        <v>0</v>
      </c>
      <c r="T187" s="190">
        <f t="shared" si="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166</v>
      </c>
      <c r="AT187" s="191" t="s">
        <v>161</v>
      </c>
      <c r="AU187" s="191" t="s">
        <v>78</v>
      </c>
      <c r="AY187" s="19" t="s">
        <v>159</v>
      </c>
      <c r="BE187" s="192">
        <f t="shared" si="4"/>
        <v>0</v>
      </c>
      <c r="BF187" s="192">
        <f t="shared" si="5"/>
        <v>0</v>
      </c>
      <c r="BG187" s="192">
        <f t="shared" si="6"/>
        <v>0</v>
      </c>
      <c r="BH187" s="192">
        <f t="shared" si="7"/>
        <v>0</v>
      </c>
      <c r="BI187" s="192">
        <f t="shared" si="8"/>
        <v>0</v>
      </c>
      <c r="BJ187" s="19" t="s">
        <v>76</v>
      </c>
      <c r="BK187" s="192">
        <f t="shared" si="9"/>
        <v>0</v>
      </c>
      <c r="BL187" s="19" t="s">
        <v>166</v>
      </c>
      <c r="BM187" s="191" t="s">
        <v>346</v>
      </c>
    </row>
    <row r="188" spans="1:65" s="2" customFormat="1" ht="24">
      <c r="A188" s="36"/>
      <c r="B188" s="37"/>
      <c r="C188" s="180" t="s">
        <v>347</v>
      </c>
      <c r="D188" s="180" t="s">
        <v>161</v>
      </c>
      <c r="E188" s="181" t="s">
        <v>348</v>
      </c>
      <c r="F188" s="182" t="s">
        <v>349</v>
      </c>
      <c r="G188" s="183" t="s">
        <v>341</v>
      </c>
      <c r="H188" s="184">
        <v>9</v>
      </c>
      <c r="I188" s="185"/>
      <c r="J188" s="186">
        <f t="shared" si="0"/>
        <v>0</v>
      </c>
      <c r="K188" s="182" t="s">
        <v>165</v>
      </c>
      <c r="L188" s="41"/>
      <c r="M188" s="187" t="s">
        <v>19</v>
      </c>
      <c r="N188" s="188" t="s">
        <v>40</v>
      </c>
      <c r="O188" s="66"/>
      <c r="P188" s="189">
        <f t="shared" si="1"/>
        <v>0</v>
      </c>
      <c r="Q188" s="189">
        <v>0.14494000000000001</v>
      </c>
      <c r="R188" s="189">
        <f t="shared" si="2"/>
        <v>1.3044600000000002</v>
      </c>
      <c r="S188" s="189">
        <v>0</v>
      </c>
      <c r="T188" s="190">
        <f t="shared" si="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166</v>
      </c>
      <c r="AT188" s="191" t="s">
        <v>161</v>
      </c>
      <c r="AU188" s="191" t="s">
        <v>78</v>
      </c>
      <c r="AY188" s="19" t="s">
        <v>159</v>
      </c>
      <c r="BE188" s="192">
        <f t="shared" si="4"/>
        <v>0</v>
      </c>
      <c r="BF188" s="192">
        <f t="shared" si="5"/>
        <v>0</v>
      </c>
      <c r="BG188" s="192">
        <f t="shared" si="6"/>
        <v>0</v>
      </c>
      <c r="BH188" s="192">
        <f t="shared" si="7"/>
        <v>0</v>
      </c>
      <c r="BI188" s="192">
        <f t="shared" si="8"/>
        <v>0</v>
      </c>
      <c r="BJ188" s="19" t="s">
        <v>76</v>
      </c>
      <c r="BK188" s="192">
        <f t="shared" si="9"/>
        <v>0</v>
      </c>
      <c r="BL188" s="19" t="s">
        <v>166</v>
      </c>
      <c r="BM188" s="191" t="s">
        <v>350</v>
      </c>
    </row>
    <row r="189" spans="1:65" s="2" customFormat="1" ht="36">
      <c r="A189" s="36"/>
      <c r="B189" s="37"/>
      <c r="C189" s="216" t="s">
        <v>351</v>
      </c>
      <c r="D189" s="216" t="s">
        <v>238</v>
      </c>
      <c r="E189" s="217" t="s">
        <v>352</v>
      </c>
      <c r="F189" s="218" t="s">
        <v>353</v>
      </c>
      <c r="G189" s="219" t="s">
        <v>341</v>
      </c>
      <c r="H189" s="220">
        <v>9</v>
      </c>
      <c r="I189" s="221"/>
      <c r="J189" s="222">
        <f t="shared" si="0"/>
        <v>0</v>
      </c>
      <c r="K189" s="218" t="s">
        <v>165</v>
      </c>
      <c r="L189" s="223"/>
      <c r="M189" s="224" t="s">
        <v>19</v>
      </c>
      <c r="N189" s="225" t="s">
        <v>40</v>
      </c>
      <c r="O189" s="66"/>
      <c r="P189" s="189">
        <f t="shared" si="1"/>
        <v>0</v>
      </c>
      <c r="Q189" s="189">
        <v>0.23200000000000001</v>
      </c>
      <c r="R189" s="189">
        <f t="shared" si="2"/>
        <v>2.0880000000000001</v>
      </c>
      <c r="S189" s="189">
        <v>0</v>
      </c>
      <c r="T189" s="190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203</v>
      </c>
      <c r="AT189" s="191" t="s">
        <v>238</v>
      </c>
      <c r="AU189" s="191" t="s">
        <v>78</v>
      </c>
      <c r="AY189" s="19" t="s">
        <v>159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9" t="s">
        <v>76</v>
      </c>
      <c r="BK189" s="192">
        <f t="shared" si="9"/>
        <v>0</v>
      </c>
      <c r="BL189" s="19" t="s">
        <v>166</v>
      </c>
      <c r="BM189" s="191" t="s">
        <v>354</v>
      </c>
    </row>
    <row r="190" spans="1:65" s="2" customFormat="1" ht="36">
      <c r="A190" s="36"/>
      <c r="B190" s="37"/>
      <c r="C190" s="216" t="s">
        <v>355</v>
      </c>
      <c r="D190" s="216" t="s">
        <v>238</v>
      </c>
      <c r="E190" s="217" t="s">
        <v>356</v>
      </c>
      <c r="F190" s="218" t="s">
        <v>357</v>
      </c>
      <c r="G190" s="219" t="s">
        <v>341</v>
      </c>
      <c r="H190" s="220">
        <v>9</v>
      </c>
      <c r="I190" s="221"/>
      <c r="J190" s="222">
        <f t="shared" si="0"/>
        <v>0</v>
      </c>
      <c r="K190" s="218" t="s">
        <v>165</v>
      </c>
      <c r="L190" s="223"/>
      <c r="M190" s="224" t="s">
        <v>19</v>
      </c>
      <c r="N190" s="225" t="s">
        <v>40</v>
      </c>
      <c r="O190" s="66"/>
      <c r="P190" s="189">
        <f t="shared" si="1"/>
        <v>0</v>
      </c>
      <c r="Q190" s="189">
        <v>0.08</v>
      </c>
      <c r="R190" s="189">
        <f t="shared" si="2"/>
        <v>0.72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203</v>
      </c>
      <c r="AT190" s="191" t="s">
        <v>238</v>
      </c>
      <c r="AU190" s="191" t="s">
        <v>78</v>
      </c>
      <c r="AY190" s="19" t="s">
        <v>159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76</v>
      </c>
      <c r="BK190" s="192">
        <f t="shared" si="9"/>
        <v>0</v>
      </c>
      <c r="BL190" s="19" t="s">
        <v>166</v>
      </c>
      <c r="BM190" s="191" t="s">
        <v>358</v>
      </c>
    </row>
    <row r="191" spans="1:65" s="2" customFormat="1" ht="36">
      <c r="A191" s="36"/>
      <c r="B191" s="37"/>
      <c r="C191" s="216" t="s">
        <v>359</v>
      </c>
      <c r="D191" s="216" t="s">
        <v>238</v>
      </c>
      <c r="E191" s="217" t="s">
        <v>360</v>
      </c>
      <c r="F191" s="218" t="s">
        <v>361</v>
      </c>
      <c r="G191" s="219" t="s">
        <v>341</v>
      </c>
      <c r="H191" s="220">
        <v>9</v>
      </c>
      <c r="I191" s="221"/>
      <c r="J191" s="222">
        <f t="shared" si="0"/>
        <v>0</v>
      </c>
      <c r="K191" s="218" t="s">
        <v>165</v>
      </c>
      <c r="L191" s="223"/>
      <c r="M191" s="224" t="s">
        <v>19</v>
      </c>
      <c r="N191" s="225" t="s">
        <v>40</v>
      </c>
      <c r="O191" s="66"/>
      <c r="P191" s="189">
        <f t="shared" si="1"/>
        <v>0</v>
      </c>
      <c r="Q191" s="189">
        <v>6.0999999999999999E-2</v>
      </c>
      <c r="R191" s="189">
        <f t="shared" si="2"/>
        <v>0.54899999999999993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203</v>
      </c>
      <c r="AT191" s="191" t="s">
        <v>238</v>
      </c>
      <c r="AU191" s="191" t="s">
        <v>78</v>
      </c>
      <c r="AY191" s="19" t="s">
        <v>159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76</v>
      </c>
      <c r="BK191" s="192">
        <f t="shared" si="9"/>
        <v>0</v>
      </c>
      <c r="BL191" s="19" t="s">
        <v>166</v>
      </c>
      <c r="BM191" s="191" t="s">
        <v>362</v>
      </c>
    </row>
    <row r="192" spans="1:65" s="2" customFormat="1" ht="36">
      <c r="A192" s="36"/>
      <c r="B192" s="37"/>
      <c r="C192" s="216" t="s">
        <v>363</v>
      </c>
      <c r="D192" s="216" t="s">
        <v>238</v>
      </c>
      <c r="E192" s="217" t="s">
        <v>364</v>
      </c>
      <c r="F192" s="218" t="s">
        <v>365</v>
      </c>
      <c r="G192" s="219" t="s">
        <v>341</v>
      </c>
      <c r="H192" s="220">
        <v>9</v>
      </c>
      <c r="I192" s="221"/>
      <c r="J192" s="222">
        <f t="shared" si="0"/>
        <v>0</v>
      </c>
      <c r="K192" s="218" t="s">
        <v>165</v>
      </c>
      <c r="L192" s="223"/>
      <c r="M192" s="224" t="s">
        <v>19</v>
      </c>
      <c r="N192" s="225" t="s">
        <v>40</v>
      </c>
      <c r="O192" s="66"/>
      <c r="P192" s="189">
        <f t="shared" si="1"/>
        <v>0</v>
      </c>
      <c r="Q192" s="189">
        <v>6.0000000000000001E-3</v>
      </c>
      <c r="R192" s="189">
        <f t="shared" si="2"/>
        <v>5.3999999999999999E-2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203</v>
      </c>
      <c r="AT192" s="191" t="s">
        <v>238</v>
      </c>
      <c r="AU192" s="191" t="s">
        <v>78</v>
      </c>
      <c r="AY192" s="19" t="s">
        <v>159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76</v>
      </c>
      <c r="BK192" s="192">
        <f t="shared" si="9"/>
        <v>0</v>
      </c>
      <c r="BL192" s="19" t="s">
        <v>166</v>
      </c>
      <c r="BM192" s="191" t="s">
        <v>366</v>
      </c>
    </row>
    <row r="193" spans="1:65" s="2" customFormat="1" ht="36">
      <c r="A193" s="36"/>
      <c r="B193" s="37"/>
      <c r="C193" s="216" t="s">
        <v>367</v>
      </c>
      <c r="D193" s="216" t="s">
        <v>238</v>
      </c>
      <c r="E193" s="217" t="s">
        <v>368</v>
      </c>
      <c r="F193" s="218" t="s">
        <v>369</v>
      </c>
      <c r="G193" s="219" t="s">
        <v>341</v>
      </c>
      <c r="H193" s="220">
        <v>9</v>
      </c>
      <c r="I193" s="221"/>
      <c r="J193" s="222">
        <f t="shared" si="0"/>
        <v>0</v>
      </c>
      <c r="K193" s="218" t="s">
        <v>165</v>
      </c>
      <c r="L193" s="223"/>
      <c r="M193" s="224" t="s">
        <v>19</v>
      </c>
      <c r="N193" s="225" t="s">
        <v>40</v>
      </c>
      <c r="O193" s="66"/>
      <c r="P193" s="189">
        <f t="shared" si="1"/>
        <v>0</v>
      </c>
      <c r="Q193" s="189">
        <v>5.8000000000000003E-2</v>
      </c>
      <c r="R193" s="189">
        <f t="shared" si="2"/>
        <v>0.52200000000000002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203</v>
      </c>
      <c r="AT193" s="191" t="s">
        <v>238</v>
      </c>
      <c r="AU193" s="191" t="s">
        <v>78</v>
      </c>
      <c r="AY193" s="19" t="s">
        <v>159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76</v>
      </c>
      <c r="BK193" s="192">
        <f t="shared" si="9"/>
        <v>0</v>
      </c>
      <c r="BL193" s="19" t="s">
        <v>166</v>
      </c>
      <c r="BM193" s="191" t="s">
        <v>370</v>
      </c>
    </row>
    <row r="194" spans="1:65" s="2" customFormat="1" ht="24">
      <c r="A194" s="36"/>
      <c r="B194" s="37"/>
      <c r="C194" s="180" t="s">
        <v>371</v>
      </c>
      <c r="D194" s="180" t="s">
        <v>161</v>
      </c>
      <c r="E194" s="181" t="s">
        <v>372</v>
      </c>
      <c r="F194" s="182" t="s">
        <v>373</v>
      </c>
      <c r="G194" s="183" t="s">
        <v>341</v>
      </c>
      <c r="H194" s="184">
        <v>3</v>
      </c>
      <c r="I194" s="185"/>
      <c r="J194" s="186">
        <f t="shared" si="0"/>
        <v>0</v>
      </c>
      <c r="K194" s="182" t="s">
        <v>165</v>
      </c>
      <c r="L194" s="41"/>
      <c r="M194" s="187" t="s">
        <v>19</v>
      </c>
      <c r="N194" s="188" t="s">
        <v>40</v>
      </c>
      <c r="O194" s="66"/>
      <c r="P194" s="189">
        <f t="shared" si="1"/>
        <v>0</v>
      </c>
      <c r="Q194" s="189">
        <v>0.42080000000000001</v>
      </c>
      <c r="R194" s="189">
        <f t="shared" si="2"/>
        <v>1.2624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166</v>
      </c>
      <c r="AT194" s="191" t="s">
        <v>161</v>
      </c>
      <c r="AU194" s="191" t="s">
        <v>78</v>
      </c>
      <c r="AY194" s="19" t="s">
        <v>159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76</v>
      </c>
      <c r="BK194" s="192">
        <f t="shared" si="9"/>
        <v>0</v>
      </c>
      <c r="BL194" s="19" t="s">
        <v>166</v>
      </c>
      <c r="BM194" s="191" t="s">
        <v>374</v>
      </c>
    </row>
    <row r="195" spans="1:65" s="12" customFormat="1" ht="22.9" customHeight="1">
      <c r="B195" s="164"/>
      <c r="C195" s="165"/>
      <c r="D195" s="166" t="s">
        <v>68</v>
      </c>
      <c r="E195" s="178" t="s">
        <v>208</v>
      </c>
      <c r="F195" s="178" t="s">
        <v>375</v>
      </c>
      <c r="G195" s="165"/>
      <c r="H195" s="165"/>
      <c r="I195" s="168"/>
      <c r="J195" s="179">
        <f>BK195</f>
        <v>0</v>
      </c>
      <c r="K195" s="165"/>
      <c r="L195" s="170"/>
      <c r="M195" s="171"/>
      <c r="N195" s="172"/>
      <c r="O195" s="172"/>
      <c r="P195" s="173">
        <f>SUM(P196:P214)</f>
        <v>0</v>
      </c>
      <c r="Q195" s="172"/>
      <c r="R195" s="173">
        <f>SUM(R196:R214)</f>
        <v>110.84571</v>
      </c>
      <c r="S195" s="172"/>
      <c r="T195" s="174">
        <f>SUM(T196:T214)</f>
        <v>0</v>
      </c>
      <c r="AR195" s="175" t="s">
        <v>76</v>
      </c>
      <c r="AT195" s="176" t="s">
        <v>68</v>
      </c>
      <c r="AU195" s="176" t="s">
        <v>76</v>
      </c>
      <c r="AY195" s="175" t="s">
        <v>159</v>
      </c>
      <c r="BK195" s="177">
        <f>SUM(BK196:BK214)</f>
        <v>0</v>
      </c>
    </row>
    <row r="196" spans="1:65" s="2" customFormat="1" ht="55.5" customHeight="1">
      <c r="A196" s="36"/>
      <c r="B196" s="37"/>
      <c r="C196" s="180" t="s">
        <v>376</v>
      </c>
      <c r="D196" s="180" t="s">
        <v>161</v>
      </c>
      <c r="E196" s="181" t="s">
        <v>377</v>
      </c>
      <c r="F196" s="182" t="s">
        <v>378</v>
      </c>
      <c r="G196" s="183" t="s">
        <v>182</v>
      </c>
      <c r="H196" s="184">
        <v>279</v>
      </c>
      <c r="I196" s="185"/>
      <c r="J196" s="186">
        <f>ROUND(I196*H196,2)</f>
        <v>0</v>
      </c>
      <c r="K196" s="182" t="s">
        <v>165</v>
      </c>
      <c r="L196" s="41"/>
      <c r="M196" s="187" t="s">
        <v>19</v>
      </c>
      <c r="N196" s="188" t="s">
        <v>40</v>
      </c>
      <c r="O196" s="66"/>
      <c r="P196" s="189">
        <f>O196*H196</f>
        <v>0</v>
      </c>
      <c r="Q196" s="189">
        <v>7.1900000000000006E-2</v>
      </c>
      <c r="R196" s="189">
        <f>Q196*H196</f>
        <v>20.060100000000002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166</v>
      </c>
      <c r="AT196" s="191" t="s">
        <v>161</v>
      </c>
      <c r="AU196" s="191" t="s">
        <v>78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76</v>
      </c>
      <c r="BK196" s="192">
        <f>ROUND(I196*H196,2)</f>
        <v>0</v>
      </c>
      <c r="BL196" s="19" t="s">
        <v>166</v>
      </c>
      <c r="BM196" s="191" t="s">
        <v>379</v>
      </c>
    </row>
    <row r="197" spans="1:65" s="2" customFormat="1" ht="48">
      <c r="A197" s="36"/>
      <c r="B197" s="37"/>
      <c r="C197" s="216" t="s">
        <v>380</v>
      </c>
      <c r="D197" s="216" t="s">
        <v>238</v>
      </c>
      <c r="E197" s="217" t="s">
        <v>381</v>
      </c>
      <c r="F197" s="218" t="s">
        <v>382</v>
      </c>
      <c r="G197" s="219" t="s">
        <v>230</v>
      </c>
      <c r="H197" s="220">
        <v>5.58</v>
      </c>
      <c r="I197" s="221"/>
      <c r="J197" s="222">
        <f>ROUND(I197*H197,2)</f>
        <v>0</v>
      </c>
      <c r="K197" s="218" t="s">
        <v>165</v>
      </c>
      <c r="L197" s="223"/>
      <c r="M197" s="224" t="s">
        <v>19</v>
      </c>
      <c r="N197" s="225" t="s">
        <v>40</v>
      </c>
      <c r="O197" s="66"/>
      <c r="P197" s="189">
        <f>O197*H197</f>
        <v>0</v>
      </c>
      <c r="Q197" s="189">
        <v>1</v>
      </c>
      <c r="R197" s="189">
        <f>Q197*H197</f>
        <v>5.58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203</v>
      </c>
      <c r="AT197" s="191" t="s">
        <v>238</v>
      </c>
      <c r="AU197" s="191" t="s">
        <v>78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76</v>
      </c>
      <c r="BK197" s="192">
        <f>ROUND(I197*H197,2)</f>
        <v>0</v>
      </c>
      <c r="BL197" s="19" t="s">
        <v>166</v>
      </c>
      <c r="BM197" s="191" t="s">
        <v>383</v>
      </c>
    </row>
    <row r="198" spans="1:65" s="2" customFormat="1" ht="19.5">
      <c r="A198" s="36"/>
      <c r="B198" s="37"/>
      <c r="C198" s="38"/>
      <c r="D198" s="195" t="s">
        <v>384</v>
      </c>
      <c r="E198" s="38"/>
      <c r="F198" s="226" t="s">
        <v>385</v>
      </c>
      <c r="G198" s="38"/>
      <c r="H198" s="38"/>
      <c r="I198" s="227"/>
      <c r="J198" s="38"/>
      <c r="K198" s="38"/>
      <c r="L198" s="41"/>
      <c r="M198" s="228"/>
      <c r="N198" s="22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384</v>
      </c>
      <c r="AU198" s="19" t="s">
        <v>78</v>
      </c>
    </row>
    <row r="199" spans="1:65" s="13" customFormat="1" ht="11.25">
      <c r="B199" s="193"/>
      <c r="C199" s="194"/>
      <c r="D199" s="195" t="s">
        <v>168</v>
      </c>
      <c r="E199" s="196" t="s">
        <v>19</v>
      </c>
      <c r="F199" s="197" t="s">
        <v>386</v>
      </c>
      <c r="G199" s="194"/>
      <c r="H199" s="198">
        <v>5.58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168</v>
      </c>
      <c r="AU199" s="204" t="s">
        <v>78</v>
      </c>
      <c r="AV199" s="13" t="s">
        <v>78</v>
      </c>
      <c r="AW199" s="13" t="s">
        <v>31</v>
      </c>
      <c r="AX199" s="13" t="s">
        <v>69</v>
      </c>
      <c r="AY199" s="204" t="s">
        <v>159</v>
      </c>
    </row>
    <row r="200" spans="1:65" s="14" customFormat="1" ht="11.25">
      <c r="B200" s="205"/>
      <c r="C200" s="206"/>
      <c r="D200" s="195" t="s">
        <v>168</v>
      </c>
      <c r="E200" s="207" t="s">
        <v>19</v>
      </c>
      <c r="F200" s="208" t="s">
        <v>170</v>
      </c>
      <c r="G200" s="206"/>
      <c r="H200" s="209">
        <v>5.58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78</v>
      </c>
      <c r="AV200" s="14" t="s">
        <v>166</v>
      </c>
      <c r="AW200" s="14" t="s">
        <v>31</v>
      </c>
      <c r="AX200" s="14" t="s">
        <v>76</v>
      </c>
      <c r="AY200" s="215" t="s">
        <v>159</v>
      </c>
    </row>
    <row r="201" spans="1:65" s="2" customFormat="1" ht="55.5" customHeight="1">
      <c r="A201" s="36"/>
      <c r="B201" s="37"/>
      <c r="C201" s="180" t="s">
        <v>387</v>
      </c>
      <c r="D201" s="180" t="s">
        <v>161</v>
      </c>
      <c r="E201" s="181" t="s">
        <v>388</v>
      </c>
      <c r="F201" s="182" t="s">
        <v>389</v>
      </c>
      <c r="G201" s="183" t="s">
        <v>182</v>
      </c>
      <c r="H201" s="184">
        <v>152</v>
      </c>
      <c r="I201" s="185"/>
      <c r="J201" s="186">
        <f>ROUND(I201*H201,2)</f>
        <v>0</v>
      </c>
      <c r="K201" s="182" t="s">
        <v>165</v>
      </c>
      <c r="L201" s="41"/>
      <c r="M201" s="187" t="s">
        <v>19</v>
      </c>
      <c r="N201" s="188" t="s">
        <v>40</v>
      </c>
      <c r="O201" s="66"/>
      <c r="P201" s="189">
        <f>O201*H201</f>
        <v>0</v>
      </c>
      <c r="Q201" s="189">
        <v>0.1295</v>
      </c>
      <c r="R201" s="189">
        <f>Q201*H201</f>
        <v>19.684000000000001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166</v>
      </c>
      <c r="AT201" s="191" t="s">
        <v>161</v>
      </c>
      <c r="AU201" s="191" t="s">
        <v>78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76</v>
      </c>
      <c r="BK201" s="192">
        <f>ROUND(I201*H201,2)</f>
        <v>0</v>
      </c>
      <c r="BL201" s="19" t="s">
        <v>166</v>
      </c>
      <c r="BM201" s="191" t="s">
        <v>390</v>
      </c>
    </row>
    <row r="202" spans="1:65" s="13" customFormat="1" ht="11.25">
      <c r="B202" s="193"/>
      <c r="C202" s="194"/>
      <c r="D202" s="195" t="s">
        <v>168</v>
      </c>
      <c r="E202" s="196" t="s">
        <v>19</v>
      </c>
      <c r="F202" s="197" t="s">
        <v>391</v>
      </c>
      <c r="G202" s="194"/>
      <c r="H202" s="198">
        <v>152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168</v>
      </c>
      <c r="AU202" s="204" t="s">
        <v>78</v>
      </c>
      <c r="AV202" s="13" t="s">
        <v>78</v>
      </c>
      <c r="AW202" s="13" t="s">
        <v>31</v>
      </c>
      <c r="AX202" s="13" t="s">
        <v>69</v>
      </c>
      <c r="AY202" s="204" t="s">
        <v>159</v>
      </c>
    </row>
    <row r="203" spans="1:65" s="14" customFormat="1" ht="11.25">
      <c r="B203" s="205"/>
      <c r="C203" s="206"/>
      <c r="D203" s="195" t="s">
        <v>168</v>
      </c>
      <c r="E203" s="207" t="s">
        <v>19</v>
      </c>
      <c r="F203" s="208" t="s">
        <v>170</v>
      </c>
      <c r="G203" s="206"/>
      <c r="H203" s="209">
        <v>152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78</v>
      </c>
      <c r="AV203" s="14" t="s">
        <v>166</v>
      </c>
      <c r="AW203" s="14" t="s">
        <v>31</v>
      </c>
      <c r="AX203" s="14" t="s">
        <v>76</v>
      </c>
      <c r="AY203" s="215" t="s">
        <v>159</v>
      </c>
    </row>
    <row r="204" spans="1:65" s="2" customFormat="1" ht="24">
      <c r="A204" s="36"/>
      <c r="B204" s="37"/>
      <c r="C204" s="216" t="s">
        <v>392</v>
      </c>
      <c r="D204" s="216" t="s">
        <v>238</v>
      </c>
      <c r="E204" s="217" t="s">
        <v>393</v>
      </c>
      <c r="F204" s="218" t="s">
        <v>394</v>
      </c>
      <c r="G204" s="219" t="s">
        <v>341</v>
      </c>
      <c r="H204" s="220">
        <v>152</v>
      </c>
      <c r="I204" s="221"/>
      <c r="J204" s="222">
        <f>ROUND(I204*H204,2)</f>
        <v>0</v>
      </c>
      <c r="K204" s="218" t="s">
        <v>165</v>
      </c>
      <c r="L204" s="223"/>
      <c r="M204" s="224" t="s">
        <v>19</v>
      </c>
      <c r="N204" s="225" t="s">
        <v>40</v>
      </c>
      <c r="O204" s="66"/>
      <c r="P204" s="189">
        <f>O204*H204</f>
        <v>0</v>
      </c>
      <c r="Q204" s="189">
        <v>4.4999999999999998E-2</v>
      </c>
      <c r="R204" s="189">
        <f>Q204*H204</f>
        <v>6.84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203</v>
      </c>
      <c r="AT204" s="191" t="s">
        <v>238</v>
      </c>
      <c r="AU204" s="191" t="s">
        <v>78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76</v>
      </c>
      <c r="BK204" s="192">
        <f>ROUND(I204*H204,2)</f>
        <v>0</v>
      </c>
      <c r="BL204" s="19" t="s">
        <v>166</v>
      </c>
      <c r="BM204" s="191" t="s">
        <v>395</v>
      </c>
    </row>
    <row r="205" spans="1:65" s="2" customFormat="1" ht="55.5" customHeight="1">
      <c r="A205" s="36"/>
      <c r="B205" s="37"/>
      <c r="C205" s="180" t="s">
        <v>396</v>
      </c>
      <c r="D205" s="180" t="s">
        <v>161</v>
      </c>
      <c r="E205" s="181" t="s">
        <v>397</v>
      </c>
      <c r="F205" s="182" t="s">
        <v>398</v>
      </c>
      <c r="G205" s="183" t="s">
        <v>182</v>
      </c>
      <c r="H205" s="184">
        <v>279</v>
      </c>
      <c r="I205" s="185"/>
      <c r="J205" s="186">
        <f>ROUND(I205*H205,2)</f>
        <v>0</v>
      </c>
      <c r="K205" s="182" t="s">
        <v>165</v>
      </c>
      <c r="L205" s="41"/>
      <c r="M205" s="187" t="s">
        <v>19</v>
      </c>
      <c r="N205" s="188" t="s">
        <v>40</v>
      </c>
      <c r="O205" s="66"/>
      <c r="P205" s="189">
        <f>O205*H205</f>
        <v>0</v>
      </c>
      <c r="Q205" s="189">
        <v>0.16849</v>
      </c>
      <c r="R205" s="189">
        <f>Q205*H205</f>
        <v>47.008710000000001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166</v>
      </c>
      <c r="AT205" s="191" t="s">
        <v>161</v>
      </c>
      <c r="AU205" s="191" t="s">
        <v>78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76</v>
      </c>
      <c r="BK205" s="192">
        <f>ROUND(I205*H205,2)</f>
        <v>0</v>
      </c>
      <c r="BL205" s="19" t="s">
        <v>166</v>
      </c>
      <c r="BM205" s="191" t="s">
        <v>399</v>
      </c>
    </row>
    <row r="206" spans="1:65" s="2" customFormat="1" ht="55.5" customHeight="1">
      <c r="A206" s="36"/>
      <c r="B206" s="37"/>
      <c r="C206" s="180" t="s">
        <v>400</v>
      </c>
      <c r="D206" s="180" t="s">
        <v>161</v>
      </c>
      <c r="E206" s="181" t="s">
        <v>401</v>
      </c>
      <c r="F206" s="182" t="s">
        <v>402</v>
      </c>
      <c r="G206" s="183" t="s">
        <v>182</v>
      </c>
      <c r="H206" s="184">
        <v>46</v>
      </c>
      <c r="I206" s="185"/>
      <c r="J206" s="186">
        <f>ROUND(I206*H206,2)</f>
        <v>0</v>
      </c>
      <c r="K206" s="182" t="s">
        <v>165</v>
      </c>
      <c r="L206" s="41"/>
      <c r="M206" s="187" t="s">
        <v>19</v>
      </c>
      <c r="N206" s="188" t="s">
        <v>40</v>
      </c>
      <c r="O206" s="66"/>
      <c r="P206" s="189">
        <f>O206*H206</f>
        <v>0</v>
      </c>
      <c r="Q206" s="189">
        <v>3.4000000000000002E-4</v>
      </c>
      <c r="R206" s="189">
        <f>Q206*H206</f>
        <v>1.5640000000000001E-2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166</v>
      </c>
      <c r="AT206" s="191" t="s">
        <v>161</v>
      </c>
      <c r="AU206" s="191" t="s">
        <v>78</v>
      </c>
      <c r="AY206" s="19" t="s">
        <v>159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76</v>
      </c>
      <c r="BK206" s="192">
        <f>ROUND(I206*H206,2)</f>
        <v>0</v>
      </c>
      <c r="BL206" s="19" t="s">
        <v>166</v>
      </c>
      <c r="BM206" s="191" t="s">
        <v>403</v>
      </c>
    </row>
    <row r="207" spans="1:65" s="13" customFormat="1" ht="11.25">
      <c r="B207" s="193"/>
      <c r="C207" s="194"/>
      <c r="D207" s="195" t="s">
        <v>168</v>
      </c>
      <c r="E207" s="196" t="s">
        <v>19</v>
      </c>
      <c r="F207" s="197" t="s">
        <v>404</v>
      </c>
      <c r="G207" s="194"/>
      <c r="H207" s="198">
        <v>46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168</v>
      </c>
      <c r="AU207" s="204" t="s">
        <v>78</v>
      </c>
      <c r="AV207" s="13" t="s">
        <v>78</v>
      </c>
      <c r="AW207" s="13" t="s">
        <v>31</v>
      </c>
      <c r="AX207" s="13" t="s">
        <v>76</v>
      </c>
      <c r="AY207" s="204" t="s">
        <v>159</v>
      </c>
    </row>
    <row r="208" spans="1:65" s="2" customFormat="1" ht="24">
      <c r="A208" s="36"/>
      <c r="B208" s="37"/>
      <c r="C208" s="180" t="s">
        <v>405</v>
      </c>
      <c r="D208" s="180" t="s">
        <v>161</v>
      </c>
      <c r="E208" s="181" t="s">
        <v>406</v>
      </c>
      <c r="F208" s="182" t="s">
        <v>407</v>
      </c>
      <c r="G208" s="183" t="s">
        <v>182</v>
      </c>
      <c r="H208" s="184">
        <v>46</v>
      </c>
      <c r="I208" s="185"/>
      <c r="J208" s="186">
        <f>ROUND(I208*H208,2)</f>
        <v>0</v>
      </c>
      <c r="K208" s="182" t="s">
        <v>165</v>
      </c>
      <c r="L208" s="41"/>
      <c r="M208" s="187" t="s">
        <v>19</v>
      </c>
      <c r="N208" s="188" t="s">
        <v>40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166</v>
      </c>
      <c r="AT208" s="191" t="s">
        <v>161</v>
      </c>
      <c r="AU208" s="191" t="s">
        <v>78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76</v>
      </c>
      <c r="BK208" s="192">
        <f>ROUND(I208*H208,2)</f>
        <v>0</v>
      </c>
      <c r="BL208" s="19" t="s">
        <v>166</v>
      </c>
      <c r="BM208" s="191" t="s">
        <v>408</v>
      </c>
    </row>
    <row r="209" spans="1:65" s="2" customFormat="1" ht="24">
      <c r="A209" s="36"/>
      <c r="B209" s="37"/>
      <c r="C209" s="180" t="s">
        <v>409</v>
      </c>
      <c r="D209" s="180" t="s">
        <v>161</v>
      </c>
      <c r="E209" s="181" t="s">
        <v>410</v>
      </c>
      <c r="F209" s="182" t="s">
        <v>411</v>
      </c>
      <c r="G209" s="183" t="s">
        <v>182</v>
      </c>
      <c r="H209" s="184">
        <v>6</v>
      </c>
      <c r="I209" s="185"/>
      <c r="J209" s="186">
        <f>ROUND(I209*H209,2)</f>
        <v>0</v>
      </c>
      <c r="K209" s="182" t="s">
        <v>165</v>
      </c>
      <c r="L209" s="41"/>
      <c r="M209" s="187" t="s">
        <v>19</v>
      </c>
      <c r="N209" s="188" t="s">
        <v>40</v>
      </c>
      <c r="O209" s="66"/>
      <c r="P209" s="189">
        <f>O209*H209</f>
        <v>0</v>
      </c>
      <c r="Q209" s="189">
        <v>0.29221000000000003</v>
      </c>
      <c r="R209" s="189">
        <f>Q209*H209</f>
        <v>1.75326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166</v>
      </c>
      <c r="AT209" s="191" t="s">
        <v>161</v>
      </c>
      <c r="AU209" s="191" t="s">
        <v>78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76</v>
      </c>
      <c r="BK209" s="192">
        <f>ROUND(I209*H209,2)</f>
        <v>0</v>
      </c>
      <c r="BL209" s="19" t="s">
        <v>166</v>
      </c>
      <c r="BM209" s="191" t="s">
        <v>412</v>
      </c>
    </row>
    <row r="210" spans="1:65" s="2" customFormat="1" ht="48">
      <c r="A210" s="36"/>
      <c r="B210" s="37"/>
      <c r="C210" s="216" t="s">
        <v>413</v>
      </c>
      <c r="D210" s="216" t="s">
        <v>238</v>
      </c>
      <c r="E210" s="217" t="s">
        <v>414</v>
      </c>
      <c r="F210" s="218" t="s">
        <v>415</v>
      </c>
      <c r="G210" s="219" t="s">
        <v>182</v>
      </c>
      <c r="H210" s="220">
        <v>95</v>
      </c>
      <c r="I210" s="221"/>
      <c r="J210" s="222">
        <f>ROUND(I210*H210,2)</f>
        <v>0</v>
      </c>
      <c r="K210" s="218" t="s">
        <v>165</v>
      </c>
      <c r="L210" s="223"/>
      <c r="M210" s="224" t="s">
        <v>19</v>
      </c>
      <c r="N210" s="225" t="s">
        <v>40</v>
      </c>
      <c r="O210" s="66"/>
      <c r="P210" s="189">
        <f>O210*H210</f>
        <v>0</v>
      </c>
      <c r="Q210" s="189">
        <v>0.104</v>
      </c>
      <c r="R210" s="189">
        <f>Q210*H210</f>
        <v>9.879999999999999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203</v>
      </c>
      <c r="AT210" s="191" t="s">
        <v>238</v>
      </c>
      <c r="AU210" s="191" t="s">
        <v>78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76</v>
      </c>
      <c r="BK210" s="192">
        <f>ROUND(I210*H210,2)</f>
        <v>0</v>
      </c>
      <c r="BL210" s="19" t="s">
        <v>166</v>
      </c>
      <c r="BM210" s="191" t="s">
        <v>416</v>
      </c>
    </row>
    <row r="211" spans="1:65" s="2" customFormat="1" ht="19.5">
      <c r="A211" s="36"/>
      <c r="B211" s="37"/>
      <c r="C211" s="38"/>
      <c r="D211" s="195" t="s">
        <v>384</v>
      </c>
      <c r="E211" s="38"/>
      <c r="F211" s="226" t="s">
        <v>417</v>
      </c>
      <c r="G211" s="38"/>
      <c r="H211" s="38"/>
      <c r="I211" s="227"/>
      <c r="J211" s="38"/>
      <c r="K211" s="38"/>
      <c r="L211" s="41"/>
      <c r="M211" s="228"/>
      <c r="N211" s="22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384</v>
      </c>
      <c r="AU211" s="19" t="s">
        <v>78</v>
      </c>
    </row>
    <row r="212" spans="1:65" s="2" customFormat="1" ht="66.75" customHeight="1">
      <c r="A212" s="36"/>
      <c r="B212" s="37"/>
      <c r="C212" s="216" t="s">
        <v>418</v>
      </c>
      <c r="D212" s="216" t="s">
        <v>238</v>
      </c>
      <c r="E212" s="217" t="s">
        <v>419</v>
      </c>
      <c r="F212" s="218" t="s">
        <v>420</v>
      </c>
      <c r="G212" s="219" t="s">
        <v>341</v>
      </c>
      <c r="H212" s="220">
        <v>6</v>
      </c>
      <c r="I212" s="221"/>
      <c r="J212" s="222">
        <f>ROUND(I212*H212,2)</f>
        <v>0</v>
      </c>
      <c r="K212" s="218" t="s">
        <v>165</v>
      </c>
      <c r="L212" s="223"/>
      <c r="M212" s="224" t="s">
        <v>19</v>
      </c>
      <c r="N212" s="225" t="s">
        <v>40</v>
      </c>
      <c r="O212" s="66"/>
      <c r="P212" s="189">
        <f>O212*H212</f>
        <v>0</v>
      </c>
      <c r="Q212" s="189">
        <v>4.0000000000000001E-3</v>
      </c>
      <c r="R212" s="189">
        <f>Q212*H212</f>
        <v>2.4E-2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203</v>
      </c>
      <c r="AT212" s="191" t="s">
        <v>238</v>
      </c>
      <c r="AU212" s="191" t="s">
        <v>78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76</v>
      </c>
      <c r="BK212" s="192">
        <f>ROUND(I212*H212,2)</f>
        <v>0</v>
      </c>
      <c r="BL212" s="19" t="s">
        <v>166</v>
      </c>
      <c r="BM212" s="191" t="s">
        <v>421</v>
      </c>
    </row>
    <row r="213" spans="1:65" s="2" customFormat="1" ht="66.75" customHeight="1">
      <c r="A213" s="36"/>
      <c r="B213" s="37"/>
      <c r="C213" s="180" t="s">
        <v>422</v>
      </c>
      <c r="D213" s="180" t="s">
        <v>161</v>
      </c>
      <c r="E213" s="181" t="s">
        <v>423</v>
      </c>
      <c r="F213" s="182" t="s">
        <v>424</v>
      </c>
      <c r="G213" s="183" t="s">
        <v>182</v>
      </c>
      <c r="H213" s="184">
        <v>279</v>
      </c>
      <c r="I213" s="185"/>
      <c r="J213" s="186">
        <f>ROUND(I213*H213,2)</f>
        <v>0</v>
      </c>
      <c r="K213" s="182" t="s">
        <v>165</v>
      </c>
      <c r="L213" s="41"/>
      <c r="M213" s="187" t="s">
        <v>19</v>
      </c>
      <c r="N213" s="188" t="s">
        <v>40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166</v>
      </c>
      <c r="AT213" s="191" t="s">
        <v>161</v>
      </c>
      <c r="AU213" s="191" t="s">
        <v>78</v>
      </c>
      <c r="AY213" s="19" t="s">
        <v>159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76</v>
      </c>
      <c r="BK213" s="192">
        <f>ROUND(I213*H213,2)</f>
        <v>0</v>
      </c>
      <c r="BL213" s="19" t="s">
        <v>166</v>
      </c>
      <c r="BM213" s="191" t="s">
        <v>425</v>
      </c>
    </row>
    <row r="214" spans="1:65" s="2" customFormat="1" ht="78" customHeight="1">
      <c r="A214" s="36"/>
      <c r="B214" s="37"/>
      <c r="C214" s="180" t="s">
        <v>426</v>
      </c>
      <c r="D214" s="180" t="s">
        <v>161</v>
      </c>
      <c r="E214" s="181" t="s">
        <v>427</v>
      </c>
      <c r="F214" s="182" t="s">
        <v>428</v>
      </c>
      <c r="G214" s="183" t="s">
        <v>164</v>
      </c>
      <c r="H214" s="184">
        <v>3.75</v>
      </c>
      <c r="I214" s="185"/>
      <c r="J214" s="186">
        <f>ROUND(I214*H214,2)</f>
        <v>0</v>
      </c>
      <c r="K214" s="182" t="s">
        <v>165</v>
      </c>
      <c r="L214" s="41"/>
      <c r="M214" s="187" t="s">
        <v>19</v>
      </c>
      <c r="N214" s="188" t="s">
        <v>40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166</v>
      </c>
      <c r="AT214" s="191" t="s">
        <v>161</v>
      </c>
      <c r="AU214" s="191" t="s">
        <v>78</v>
      </c>
      <c r="AY214" s="19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76</v>
      </c>
      <c r="BK214" s="192">
        <f>ROUND(I214*H214,2)</f>
        <v>0</v>
      </c>
      <c r="BL214" s="19" t="s">
        <v>166</v>
      </c>
      <c r="BM214" s="191" t="s">
        <v>429</v>
      </c>
    </row>
    <row r="215" spans="1:65" s="12" customFormat="1" ht="22.9" customHeight="1">
      <c r="B215" s="164"/>
      <c r="C215" s="165"/>
      <c r="D215" s="166" t="s">
        <v>68</v>
      </c>
      <c r="E215" s="178" t="s">
        <v>430</v>
      </c>
      <c r="F215" s="178" t="s">
        <v>431</v>
      </c>
      <c r="G215" s="165"/>
      <c r="H215" s="165"/>
      <c r="I215" s="168"/>
      <c r="J215" s="179">
        <f>BK215</f>
        <v>0</v>
      </c>
      <c r="K215" s="165"/>
      <c r="L215" s="170"/>
      <c r="M215" s="171"/>
      <c r="N215" s="172"/>
      <c r="O215" s="172"/>
      <c r="P215" s="173">
        <f>SUM(P216:P219)</f>
        <v>0</v>
      </c>
      <c r="Q215" s="172"/>
      <c r="R215" s="173">
        <f>SUM(R216:R219)</f>
        <v>0</v>
      </c>
      <c r="S215" s="172"/>
      <c r="T215" s="174">
        <f>SUM(T216:T219)</f>
        <v>0</v>
      </c>
      <c r="AR215" s="175" t="s">
        <v>76</v>
      </c>
      <c r="AT215" s="176" t="s">
        <v>68</v>
      </c>
      <c r="AU215" s="176" t="s">
        <v>76</v>
      </c>
      <c r="AY215" s="175" t="s">
        <v>159</v>
      </c>
      <c r="BK215" s="177">
        <f>SUM(BK216:BK219)</f>
        <v>0</v>
      </c>
    </row>
    <row r="216" spans="1:65" s="2" customFormat="1" ht="36">
      <c r="A216" s="36"/>
      <c r="B216" s="37"/>
      <c r="C216" s="180" t="s">
        <v>432</v>
      </c>
      <c r="D216" s="180" t="s">
        <v>161</v>
      </c>
      <c r="E216" s="181" t="s">
        <v>433</v>
      </c>
      <c r="F216" s="182" t="s">
        <v>434</v>
      </c>
      <c r="G216" s="183" t="s">
        <v>230</v>
      </c>
      <c r="H216" s="184">
        <v>508.61200000000002</v>
      </c>
      <c r="I216" s="185"/>
      <c r="J216" s="186">
        <f>ROUND(I216*H216,2)</f>
        <v>0</v>
      </c>
      <c r="K216" s="182" t="s">
        <v>165</v>
      </c>
      <c r="L216" s="41"/>
      <c r="M216" s="187" t="s">
        <v>19</v>
      </c>
      <c r="N216" s="188" t="s">
        <v>40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166</v>
      </c>
      <c r="AT216" s="191" t="s">
        <v>161</v>
      </c>
      <c r="AU216" s="191" t="s">
        <v>78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76</v>
      </c>
      <c r="BK216" s="192">
        <f>ROUND(I216*H216,2)</f>
        <v>0</v>
      </c>
      <c r="BL216" s="19" t="s">
        <v>166</v>
      </c>
      <c r="BM216" s="191" t="s">
        <v>435</v>
      </c>
    </row>
    <row r="217" spans="1:65" s="2" customFormat="1" ht="36">
      <c r="A217" s="36"/>
      <c r="B217" s="37"/>
      <c r="C217" s="180" t="s">
        <v>436</v>
      </c>
      <c r="D217" s="180" t="s">
        <v>161</v>
      </c>
      <c r="E217" s="181" t="s">
        <v>437</v>
      </c>
      <c r="F217" s="182" t="s">
        <v>438</v>
      </c>
      <c r="G217" s="183" t="s">
        <v>230</v>
      </c>
      <c r="H217" s="184">
        <v>1524</v>
      </c>
      <c r="I217" s="185"/>
      <c r="J217" s="186">
        <f>ROUND(I217*H217,2)</f>
        <v>0</v>
      </c>
      <c r="K217" s="182" t="s">
        <v>165</v>
      </c>
      <c r="L217" s="41"/>
      <c r="M217" s="187" t="s">
        <v>19</v>
      </c>
      <c r="N217" s="188" t="s">
        <v>40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166</v>
      </c>
      <c r="AT217" s="191" t="s">
        <v>161</v>
      </c>
      <c r="AU217" s="191" t="s">
        <v>78</v>
      </c>
      <c r="AY217" s="19" t="s">
        <v>159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76</v>
      </c>
      <c r="BK217" s="192">
        <f>ROUND(I217*H217,2)</f>
        <v>0</v>
      </c>
      <c r="BL217" s="19" t="s">
        <v>166</v>
      </c>
      <c r="BM217" s="191" t="s">
        <v>439</v>
      </c>
    </row>
    <row r="218" spans="1:65" s="2" customFormat="1" ht="24">
      <c r="A218" s="36"/>
      <c r="B218" s="37"/>
      <c r="C218" s="180" t="s">
        <v>440</v>
      </c>
      <c r="D218" s="180" t="s">
        <v>161</v>
      </c>
      <c r="E218" s="181" t="s">
        <v>441</v>
      </c>
      <c r="F218" s="182" t="s">
        <v>442</v>
      </c>
      <c r="G218" s="183" t="s">
        <v>230</v>
      </c>
      <c r="H218" s="184">
        <v>398</v>
      </c>
      <c r="I218" s="185"/>
      <c r="J218" s="186">
        <f>ROUND(I218*H218,2)</f>
        <v>0</v>
      </c>
      <c r="K218" s="182" t="s">
        <v>165</v>
      </c>
      <c r="L218" s="41"/>
      <c r="M218" s="187" t="s">
        <v>19</v>
      </c>
      <c r="N218" s="188" t="s">
        <v>40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166</v>
      </c>
      <c r="AT218" s="191" t="s">
        <v>161</v>
      </c>
      <c r="AU218" s="191" t="s">
        <v>78</v>
      </c>
      <c r="AY218" s="19" t="s">
        <v>159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76</v>
      </c>
      <c r="BK218" s="192">
        <f>ROUND(I218*H218,2)</f>
        <v>0</v>
      </c>
      <c r="BL218" s="19" t="s">
        <v>166</v>
      </c>
      <c r="BM218" s="191" t="s">
        <v>443</v>
      </c>
    </row>
    <row r="219" spans="1:65" s="13" customFormat="1" ht="11.25">
      <c r="B219" s="193"/>
      <c r="C219" s="194"/>
      <c r="D219" s="195" t="s">
        <v>168</v>
      </c>
      <c r="E219" s="196" t="s">
        <v>19</v>
      </c>
      <c r="F219" s="197" t="s">
        <v>444</v>
      </c>
      <c r="G219" s="194"/>
      <c r="H219" s="198">
        <v>398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168</v>
      </c>
      <c r="AU219" s="204" t="s">
        <v>78</v>
      </c>
      <c r="AV219" s="13" t="s">
        <v>78</v>
      </c>
      <c r="AW219" s="13" t="s">
        <v>31</v>
      </c>
      <c r="AX219" s="13" t="s">
        <v>76</v>
      </c>
      <c r="AY219" s="204" t="s">
        <v>159</v>
      </c>
    </row>
    <row r="220" spans="1:65" s="12" customFormat="1" ht="22.9" customHeight="1">
      <c r="B220" s="164"/>
      <c r="C220" s="165"/>
      <c r="D220" s="166" t="s">
        <v>68</v>
      </c>
      <c r="E220" s="178" t="s">
        <v>445</v>
      </c>
      <c r="F220" s="178" t="s">
        <v>446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P221</f>
        <v>0</v>
      </c>
      <c r="Q220" s="172"/>
      <c r="R220" s="173">
        <f>R221</f>
        <v>0</v>
      </c>
      <c r="S220" s="172"/>
      <c r="T220" s="174">
        <f>T221</f>
        <v>0</v>
      </c>
      <c r="AR220" s="175" t="s">
        <v>76</v>
      </c>
      <c r="AT220" s="176" t="s">
        <v>68</v>
      </c>
      <c r="AU220" s="176" t="s">
        <v>76</v>
      </c>
      <c r="AY220" s="175" t="s">
        <v>159</v>
      </c>
      <c r="BK220" s="177">
        <f>BK221</f>
        <v>0</v>
      </c>
    </row>
    <row r="221" spans="1:65" s="2" customFormat="1" ht="44.25" customHeight="1">
      <c r="A221" s="36"/>
      <c r="B221" s="37"/>
      <c r="C221" s="180" t="s">
        <v>447</v>
      </c>
      <c r="D221" s="180" t="s">
        <v>161</v>
      </c>
      <c r="E221" s="181" t="s">
        <v>448</v>
      </c>
      <c r="F221" s="182" t="s">
        <v>449</v>
      </c>
      <c r="G221" s="183" t="s">
        <v>230</v>
      </c>
      <c r="H221" s="184">
        <v>187.00899999999999</v>
      </c>
      <c r="I221" s="185"/>
      <c r="J221" s="186">
        <f>ROUND(I221*H221,2)</f>
        <v>0</v>
      </c>
      <c r="K221" s="182" t="s">
        <v>165</v>
      </c>
      <c r="L221" s="41"/>
      <c r="M221" s="187" t="s">
        <v>19</v>
      </c>
      <c r="N221" s="188" t="s">
        <v>40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166</v>
      </c>
      <c r="AT221" s="191" t="s">
        <v>161</v>
      </c>
      <c r="AU221" s="191" t="s">
        <v>78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76</v>
      </c>
      <c r="BK221" s="192">
        <f>ROUND(I221*H221,2)</f>
        <v>0</v>
      </c>
      <c r="BL221" s="19" t="s">
        <v>166</v>
      </c>
      <c r="BM221" s="191" t="s">
        <v>450</v>
      </c>
    </row>
    <row r="222" spans="1:65" s="12" customFormat="1" ht="25.9" customHeight="1">
      <c r="B222" s="164"/>
      <c r="C222" s="165"/>
      <c r="D222" s="166" t="s">
        <v>68</v>
      </c>
      <c r="E222" s="167" t="s">
        <v>451</v>
      </c>
      <c r="F222" s="167" t="s">
        <v>452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P223+P233+P239+P249</f>
        <v>0</v>
      </c>
      <c r="Q222" s="172"/>
      <c r="R222" s="173">
        <f>R223+R233+R239+R249</f>
        <v>0</v>
      </c>
      <c r="S222" s="172"/>
      <c r="T222" s="174">
        <f>T223+T233+T239+T249</f>
        <v>0</v>
      </c>
      <c r="AR222" s="175" t="s">
        <v>76</v>
      </c>
      <c r="AT222" s="176" t="s">
        <v>68</v>
      </c>
      <c r="AU222" s="176" t="s">
        <v>69</v>
      </c>
      <c r="AY222" s="175" t="s">
        <v>159</v>
      </c>
      <c r="BK222" s="177">
        <f>BK223+BK233+BK239+BK249</f>
        <v>0</v>
      </c>
    </row>
    <row r="223" spans="1:65" s="12" customFormat="1" ht="22.9" customHeight="1">
      <c r="B223" s="164"/>
      <c r="C223" s="165"/>
      <c r="D223" s="166" t="s">
        <v>68</v>
      </c>
      <c r="E223" s="178" t="s">
        <v>453</v>
      </c>
      <c r="F223" s="178" t="s">
        <v>454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SUM(P224:P232)</f>
        <v>0</v>
      </c>
      <c r="Q223" s="172"/>
      <c r="R223" s="173">
        <f>SUM(R224:R232)</f>
        <v>0</v>
      </c>
      <c r="S223" s="172"/>
      <c r="T223" s="174">
        <f>SUM(T224:T232)</f>
        <v>0</v>
      </c>
      <c r="AR223" s="175" t="s">
        <v>76</v>
      </c>
      <c r="AT223" s="176" t="s">
        <v>68</v>
      </c>
      <c r="AU223" s="176" t="s">
        <v>76</v>
      </c>
      <c r="AY223" s="175" t="s">
        <v>159</v>
      </c>
      <c r="BK223" s="177">
        <f>SUM(BK224:BK232)</f>
        <v>0</v>
      </c>
    </row>
    <row r="224" spans="1:65" s="2" customFormat="1" ht="16.5" customHeight="1">
      <c r="A224" s="36"/>
      <c r="B224" s="37"/>
      <c r="C224" s="180" t="s">
        <v>455</v>
      </c>
      <c r="D224" s="180" t="s">
        <v>161</v>
      </c>
      <c r="E224" s="181" t="s">
        <v>456</v>
      </c>
      <c r="F224" s="182" t="s">
        <v>457</v>
      </c>
      <c r="G224" s="183" t="s">
        <v>458</v>
      </c>
      <c r="H224" s="184">
        <v>1</v>
      </c>
      <c r="I224" s="185"/>
      <c r="J224" s="186">
        <f>ROUND(I224*H224,2)</f>
        <v>0</v>
      </c>
      <c r="K224" s="182" t="s">
        <v>459</v>
      </c>
      <c r="L224" s="41"/>
      <c r="M224" s="187" t="s">
        <v>19</v>
      </c>
      <c r="N224" s="188" t="s">
        <v>40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460</v>
      </c>
      <c r="AT224" s="191" t="s">
        <v>161</v>
      </c>
      <c r="AU224" s="191" t="s">
        <v>78</v>
      </c>
      <c r="AY224" s="19" t="s">
        <v>159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76</v>
      </c>
      <c r="BK224" s="192">
        <f>ROUND(I224*H224,2)</f>
        <v>0</v>
      </c>
      <c r="BL224" s="19" t="s">
        <v>460</v>
      </c>
      <c r="BM224" s="191" t="s">
        <v>461</v>
      </c>
    </row>
    <row r="225" spans="1:65" s="2" customFormat="1" ht="16.5" customHeight="1">
      <c r="A225" s="36"/>
      <c r="B225" s="37"/>
      <c r="C225" s="180" t="s">
        <v>462</v>
      </c>
      <c r="D225" s="180" t="s">
        <v>161</v>
      </c>
      <c r="E225" s="181" t="s">
        <v>463</v>
      </c>
      <c r="F225" s="182" t="s">
        <v>464</v>
      </c>
      <c r="G225" s="183" t="s">
        <v>458</v>
      </c>
      <c r="H225" s="184">
        <v>1</v>
      </c>
      <c r="I225" s="185"/>
      <c r="J225" s="186">
        <f>ROUND(I225*H225,2)</f>
        <v>0</v>
      </c>
      <c r="K225" s="182" t="s">
        <v>459</v>
      </c>
      <c r="L225" s="41"/>
      <c r="M225" s="187" t="s">
        <v>19</v>
      </c>
      <c r="N225" s="188" t="s">
        <v>40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460</v>
      </c>
      <c r="AT225" s="191" t="s">
        <v>161</v>
      </c>
      <c r="AU225" s="191" t="s">
        <v>78</v>
      </c>
      <c r="AY225" s="19" t="s">
        <v>159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76</v>
      </c>
      <c r="BK225" s="192">
        <f>ROUND(I225*H225,2)</f>
        <v>0</v>
      </c>
      <c r="BL225" s="19" t="s">
        <v>460</v>
      </c>
      <c r="BM225" s="191" t="s">
        <v>465</v>
      </c>
    </row>
    <row r="226" spans="1:65" s="15" customFormat="1" ht="11.25">
      <c r="B226" s="230"/>
      <c r="C226" s="231"/>
      <c r="D226" s="195" t="s">
        <v>168</v>
      </c>
      <c r="E226" s="232" t="s">
        <v>19</v>
      </c>
      <c r="F226" s="233" t="s">
        <v>466</v>
      </c>
      <c r="G226" s="231"/>
      <c r="H226" s="232" t="s">
        <v>19</v>
      </c>
      <c r="I226" s="234"/>
      <c r="J226" s="231"/>
      <c r="K226" s="231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168</v>
      </c>
      <c r="AU226" s="239" t="s">
        <v>78</v>
      </c>
      <c r="AV226" s="15" t="s">
        <v>76</v>
      </c>
      <c r="AW226" s="15" t="s">
        <v>31</v>
      </c>
      <c r="AX226" s="15" t="s">
        <v>69</v>
      </c>
      <c r="AY226" s="239" t="s">
        <v>159</v>
      </c>
    </row>
    <row r="227" spans="1:65" s="15" customFormat="1" ht="11.25">
      <c r="B227" s="230"/>
      <c r="C227" s="231"/>
      <c r="D227" s="195" t="s">
        <v>168</v>
      </c>
      <c r="E227" s="232" t="s">
        <v>19</v>
      </c>
      <c r="F227" s="233" t="s">
        <v>467</v>
      </c>
      <c r="G227" s="231"/>
      <c r="H227" s="232" t="s">
        <v>19</v>
      </c>
      <c r="I227" s="234"/>
      <c r="J227" s="231"/>
      <c r="K227" s="231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168</v>
      </c>
      <c r="AU227" s="239" t="s">
        <v>78</v>
      </c>
      <c r="AV227" s="15" t="s">
        <v>76</v>
      </c>
      <c r="AW227" s="15" t="s">
        <v>31</v>
      </c>
      <c r="AX227" s="15" t="s">
        <v>69</v>
      </c>
      <c r="AY227" s="239" t="s">
        <v>159</v>
      </c>
    </row>
    <row r="228" spans="1:65" s="13" customFormat="1" ht="11.25">
      <c r="B228" s="193"/>
      <c r="C228" s="194"/>
      <c r="D228" s="195" t="s">
        <v>168</v>
      </c>
      <c r="E228" s="196" t="s">
        <v>19</v>
      </c>
      <c r="F228" s="197" t="s">
        <v>76</v>
      </c>
      <c r="G228" s="194"/>
      <c r="H228" s="198">
        <v>1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168</v>
      </c>
      <c r="AU228" s="204" t="s">
        <v>78</v>
      </c>
      <c r="AV228" s="13" t="s">
        <v>78</v>
      </c>
      <c r="AW228" s="13" t="s">
        <v>31</v>
      </c>
      <c r="AX228" s="13" t="s">
        <v>76</v>
      </c>
      <c r="AY228" s="204" t="s">
        <v>159</v>
      </c>
    </row>
    <row r="229" spans="1:65" s="2" customFormat="1" ht="16.5" customHeight="1">
      <c r="A229" s="36"/>
      <c r="B229" s="37"/>
      <c r="C229" s="180" t="s">
        <v>468</v>
      </c>
      <c r="D229" s="180" t="s">
        <v>161</v>
      </c>
      <c r="E229" s="181" t="s">
        <v>469</v>
      </c>
      <c r="F229" s="182" t="s">
        <v>470</v>
      </c>
      <c r="G229" s="183" t="s">
        <v>458</v>
      </c>
      <c r="H229" s="184">
        <v>1</v>
      </c>
      <c r="I229" s="185"/>
      <c r="J229" s="186">
        <f>ROUND(I229*H229,2)</f>
        <v>0</v>
      </c>
      <c r="K229" s="182" t="s">
        <v>19</v>
      </c>
      <c r="L229" s="41"/>
      <c r="M229" s="187" t="s">
        <v>19</v>
      </c>
      <c r="N229" s="188" t="s">
        <v>40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460</v>
      </c>
      <c r="AT229" s="191" t="s">
        <v>161</v>
      </c>
      <c r="AU229" s="191" t="s">
        <v>78</v>
      </c>
      <c r="AY229" s="19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76</v>
      </c>
      <c r="BK229" s="192">
        <f>ROUND(I229*H229,2)</f>
        <v>0</v>
      </c>
      <c r="BL229" s="19" t="s">
        <v>460</v>
      </c>
      <c r="BM229" s="191" t="s">
        <v>471</v>
      </c>
    </row>
    <row r="230" spans="1:65" s="15" customFormat="1" ht="11.25">
      <c r="B230" s="230"/>
      <c r="C230" s="231"/>
      <c r="D230" s="195" t="s">
        <v>168</v>
      </c>
      <c r="E230" s="232" t="s">
        <v>19</v>
      </c>
      <c r="F230" s="233" t="s">
        <v>472</v>
      </c>
      <c r="G230" s="231"/>
      <c r="H230" s="232" t="s">
        <v>19</v>
      </c>
      <c r="I230" s="234"/>
      <c r="J230" s="231"/>
      <c r="K230" s="231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168</v>
      </c>
      <c r="AU230" s="239" t="s">
        <v>78</v>
      </c>
      <c r="AV230" s="15" t="s">
        <v>76</v>
      </c>
      <c r="AW230" s="15" t="s">
        <v>31</v>
      </c>
      <c r="AX230" s="15" t="s">
        <v>69</v>
      </c>
      <c r="AY230" s="239" t="s">
        <v>159</v>
      </c>
    </row>
    <row r="231" spans="1:65" s="15" customFormat="1" ht="11.25">
      <c r="B231" s="230"/>
      <c r="C231" s="231"/>
      <c r="D231" s="195" t="s">
        <v>168</v>
      </c>
      <c r="E231" s="232" t="s">
        <v>19</v>
      </c>
      <c r="F231" s="233" t="s">
        <v>473</v>
      </c>
      <c r="G231" s="231"/>
      <c r="H231" s="232" t="s">
        <v>19</v>
      </c>
      <c r="I231" s="234"/>
      <c r="J231" s="231"/>
      <c r="K231" s="231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168</v>
      </c>
      <c r="AU231" s="239" t="s">
        <v>78</v>
      </c>
      <c r="AV231" s="15" t="s">
        <v>76</v>
      </c>
      <c r="AW231" s="15" t="s">
        <v>31</v>
      </c>
      <c r="AX231" s="15" t="s">
        <v>69</v>
      </c>
      <c r="AY231" s="239" t="s">
        <v>159</v>
      </c>
    </row>
    <row r="232" spans="1:65" s="13" customFormat="1" ht="11.25">
      <c r="B232" s="193"/>
      <c r="C232" s="194"/>
      <c r="D232" s="195" t="s">
        <v>168</v>
      </c>
      <c r="E232" s="196" t="s">
        <v>19</v>
      </c>
      <c r="F232" s="197" t="s">
        <v>76</v>
      </c>
      <c r="G232" s="194"/>
      <c r="H232" s="198">
        <v>1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168</v>
      </c>
      <c r="AU232" s="204" t="s">
        <v>78</v>
      </c>
      <c r="AV232" s="13" t="s">
        <v>78</v>
      </c>
      <c r="AW232" s="13" t="s">
        <v>31</v>
      </c>
      <c r="AX232" s="13" t="s">
        <v>76</v>
      </c>
      <c r="AY232" s="204" t="s">
        <v>159</v>
      </c>
    </row>
    <row r="233" spans="1:65" s="12" customFormat="1" ht="22.9" customHeight="1">
      <c r="B233" s="164"/>
      <c r="C233" s="165"/>
      <c r="D233" s="166" t="s">
        <v>68</v>
      </c>
      <c r="E233" s="178" t="s">
        <v>474</v>
      </c>
      <c r="F233" s="178" t="s">
        <v>475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SUM(P234:P238)</f>
        <v>0</v>
      </c>
      <c r="Q233" s="172"/>
      <c r="R233" s="173">
        <f>SUM(R234:R238)</f>
        <v>0</v>
      </c>
      <c r="S233" s="172"/>
      <c r="T233" s="174">
        <f>SUM(T234:T238)</f>
        <v>0</v>
      </c>
      <c r="AR233" s="175" t="s">
        <v>185</v>
      </c>
      <c r="AT233" s="176" t="s">
        <v>68</v>
      </c>
      <c r="AU233" s="176" t="s">
        <v>76</v>
      </c>
      <c r="AY233" s="175" t="s">
        <v>159</v>
      </c>
      <c r="BK233" s="177">
        <f>SUM(BK234:BK238)</f>
        <v>0</v>
      </c>
    </row>
    <row r="234" spans="1:65" s="2" customFormat="1" ht="16.5" customHeight="1">
      <c r="A234" s="36"/>
      <c r="B234" s="37"/>
      <c r="C234" s="180" t="s">
        <v>476</v>
      </c>
      <c r="D234" s="180" t="s">
        <v>161</v>
      </c>
      <c r="E234" s="181" t="s">
        <v>477</v>
      </c>
      <c r="F234" s="182" t="s">
        <v>475</v>
      </c>
      <c r="G234" s="183" t="s">
        <v>458</v>
      </c>
      <c r="H234" s="184">
        <v>1</v>
      </c>
      <c r="I234" s="185"/>
      <c r="J234" s="186">
        <f>ROUND(I234*H234,2)</f>
        <v>0</v>
      </c>
      <c r="K234" s="182" t="s">
        <v>459</v>
      </c>
      <c r="L234" s="41"/>
      <c r="M234" s="187" t="s">
        <v>19</v>
      </c>
      <c r="N234" s="188" t="s">
        <v>40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460</v>
      </c>
      <c r="AT234" s="191" t="s">
        <v>161</v>
      </c>
      <c r="AU234" s="191" t="s">
        <v>78</v>
      </c>
      <c r="AY234" s="19" t="s">
        <v>159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76</v>
      </c>
      <c r="BK234" s="192">
        <f>ROUND(I234*H234,2)</f>
        <v>0</v>
      </c>
      <c r="BL234" s="19" t="s">
        <v>460</v>
      </c>
      <c r="BM234" s="191" t="s">
        <v>478</v>
      </c>
    </row>
    <row r="235" spans="1:65" s="15" customFormat="1" ht="11.25">
      <c r="B235" s="230"/>
      <c r="C235" s="231"/>
      <c r="D235" s="195" t="s">
        <v>168</v>
      </c>
      <c r="E235" s="232" t="s">
        <v>19</v>
      </c>
      <c r="F235" s="233" t="s">
        <v>479</v>
      </c>
      <c r="G235" s="231"/>
      <c r="H235" s="232" t="s">
        <v>19</v>
      </c>
      <c r="I235" s="234"/>
      <c r="J235" s="231"/>
      <c r="K235" s="231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168</v>
      </c>
      <c r="AU235" s="239" t="s">
        <v>78</v>
      </c>
      <c r="AV235" s="15" t="s">
        <v>76</v>
      </c>
      <c r="AW235" s="15" t="s">
        <v>31</v>
      </c>
      <c r="AX235" s="15" t="s">
        <v>69</v>
      </c>
      <c r="AY235" s="239" t="s">
        <v>159</v>
      </c>
    </row>
    <row r="236" spans="1:65" s="15" customFormat="1" ht="11.25">
      <c r="B236" s="230"/>
      <c r="C236" s="231"/>
      <c r="D236" s="195" t="s">
        <v>168</v>
      </c>
      <c r="E236" s="232" t="s">
        <v>19</v>
      </c>
      <c r="F236" s="233" t="s">
        <v>480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168</v>
      </c>
      <c r="AU236" s="239" t="s">
        <v>78</v>
      </c>
      <c r="AV236" s="15" t="s">
        <v>76</v>
      </c>
      <c r="AW236" s="15" t="s">
        <v>31</v>
      </c>
      <c r="AX236" s="15" t="s">
        <v>69</v>
      </c>
      <c r="AY236" s="239" t="s">
        <v>159</v>
      </c>
    </row>
    <row r="237" spans="1:65" s="15" customFormat="1" ht="11.25">
      <c r="B237" s="230"/>
      <c r="C237" s="231"/>
      <c r="D237" s="195" t="s">
        <v>168</v>
      </c>
      <c r="E237" s="232" t="s">
        <v>19</v>
      </c>
      <c r="F237" s="233" t="s">
        <v>481</v>
      </c>
      <c r="G237" s="231"/>
      <c r="H237" s="232" t="s">
        <v>19</v>
      </c>
      <c r="I237" s="234"/>
      <c r="J237" s="231"/>
      <c r="K237" s="231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168</v>
      </c>
      <c r="AU237" s="239" t="s">
        <v>78</v>
      </c>
      <c r="AV237" s="15" t="s">
        <v>76</v>
      </c>
      <c r="AW237" s="15" t="s">
        <v>31</v>
      </c>
      <c r="AX237" s="15" t="s">
        <v>69</v>
      </c>
      <c r="AY237" s="239" t="s">
        <v>159</v>
      </c>
    </row>
    <row r="238" spans="1:65" s="13" customFormat="1" ht="11.25">
      <c r="B238" s="193"/>
      <c r="C238" s="194"/>
      <c r="D238" s="195" t="s">
        <v>168</v>
      </c>
      <c r="E238" s="196" t="s">
        <v>19</v>
      </c>
      <c r="F238" s="197" t="s">
        <v>76</v>
      </c>
      <c r="G238" s="194"/>
      <c r="H238" s="198">
        <v>1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168</v>
      </c>
      <c r="AU238" s="204" t="s">
        <v>78</v>
      </c>
      <c r="AV238" s="13" t="s">
        <v>78</v>
      </c>
      <c r="AW238" s="13" t="s">
        <v>31</v>
      </c>
      <c r="AX238" s="13" t="s">
        <v>76</v>
      </c>
      <c r="AY238" s="204" t="s">
        <v>159</v>
      </c>
    </row>
    <row r="239" spans="1:65" s="12" customFormat="1" ht="22.9" customHeight="1">
      <c r="B239" s="164"/>
      <c r="C239" s="165"/>
      <c r="D239" s="166" t="s">
        <v>68</v>
      </c>
      <c r="E239" s="178" t="s">
        <v>482</v>
      </c>
      <c r="F239" s="178" t="s">
        <v>483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SUM(P240:P248)</f>
        <v>0</v>
      </c>
      <c r="Q239" s="172"/>
      <c r="R239" s="173">
        <f>SUM(R240:R248)</f>
        <v>0</v>
      </c>
      <c r="S239" s="172"/>
      <c r="T239" s="174">
        <f>SUM(T240:T248)</f>
        <v>0</v>
      </c>
      <c r="AR239" s="175" t="s">
        <v>185</v>
      </c>
      <c r="AT239" s="176" t="s">
        <v>68</v>
      </c>
      <c r="AU239" s="176" t="s">
        <v>76</v>
      </c>
      <c r="AY239" s="175" t="s">
        <v>159</v>
      </c>
      <c r="BK239" s="177">
        <f>SUM(BK240:BK248)</f>
        <v>0</v>
      </c>
    </row>
    <row r="240" spans="1:65" s="2" customFormat="1" ht="16.5" customHeight="1">
      <c r="A240" s="36"/>
      <c r="B240" s="37"/>
      <c r="C240" s="180" t="s">
        <v>484</v>
      </c>
      <c r="D240" s="180" t="s">
        <v>161</v>
      </c>
      <c r="E240" s="181" t="s">
        <v>485</v>
      </c>
      <c r="F240" s="182" t="s">
        <v>483</v>
      </c>
      <c r="G240" s="183" t="s">
        <v>458</v>
      </c>
      <c r="H240" s="184">
        <v>1</v>
      </c>
      <c r="I240" s="185"/>
      <c r="J240" s="186">
        <f>ROUND(I240*H240,2)</f>
        <v>0</v>
      </c>
      <c r="K240" s="182" t="s">
        <v>19</v>
      </c>
      <c r="L240" s="41"/>
      <c r="M240" s="187" t="s">
        <v>19</v>
      </c>
      <c r="N240" s="188" t="s">
        <v>40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460</v>
      </c>
      <c r="AT240" s="191" t="s">
        <v>161</v>
      </c>
      <c r="AU240" s="191" t="s">
        <v>78</v>
      </c>
      <c r="AY240" s="19" t="s">
        <v>159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76</v>
      </c>
      <c r="BK240" s="192">
        <f>ROUND(I240*H240,2)</f>
        <v>0</v>
      </c>
      <c r="BL240" s="19" t="s">
        <v>460</v>
      </c>
      <c r="BM240" s="191" t="s">
        <v>486</v>
      </c>
    </row>
    <row r="241" spans="1:65" s="15" customFormat="1" ht="11.25">
      <c r="B241" s="230"/>
      <c r="C241" s="231"/>
      <c r="D241" s="195" t="s">
        <v>168</v>
      </c>
      <c r="E241" s="232" t="s">
        <v>19</v>
      </c>
      <c r="F241" s="233" t="s">
        <v>487</v>
      </c>
      <c r="G241" s="231"/>
      <c r="H241" s="232" t="s">
        <v>19</v>
      </c>
      <c r="I241" s="234"/>
      <c r="J241" s="231"/>
      <c r="K241" s="231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168</v>
      </c>
      <c r="AU241" s="239" t="s">
        <v>78</v>
      </c>
      <c r="AV241" s="15" t="s">
        <v>76</v>
      </c>
      <c r="AW241" s="15" t="s">
        <v>31</v>
      </c>
      <c r="AX241" s="15" t="s">
        <v>69</v>
      </c>
      <c r="AY241" s="239" t="s">
        <v>159</v>
      </c>
    </row>
    <row r="242" spans="1:65" s="13" customFormat="1" ht="11.25">
      <c r="B242" s="193"/>
      <c r="C242" s="194"/>
      <c r="D242" s="195" t="s">
        <v>168</v>
      </c>
      <c r="E242" s="196" t="s">
        <v>19</v>
      </c>
      <c r="F242" s="197" t="s">
        <v>76</v>
      </c>
      <c r="G242" s="194"/>
      <c r="H242" s="198">
        <v>1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168</v>
      </c>
      <c r="AU242" s="204" t="s">
        <v>78</v>
      </c>
      <c r="AV242" s="13" t="s">
        <v>78</v>
      </c>
      <c r="AW242" s="13" t="s">
        <v>31</v>
      </c>
      <c r="AX242" s="13" t="s">
        <v>76</v>
      </c>
      <c r="AY242" s="204" t="s">
        <v>159</v>
      </c>
    </row>
    <row r="243" spans="1:65" s="2" customFormat="1" ht="16.5" customHeight="1">
      <c r="A243" s="36"/>
      <c r="B243" s="37"/>
      <c r="C243" s="180" t="s">
        <v>488</v>
      </c>
      <c r="D243" s="180" t="s">
        <v>161</v>
      </c>
      <c r="E243" s="181" t="s">
        <v>489</v>
      </c>
      <c r="F243" s="182" t="s">
        <v>490</v>
      </c>
      <c r="G243" s="183" t="s">
        <v>458</v>
      </c>
      <c r="H243" s="184">
        <v>1</v>
      </c>
      <c r="I243" s="185"/>
      <c r="J243" s="186">
        <f>ROUND(I243*H243,2)</f>
        <v>0</v>
      </c>
      <c r="K243" s="182" t="s">
        <v>459</v>
      </c>
      <c r="L243" s="41"/>
      <c r="M243" s="187" t="s">
        <v>19</v>
      </c>
      <c r="N243" s="188" t="s">
        <v>40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460</v>
      </c>
      <c r="AT243" s="191" t="s">
        <v>161</v>
      </c>
      <c r="AU243" s="191" t="s">
        <v>78</v>
      </c>
      <c r="AY243" s="19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76</v>
      </c>
      <c r="BK243" s="192">
        <f>ROUND(I243*H243,2)</f>
        <v>0</v>
      </c>
      <c r="BL243" s="19" t="s">
        <v>460</v>
      </c>
      <c r="BM243" s="191" t="s">
        <v>491</v>
      </c>
    </row>
    <row r="244" spans="1:65" s="15" customFormat="1" ht="11.25">
      <c r="B244" s="230"/>
      <c r="C244" s="231"/>
      <c r="D244" s="195" t="s">
        <v>168</v>
      </c>
      <c r="E244" s="232" t="s">
        <v>19</v>
      </c>
      <c r="F244" s="233" t="s">
        <v>492</v>
      </c>
      <c r="G244" s="231"/>
      <c r="H244" s="232" t="s">
        <v>19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168</v>
      </c>
      <c r="AU244" s="239" t="s">
        <v>78</v>
      </c>
      <c r="AV244" s="15" t="s">
        <v>76</v>
      </c>
      <c r="AW244" s="15" t="s">
        <v>31</v>
      </c>
      <c r="AX244" s="15" t="s">
        <v>69</v>
      </c>
      <c r="AY244" s="239" t="s">
        <v>159</v>
      </c>
    </row>
    <row r="245" spans="1:65" s="15" customFormat="1" ht="22.5">
      <c r="B245" s="230"/>
      <c r="C245" s="231"/>
      <c r="D245" s="195" t="s">
        <v>168</v>
      </c>
      <c r="E245" s="232" t="s">
        <v>19</v>
      </c>
      <c r="F245" s="233" t="s">
        <v>493</v>
      </c>
      <c r="G245" s="231"/>
      <c r="H245" s="232" t="s">
        <v>19</v>
      </c>
      <c r="I245" s="234"/>
      <c r="J245" s="231"/>
      <c r="K245" s="231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168</v>
      </c>
      <c r="AU245" s="239" t="s">
        <v>78</v>
      </c>
      <c r="AV245" s="15" t="s">
        <v>76</v>
      </c>
      <c r="AW245" s="15" t="s">
        <v>31</v>
      </c>
      <c r="AX245" s="15" t="s">
        <v>69</v>
      </c>
      <c r="AY245" s="239" t="s">
        <v>159</v>
      </c>
    </row>
    <row r="246" spans="1:65" s="15" customFormat="1" ht="11.25">
      <c r="B246" s="230"/>
      <c r="C246" s="231"/>
      <c r="D246" s="195" t="s">
        <v>168</v>
      </c>
      <c r="E246" s="232" t="s">
        <v>19</v>
      </c>
      <c r="F246" s="233" t="s">
        <v>494</v>
      </c>
      <c r="G246" s="231"/>
      <c r="H246" s="232" t="s">
        <v>19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168</v>
      </c>
      <c r="AU246" s="239" t="s">
        <v>78</v>
      </c>
      <c r="AV246" s="15" t="s">
        <v>76</v>
      </c>
      <c r="AW246" s="15" t="s">
        <v>31</v>
      </c>
      <c r="AX246" s="15" t="s">
        <v>69</v>
      </c>
      <c r="AY246" s="239" t="s">
        <v>159</v>
      </c>
    </row>
    <row r="247" spans="1:65" s="15" customFormat="1" ht="11.25">
      <c r="B247" s="230"/>
      <c r="C247" s="231"/>
      <c r="D247" s="195" t="s">
        <v>168</v>
      </c>
      <c r="E247" s="232" t="s">
        <v>19</v>
      </c>
      <c r="F247" s="233" t="s">
        <v>495</v>
      </c>
      <c r="G247" s="231"/>
      <c r="H247" s="232" t="s">
        <v>19</v>
      </c>
      <c r="I247" s="234"/>
      <c r="J247" s="231"/>
      <c r="K247" s="231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168</v>
      </c>
      <c r="AU247" s="239" t="s">
        <v>78</v>
      </c>
      <c r="AV247" s="15" t="s">
        <v>76</v>
      </c>
      <c r="AW247" s="15" t="s">
        <v>31</v>
      </c>
      <c r="AX247" s="15" t="s">
        <v>69</v>
      </c>
      <c r="AY247" s="239" t="s">
        <v>159</v>
      </c>
    </row>
    <row r="248" spans="1:65" s="13" customFormat="1" ht="11.25">
      <c r="B248" s="193"/>
      <c r="C248" s="194"/>
      <c r="D248" s="195" t="s">
        <v>168</v>
      </c>
      <c r="E248" s="196" t="s">
        <v>19</v>
      </c>
      <c r="F248" s="197" t="s">
        <v>76</v>
      </c>
      <c r="G248" s="194"/>
      <c r="H248" s="198">
        <v>1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168</v>
      </c>
      <c r="AU248" s="204" t="s">
        <v>78</v>
      </c>
      <c r="AV248" s="13" t="s">
        <v>78</v>
      </c>
      <c r="AW248" s="13" t="s">
        <v>31</v>
      </c>
      <c r="AX248" s="13" t="s">
        <v>76</v>
      </c>
      <c r="AY248" s="204" t="s">
        <v>159</v>
      </c>
    </row>
    <row r="249" spans="1:65" s="12" customFormat="1" ht="22.9" customHeight="1">
      <c r="B249" s="164"/>
      <c r="C249" s="165"/>
      <c r="D249" s="166" t="s">
        <v>68</v>
      </c>
      <c r="E249" s="178" t="s">
        <v>496</v>
      </c>
      <c r="F249" s="178" t="s">
        <v>497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SUM(P250:P256)</f>
        <v>0</v>
      </c>
      <c r="Q249" s="172"/>
      <c r="R249" s="173">
        <f>SUM(R250:R256)</f>
        <v>0</v>
      </c>
      <c r="S249" s="172"/>
      <c r="T249" s="174">
        <f>SUM(T250:T256)</f>
        <v>0</v>
      </c>
      <c r="AR249" s="175" t="s">
        <v>185</v>
      </c>
      <c r="AT249" s="176" t="s">
        <v>68</v>
      </c>
      <c r="AU249" s="176" t="s">
        <v>76</v>
      </c>
      <c r="AY249" s="175" t="s">
        <v>159</v>
      </c>
      <c r="BK249" s="177">
        <f>SUM(BK250:BK256)</f>
        <v>0</v>
      </c>
    </row>
    <row r="250" spans="1:65" s="2" customFormat="1" ht="16.5" customHeight="1">
      <c r="A250" s="36"/>
      <c r="B250" s="37"/>
      <c r="C250" s="180" t="s">
        <v>498</v>
      </c>
      <c r="D250" s="180" t="s">
        <v>161</v>
      </c>
      <c r="E250" s="181" t="s">
        <v>499</v>
      </c>
      <c r="F250" s="182" t="s">
        <v>497</v>
      </c>
      <c r="G250" s="183" t="s">
        <v>458</v>
      </c>
      <c r="H250" s="184">
        <v>1</v>
      </c>
      <c r="I250" s="185"/>
      <c r="J250" s="186">
        <f>ROUND(I250*H250,2)</f>
        <v>0</v>
      </c>
      <c r="K250" s="182" t="s">
        <v>19</v>
      </c>
      <c r="L250" s="41"/>
      <c r="M250" s="187" t="s">
        <v>19</v>
      </c>
      <c r="N250" s="188" t="s">
        <v>40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460</v>
      </c>
      <c r="AT250" s="191" t="s">
        <v>161</v>
      </c>
      <c r="AU250" s="191" t="s">
        <v>78</v>
      </c>
      <c r="AY250" s="19" t="s">
        <v>159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76</v>
      </c>
      <c r="BK250" s="192">
        <f>ROUND(I250*H250,2)</f>
        <v>0</v>
      </c>
      <c r="BL250" s="19" t="s">
        <v>460</v>
      </c>
      <c r="BM250" s="191" t="s">
        <v>500</v>
      </c>
    </row>
    <row r="251" spans="1:65" s="2" customFormat="1" ht="16.5" customHeight="1">
      <c r="A251" s="36"/>
      <c r="B251" s="37"/>
      <c r="C251" s="180" t="s">
        <v>501</v>
      </c>
      <c r="D251" s="180" t="s">
        <v>161</v>
      </c>
      <c r="E251" s="181" t="s">
        <v>502</v>
      </c>
      <c r="F251" s="182" t="s">
        <v>503</v>
      </c>
      <c r="G251" s="183" t="s">
        <v>458</v>
      </c>
      <c r="H251" s="184">
        <v>1</v>
      </c>
      <c r="I251" s="185"/>
      <c r="J251" s="186">
        <f>ROUND(I251*H251,2)</f>
        <v>0</v>
      </c>
      <c r="K251" s="182" t="s">
        <v>459</v>
      </c>
      <c r="L251" s="41"/>
      <c r="M251" s="187" t="s">
        <v>19</v>
      </c>
      <c r="N251" s="188" t="s">
        <v>40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460</v>
      </c>
      <c r="AT251" s="191" t="s">
        <v>161</v>
      </c>
      <c r="AU251" s="191" t="s">
        <v>78</v>
      </c>
      <c r="AY251" s="19" t="s">
        <v>159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76</v>
      </c>
      <c r="BK251" s="192">
        <f>ROUND(I251*H251,2)</f>
        <v>0</v>
      </c>
      <c r="BL251" s="19" t="s">
        <v>460</v>
      </c>
      <c r="BM251" s="191" t="s">
        <v>504</v>
      </c>
    </row>
    <row r="252" spans="1:65" s="15" customFormat="1" ht="22.5">
      <c r="B252" s="230"/>
      <c r="C252" s="231"/>
      <c r="D252" s="195" t="s">
        <v>168</v>
      </c>
      <c r="E252" s="232" t="s">
        <v>19</v>
      </c>
      <c r="F252" s="233" t="s">
        <v>505</v>
      </c>
      <c r="G252" s="231"/>
      <c r="H252" s="232" t="s">
        <v>19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168</v>
      </c>
      <c r="AU252" s="239" t="s">
        <v>78</v>
      </c>
      <c r="AV252" s="15" t="s">
        <v>76</v>
      </c>
      <c r="AW252" s="15" t="s">
        <v>31</v>
      </c>
      <c r="AX252" s="15" t="s">
        <v>69</v>
      </c>
      <c r="AY252" s="239" t="s">
        <v>159</v>
      </c>
    </row>
    <row r="253" spans="1:65" s="13" customFormat="1" ht="11.25">
      <c r="B253" s="193"/>
      <c r="C253" s="194"/>
      <c r="D253" s="195" t="s">
        <v>168</v>
      </c>
      <c r="E253" s="196" t="s">
        <v>19</v>
      </c>
      <c r="F253" s="197" t="s">
        <v>76</v>
      </c>
      <c r="G253" s="194"/>
      <c r="H253" s="198">
        <v>1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168</v>
      </c>
      <c r="AU253" s="204" t="s">
        <v>78</v>
      </c>
      <c r="AV253" s="13" t="s">
        <v>78</v>
      </c>
      <c r="AW253" s="13" t="s">
        <v>31</v>
      </c>
      <c r="AX253" s="13" t="s">
        <v>76</v>
      </c>
      <c r="AY253" s="204" t="s">
        <v>159</v>
      </c>
    </row>
    <row r="254" spans="1:65" s="2" customFormat="1" ht="16.5" customHeight="1">
      <c r="A254" s="36"/>
      <c r="B254" s="37"/>
      <c r="C254" s="180" t="s">
        <v>506</v>
      </c>
      <c r="D254" s="180" t="s">
        <v>161</v>
      </c>
      <c r="E254" s="181" t="s">
        <v>507</v>
      </c>
      <c r="F254" s="182" t="s">
        <v>508</v>
      </c>
      <c r="G254" s="183" t="s">
        <v>458</v>
      </c>
      <c r="H254" s="184">
        <v>1</v>
      </c>
      <c r="I254" s="185"/>
      <c r="J254" s="186">
        <f>ROUND(I254*H254,2)</f>
        <v>0</v>
      </c>
      <c r="K254" s="182" t="s">
        <v>459</v>
      </c>
      <c r="L254" s="41"/>
      <c r="M254" s="187" t="s">
        <v>19</v>
      </c>
      <c r="N254" s="188" t="s">
        <v>40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460</v>
      </c>
      <c r="AT254" s="191" t="s">
        <v>161</v>
      </c>
      <c r="AU254" s="191" t="s">
        <v>78</v>
      </c>
      <c r="AY254" s="19" t="s">
        <v>159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76</v>
      </c>
      <c r="BK254" s="192">
        <f>ROUND(I254*H254,2)</f>
        <v>0</v>
      </c>
      <c r="BL254" s="19" t="s">
        <v>460</v>
      </c>
      <c r="BM254" s="191" t="s">
        <v>509</v>
      </c>
    </row>
    <row r="255" spans="1:65" s="15" customFormat="1" ht="11.25">
      <c r="B255" s="230"/>
      <c r="C255" s="231"/>
      <c r="D255" s="195" t="s">
        <v>168</v>
      </c>
      <c r="E255" s="232" t="s">
        <v>19</v>
      </c>
      <c r="F255" s="233" t="s">
        <v>510</v>
      </c>
      <c r="G255" s="231"/>
      <c r="H255" s="232" t="s">
        <v>19</v>
      </c>
      <c r="I255" s="234"/>
      <c r="J255" s="231"/>
      <c r="K255" s="231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168</v>
      </c>
      <c r="AU255" s="239" t="s">
        <v>78</v>
      </c>
      <c r="AV255" s="15" t="s">
        <v>76</v>
      </c>
      <c r="AW255" s="15" t="s">
        <v>31</v>
      </c>
      <c r="AX255" s="15" t="s">
        <v>69</v>
      </c>
      <c r="AY255" s="239" t="s">
        <v>159</v>
      </c>
    </row>
    <row r="256" spans="1:65" s="13" customFormat="1" ht="11.25">
      <c r="B256" s="193"/>
      <c r="C256" s="194"/>
      <c r="D256" s="195" t="s">
        <v>168</v>
      </c>
      <c r="E256" s="196" t="s">
        <v>19</v>
      </c>
      <c r="F256" s="197" t="s">
        <v>76</v>
      </c>
      <c r="G256" s="194"/>
      <c r="H256" s="198">
        <v>1</v>
      </c>
      <c r="I256" s="199"/>
      <c r="J256" s="194"/>
      <c r="K256" s="194"/>
      <c r="L256" s="200"/>
      <c r="M256" s="240"/>
      <c r="N256" s="241"/>
      <c r="O256" s="241"/>
      <c r="P256" s="241"/>
      <c r="Q256" s="241"/>
      <c r="R256" s="241"/>
      <c r="S256" s="241"/>
      <c r="T256" s="242"/>
      <c r="AT256" s="204" t="s">
        <v>168</v>
      </c>
      <c r="AU256" s="204" t="s">
        <v>78</v>
      </c>
      <c r="AV256" s="13" t="s">
        <v>78</v>
      </c>
      <c r="AW256" s="13" t="s">
        <v>31</v>
      </c>
      <c r="AX256" s="13" t="s">
        <v>76</v>
      </c>
      <c r="AY256" s="204" t="s">
        <v>159</v>
      </c>
    </row>
    <row r="257" spans="1:31" s="2" customFormat="1" ht="6.95" customHeight="1">
      <c r="A257" s="36"/>
      <c r="B257" s="49"/>
      <c r="C257" s="50"/>
      <c r="D257" s="50"/>
      <c r="E257" s="50"/>
      <c r="F257" s="50"/>
      <c r="G257" s="50"/>
      <c r="H257" s="50"/>
      <c r="I257" s="50"/>
      <c r="J257" s="50"/>
      <c r="K257" s="50"/>
      <c r="L257" s="41"/>
      <c r="M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</sheetData>
  <sheetProtection algorithmName="SHA-512" hashValue="Nmb9oxoFJHWb39S+rHyX5hW5DXDU8Px+VjtKDYDHvXxc0xWKzfTHzLsBZ8+S2ozvJMEHWuX/D0AbVw+YWk+/vw==" saltValue="K3RQ/RGEgurWCsZgW9q36xPgxdRIhxqK22ReiKIKdzUbFLkwVdZ2cs5/txjD7V0rIQk1PNeRKXZYvQ6KuMdb/w==" spinCount="100000" sheet="1" objects="1" scenarios="1" formatColumns="0" formatRows="0" autoFilter="0"/>
  <autoFilter ref="C96:K256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122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511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27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ROUND((SUM(BE95:BE158)),  2)</f>
        <v>0</v>
      </c>
      <c r="G35" s="36"/>
      <c r="H35" s="36"/>
      <c r="I35" s="126">
        <v>0.21</v>
      </c>
      <c r="J35" s="125">
        <f>ROUND(((SUM(BE95:BE158))*I35),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ROUND((SUM(BF95:BF158)),  2)</f>
        <v>0</v>
      </c>
      <c r="G36" s="36"/>
      <c r="H36" s="36"/>
      <c r="I36" s="126">
        <v>0.15</v>
      </c>
      <c r="J36" s="125">
        <f>ROUND(((SUM(BF95:BF158))*I36),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ROUND((SUM(BG95:BG158)),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ROUND((SUM(BH95:BH158)),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ROUND((SUM(BI95:BI158)),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122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401-1 - VEŘEJNÉ OSVĚTLENÍ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512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9" customFormat="1" ht="24.95" customHeight="1">
      <c r="B65" s="142"/>
      <c r="C65" s="143"/>
      <c r="D65" s="144" t="s">
        <v>513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514</v>
      </c>
      <c r="E66" s="145"/>
      <c r="F66" s="145"/>
      <c r="G66" s="145"/>
      <c r="H66" s="145"/>
      <c r="I66" s="145"/>
      <c r="J66" s="146">
        <f>J125</f>
        <v>0</v>
      </c>
      <c r="K66" s="143"/>
      <c r="L66" s="147"/>
    </row>
    <row r="67" spans="1:31" s="9" customFormat="1" ht="24.95" customHeight="1">
      <c r="B67" s="142"/>
      <c r="C67" s="143"/>
      <c r="D67" s="144" t="s">
        <v>515</v>
      </c>
      <c r="E67" s="145"/>
      <c r="F67" s="145"/>
      <c r="G67" s="145"/>
      <c r="H67" s="145"/>
      <c r="I67" s="145"/>
      <c r="J67" s="146">
        <f>J128</f>
        <v>0</v>
      </c>
      <c r="K67" s="143"/>
      <c r="L67" s="147"/>
    </row>
    <row r="68" spans="1:31" s="9" customFormat="1" ht="24.95" customHeight="1">
      <c r="B68" s="142"/>
      <c r="C68" s="143"/>
      <c r="D68" s="144" t="s">
        <v>516</v>
      </c>
      <c r="E68" s="145"/>
      <c r="F68" s="145"/>
      <c r="G68" s="145"/>
      <c r="H68" s="145"/>
      <c r="I68" s="145"/>
      <c r="J68" s="146">
        <f>J143</f>
        <v>0</v>
      </c>
      <c r="K68" s="143"/>
      <c r="L68" s="147"/>
    </row>
    <row r="69" spans="1:31" s="9" customFormat="1" ht="24.95" customHeight="1">
      <c r="B69" s="142"/>
      <c r="C69" s="143"/>
      <c r="D69" s="144" t="s">
        <v>517</v>
      </c>
      <c r="E69" s="145"/>
      <c r="F69" s="145"/>
      <c r="G69" s="145"/>
      <c r="H69" s="145"/>
      <c r="I69" s="145"/>
      <c r="J69" s="146">
        <f>J147</f>
        <v>0</v>
      </c>
      <c r="K69" s="143"/>
      <c r="L69" s="147"/>
    </row>
    <row r="70" spans="1:31" s="9" customFormat="1" ht="24.95" customHeight="1">
      <c r="B70" s="142"/>
      <c r="C70" s="143"/>
      <c r="D70" s="144" t="s">
        <v>518</v>
      </c>
      <c r="E70" s="145"/>
      <c r="F70" s="145"/>
      <c r="G70" s="145"/>
      <c r="H70" s="145"/>
      <c r="I70" s="145"/>
      <c r="J70" s="146">
        <f>J150</f>
        <v>0</v>
      </c>
      <c r="K70" s="143"/>
      <c r="L70" s="147"/>
    </row>
    <row r="71" spans="1:31" s="9" customFormat="1" ht="24.95" customHeight="1">
      <c r="B71" s="142"/>
      <c r="C71" s="143"/>
      <c r="D71" s="144" t="s">
        <v>519</v>
      </c>
      <c r="E71" s="145"/>
      <c r="F71" s="145"/>
      <c r="G71" s="145"/>
      <c r="H71" s="145"/>
      <c r="I71" s="145"/>
      <c r="J71" s="146">
        <f>J152</f>
        <v>0</v>
      </c>
      <c r="K71" s="143"/>
      <c r="L71" s="147"/>
    </row>
    <row r="72" spans="1:31" s="9" customFormat="1" ht="24.95" customHeight="1">
      <c r="B72" s="142"/>
      <c r="C72" s="143"/>
      <c r="D72" s="144" t="s">
        <v>520</v>
      </c>
      <c r="E72" s="145"/>
      <c r="F72" s="145"/>
      <c r="G72" s="145"/>
      <c r="H72" s="145"/>
      <c r="I72" s="145"/>
      <c r="J72" s="146">
        <f>J156</f>
        <v>0</v>
      </c>
      <c r="K72" s="143"/>
      <c r="L72" s="147"/>
    </row>
    <row r="73" spans="1:31" s="9" customFormat="1" ht="24.95" customHeight="1">
      <c r="B73" s="142"/>
      <c r="C73" s="143"/>
      <c r="D73" s="144" t="s">
        <v>521</v>
      </c>
      <c r="E73" s="145"/>
      <c r="F73" s="145"/>
      <c r="G73" s="145"/>
      <c r="H73" s="145"/>
      <c r="I73" s="145"/>
      <c r="J73" s="146">
        <f>J157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144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391" t="str">
        <f>E7</f>
        <v>Oprava povrchu komunikací, výměna vodovodu a kanalizace v Klatovech 2022, 1. část</v>
      </c>
      <c r="F83" s="392"/>
      <c r="G83" s="392"/>
      <c r="H83" s="392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1" t="s">
        <v>122</v>
      </c>
      <c r="F85" s="393"/>
      <c r="G85" s="393"/>
      <c r="H85" s="393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123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5" t="str">
        <f>E11</f>
        <v>SO 401-1 - VEŘEJNÉ OSVĚTLENÍ</v>
      </c>
      <c r="F87" s="393"/>
      <c r="G87" s="393"/>
      <c r="H87" s="393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21. 12. 2021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31" t="s">
        <v>30</v>
      </c>
      <c r="J91" s="34" t="str">
        <f>E23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IF(E20="","",E20)</f>
        <v>Vyplň údaj</v>
      </c>
      <c r="G92" s="38"/>
      <c r="H92" s="38"/>
      <c r="I92" s="31" t="s">
        <v>32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145</v>
      </c>
      <c r="D94" s="156" t="s">
        <v>54</v>
      </c>
      <c r="E94" s="156" t="s">
        <v>50</v>
      </c>
      <c r="F94" s="156" t="s">
        <v>51</v>
      </c>
      <c r="G94" s="156" t="s">
        <v>146</v>
      </c>
      <c r="H94" s="156" t="s">
        <v>147</v>
      </c>
      <c r="I94" s="156" t="s">
        <v>148</v>
      </c>
      <c r="J94" s="156" t="s">
        <v>130</v>
      </c>
      <c r="K94" s="157" t="s">
        <v>149</v>
      </c>
      <c r="L94" s="158"/>
      <c r="M94" s="70" t="s">
        <v>19</v>
      </c>
      <c r="N94" s="71" t="s">
        <v>39</v>
      </c>
      <c r="O94" s="71" t="s">
        <v>150</v>
      </c>
      <c r="P94" s="71" t="s">
        <v>151</v>
      </c>
      <c r="Q94" s="71" t="s">
        <v>152</v>
      </c>
      <c r="R94" s="71" t="s">
        <v>153</v>
      </c>
      <c r="S94" s="71" t="s">
        <v>154</v>
      </c>
      <c r="T94" s="72" t="s">
        <v>155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156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P96+P98+P125+P128+P143+P147+P150+P152+P156+P157</f>
        <v>0</v>
      </c>
      <c r="Q95" s="74"/>
      <c r="R95" s="161">
        <f>R96+R98+R125+R128+R143+R147+R150+R152+R156+R157</f>
        <v>0</v>
      </c>
      <c r="S95" s="74"/>
      <c r="T95" s="162">
        <f>T96+T98+T125+T128+T143+T147+T150+T152+T156+T157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68</v>
      </c>
      <c r="AU95" s="19" t="s">
        <v>131</v>
      </c>
      <c r="BK95" s="163">
        <f>BK96+BK98+BK125+BK128+BK143+BK147+BK150+BK152+BK156+BK157</f>
        <v>0</v>
      </c>
    </row>
    <row r="96" spans="1:63" s="12" customFormat="1" ht="25.9" customHeight="1">
      <c r="B96" s="164"/>
      <c r="C96" s="165"/>
      <c r="D96" s="166" t="s">
        <v>68</v>
      </c>
      <c r="E96" s="167" t="s">
        <v>314</v>
      </c>
      <c r="F96" s="167" t="s">
        <v>522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</v>
      </c>
      <c r="S96" s="172"/>
      <c r="T96" s="174">
        <f>T97</f>
        <v>0</v>
      </c>
      <c r="AR96" s="175" t="s">
        <v>76</v>
      </c>
      <c r="AT96" s="176" t="s">
        <v>68</v>
      </c>
      <c r="AU96" s="176" t="s">
        <v>69</v>
      </c>
      <c r="AY96" s="175" t="s">
        <v>159</v>
      </c>
      <c r="BK96" s="177">
        <f>BK97</f>
        <v>0</v>
      </c>
    </row>
    <row r="97" spans="1:65" s="2" customFormat="1" ht="16.5" customHeight="1">
      <c r="A97" s="36"/>
      <c r="B97" s="37"/>
      <c r="C97" s="180" t="s">
        <v>76</v>
      </c>
      <c r="D97" s="180" t="s">
        <v>161</v>
      </c>
      <c r="E97" s="181" t="s">
        <v>523</v>
      </c>
      <c r="F97" s="182" t="s">
        <v>524</v>
      </c>
      <c r="G97" s="183" t="s">
        <v>182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40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166</v>
      </c>
      <c r="AT97" s="191" t="s">
        <v>161</v>
      </c>
      <c r="AU97" s="191" t="s">
        <v>76</v>
      </c>
      <c r="AY97" s="19" t="s">
        <v>159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76</v>
      </c>
      <c r="BK97" s="192">
        <f>ROUND(I97*H97,2)</f>
        <v>0</v>
      </c>
      <c r="BL97" s="19" t="s">
        <v>166</v>
      </c>
      <c r="BM97" s="191" t="s">
        <v>78</v>
      </c>
    </row>
    <row r="98" spans="1:65" s="12" customFormat="1" ht="25.9" customHeight="1">
      <c r="B98" s="164"/>
      <c r="C98" s="165"/>
      <c r="D98" s="166" t="s">
        <v>68</v>
      </c>
      <c r="E98" s="167" t="s">
        <v>525</v>
      </c>
      <c r="F98" s="167" t="s">
        <v>526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SUM(P99:P124)</f>
        <v>0</v>
      </c>
      <c r="Q98" s="172"/>
      <c r="R98" s="173">
        <f>SUM(R99:R124)</f>
        <v>0</v>
      </c>
      <c r="S98" s="172"/>
      <c r="T98" s="174">
        <f>SUM(T99:T124)</f>
        <v>0</v>
      </c>
      <c r="AR98" s="175" t="s">
        <v>76</v>
      </c>
      <c r="AT98" s="176" t="s">
        <v>68</v>
      </c>
      <c r="AU98" s="176" t="s">
        <v>69</v>
      </c>
      <c r="AY98" s="175" t="s">
        <v>159</v>
      </c>
      <c r="BK98" s="177">
        <f>SUM(BK99:BK124)</f>
        <v>0</v>
      </c>
    </row>
    <row r="99" spans="1:65" s="2" customFormat="1" ht="16.5" customHeight="1">
      <c r="A99" s="36"/>
      <c r="B99" s="37"/>
      <c r="C99" s="180" t="s">
        <v>78</v>
      </c>
      <c r="D99" s="180" t="s">
        <v>161</v>
      </c>
      <c r="E99" s="181" t="s">
        <v>527</v>
      </c>
      <c r="F99" s="182" t="s">
        <v>528</v>
      </c>
      <c r="G99" s="183" t="s">
        <v>341</v>
      </c>
      <c r="H99" s="184">
        <v>4</v>
      </c>
      <c r="I99" s="185"/>
      <c r="J99" s="186">
        <f t="shared" ref="J99:J124" si="0">ROUND(I99*H99,2)</f>
        <v>0</v>
      </c>
      <c r="K99" s="182" t="s">
        <v>19</v>
      </c>
      <c r="L99" s="41"/>
      <c r="M99" s="187" t="s">
        <v>19</v>
      </c>
      <c r="N99" s="188" t="s">
        <v>40</v>
      </c>
      <c r="O99" s="66"/>
      <c r="P99" s="189">
        <f t="shared" ref="P99:P124" si="1">O99*H99</f>
        <v>0</v>
      </c>
      <c r="Q99" s="189">
        <v>0</v>
      </c>
      <c r="R99" s="189">
        <f t="shared" ref="R99:R124" si="2">Q99*H99</f>
        <v>0</v>
      </c>
      <c r="S99" s="189">
        <v>0</v>
      </c>
      <c r="T99" s="190">
        <f t="shared" ref="T99:T124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166</v>
      </c>
      <c r="AT99" s="191" t="s">
        <v>161</v>
      </c>
      <c r="AU99" s="191" t="s">
        <v>76</v>
      </c>
      <c r="AY99" s="19" t="s">
        <v>159</v>
      </c>
      <c r="BE99" s="192">
        <f t="shared" ref="BE99:BE124" si="4">IF(N99="základní",J99,0)</f>
        <v>0</v>
      </c>
      <c r="BF99" s="192">
        <f t="shared" ref="BF99:BF124" si="5">IF(N99="snížená",J99,0)</f>
        <v>0</v>
      </c>
      <c r="BG99" s="192">
        <f t="shared" ref="BG99:BG124" si="6">IF(N99="zákl. přenesená",J99,0)</f>
        <v>0</v>
      </c>
      <c r="BH99" s="192">
        <f t="shared" ref="BH99:BH124" si="7">IF(N99="sníž. přenesená",J99,0)</f>
        <v>0</v>
      </c>
      <c r="BI99" s="192">
        <f t="shared" ref="BI99:BI124" si="8">IF(N99="nulová",J99,0)</f>
        <v>0</v>
      </c>
      <c r="BJ99" s="19" t="s">
        <v>76</v>
      </c>
      <c r="BK99" s="192">
        <f t="shared" ref="BK99:BK124" si="9">ROUND(I99*H99,2)</f>
        <v>0</v>
      </c>
      <c r="BL99" s="19" t="s">
        <v>166</v>
      </c>
      <c r="BM99" s="191" t="s">
        <v>166</v>
      </c>
    </row>
    <row r="100" spans="1:65" s="2" customFormat="1" ht="16.5" customHeight="1">
      <c r="A100" s="36"/>
      <c r="B100" s="37"/>
      <c r="C100" s="180" t="s">
        <v>175</v>
      </c>
      <c r="D100" s="180" t="s">
        <v>161</v>
      </c>
      <c r="E100" s="181" t="s">
        <v>529</v>
      </c>
      <c r="F100" s="182" t="s">
        <v>530</v>
      </c>
      <c r="G100" s="183" t="s">
        <v>341</v>
      </c>
      <c r="H100" s="184">
        <v>4</v>
      </c>
      <c r="I100" s="185"/>
      <c r="J100" s="186">
        <f t="shared" si="0"/>
        <v>0</v>
      </c>
      <c r="K100" s="182" t="s">
        <v>19</v>
      </c>
      <c r="L100" s="41"/>
      <c r="M100" s="187" t="s">
        <v>19</v>
      </c>
      <c r="N100" s="188" t="s">
        <v>40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166</v>
      </c>
      <c r="AT100" s="191" t="s">
        <v>161</v>
      </c>
      <c r="AU100" s="191" t="s">
        <v>76</v>
      </c>
      <c r="AY100" s="19" t="s">
        <v>159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76</v>
      </c>
      <c r="BK100" s="192">
        <f t="shared" si="9"/>
        <v>0</v>
      </c>
      <c r="BL100" s="19" t="s">
        <v>166</v>
      </c>
      <c r="BM100" s="191" t="s">
        <v>189</v>
      </c>
    </row>
    <row r="101" spans="1:65" s="2" customFormat="1" ht="16.5" customHeight="1">
      <c r="A101" s="36"/>
      <c r="B101" s="37"/>
      <c r="C101" s="216" t="s">
        <v>166</v>
      </c>
      <c r="D101" s="216" t="s">
        <v>238</v>
      </c>
      <c r="E101" s="217" t="s">
        <v>531</v>
      </c>
      <c r="F101" s="218" t="s">
        <v>532</v>
      </c>
      <c r="G101" s="219" t="s">
        <v>341</v>
      </c>
      <c r="H101" s="220">
        <v>4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40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203</v>
      </c>
      <c r="AT101" s="191" t="s">
        <v>238</v>
      </c>
      <c r="AU101" s="191" t="s">
        <v>76</v>
      </c>
      <c r="AY101" s="19" t="s">
        <v>159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76</v>
      </c>
      <c r="BK101" s="192">
        <f t="shared" si="9"/>
        <v>0</v>
      </c>
      <c r="BL101" s="19" t="s">
        <v>166</v>
      </c>
      <c r="BM101" s="191" t="s">
        <v>203</v>
      </c>
    </row>
    <row r="102" spans="1:65" s="2" customFormat="1" ht="16.5" customHeight="1">
      <c r="A102" s="36"/>
      <c r="B102" s="37"/>
      <c r="C102" s="180" t="s">
        <v>185</v>
      </c>
      <c r="D102" s="180" t="s">
        <v>161</v>
      </c>
      <c r="E102" s="181" t="s">
        <v>533</v>
      </c>
      <c r="F102" s="182" t="s">
        <v>534</v>
      </c>
      <c r="G102" s="183" t="s">
        <v>341</v>
      </c>
      <c r="H102" s="184">
        <v>4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40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166</v>
      </c>
      <c r="AT102" s="191" t="s">
        <v>161</v>
      </c>
      <c r="AU102" s="191" t="s">
        <v>76</v>
      </c>
      <c r="AY102" s="19" t="s">
        <v>159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76</v>
      </c>
      <c r="BK102" s="192">
        <f t="shared" si="9"/>
        <v>0</v>
      </c>
      <c r="BL102" s="19" t="s">
        <v>166</v>
      </c>
      <c r="BM102" s="191" t="s">
        <v>213</v>
      </c>
    </row>
    <row r="103" spans="1:65" s="2" customFormat="1" ht="16.5" customHeight="1">
      <c r="A103" s="36"/>
      <c r="B103" s="37"/>
      <c r="C103" s="216" t="s">
        <v>189</v>
      </c>
      <c r="D103" s="216" t="s">
        <v>238</v>
      </c>
      <c r="E103" s="217" t="s">
        <v>535</v>
      </c>
      <c r="F103" s="218" t="s">
        <v>536</v>
      </c>
      <c r="G103" s="219" t="s">
        <v>341</v>
      </c>
      <c r="H103" s="220">
        <v>4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40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203</v>
      </c>
      <c r="AT103" s="191" t="s">
        <v>238</v>
      </c>
      <c r="AU103" s="191" t="s">
        <v>76</v>
      </c>
      <c r="AY103" s="19" t="s">
        <v>159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76</v>
      </c>
      <c r="BK103" s="192">
        <f t="shared" si="9"/>
        <v>0</v>
      </c>
      <c r="BL103" s="19" t="s">
        <v>166</v>
      </c>
      <c r="BM103" s="191" t="s">
        <v>222</v>
      </c>
    </row>
    <row r="104" spans="1:65" s="2" customFormat="1" ht="21.75" customHeight="1">
      <c r="A104" s="36"/>
      <c r="B104" s="37"/>
      <c r="C104" s="216" t="s">
        <v>194</v>
      </c>
      <c r="D104" s="216" t="s">
        <v>238</v>
      </c>
      <c r="E104" s="217" t="s">
        <v>537</v>
      </c>
      <c r="F104" s="218" t="s">
        <v>538</v>
      </c>
      <c r="G104" s="219" t="s">
        <v>182</v>
      </c>
      <c r="H104" s="220">
        <v>32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40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203</v>
      </c>
      <c r="AT104" s="191" t="s">
        <v>238</v>
      </c>
      <c r="AU104" s="191" t="s">
        <v>76</v>
      </c>
      <c r="AY104" s="19" t="s">
        <v>159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76</v>
      </c>
      <c r="BK104" s="192">
        <f t="shared" si="9"/>
        <v>0</v>
      </c>
      <c r="BL104" s="19" t="s">
        <v>166</v>
      </c>
      <c r="BM104" s="191" t="s">
        <v>233</v>
      </c>
    </row>
    <row r="105" spans="1:65" s="2" customFormat="1" ht="21.75" customHeight="1">
      <c r="A105" s="36"/>
      <c r="B105" s="37"/>
      <c r="C105" s="180" t="s">
        <v>203</v>
      </c>
      <c r="D105" s="180" t="s">
        <v>161</v>
      </c>
      <c r="E105" s="181" t="s">
        <v>539</v>
      </c>
      <c r="F105" s="182" t="s">
        <v>540</v>
      </c>
      <c r="G105" s="183" t="s">
        <v>182</v>
      </c>
      <c r="H105" s="184">
        <v>175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40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76</v>
      </c>
      <c r="AY105" s="19" t="s">
        <v>159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76</v>
      </c>
      <c r="BK105" s="192">
        <f t="shared" si="9"/>
        <v>0</v>
      </c>
      <c r="BL105" s="19" t="s">
        <v>166</v>
      </c>
      <c r="BM105" s="191" t="s">
        <v>243</v>
      </c>
    </row>
    <row r="106" spans="1:65" s="2" customFormat="1" ht="16.5" customHeight="1">
      <c r="A106" s="36"/>
      <c r="B106" s="37"/>
      <c r="C106" s="216" t="s">
        <v>208</v>
      </c>
      <c r="D106" s="216" t="s">
        <v>238</v>
      </c>
      <c r="E106" s="217" t="s">
        <v>541</v>
      </c>
      <c r="F106" s="218" t="s">
        <v>542</v>
      </c>
      <c r="G106" s="219" t="s">
        <v>182</v>
      </c>
      <c r="H106" s="220">
        <v>175.001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40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203</v>
      </c>
      <c r="AT106" s="191" t="s">
        <v>238</v>
      </c>
      <c r="AU106" s="191" t="s">
        <v>76</v>
      </c>
      <c r="AY106" s="19" t="s">
        <v>159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76</v>
      </c>
      <c r="BK106" s="192">
        <f t="shared" si="9"/>
        <v>0</v>
      </c>
      <c r="BL106" s="19" t="s">
        <v>166</v>
      </c>
      <c r="BM106" s="191" t="s">
        <v>253</v>
      </c>
    </row>
    <row r="107" spans="1:65" s="2" customFormat="1" ht="21.75" customHeight="1">
      <c r="A107" s="36"/>
      <c r="B107" s="37"/>
      <c r="C107" s="180" t="s">
        <v>213</v>
      </c>
      <c r="D107" s="180" t="s">
        <v>161</v>
      </c>
      <c r="E107" s="181" t="s">
        <v>543</v>
      </c>
      <c r="F107" s="182" t="s">
        <v>544</v>
      </c>
      <c r="G107" s="183" t="s">
        <v>182</v>
      </c>
      <c r="H107" s="184">
        <v>170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40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166</v>
      </c>
      <c r="AT107" s="191" t="s">
        <v>161</v>
      </c>
      <c r="AU107" s="191" t="s">
        <v>76</v>
      </c>
      <c r="AY107" s="19" t="s">
        <v>159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76</v>
      </c>
      <c r="BK107" s="192">
        <f t="shared" si="9"/>
        <v>0</v>
      </c>
      <c r="BL107" s="19" t="s">
        <v>166</v>
      </c>
      <c r="BM107" s="191" t="s">
        <v>264</v>
      </c>
    </row>
    <row r="108" spans="1:65" s="2" customFormat="1" ht="16.5" customHeight="1">
      <c r="A108" s="36"/>
      <c r="B108" s="37"/>
      <c r="C108" s="216" t="s">
        <v>218</v>
      </c>
      <c r="D108" s="216" t="s">
        <v>238</v>
      </c>
      <c r="E108" s="217" t="s">
        <v>545</v>
      </c>
      <c r="F108" s="218" t="s">
        <v>546</v>
      </c>
      <c r="G108" s="219" t="s">
        <v>182</v>
      </c>
      <c r="H108" s="220">
        <v>170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40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203</v>
      </c>
      <c r="AT108" s="191" t="s">
        <v>238</v>
      </c>
      <c r="AU108" s="191" t="s">
        <v>76</v>
      </c>
      <c r="AY108" s="19" t="s">
        <v>159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76</v>
      </c>
      <c r="BK108" s="192">
        <f t="shared" si="9"/>
        <v>0</v>
      </c>
      <c r="BL108" s="19" t="s">
        <v>166</v>
      </c>
      <c r="BM108" s="191" t="s">
        <v>273</v>
      </c>
    </row>
    <row r="109" spans="1:65" s="2" customFormat="1" ht="21.75" customHeight="1">
      <c r="A109" s="36"/>
      <c r="B109" s="37"/>
      <c r="C109" s="180" t="s">
        <v>222</v>
      </c>
      <c r="D109" s="180" t="s">
        <v>161</v>
      </c>
      <c r="E109" s="181" t="s">
        <v>547</v>
      </c>
      <c r="F109" s="182" t="s">
        <v>548</v>
      </c>
      <c r="G109" s="183" t="s">
        <v>182</v>
      </c>
      <c r="H109" s="184">
        <v>160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40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76</v>
      </c>
      <c r="AY109" s="19" t="s">
        <v>159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76</v>
      </c>
      <c r="BK109" s="192">
        <f t="shared" si="9"/>
        <v>0</v>
      </c>
      <c r="BL109" s="19" t="s">
        <v>166</v>
      </c>
      <c r="BM109" s="191" t="s">
        <v>283</v>
      </c>
    </row>
    <row r="110" spans="1:65" s="2" customFormat="1" ht="16.5" customHeight="1">
      <c r="A110" s="36"/>
      <c r="B110" s="37"/>
      <c r="C110" s="216" t="s">
        <v>227</v>
      </c>
      <c r="D110" s="216" t="s">
        <v>238</v>
      </c>
      <c r="E110" s="217" t="s">
        <v>549</v>
      </c>
      <c r="F110" s="218" t="s">
        <v>550</v>
      </c>
      <c r="G110" s="219" t="s">
        <v>256</v>
      </c>
      <c r="H110" s="220">
        <v>99.2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40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203</v>
      </c>
      <c r="AT110" s="191" t="s">
        <v>238</v>
      </c>
      <c r="AU110" s="191" t="s">
        <v>76</v>
      </c>
      <c r="AY110" s="19" t="s">
        <v>159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76</v>
      </c>
      <c r="BK110" s="192">
        <f t="shared" si="9"/>
        <v>0</v>
      </c>
      <c r="BL110" s="19" t="s">
        <v>166</v>
      </c>
      <c r="BM110" s="191" t="s">
        <v>292</v>
      </c>
    </row>
    <row r="111" spans="1:65" s="2" customFormat="1" ht="21.75" customHeight="1">
      <c r="A111" s="36"/>
      <c r="B111" s="37"/>
      <c r="C111" s="180" t="s">
        <v>233</v>
      </c>
      <c r="D111" s="180" t="s">
        <v>161</v>
      </c>
      <c r="E111" s="181" t="s">
        <v>551</v>
      </c>
      <c r="F111" s="182" t="s">
        <v>552</v>
      </c>
      <c r="G111" s="183" t="s">
        <v>341</v>
      </c>
      <c r="H111" s="184">
        <v>19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40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166</v>
      </c>
      <c r="AT111" s="191" t="s">
        <v>161</v>
      </c>
      <c r="AU111" s="191" t="s">
        <v>76</v>
      </c>
      <c r="AY111" s="19" t="s">
        <v>159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76</v>
      </c>
      <c r="BK111" s="192">
        <f t="shared" si="9"/>
        <v>0</v>
      </c>
      <c r="BL111" s="19" t="s">
        <v>166</v>
      </c>
      <c r="BM111" s="191" t="s">
        <v>300</v>
      </c>
    </row>
    <row r="112" spans="1:65" s="2" customFormat="1" ht="16.5" customHeight="1">
      <c r="A112" s="36"/>
      <c r="B112" s="37"/>
      <c r="C112" s="216" t="s">
        <v>8</v>
      </c>
      <c r="D112" s="216" t="s">
        <v>238</v>
      </c>
      <c r="E112" s="217" t="s">
        <v>553</v>
      </c>
      <c r="F112" s="218" t="s">
        <v>554</v>
      </c>
      <c r="G112" s="219" t="s">
        <v>341</v>
      </c>
      <c r="H112" s="220">
        <v>12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40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203</v>
      </c>
      <c r="AT112" s="191" t="s">
        <v>238</v>
      </c>
      <c r="AU112" s="191" t="s">
        <v>76</v>
      </c>
      <c r="AY112" s="19" t="s">
        <v>159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76</v>
      </c>
      <c r="BK112" s="192">
        <f t="shared" si="9"/>
        <v>0</v>
      </c>
      <c r="BL112" s="19" t="s">
        <v>166</v>
      </c>
      <c r="BM112" s="191" t="s">
        <v>309</v>
      </c>
    </row>
    <row r="113" spans="1:65" s="2" customFormat="1" ht="21.75" customHeight="1">
      <c r="A113" s="36"/>
      <c r="B113" s="37"/>
      <c r="C113" s="216" t="s">
        <v>243</v>
      </c>
      <c r="D113" s="216" t="s">
        <v>238</v>
      </c>
      <c r="E113" s="217" t="s">
        <v>555</v>
      </c>
      <c r="F113" s="218" t="s">
        <v>556</v>
      </c>
      <c r="G113" s="219" t="s">
        <v>341</v>
      </c>
      <c r="H113" s="220">
        <v>7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40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203</v>
      </c>
      <c r="AT113" s="191" t="s">
        <v>238</v>
      </c>
      <c r="AU113" s="191" t="s">
        <v>76</v>
      </c>
      <c r="AY113" s="19" t="s">
        <v>159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76</v>
      </c>
      <c r="BK113" s="192">
        <f t="shared" si="9"/>
        <v>0</v>
      </c>
      <c r="BL113" s="19" t="s">
        <v>166</v>
      </c>
      <c r="BM113" s="191" t="s">
        <v>321</v>
      </c>
    </row>
    <row r="114" spans="1:65" s="2" customFormat="1" ht="21.75" customHeight="1">
      <c r="A114" s="36"/>
      <c r="B114" s="37"/>
      <c r="C114" s="180" t="s">
        <v>248</v>
      </c>
      <c r="D114" s="180" t="s">
        <v>161</v>
      </c>
      <c r="E114" s="181" t="s">
        <v>557</v>
      </c>
      <c r="F114" s="182" t="s">
        <v>558</v>
      </c>
      <c r="G114" s="183" t="s">
        <v>182</v>
      </c>
      <c r="H114" s="184">
        <v>175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40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166</v>
      </c>
      <c r="AT114" s="191" t="s">
        <v>161</v>
      </c>
      <c r="AU114" s="191" t="s">
        <v>76</v>
      </c>
      <c r="AY114" s="19" t="s">
        <v>159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76</v>
      </c>
      <c r="BK114" s="192">
        <f t="shared" si="9"/>
        <v>0</v>
      </c>
      <c r="BL114" s="19" t="s">
        <v>166</v>
      </c>
      <c r="BM114" s="191" t="s">
        <v>329</v>
      </c>
    </row>
    <row r="115" spans="1:65" s="2" customFormat="1" ht="21.75" customHeight="1">
      <c r="A115" s="36"/>
      <c r="B115" s="37"/>
      <c r="C115" s="216" t="s">
        <v>253</v>
      </c>
      <c r="D115" s="216" t="s">
        <v>238</v>
      </c>
      <c r="E115" s="217" t="s">
        <v>559</v>
      </c>
      <c r="F115" s="218" t="s">
        <v>560</v>
      </c>
      <c r="G115" s="219" t="s">
        <v>182</v>
      </c>
      <c r="H115" s="220">
        <v>175.001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40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203</v>
      </c>
      <c r="AT115" s="191" t="s">
        <v>238</v>
      </c>
      <c r="AU115" s="191" t="s">
        <v>76</v>
      </c>
      <c r="AY115" s="19" t="s">
        <v>159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76</v>
      </c>
      <c r="BK115" s="192">
        <f t="shared" si="9"/>
        <v>0</v>
      </c>
      <c r="BL115" s="19" t="s">
        <v>166</v>
      </c>
      <c r="BM115" s="191" t="s">
        <v>338</v>
      </c>
    </row>
    <row r="116" spans="1:65" s="2" customFormat="1" ht="21.75" customHeight="1">
      <c r="A116" s="36"/>
      <c r="B116" s="37"/>
      <c r="C116" s="180" t="s">
        <v>259</v>
      </c>
      <c r="D116" s="180" t="s">
        <v>161</v>
      </c>
      <c r="E116" s="181" t="s">
        <v>561</v>
      </c>
      <c r="F116" s="182" t="s">
        <v>562</v>
      </c>
      <c r="G116" s="183" t="s">
        <v>182</v>
      </c>
      <c r="H116" s="184">
        <v>150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40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76</v>
      </c>
      <c r="AY116" s="19" t="s">
        <v>159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76</v>
      </c>
      <c r="BK116" s="192">
        <f t="shared" si="9"/>
        <v>0</v>
      </c>
      <c r="BL116" s="19" t="s">
        <v>166</v>
      </c>
      <c r="BM116" s="191" t="s">
        <v>347</v>
      </c>
    </row>
    <row r="117" spans="1:65" s="2" customFormat="1" ht="21.75" customHeight="1">
      <c r="A117" s="36"/>
      <c r="B117" s="37"/>
      <c r="C117" s="216" t="s">
        <v>264</v>
      </c>
      <c r="D117" s="216" t="s">
        <v>238</v>
      </c>
      <c r="E117" s="217" t="s">
        <v>563</v>
      </c>
      <c r="F117" s="218" t="s">
        <v>564</v>
      </c>
      <c r="G117" s="219" t="s">
        <v>182</v>
      </c>
      <c r="H117" s="220">
        <v>150.001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40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203</v>
      </c>
      <c r="AT117" s="191" t="s">
        <v>238</v>
      </c>
      <c r="AU117" s="191" t="s">
        <v>76</v>
      </c>
      <c r="AY117" s="19" t="s">
        <v>159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76</v>
      </c>
      <c r="BK117" s="192">
        <f t="shared" si="9"/>
        <v>0</v>
      </c>
      <c r="BL117" s="19" t="s">
        <v>166</v>
      </c>
      <c r="BM117" s="191" t="s">
        <v>355</v>
      </c>
    </row>
    <row r="118" spans="1:65" s="2" customFormat="1" ht="21.75" customHeight="1">
      <c r="A118" s="36"/>
      <c r="B118" s="37"/>
      <c r="C118" s="180" t="s">
        <v>7</v>
      </c>
      <c r="D118" s="180" t="s">
        <v>161</v>
      </c>
      <c r="E118" s="181" t="s">
        <v>565</v>
      </c>
      <c r="F118" s="182" t="s">
        <v>566</v>
      </c>
      <c r="G118" s="183" t="s">
        <v>341</v>
      </c>
      <c r="H118" s="184">
        <v>13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40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166</v>
      </c>
      <c r="AT118" s="191" t="s">
        <v>161</v>
      </c>
      <c r="AU118" s="191" t="s">
        <v>76</v>
      </c>
      <c r="AY118" s="19" t="s">
        <v>159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76</v>
      </c>
      <c r="BK118" s="192">
        <f t="shared" si="9"/>
        <v>0</v>
      </c>
      <c r="BL118" s="19" t="s">
        <v>166</v>
      </c>
      <c r="BM118" s="191" t="s">
        <v>363</v>
      </c>
    </row>
    <row r="119" spans="1:65" s="2" customFormat="1" ht="21.75" customHeight="1">
      <c r="A119" s="36"/>
      <c r="B119" s="37"/>
      <c r="C119" s="180" t="s">
        <v>273</v>
      </c>
      <c r="D119" s="180" t="s">
        <v>161</v>
      </c>
      <c r="E119" s="181" t="s">
        <v>567</v>
      </c>
      <c r="F119" s="182" t="s">
        <v>568</v>
      </c>
      <c r="G119" s="183" t="s">
        <v>341</v>
      </c>
      <c r="H119" s="184">
        <v>4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40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166</v>
      </c>
      <c r="AT119" s="191" t="s">
        <v>161</v>
      </c>
      <c r="AU119" s="191" t="s">
        <v>76</v>
      </c>
      <c r="AY119" s="19" t="s">
        <v>159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76</v>
      </c>
      <c r="BK119" s="192">
        <f t="shared" si="9"/>
        <v>0</v>
      </c>
      <c r="BL119" s="19" t="s">
        <v>166</v>
      </c>
      <c r="BM119" s="191" t="s">
        <v>371</v>
      </c>
    </row>
    <row r="120" spans="1:65" s="2" customFormat="1" ht="21.75" customHeight="1">
      <c r="A120" s="36"/>
      <c r="B120" s="37"/>
      <c r="C120" s="180" t="s">
        <v>277</v>
      </c>
      <c r="D120" s="180" t="s">
        <v>161</v>
      </c>
      <c r="E120" s="181" t="s">
        <v>569</v>
      </c>
      <c r="F120" s="182" t="s">
        <v>570</v>
      </c>
      <c r="G120" s="183" t="s">
        <v>341</v>
      </c>
      <c r="H120" s="184">
        <v>24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40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166</v>
      </c>
      <c r="AT120" s="191" t="s">
        <v>161</v>
      </c>
      <c r="AU120" s="191" t="s">
        <v>76</v>
      </c>
      <c r="AY120" s="19" t="s">
        <v>159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76</v>
      </c>
      <c r="BK120" s="192">
        <f t="shared" si="9"/>
        <v>0</v>
      </c>
      <c r="BL120" s="19" t="s">
        <v>166</v>
      </c>
      <c r="BM120" s="191" t="s">
        <v>380</v>
      </c>
    </row>
    <row r="121" spans="1:65" s="2" customFormat="1" ht="21.75" customHeight="1">
      <c r="A121" s="36"/>
      <c r="B121" s="37"/>
      <c r="C121" s="180" t="s">
        <v>283</v>
      </c>
      <c r="D121" s="180" t="s">
        <v>161</v>
      </c>
      <c r="E121" s="181" t="s">
        <v>571</v>
      </c>
      <c r="F121" s="182" t="s">
        <v>572</v>
      </c>
      <c r="G121" s="183" t="s">
        <v>341</v>
      </c>
      <c r="H121" s="184">
        <v>52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40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76</v>
      </c>
      <c r="AY121" s="19" t="s">
        <v>159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76</v>
      </c>
      <c r="BK121" s="192">
        <f t="shared" si="9"/>
        <v>0</v>
      </c>
      <c r="BL121" s="19" t="s">
        <v>166</v>
      </c>
      <c r="BM121" s="191" t="s">
        <v>392</v>
      </c>
    </row>
    <row r="122" spans="1:65" s="2" customFormat="1" ht="21.75" customHeight="1">
      <c r="A122" s="36"/>
      <c r="B122" s="37"/>
      <c r="C122" s="180" t="s">
        <v>287</v>
      </c>
      <c r="D122" s="180" t="s">
        <v>161</v>
      </c>
      <c r="E122" s="181" t="s">
        <v>573</v>
      </c>
      <c r="F122" s="182" t="s">
        <v>574</v>
      </c>
      <c r="G122" s="183" t="s">
        <v>341</v>
      </c>
      <c r="H122" s="184">
        <v>16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40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76</v>
      </c>
      <c r="AY122" s="19" t="s">
        <v>159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76</v>
      </c>
      <c r="BK122" s="192">
        <f t="shared" si="9"/>
        <v>0</v>
      </c>
      <c r="BL122" s="19" t="s">
        <v>166</v>
      </c>
      <c r="BM122" s="191" t="s">
        <v>400</v>
      </c>
    </row>
    <row r="123" spans="1:65" s="2" customFormat="1" ht="16.5" customHeight="1">
      <c r="A123" s="36"/>
      <c r="B123" s="37"/>
      <c r="C123" s="180" t="s">
        <v>292</v>
      </c>
      <c r="D123" s="180" t="s">
        <v>161</v>
      </c>
      <c r="E123" s="181" t="s">
        <v>575</v>
      </c>
      <c r="F123" s="182" t="s">
        <v>576</v>
      </c>
      <c r="G123" s="183" t="s">
        <v>341</v>
      </c>
      <c r="H123" s="184">
        <v>2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40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166</v>
      </c>
      <c r="AT123" s="191" t="s">
        <v>161</v>
      </c>
      <c r="AU123" s="191" t="s">
        <v>76</v>
      </c>
      <c r="AY123" s="19" t="s">
        <v>159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76</v>
      </c>
      <c r="BK123" s="192">
        <f t="shared" si="9"/>
        <v>0</v>
      </c>
      <c r="BL123" s="19" t="s">
        <v>166</v>
      </c>
      <c r="BM123" s="191" t="s">
        <v>409</v>
      </c>
    </row>
    <row r="124" spans="1:65" s="2" customFormat="1" ht="16.5" customHeight="1">
      <c r="A124" s="36"/>
      <c r="B124" s="37"/>
      <c r="C124" s="216" t="s">
        <v>296</v>
      </c>
      <c r="D124" s="216" t="s">
        <v>238</v>
      </c>
      <c r="E124" s="217" t="s">
        <v>577</v>
      </c>
      <c r="F124" s="218" t="s">
        <v>578</v>
      </c>
      <c r="G124" s="219" t="s">
        <v>341</v>
      </c>
      <c r="H124" s="220">
        <v>2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40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203</v>
      </c>
      <c r="AT124" s="191" t="s">
        <v>238</v>
      </c>
      <c r="AU124" s="191" t="s">
        <v>76</v>
      </c>
      <c r="AY124" s="19" t="s">
        <v>159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76</v>
      </c>
      <c r="BK124" s="192">
        <f t="shared" si="9"/>
        <v>0</v>
      </c>
      <c r="BL124" s="19" t="s">
        <v>166</v>
      </c>
      <c r="BM124" s="191" t="s">
        <v>418</v>
      </c>
    </row>
    <row r="125" spans="1:65" s="12" customFormat="1" ht="25.9" customHeight="1">
      <c r="B125" s="164"/>
      <c r="C125" s="165"/>
      <c r="D125" s="166" t="s">
        <v>68</v>
      </c>
      <c r="E125" s="167" t="s">
        <v>579</v>
      </c>
      <c r="F125" s="167" t="s">
        <v>580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SUM(P126:P127)</f>
        <v>0</v>
      </c>
      <c r="Q125" s="172"/>
      <c r="R125" s="173">
        <f>SUM(R126:R127)</f>
        <v>0</v>
      </c>
      <c r="S125" s="172"/>
      <c r="T125" s="174">
        <f>SUM(T126:T127)</f>
        <v>0</v>
      </c>
      <c r="AR125" s="175" t="s">
        <v>76</v>
      </c>
      <c r="AT125" s="176" t="s">
        <v>68</v>
      </c>
      <c r="AU125" s="176" t="s">
        <v>69</v>
      </c>
      <c r="AY125" s="175" t="s">
        <v>159</v>
      </c>
      <c r="BK125" s="177">
        <f>SUM(BK126:BK127)</f>
        <v>0</v>
      </c>
    </row>
    <row r="126" spans="1:65" s="2" customFormat="1" ht="16.5" customHeight="1">
      <c r="A126" s="36"/>
      <c r="B126" s="37"/>
      <c r="C126" s="180" t="s">
        <v>300</v>
      </c>
      <c r="D126" s="180" t="s">
        <v>161</v>
      </c>
      <c r="E126" s="181" t="s">
        <v>581</v>
      </c>
      <c r="F126" s="182" t="s">
        <v>582</v>
      </c>
      <c r="G126" s="183" t="s">
        <v>583</v>
      </c>
      <c r="H126" s="184">
        <v>5</v>
      </c>
      <c r="I126" s="185"/>
      <c r="J126" s="186">
        <f>ROUND(I126*H126,2)</f>
        <v>0</v>
      </c>
      <c r="K126" s="182" t="s">
        <v>19</v>
      </c>
      <c r="L126" s="41"/>
      <c r="M126" s="187" t="s">
        <v>19</v>
      </c>
      <c r="N126" s="188" t="s">
        <v>40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166</v>
      </c>
      <c r="AT126" s="191" t="s">
        <v>161</v>
      </c>
      <c r="AU126" s="191" t="s">
        <v>76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76</v>
      </c>
      <c r="BK126" s="192">
        <f>ROUND(I126*H126,2)</f>
        <v>0</v>
      </c>
      <c r="BL126" s="19" t="s">
        <v>166</v>
      </c>
      <c r="BM126" s="191" t="s">
        <v>426</v>
      </c>
    </row>
    <row r="127" spans="1:65" s="2" customFormat="1" ht="16.5" customHeight="1">
      <c r="A127" s="36"/>
      <c r="B127" s="37"/>
      <c r="C127" s="180" t="s">
        <v>304</v>
      </c>
      <c r="D127" s="180" t="s">
        <v>161</v>
      </c>
      <c r="E127" s="181" t="s">
        <v>584</v>
      </c>
      <c r="F127" s="182" t="s">
        <v>585</v>
      </c>
      <c r="G127" s="183" t="s">
        <v>341</v>
      </c>
      <c r="H127" s="184">
        <v>1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40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166</v>
      </c>
      <c r="AT127" s="191" t="s">
        <v>161</v>
      </c>
      <c r="AU127" s="191" t="s">
        <v>76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76</v>
      </c>
      <c r="BK127" s="192">
        <f>ROUND(I127*H127,2)</f>
        <v>0</v>
      </c>
      <c r="BL127" s="19" t="s">
        <v>166</v>
      </c>
      <c r="BM127" s="191" t="s">
        <v>436</v>
      </c>
    </row>
    <row r="128" spans="1:65" s="12" customFormat="1" ht="25.9" customHeight="1">
      <c r="B128" s="164"/>
      <c r="C128" s="165"/>
      <c r="D128" s="166" t="s">
        <v>68</v>
      </c>
      <c r="E128" s="167" t="s">
        <v>586</v>
      </c>
      <c r="F128" s="167" t="s">
        <v>587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SUM(P129:P142)</f>
        <v>0</v>
      </c>
      <c r="Q128" s="172"/>
      <c r="R128" s="173">
        <f>SUM(R129:R142)</f>
        <v>0</v>
      </c>
      <c r="S128" s="172"/>
      <c r="T128" s="174">
        <f>SUM(T129:T142)</f>
        <v>0</v>
      </c>
      <c r="AR128" s="175" t="s">
        <v>76</v>
      </c>
      <c r="AT128" s="176" t="s">
        <v>68</v>
      </c>
      <c r="AU128" s="176" t="s">
        <v>69</v>
      </c>
      <c r="AY128" s="175" t="s">
        <v>159</v>
      </c>
      <c r="BK128" s="177">
        <f>SUM(BK129:BK142)</f>
        <v>0</v>
      </c>
    </row>
    <row r="129" spans="1:65" s="2" customFormat="1" ht="16.5" customHeight="1">
      <c r="A129" s="36"/>
      <c r="B129" s="37"/>
      <c r="C129" s="180" t="s">
        <v>309</v>
      </c>
      <c r="D129" s="180" t="s">
        <v>161</v>
      </c>
      <c r="E129" s="181" t="s">
        <v>588</v>
      </c>
      <c r="F129" s="182" t="s">
        <v>589</v>
      </c>
      <c r="G129" s="183" t="s">
        <v>197</v>
      </c>
      <c r="H129" s="184">
        <v>4</v>
      </c>
      <c r="I129" s="185"/>
      <c r="J129" s="186">
        <f t="shared" ref="J129:J142" si="10">ROUND(I129*H129,2)</f>
        <v>0</v>
      </c>
      <c r="K129" s="182" t="s">
        <v>19</v>
      </c>
      <c r="L129" s="41"/>
      <c r="M129" s="187" t="s">
        <v>19</v>
      </c>
      <c r="N129" s="188" t="s">
        <v>40</v>
      </c>
      <c r="O129" s="66"/>
      <c r="P129" s="189">
        <f t="shared" ref="P129:P142" si="11">O129*H129</f>
        <v>0</v>
      </c>
      <c r="Q129" s="189">
        <v>0</v>
      </c>
      <c r="R129" s="189">
        <f t="shared" ref="R129:R142" si="12">Q129*H129</f>
        <v>0</v>
      </c>
      <c r="S129" s="189">
        <v>0</v>
      </c>
      <c r="T129" s="190">
        <f t="shared" ref="T129:T142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166</v>
      </c>
      <c r="AT129" s="191" t="s">
        <v>161</v>
      </c>
      <c r="AU129" s="191" t="s">
        <v>76</v>
      </c>
      <c r="AY129" s="19" t="s">
        <v>159</v>
      </c>
      <c r="BE129" s="192">
        <f t="shared" ref="BE129:BE142" si="14">IF(N129="základní",J129,0)</f>
        <v>0</v>
      </c>
      <c r="BF129" s="192">
        <f t="shared" ref="BF129:BF142" si="15">IF(N129="snížená",J129,0)</f>
        <v>0</v>
      </c>
      <c r="BG129" s="192">
        <f t="shared" ref="BG129:BG142" si="16">IF(N129="zákl. přenesená",J129,0)</f>
        <v>0</v>
      </c>
      <c r="BH129" s="192">
        <f t="shared" ref="BH129:BH142" si="17">IF(N129="sníž. přenesená",J129,0)</f>
        <v>0</v>
      </c>
      <c r="BI129" s="192">
        <f t="shared" ref="BI129:BI142" si="18">IF(N129="nulová",J129,0)</f>
        <v>0</v>
      </c>
      <c r="BJ129" s="19" t="s">
        <v>76</v>
      </c>
      <c r="BK129" s="192">
        <f t="shared" ref="BK129:BK142" si="19">ROUND(I129*H129,2)</f>
        <v>0</v>
      </c>
      <c r="BL129" s="19" t="s">
        <v>166</v>
      </c>
      <c r="BM129" s="191" t="s">
        <v>447</v>
      </c>
    </row>
    <row r="130" spans="1:65" s="2" customFormat="1" ht="21.75" customHeight="1">
      <c r="A130" s="36"/>
      <c r="B130" s="37"/>
      <c r="C130" s="180" t="s">
        <v>314</v>
      </c>
      <c r="D130" s="180" t="s">
        <v>161</v>
      </c>
      <c r="E130" s="181" t="s">
        <v>590</v>
      </c>
      <c r="F130" s="182" t="s">
        <v>591</v>
      </c>
      <c r="G130" s="183" t="s">
        <v>341</v>
      </c>
      <c r="H130" s="184">
        <v>4</v>
      </c>
      <c r="I130" s="185"/>
      <c r="J130" s="186">
        <f t="shared" si="10"/>
        <v>0</v>
      </c>
      <c r="K130" s="182" t="s">
        <v>19</v>
      </c>
      <c r="L130" s="41"/>
      <c r="M130" s="187" t="s">
        <v>19</v>
      </c>
      <c r="N130" s="188" t="s">
        <v>40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166</v>
      </c>
      <c r="AT130" s="191" t="s">
        <v>161</v>
      </c>
      <c r="AU130" s="191" t="s">
        <v>76</v>
      </c>
      <c r="AY130" s="19" t="s">
        <v>159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76</v>
      </c>
      <c r="BK130" s="192">
        <f t="shared" si="19"/>
        <v>0</v>
      </c>
      <c r="BL130" s="19" t="s">
        <v>166</v>
      </c>
      <c r="BM130" s="191" t="s">
        <v>462</v>
      </c>
    </row>
    <row r="131" spans="1:65" s="2" customFormat="1" ht="16.5" customHeight="1">
      <c r="A131" s="36"/>
      <c r="B131" s="37"/>
      <c r="C131" s="216" t="s">
        <v>321</v>
      </c>
      <c r="D131" s="216" t="s">
        <v>238</v>
      </c>
      <c r="E131" s="217" t="s">
        <v>592</v>
      </c>
      <c r="F131" s="218" t="s">
        <v>593</v>
      </c>
      <c r="G131" s="219" t="s">
        <v>341</v>
      </c>
      <c r="H131" s="220">
        <v>4</v>
      </c>
      <c r="I131" s="221"/>
      <c r="J131" s="222">
        <f t="shared" si="10"/>
        <v>0</v>
      </c>
      <c r="K131" s="218" t="s">
        <v>19</v>
      </c>
      <c r="L131" s="223"/>
      <c r="M131" s="224" t="s">
        <v>19</v>
      </c>
      <c r="N131" s="225" t="s">
        <v>40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203</v>
      </c>
      <c r="AT131" s="191" t="s">
        <v>238</v>
      </c>
      <c r="AU131" s="191" t="s">
        <v>76</v>
      </c>
      <c r="AY131" s="19" t="s">
        <v>159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76</v>
      </c>
      <c r="BK131" s="192">
        <f t="shared" si="19"/>
        <v>0</v>
      </c>
      <c r="BL131" s="19" t="s">
        <v>166</v>
      </c>
      <c r="BM131" s="191" t="s">
        <v>476</v>
      </c>
    </row>
    <row r="132" spans="1:65" s="2" customFormat="1" ht="16.5" customHeight="1">
      <c r="A132" s="36"/>
      <c r="B132" s="37"/>
      <c r="C132" s="216" t="s">
        <v>325</v>
      </c>
      <c r="D132" s="216" t="s">
        <v>238</v>
      </c>
      <c r="E132" s="217" t="s">
        <v>594</v>
      </c>
      <c r="F132" s="218" t="s">
        <v>595</v>
      </c>
      <c r="G132" s="219" t="s">
        <v>197</v>
      </c>
      <c r="H132" s="220">
        <v>2</v>
      </c>
      <c r="I132" s="221"/>
      <c r="J132" s="222">
        <f t="shared" si="10"/>
        <v>0</v>
      </c>
      <c r="K132" s="218" t="s">
        <v>19</v>
      </c>
      <c r="L132" s="223"/>
      <c r="M132" s="224" t="s">
        <v>19</v>
      </c>
      <c r="N132" s="225" t="s">
        <v>40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203</v>
      </c>
      <c r="AT132" s="191" t="s">
        <v>238</v>
      </c>
      <c r="AU132" s="191" t="s">
        <v>76</v>
      </c>
      <c r="AY132" s="19" t="s">
        <v>159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76</v>
      </c>
      <c r="BK132" s="192">
        <f t="shared" si="19"/>
        <v>0</v>
      </c>
      <c r="BL132" s="19" t="s">
        <v>166</v>
      </c>
      <c r="BM132" s="191" t="s">
        <v>488</v>
      </c>
    </row>
    <row r="133" spans="1:65" s="2" customFormat="1" ht="16.5" customHeight="1">
      <c r="A133" s="36"/>
      <c r="B133" s="37"/>
      <c r="C133" s="216" t="s">
        <v>329</v>
      </c>
      <c r="D133" s="216" t="s">
        <v>238</v>
      </c>
      <c r="E133" s="217" t="s">
        <v>596</v>
      </c>
      <c r="F133" s="218" t="s">
        <v>597</v>
      </c>
      <c r="G133" s="219" t="s">
        <v>230</v>
      </c>
      <c r="H133" s="220">
        <v>4</v>
      </c>
      <c r="I133" s="221"/>
      <c r="J133" s="222">
        <f t="shared" si="10"/>
        <v>0</v>
      </c>
      <c r="K133" s="218" t="s">
        <v>19</v>
      </c>
      <c r="L133" s="223"/>
      <c r="M133" s="224" t="s">
        <v>19</v>
      </c>
      <c r="N133" s="225" t="s">
        <v>40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203</v>
      </c>
      <c r="AT133" s="191" t="s">
        <v>238</v>
      </c>
      <c r="AU133" s="191" t="s">
        <v>76</v>
      </c>
      <c r="AY133" s="19" t="s">
        <v>159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76</v>
      </c>
      <c r="BK133" s="192">
        <f t="shared" si="19"/>
        <v>0</v>
      </c>
      <c r="BL133" s="19" t="s">
        <v>166</v>
      </c>
      <c r="BM133" s="191" t="s">
        <v>501</v>
      </c>
    </row>
    <row r="134" spans="1:65" s="2" customFormat="1" ht="16.5" customHeight="1">
      <c r="A134" s="36"/>
      <c r="B134" s="37"/>
      <c r="C134" s="180" t="s">
        <v>333</v>
      </c>
      <c r="D134" s="180" t="s">
        <v>161</v>
      </c>
      <c r="E134" s="181" t="s">
        <v>598</v>
      </c>
      <c r="F134" s="182" t="s">
        <v>599</v>
      </c>
      <c r="G134" s="183" t="s">
        <v>182</v>
      </c>
      <c r="H134" s="184">
        <v>110</v>
      </c>
      <c r="I134" s="185"/>
      <c r="J134" s="186">
        <f t="shared" si="10"/>
        <v>0</v>
      </c>
      <c r="K134" s="182" t="s">
        <v>19</v>
      </c>
      <c r="L134" s="41"/>
      <c r="M134" s="187" t="s">
        <v>19</v>
      </c>
      <c r="N134" s="188" t="s">
        <v>40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76</v>
      </c>
      <c r="AY134" s="19" t="s">
        <v>159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76</v>
      </c>
      <c r="BK134" s="192">
        <f t="shared" si="19"/>
        <v>0</v>
      </c>
      <c r="BL134" s="19" t="s">
        <v>166</v>
      </c>
      <c r="BM134" s="191" t="s">
        <v>600</v>
      </c>
    </row>
    <row r="135" spans="1:65" s="2" customFormat="1" ht="16.5" customHeight="1">
      <c r="A135" s="36"/>
      <c r="B135" s="37"/>
      <c r="C135" s="180" t="s">
        <v>338</v>
      </c>
      <c r="D135" s="180" t="s">
        <v>161</v>
      </c>
      <c r="E135" s="181" t="s">
        <v>601</v>
      </c>
      <c r="F135" s="182" t="s">
        <v>602</v>
      </c>
      <c r="G135" s="183" t="s">
        <v>182</v>
      </c>
      <c r="H135" s="184">
        <v>30</v>
      </c>
      <c r="I135" s="185"/>
      <c r="J135" s="186">
        <f t="shared" si="10"/>
        <v>0</v>
      </c>
      <c r="K135" s="182" t="s">
        <v>19</v>
      </c>
      <c r="L135" s="41"/>
      <c r="M135" s="187" t="s">
        <v>19</v>
      </c>
      <c r="N135" s="188" t="s">
        <v>40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166</v>
      </c>
      <c r="AT135" s="191" t="s">
        <v>161</v>
      </c>
      <c r="AU135" s="191" t="s">
        <v>76</v>
      </c>
      <c r="AY135" s="19" t="s">
        <v>159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76</v>
      </c>
      <c r="BK135" s="192">
        <f t="shared" si="19"/>
        <v>0</v>
      </c>
      <c r="BL135" s="19" t="s">
        <v>166</v>
      </c>
      <c r="BM135" s="191" t="s">
        <v>603</v>
      </c>
    </row>
    <row r="136" spans="1:65" s="2" customFormat="1" ht="16.5" customHeight="1">
      <c r="A136" s="36"/>
      <c r="B136" s="37"/>
      <c r="C136" s="180" t="s">
        <v>343</v>
      </c>
      <c r="D136" s="180" t="s">
        <v>161</v>
      </c>
      <c r="E136" s="181" t="s">
        <v>604</v>
      </c>
      <c r="F136" s="182" t="s">
        <v>605</v>
      </c>
      <c r="G136" s="183" t="s">
        <v>182</v>
      </c>
      <c r="H136" s="184">
        <v>140</v>
      </c>
      <c r="I136" s="185"/>
      <c r="J136" s="186">
        <f t="shared" si="10"/>
        <v>0</v>
      </c>
      <c r="K136" s="182" t="s">
        <v>19</v>
      </c>
      <c r="L136" s="41"/>
      <c r="M136" s="187" t="s">
        <v>19</v>
      </c>
      <c r="N136" s="188" t="s">
        <v>40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166</v>
      </c>
      <c r="AT136" s="191" t="s">
        <v>161</v>
      </c>
      <c r="AU136" s="191" t="s">
        <v>76</v>
      </c>
      <c r="AY136" s="19" t="s">
        <v>159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76</v>
      </c>
      <c r="BK136" s="192">
        <f t="shared" si="19"/>
        <v>0</v>
      </c>
      <c r="BL136" s="19" t="s">
        <v>166</v>
      </c>
      <c r="BM136" s="191" t="s">
        <v>606</v>
      </c>
    </row>
    <row r="137" spans="1:65" s="2" customFormat="1" ht="16.5" customHeight="1">
      <c r="A137" s="36"/>
      <c r="B137" s="37"/>
      <c r="C137" s="216" t="s">
        <v>347</v>
      </c>
      <c r="D137" s="216" t="s">
        <v>238</v>
      </c>
      <c r="E137" s="217" t="s">
        <v>607</v>
      </c>
      <c r="F137" s="218" t="s">
        <v>608</v>
      </c>
      <c r="G137" s="219" t="s">
        <v>182</v>
      </c>
      <c r="H137" s="220">
        <v>139.999</v>
      </c>
      <c r="I137" s="221"/>
      <c r="J137" s="222">
        <f t="shared" si="10"/>
        <v>0</v>
      </c>
      <c r="K137" s="218" t="s">
        <v>19</v>
      </c>
      <c r="L137" s="223"/>
      <c r="M137" s="224" t="s">
        <v>19</v>
      </c>
      <c r="N137" s="225" t="s">
        <v>40</v>
      </c>
      <c r="O137" s="66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203</v>
      </c>
      <c r="AT137" s="191" t="s">
        <v>238</v>
      </c>
      <c r="AU137" s="191" t="s">
        <v>76</v>
      </c>
      <c r="AY137" s="19" t="s">
        <v>159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9" t="s">
        <v>76</v>
      </c>
      <c r="BK137" s="192">
        <f t="shared" si="19"/>
        <v>0</v>
      </c>
      <c r="BL137" s="19" t="s">
        <v>166</v>
      </c>
      <c r="BM137" s="191" t="s">
        <v>609</v>
      </c>
    </row>
    <row r="138" spans="1:65" s="2" customFormat="1" ht="16.5" customHeight="1">
      <c r="A138" s="36"/>
      <c r="B138" s="37"/>
      <c r="C138" s="180" t="s">
        <v>351</v>
      </c>
      <c r="D138" s="180" t="s">
        <v>161</v>
      </c>
      <c r="E138" s="181" t="s">
        <v>610</v>
      </c>
      <c r="F138" s="182" t="s">
        <v>611</v>
      </c>
      <c r="G138" s="183" t="s">
        <v>182</v>
      </c>
      <c r="H138" s="184">
        <v>110</v>
      </c>
      <c r="I138" s="185"/>
      <c r="J138" s="186">
        <f t="shared" si="10"/>
        <v>0</v>
      </c>
      <c r="K138" s="182" t="s">
        <v>19</v>
      </c>
      <c r="L138" s="41"/>
      <c r="M138" s="187" t="s">
        <v>19</v>
      </c>
      <c r="N138" s="188" t="s">
        <v>40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166</v>
      </c>
      <c r="AT138" s="191" t="s">
        <v>161</v>
      </c>
      <c r="AU138" s="191" t="s">
        <v>76</v>
      </c>
      <c r="AY138" s="19" t="s">
        <v>159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76</v>
      </c>
      <c r="BK138" s="192">
        <f t="shared" si="19"/>
        <v>0</v>
      </c>
      <c r="BL138" s="19" t="s">
        <v>166</v>
      </c>
      <c r="BM138" s="191" t="s">
        <v>612</v>
      </c>
    </row>
    <row r="139" spans="1:65" s="2" customFormat="1" ht="16.5" customHeight="1">
      <c r="A139" s="36"/>
      <c r="B139" s="37"/>
      <c r="C139" s="180" t="s">
        <v>355</v>
      </c>
      <c r="D139" s="180" t="s">
        <v>161</v>
      </c>
      <c r="E139" s="181" t="s">
        <v>613</v>
      </c>
      <c r="F139" s="182" t="s">
        <v>614</v>
      </c>
      <c r="G139" s="183" t="s">
        <v>182</v>
      </c>
      <c r="H139" s="184">
        <v>30</v>
      </c>
      <c r="I139" s="185"/>
      <c r="J139" s="186">
        <f t="shared" si="10"/>
        <v>0</v>
      </c>
      <c r="K139" s="182" t="s">
        <v>19</v>
      </c>
      <c r="L139" s="41"/>
      <c r="M139" s="187" t="s">
        <v>19</v>
      </c>
      <c r="N139" s="188" t="s">
        <v>40</v>
      </c>
      <c r="O139" s="66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166</v>
      </c>
      <c r="AT139" s="191" t="s">
        <v>161</v>
      </c>
      <c r="AU139" s="191" t="s">
        <v>76</v>
      </c>
      <c r="AY139" s="19" t="s">
        <v>159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76</v>
      </c>
      <c r="BK139" s="192">
        <f t="shared" si="19"/>
        <v>0</v>
      </c>
      <c r="BL139" s="19" t="s">
        <v>166</v>
      </c>
      <c r="BM139" s="191" t="s">
        <v>615</v>
      </c>
    </row>
    <row r="140" spans="1:65" s="2" customFormat="1" ht="16.5" customHeight="1">
      <c r="A140" s="36"/>
      <c r="B140" s="37"/>
      <c r="C140" s="180" t="s">
        <v>359</v>
      </c>
      <c r="D140" s="180" t="s">
        <v>161</v>
      </c>
      <c r="E140" s="181" t="s">
        <v>616</v>
      </c>
      <c r="F140" s="182" t="s">
        <v>617</v>
      </c>
      <c r="G140" s="183" t="s">
        <v>230</v>
      </c>
      <c r="H140" s="184">
        <v>9.9629999999999992</v>
      </c>
      <c r="I140" s="185"/>
      <c r="J140" s="186">
        <f t="shared" si="10"/>
        <v>0</v>
      </c>
      <c r="K140" s="182" t="s">
        <v>19</v>
      </c>
      <c r="L140" s="41"/>
      <c r="M140" s="187" t="s">
        <v>19</v>
      </c>
      <c r="N140" s="188" t="s">
        <v>40</v>
      </c>
      <c r="O140" s="66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166</v>
      </c>
      <c r="AT140" s="191" t="s">
        <v>161</v>
      </c>
      <c r="AU140" s="191" t="s">
        <v>76</v>
      </c>
      <c r="AY140" s="19" t="s">
        <v>159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76</v>
      </c>
      <c r="BK140" s="192">
        <f t="shared" si="19"/>
        <v>0</v>
      </c>
      <c r="BL140" s="19" t="s">
        <v>166</v>
      </c>
      <c r="BM140" s="191" t="s">
        <v>618</v>
      </c>
    </row>
    <row r="141" spans="1:65" s="2" customFormat="1" ht="21.75" customHeight="1">
      <c r="A141" s="36"/>
      <c r="B141" s="37"/>
      <c r="C141" s="180" t="s">
        <v>363</v>
      </c>
      <c r="D141" s="180" t="s">
        <v>161</v>
      </c>
      <c r="E141" s="181" t="s">
        <v>619</v>
      </c>
      <c r="F141" s="182" t="s">
        <v>620</v>
      </c>
      <c r="G141" s="183" t="s">
        <v>230</v>
      </c>
      <c r="H141" s="184">
        <v>49.8</v>
      </c>
      <c r="I141" s="185"/>
      <c r="J141" s="186">
        <f t="shared" si="10"/>
        <v>0</v>
      </c>
      <c r="K141" s="182" t="s">
        <v>19</v>
      </c>
      <c r="L141" s="41"/>
      <c r="M141" s="187" t="s">
        <v>19</v>
      </c>
      <c r="N141" s="188" t="s">
        <v>40</v>
      </c>
      <c r="O141" s="66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166</v>
      </c>
      <c r="AT141" s="191" t="s">
        <v>161</v>
      </c>
      <c r="AU141" s="191" t="s">
        <v>76</v>
      </c>
      <c r="AY141" s="19" t="s">
        <v>159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76</v>
      </c>
      <c r="BK141" s="192">
        <f t="shared" si="19"/>
        <v>0</v>
      </c>
      <c r="BL141" s="19" t="s">
        <v>166</v>
      </c>
      <c r="BM141" s="191" t="s">
        <v>621</v>
      </c>
    </row>
    <row r="142" spans="1:65" s="2" customFormat="1" ht="16.5" customHeight="1">
      <c r="A142" s="36"/>
      <c r="B142" s="37"/>
      <c r="C142" s="180" t="s">
        <v>367</v>
      </c>
      <c r="D142" s="180" t="s">
        <v>161</v>
      </c>
      <c r="E142" s="181" t="s">
        <v>622</v>
      </c>
      <c r="F142" s="182" t="s">
        <v>623</v>
      </c>
      <c r="G142" s="183" t="s">
        <v>197</v>
      </c>
      <c r="H142" s="184">
        <v>4</v>
      </c>
      <c r="I142" s="185"/>
      <c r="J142" s="186">
        <f t="shared" si="10"/>
        <v>0</v>
      </c>
      <c r="K142" s="182" t="s">
        <v>19</v>
      </c>
      <c r="L142" s="41"/>
      <c r="M142" s="187" t="s">
        <v>19</v>
      </c>
      <c r="N142" s="188" t="s">
        <v>40</v>
      </c>
      <c r="O142" s="66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76</v>
      </c>
      <c r="AY142" s="19" t="s">
        <v>159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76</v>
      </c>
      <c r="BK142" s="192">
        <f t="shared" si="19"/>
        <v>0</v>
      </c>
      <c r="BL142" s="19" t="s">
        <v>166</v>
      </c>
      <c r="BM142" s="191" t="s">
        <v>624</v>
      </c>
    </row>
    <row r="143" spans="1:65" s="12" customFormat="1" ht="25.9" customHeight="1">
      <c r="B143" s="164"/>
      <c r="C143" s="165"/>
      <c r="D143" s="166" t="s">
        <v>68</v>
      </c>
      <c r="E143" s="167" t="s">
        <v>625</v>
      </c>
      <c r="F143" s="167" t="s">
        <v>626</v>
      </c>
      <c r="G143" s="165"/>
      <c r="H143" s="165"/>
      <c r="I143" s="168"/>
      <c r="J143" s="169">
        <f>BK143</f>
        <v>0</v>
      </c>
      <c r="K143" s="165"/>
      <c r="L143" s="170"/>
      <c r="M143" s="171"/>
      <c r="N143" s="172"/>
      <c r="O143" s="172"/>
      <c r="P143" s="173">
        <f>SUM(P144:P146)</f>
        <v>0</v>
      </c>
      <c r="Q143" s="172"/>
      <c r="R143" s="173">
        <f>SUM(R144:R146)</f>
        <v>0</v>
      </c>
      <c r="S143" s="172"/>
      <c r="T143" s="174">
        <f>SUM(T144:T146)</f>
        <v>0</v>
      </c>
      <c r="AR143" s="175" t="s">
        <v>76</v>
      </c>
      <c r="AT143" s="176" t="s">
        <v>68</v>
      </c>
      <c r="AU143" s="176" t="s">
        <v>69</v>
      </c>
      <c r="AY143" s="175" t="s">
        <v>159</v>
      </c>
      <c r="BK143" s="177">
        <f>SUM(BK144:BK146)</f>
        <v>0</v>
      </c>
    </row>
    <row r="144" spans="1:65" s="2" customFormat="1" ht="16.5" customHeight="1">
      <c r="A144" s="36"/>
      <c r="B144" s="37"/>
      <c r="C144" s="180" t="s">
        <v>371</v>
      </c>
      <c r="D144" s="180" t="s">
        <v>161</v>
      </c>
      <c r="E144" s="181" t="s">
        <v>627</v>
      </c>
      <c r="F144" s="182" t="s">
        <v>628</v>
      </c>
      <c r="G144" s="183" t="s">
        <v>341</v>
      </c>
      <c r="H144" s="184">
        <v>4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40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166</v>
      </c>
      <c r="AT144" s="191" t="s">
        <v>161</v>
      </c>
      <c r="AU144" s="191" t="s">
        <v>76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76</v>
      </c>
      <c r="BK144" s="192">
        <f>ROUND(I144*H144,2)</f>
        <v>0</v>
      </c>
      <c r="BL144" s="19" t="s">
        <v>166</v>
      </c>
      <c r="BM144" s="191" t="s">
        <v>629</v>
      </c>
    </row>
    <row r="145" spans="1:65" s="2" customFormat="1" ht="16.5" customHeight="1">
      <c r="A145" s="36"/>
      <c r="B145" s="37"/>
      <c r="C145" s="180" t="s">
        <v>376</v>
      </c>
      <c r="D145" s="180" t="s">
        <v>161</v>
      </c>
      <c r="E145" s="181" t="s">
        <v>630</v>
      </c>
      <c r="F145" s="182" t="s">
        <v>631</v>
      </c>
      <c r="G145" s="183" t="s">
        <v>341</v>
      </c>
      <c r="H145" s="184">
        <v>4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40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166</v>
      </c>
      <c r="AT145" s="191" t="s">
        <v>161</v>
      </c>
      <c r="AU145" s="191" t="s">
        <v>76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632</v>
      </c>
    </row>
    <row r="146" spans="1:65" s="2" customFormat="1" ht="21.75" customHeight="1">
      <c r="A146" s="36"/>
      <c r="B146" s="37"/>
      <c r="C146" s="180" t="s">
        <v>380</v>
      </c>
      <c r="D146" s="180" t="s">
        <v>161</v>
      </c>
      <c r="E146" s="181" t="s">
        <v>633</v>
      </c>
      <c r="F146" s="182" t="s">
        <v>634</v>
      </c>
      <c r="G146" s="183" t="s">
        <v>341</v>
      </c>
      <c r="H146" s="184">
        <v>4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40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166</v>
      </c>
      <c r="AT146" s="191" t="s">
        <v>161</v>
      </c>
      <c r="AU146" s="191" t="s">
        <v>76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76</v>
      </c>
      <c r="BK146" s="192">
        <f>ROUND(I146*H146,2)</f>
        <v>0</v>
      </c>
      <c r="BL146" s="19" t="s">
        <v>166</v>
      </c>
      <c r="BM146" s="191" t="s">
        <v>635</v>
      </c>
    </row>
    <row r="147" spans="1:65" s="12" customFormat="1" ht="25.9" customHeight="1">
      <c r="B147" s="164"/>
      <c r="C147" s="165"/>
      <c r="D147" s="166" t="s">
        <v>68</v>
      </c>
      <c r="E147" s="167" t="s">
        <v>243</v>
      </c>
      <c r="F147" s="167" t="s">
        <v>636</v>
      </c>
      <c r="G147" s="165"/>
      <c r="H147" s="165"/>
      <c r="I147" s="168"/>
      <c r="J147" s="169">
        <f>BK147</f>
        <v>0</v>
      </c>
      <c r="K147" s="165"/>
      <c r="L147" s="170"/>
      <c r="M147" s="171"/>
      <c r="N147" s="172"/>
      <c r="O147" s="172"/>
      <c r="P147" s="173">
        <f>SUM(P148:P149)</f>
        <v>0</v>
      </c>
      <c r="Q147" s="172"/>
      <c r="R147" s="173">
        <f>SUM(R148:R149)</f>
        <v>0</v>
      </c>
      <c r="S147" s="172"/>
      <c r="T147" s="174">
        <f>SUM(T148:T149)</f>
        <v>0</v>
      </c>
      <c r="AR147" s="175" t="s">
        <v>76</v>
      </c>
      <c r="AT147" s="176" t="s">
        <v>68</v>
      </c>
      <c r="AU147" s="176" t="s">
        <v>69</v>
      </c>
      <c r="AY147" s="175" t="s">
        <v>159</v>
      </c>
      <c r="BK147" s="177">
        <f>SUM(BK148:BK149)</f>
        <v>0</v>
      </c>
    </row>
    <row r="148" spans="1:65" s="2" customFormat="1" ht="21.75" customHeight="1">
      <c r="A148" s="36"/>
      <c r="B148" s="37"/>
      <c r="C148" s="180" t="s">
        <v>387</v>
      </c>
      <c r="D148" s="180" t="s">
        <v>161</v>
      </c>
      <c r="E148" s="181" t="s">
        <v>637</v>
      </c>
      <c r="F148" s="182" t="s">
        <v>638</v>
      </c>
      <c r="G148" s="183" t="s">
        <v>197</v>
      </c>
      <c r="H148" s="184">
        <v>9.1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76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639</v>
      </c>
    </row>
    <row r="149" spans="1:65" s="2" customFormat="1" ht="21.75" customHeight="1">
      <c r="A149" s="36"/>
      <c r="B149" s="37"/>
      <c r="C149" s="180" t="s">
        <v>392</v>
      </c>
      <c r="D149" s="180" t="s">
        <v>161</v>
      </c>
      <c r="E149" s="181" t="s">
        <v>640</v>
      </c>
      <c r="F149" s="182" t="s">
        <v>641</v>
      </c>
      <c r="G149" s="183" t="s">
        <v>197</v>
      </c>
      <c r="H149" s="184">
        <v>45.5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40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166</v>
      </c>
      <c r="BM149" s="191" t="s">
        <v>642</v>
      </c>
    </row>
    <row r="150" spans="1:65" s="12" customFormat="1" ht="25.9" customHeight="1">
      <c r="B150" s="164"/>
      <c r="C150" s="165"/>
      <c r="D150" s="166" t="s">
        <v>68</v>
      </c>
      <c r="E150" s="167" t="s">
        <v>259</v>
      </c>
      <c r="F150" s="167" t="s">
        <v>643</v>
      </c>
      <c r="G150" s="165"/>
      <c r="H150" s="165"/>
      <c r="I150" s="168"/>
      <c r="J150" s="169">
        <f>BK150</f>
        <v>0</v>
      </c>
      <c r="K150" s="165"/>
      <c r="L150" s="170"/>
      <c r="M150" s="171"/>
      <c r="N150" s="172"/>
      <c r="O150" s="172"/>
      <c r="P150" s="173">
        <f>P151</f>
        <v>0</v>
      </c>
      <c r="Q150" s="172"/>
      <c r="R150" s="173">
        <f>R151</f>
        <v>0</v>
      </c>
      <c r="S150" s="172"/>
      <c r="T150" s="174">
        <f>T151</f>
        <v>0</v>
      </c>
      <c r="AR150" s="175" t="s">
        <v>76</v>
      </c>
      <c r="AT150" s="176" t="s">
        <v>68</v>
      </c>
      <c r="AU150" s="176" t="s">
        <v>69</v>
      </c>
      <c r="AY150" s="175" t="s">
        <v>159</v>
      </c>
      <c r="BK150" s="177">
        <f>BK151</f>
        <v>0</v>
      </c>
    </row>
    <row r="151" spans="1:65" s="2" customFormat="1" ht="16.5" customHeight="1">
      <c r="A151" s="36"/>
      <c r="B151" s="37"/>
      <c r="C151" s="180" t="s">
        <v>396</v>
      </c>
      <c r="D151" s="180" t="s">
        <v>161</v>
      </c>
      <c r="E151" s="181" t="s">
        <v>644</v>
      </c>
      <c r="F151" s="182" t="s">
        <v>645</v>
      </c>
      <c r="G151" s="183" t="s">
        <v>230</v>
      </c>
      <c r="H151" s="184">
        <v>18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40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166</v>
      </c>
      <c r="AT151" s="191" t="s">
        <v>161</v>
      </c>
      <c r="AU151" s="191" t="s">
        <v>76</v>
      </c>
      <c r="AY151" s="19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76</v>
      </c>
      <c r="BK151" s="192">
        <f>ROUND(I151*H151,2)</f>
        <v>0</v>
      </c>
      <c r="BL151" s="19" t="s">
        <v>166</v>
      </c>
      <c r="BM151" s="191" t="s">
        <v>646</v>
      </c>
    </row>
    <row r="152" spans="1:65" s="12" customFormat="1" ht="25.9" customHeight="1">
      <c r="B152" s="164"/>
      <c r="C152" s="165"/>
      <c r="D152" s="166" t="s">
        <v>68</v>
      </c>
      <c r="E152" s="167" t="s">
        <v>647</v>
      </c>
      <c r="F152" s="167" t="s">
        <v>648</v>
      </c>
      <c r="G152" s="165"/>
      <c r="H152" s="165"/>
      <c r="I152" s="168"/>
      <c r="J152" s="169">
        <f>BK152</f>
        <v>0</v>
      </c>
      <c r="K152" s="165"/>
      <c r="L152" s="170"/>
      <c r="M152" s="171"/>
      <c r="N152" s="172"/>
      <c r="O152" s="172"/>
      <c r="P152" s="173">
        <f>SUM(P153:P155)</f>
        <v>0</v>
      </c>
      <c r="Q152" s="172"/>
      <c r="R152" s="173">
        <f>SUM(R153:R155)</f>
        <v>0</v>
      </c>
      <c r="S152" s="172"/>
      <c r="T152" s="174">
        <f>SUM(T153:T155)</f>
        <v>0</v>
      </c>
      <c r="AR152" s="175" t="s">
        <v>76</v>
      </c>
      <c r="AT152" s="176" t="s">
        <v>68</v>
      </c>
      <c r="AU152" s="176" t="s">
        <v>69</v>
      </c>
      <c r="AY152" s="175" t="s">
        <v>159</v>
      </c>
      <c r="BK152" s="177">
        <f>SUM(BK153:BK155)</f>
        <v>0</v>
      </c>
    </row>
    <row r="153" spans="1:65" s="2" customFormat="1" ht="16.5" customHeight="1">
      <c r="A153" s="36"/>
      <c r="B153" s="37"/>
      <c r="C153" s="180" t="s">
        <v>400</v>
      </c>
      <c r="D153" s="180" t="s">
        <v>161</v>
      </c>
      <c r="E153" s="181" t="s">
        <v>649</v>
      </c>
      <c r="F153" s="182" t="s">
        <v>650</v>
      </c>
      <c r="G153" s="183" t="s">
        <v>230</v>
      </c>
      <c r="H153" s="184">
        <v>8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40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166</v>
      </c>
      <c r="AT153" s="191" t="s">
        <v>161</v>
      </c>
      <c r="AU153" s="191" t="s">
        <v>76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76</v>
      </c>
      <c r="BK153" s="192">
        <f>ROUND(I153*H153,2)</f>
        <v>0</v>
      </c>
      <c r="BL153" s="19" t="s">
        <v>166</v>
      </c>
      <c r="BM153" s="191" t="s">
        <v>651</v>
      </c>
    </row>
    <row r="154" spans="1:65" s="2" customFormat="1" ht="21.75" customHeight="1">
      <c r="A154" s="36"/>
      <c r="B154" s="37"/>
      <c r="C154" s="180" t="s">
        <v>405</v>
      </c>
      <c r="D154" s="180" t="s">
        <v>161</v>
      </c>
      <c r="E154" s="181" t="s">
        <v>652</v>
      </c>
      <c r="F154" s="182" t="s">
        <v>653</v>
      </c>
      <c r="G154" s="183" t="s">
        <v>230</v>
      </c>
      <c r="H154" s="184">
        <v>40</v>
      </c>
      <c r="I154" s="185"/>
      <c r="J154" s="186">
        <f>ROUND(I154*H154,2)</f>
        <v>0</v>
      </c>
      <c r="K154" s="182" t="s">
        <v>19</v>
      </c>
      <c r="L154" s="41"/>
      <c r="M154" s="187" t="s">
        <v>19</v>
      </c>
      <c r="N154" s="188" t="s">
        <v>40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166</v>
      </c>
      <c r="AT154" s="191" t="s">
        <v>161</v>
      </c>
      <c r="AU154" s="191" t="s">
        <v>76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654</v>
      </c>
    </row>
    <row r="155" spans="1:65" s="2" customFormat="1" ht="16.5" customHeight="1">
      <c r="A155" s="36"/>
      <c r="B155" s="37"/>
      <c r="C155" s="180" t="s">
        <v>409</v>
      </c>
      <c r="D155" s="180" t="s">
        <v>161</v>
      </c>
      <c r="E155" s="181" t="s">
        <v>655</v>
      </c>
      <c r="F155" s="182" t="s">
        <v>656</v>
      </c>
      <c r="G155" s="183" t="s">
        <v>230</v>
      </c>
      <c r="H155" s="184">
        <v>8</v>
      </c>
      <c r="I155" s="185"/>
      <c r="J155" s="186">
        <f>ROUND(I155*H155,2)</f>
        <v>0</v>
      </c>
      <c r="K155" s="182" t="s">
        <v>19</v>
      </c>
      <c r="L155" s="41"/>
      <c r="M155" s="187" t="s">
        <v>19</v>
      </c>
      <c r="N155" s="188" t="s">
        <v>40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166</v>
      </c>
      <c r="AT155" s="191" t="s">
        <v>161</v>
      </c>
      <c r="AU155" s="191" t="s">
        <v>76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76</v>
      </c>
      <c r="BK155" s="192">
        <f>ROUND(I155*H155,2)</f>
        <v>0</v>
      </c>
      <c r="BL155" s="19" t="s">
        <v>166</v>
      </c>
      <c r="BM155" s="191" t="s">
        <v>657</v>
      </c>
    </row>
    <row r="156" spans="1:65" s="12" customFormat="1" ht="25.9" customHeight="1">
      <c r="B156" s="164"/>
      <c r="C156" s="165"/>
      <c r="D156" s="166" t="s">
        <v>68</v>
      </c>
      <c r="E156" s="167" t="s">
        <v>658</v>
      </c>
      <c r="F156" s="167" t="s">
        <v>659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v>0</v>
      </c>
      <c r="Q156" s="172"/>
      <c r="R156" s="173">
        <v>0</v>
      </c>
      <c r="S156" s="172"/>
      <c r="T156" s="174">
        <v>0</v>
      </c>
      <c r="AR156" s="175" t="s">
        <v>76</v>
      </c>
      <c r="AT156" s="176" t="s">
        <v>68</v>
      </c>
      <c r="AU156" s="176" t="s">
        <v>69</v>
      </c>
      <c r="AY156" s="175" t="s">
        <v>159</v>
      </c>
      <c r="BK156" s="177">
        <v>0</v>
      </c>
    </row>
    <row r="157" spans="1:65" s="12" customFormat="1" ht="25.9" customHeight="1">
      <c r="B157" s="164"/>
      <c r="C157" s="165"/>
      <c r="D157" s="166" t="s">
        <v>68</v>
      </c>
      <c r="E157" s="167" t="s">
        <v>660</v>
      </c>
      <c r="F157" s="167" t="s">
        <v>661</v>
      </c>
      <c r="G157" s="165"/>
      <c r="H157" s="165"/>
      <c r="I157" s="168"/>
      <c r="J157" s="169">
        <f>BK157</f>
        <v>0</v>
      </c>
      <c r="K157" s="165"/>
      <c r="L157" s="170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AR157" s="175" t="s">
        <v>76</v>
      </c>
      <c r="AT157" s="176" t="s">
        <v>68</v>
      </c>
      <c r="AU157" s="176" t="s">
        <v>69</v>
      </c>
      <c r="AY157" s="175" t="s">
        <v>159</v>
      </c>
      <c r="BK157" s="177">
        <f>BK158</f>
        <v>0</v>
      </c>
    </row>
    <row r="158" spans="1:65" s="2" customFormat="1" ht="24.2" customHeight="1">
      <c r="A158" s="36"/>
      <c r="B158" s="37"/>
      <c r="C158" s="180" t="s">
        <v>413</v>
      </c>
      <c r="D158" s="180" t="s">
        <v>161</v>
      </c>
      <c r="E158" s="181" t="s">
        <v>662</v>
      </c>
      <c r="F158" s="182" t="s">
        <v>464</v>
      </c>
      <c r="G158" s="183" t="s">
        <v>663</v>
      </c>
      <c r="H158" s="184">
        <v>1</v>
      </c>
      <c r="I158" s="185"/>
      <c r="J158" s="186">
        <f>ROUND(I158*H158,2)</f>
        <v>0</v>
      </c>
      <c r="K158" s="182" t="s">
        <v>19</v>
      </c>
      <c r="L158" s="41"/>
      <c r="M158" s="243" t="s">
        <v>19</v>
      </c>
      <c r="N158" s="244" t="s">
        <v>40</v>
      </c>
      <c r="O158" s="245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76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664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ASxAFL7pqSDa4wAlty2fWEq4N7WIWER1hH5RV2YgqKTALVKGR8QXbA5oa6BC7int7S5vycjhTHNEPnH1Y+Jy+g==" saltValue="z5b06d09o9ev6SX4+1so1/BOkM1rsVfvm74tnQHthvIFi9FeZm8WN9l/OGj/SALC4RcQ/L0yfkdbDNhwgbZwiQ==" spinCount="100000" sheet="1" objects="1" scenarios="1" formatColumns="0" formatRows="0" autoFilter="0"/>
  <autoFilter ref="C94:K15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122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665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ROUND((SUM(BE90:BE125)),  2)</f>
        <v>0</v>
      </c>
      <c r="G35" s="36"/>
      <c r="H35" s="36"/>
      <c r="I35" s="126">
        <v>0.21</v>
      </c>
      <c r="J35" s="125">
        <f>ROUND(((SUM(BE90:BE125))*I35),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ROUND((SUM(BF90:BF125)),  2)</f>
        <v>0</v>
      </c>
      <c r="G36" s="36"/>
      <c r="H36" s="36"/>
      <c r="I36" s="126">
        <v>0.15</v>
      </c>
      <c r="J36" s="125">
        <f>ROUND(((SUM(BF90:BF125))*I36),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ROUND((SUM(BG90:BG125)),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ROUND((SUM(BH90:BH125)),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ROUND((SUM(BI90:BI125)),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122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SO-1 - VRN V+K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139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140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141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142</v>
      </c>
      <c r="E67" s="150"/>
      <c r="F67" s="150"/>
      <c r="G67" s="150"/>
      <c r="H67" s="150"/>
      <c r="I67" s="150"/>
      <c r="J67" s="151">
        <f>J108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143</v>
      </c>
      <c r="E68" s="150"/>
      <c r="F68" s="150"/>
      <c r="G68" s="150"/>
      <c r="H68" s="150"/>
      <c r="I68" s="150"/>
      <c r="J68" s="151">
        <f>J118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144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1" t="str">
        <f>E7</f>
        <v>Oprava povrchu komunikací, výměna vodovodu a kanalizace v Klatovech 2022, 1. část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1" t="s">
        <v>122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5" t="str">
        <f>E11</f>
        <v>SO-1 - VRN V+K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Klatovy</v>
      </c>
      <c r="G84" s="38"/>
      <c r="H84" s="38"/>
      <c r="I84" s="31" t="s">
        <v>23</v>
      </c>
      <c r="J84" s="61" t="str">
        <f>IF(J14="","",J14)</f>
        <v>21. 12. 2021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Město Klatovy</v>
      </c>
      <c r="G86" s="38"/>
      <c r="H86" s="38"/>
      <c r="I86" s="31" t="s">
        <v>30</v>
      </c>
      <c r="J86" s="34" t="str">
        <f>E23</f>
        <v>Šumavské vodovody a kanalizace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32</v>
      </c>
      <c r="J87" s="34" t="str">
        <f>E26</f>
        <v>Šumavské vodovody a kanalizace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145</v>
      </c>
      <c r="D89" s="156" t="s">
        <v>54</v>
      </c>
      <c r="E89" s="156" t="s">
        <v>50</v>
      </c>
      <c r="F89" s="156" t="s">
        <v>51</v>
      </c>
      <c r="G89" s="156" t="s">
        <v>146</v>
      </c>
      <c r="H89" s="156" t="s">
        <v>147</v>
      </c>
      <c r="I89" s="156" t="s">
        <v>148</v>
      </c>
      <c r="J89" s="156" t="s">
        <v>130</v>
      </c>
      <c r="K89" s="157" t="s">
        <v>149</v>
      </c>
      <c r="L89" s="158"/>
      <c r="M89" s="70" t="s">
        <v>19</v>
      </c>
      <c r="N89" s="71" t="s">
        <v>39</v>
      </c>
      <c r="O89" s="71" t="s">
        <v>150</v>
      </c>
      <c r="P89" s="71" t="s">
        <v>151</v>
      </c>
      <c r="Q89" s="71" t="s">
        <v>152</v>
      </c>
      <c r="R89" s="71" t="s">
        <v>153</v>
      </c>
      <c r="S89" s="71" t="s">
        <v>154</v>
      </c>
      <c r="T89" s="72" t="s">
        <v>155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156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0</v>
      </c>
      <c r="S90" s="74"/>
      <c r="T90" s="162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131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68</v>
      </c>
      <c r="E91" s="167" t="s">
        <v>451</v>
      </c>
      <c r="F91" s="167" t="s">
        <v>452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P92+P102+P108+P118</f>
        <v>0</v>
      </c>
      <c r="Q91" s="172"/>
      <c r="R91" s="173">
        <f>R92+R102+R108+R118</f>
        <v>0</v>
      </c>
      <c r="S91" s="172"/>
      <c r="T91" s="174">
        <f>T92+T102+T108+T118</f>
        <v>0</v>
      </c>
      <c r="AR91" s="175" t="s">
        <v>76</v>
      </c>
      <c r="AT91" s="176" t="s">
        <v>68</v>
      </c>
      <c r="AU91" s="176" t="s">
        <v>69</v>
      </c>
      <c r="AY91" s="175" t="s">
        <v>159</v>
      </c>
      <c r="BK91" s="177">
        <f>BK92+BK102+BK108+BK118</f>
        <v>0</v>
      </c>
    </row>
    <row r="92" spans="1:65" s="12" customFormat="1" ht="22.9" customHeight="1">
      <c r="B92" s="164"/>
      <c r="C92" s="165"/>
      <c r="D92" s="166" t="s">
        <v>68</v>
      </c>
      <c r="E92" s="178" t="s">
        <v>453</v>
      </c>
      <c r="F92" s="178" t="s">
        <v>454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SUM(P93:P101)</f>
        <v>0</v>
      </c>
      <c r="Q92" s="172"/>
      <c r="R92" s="173">
        <f>SUM(R93:R101)</f>
        <v>0</v>
      </c>
      <c r="S92" s="172"/>
      <c r="T92" s="174">
        <f>SUM(T93:T101)</f>
        <v>0</v>
      </c>
      <c r="AR92" s="175" t="s">
        <v>76</v>
      </c>
      <c r="AT92" s="176" t="s">
        <v>68</v>
      </c>
      <c r="AU92" s="176" t="s">
        <v>76</v>
      </c>
      <c r="AY92" s="175" t="s">
        <v>159</v>
      </c>
      <c r="BK92" s="177">
        <f>SUM(BK93:BK101)</f>
        <v>0</v>
      </c>
    </row>
    <row r="93" spans="1:65" s="2" customFormat="1" ht="16.5" customHeight="1">
      <c r="A93" s="36"/>
      <c r="B93" s="37"/>
      <c r="C93" s="180" t="s">
        <v>76</v>
      </c>
      <c r="D93" s="180" t="s">
        <v>161</v>
      </c>
      <c r="E93" s="181" t="s">
        <v>456</v>
      </c>
      <c r="F93" s="182" t="s">
        <v>457</v>
      </c>
      <c r="G93" s="183" t="s">
        <v>458</v>
      </c>
      <c r="H93" s="184">
        <v>1</v>
      </c>
      <c r="I93" s="185"/>
      <c r="J93" s="186">
        <f>ROUND(I93*H93,2)</f>
        <v>0</v>
      </c>
      <c r="K93" s="182" t="s">
        <v>459</v>
      </c>
      <c r="L93" s="41"/>
      <c r="M93" s="187" t="s">
        <v>19</v>
      </c>
      <c r="N93" s="188" t="s">
        <v>40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460</v>
      </c>
      <c r="AT93" s="191" t="s">
        <v>161</v>
      </c>
      <c r="AU93" s="191" t="s">
        <v>78</v>
      </c>
      <c r="AY93" s="19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76</v>
      </c>
      <c r="BK93" s="192">
        <f>ROUND(I93*H93,2)</f>
        <v>0</v>
      </c>
      <c r="BL93" s="19" t="s">
        <v>460</v>
      </c>
      <c r="BM93" s="191" t="s">
        <v>673</v>
      </c>
    </row>
    <row r="94" spans="1:65" s="2" customFormat="1" ht="16.5" customHeight="1">
      <c r="A94" s="36"/>
      <c r="B94" s="37"/>
      <c r="C94" s="180" t="s">
        <v>78</v>
      </c>
      <c r="D94" s="180" t="s">
        <v>161</v>
      </c>
      <c r="E94" s="181" t="s">
        <v>463</v>
      </c>
      <c r="F94" s="182" t="s">
        <v>464</v>
      </c>
      <c r="G94" s="183" t="s">
        <v>458</v>
      </c>
      <c r="H94" s="184">
        <v>1</v>
      </c>
      <c r="I94" s="185"/>
      <c r="J94" s="186">
        <f>ROUND(I94*H94,2)</f>
        <v>0</v>
      </c>
      <c r="K94" s="182" t="s">
        <v>459</v>
      </c>
      <c r="L94" s="41"/>
      <c r="M94" s="187" t="s">
        <v>19</v>
      </c>
      <c r="N94" s="188" t="s">
        <v>40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460</v>
      </c>
      <c r="AT94" s="191" t="s">
        <v>161</v>
      </c>
      <c r="AU94" s="191" t="s">
        <v>78</v>
      </c>
      <c r="AY94" s="19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76</v>
      </c>
      <c r="BK94" s="192">
        <f>ROUND(I94*H94,2)</f>
        <v>0</v>
      </c>
      <c r="BL94" s="19" t="s">
        <v>460</v>
      </c>
      <c r="BM94" s="191" t="s">
        <v>674</v>
      </c>
    </row>
    <row r="95" spans="1:65" s="15" customFormat="1" ht="11.25">
      <c r="B95" s="230"/>
      <c r="C95" s="231"/>
      <c r="D95" s="195" t="s">
        <v>168</v>
      </c>
      <c r="E95" s="232" t="s">
        <v>19</v>
      </c>
      <c r="F95" s="233" t="s">
        <v>466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168</v>
      </c>
      <c r="AU95" s="239" t="s">
        <v>78</v>
      </c>
      <c r="AV95" s="15" t="s">
        <v>76</v>
      </c>
      <c r="AW95" s="15" t="s">
        <v>31</v>
      </c>
      <c r="AX95" s="15" t="s">
        <v>69</v>
      </c>
      <c r="AY95" s="239" t="s">
        <v>159</v>
      </c>
    </row>
    <row r="96" spans="1:65" s="15" customFormat="1" ht="11.25">
      <c r="B96" s="230"/>
      <c r="C96" s="231"/>
      <c r="D96" s="195" t="s">
        <v>168</v>
      </c>
      <c r="E96" s="232" t="s">
        <v>19</v>
      </c>
      <c r="F96" s="233" t="s">
        <v>467</v>
      </c>
      <c r="G96" s="231"/>
      <c r="H96" s="232" t="s">
        <v>19</v>
      </c>
      <c r="I96" s="234"/>
      <c r="J96" s="231"/>
      <c r="K96" s="231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168</v>
      </c>
      <c r="AU96" s="239" t="s">
        <v>78</v>
      </c>
      <c r="AV96" s="15" t="s">
        <v>76</v>
      </c>
      <c r="AW96" s="15" t="s">
        <v>31</v>
      </c>
      <c r="AX96" s="15" t="s">
        <v>69</v>
      </c>
      <c r="AY96" s="239" t="s">
        <v>159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76</v>
      </c>
      <c r="G97" s="194"/>
      <c r="H97" s="198">
        <v>1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76</v>
      </c>
      <c r="AY97" s="204" t="s">
        <v>159</v>
      </c>
    </row>
    <row r="98" spans="1:65" s="2" customFormat="1" ht="16.5" customHeight="1">
      <c r="A98" s="36"/>
      <c r="B98" s="37"/>
      <c r="C98" s="180" t="s">
        <v>175</v>
      </c>
      <c r="D98" s="180" t="s">
        <v>161</v>
      </c>
      <c r="E98" s="181" t="s">
        <v>469</v>
      </c>
      <c r="F98" s="182" t="s">
        <v>470</v>
      </c>
      <c r="G98" s="183" t="s">
        <v>458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40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460</v>
      </c>
      <c r="AT98" s="191" t="s">
        <v>161</v>
      </c>
      <c r="AU98" s="191" t="s">
        <v>78</v>
      </c>
      <c r="AY98" s="19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76</v>
      </c>
      <c r="BK98" s="192">
        <f>ROUND(I98*H98,2)</f>
        <v>0</v>
      </c>
      <c r="BL98" s="19" t="s">
        <v>460</v>
      </c>
      <c r="BM98" s="191" t="s">
        <v>675</v>
      </c>
    </row>
    <row r="99" spans="1:65" s="15" customFormat="1" ht="11.25">
      <c r="B99" s="230"/>
      <c r="C99" s="231"/>
      <c r="D99" s="195" t="s">
        <v>168</v>
      </c>
      <c r="E99" s="232" t="s">
        <v>19</v>
      </c>
      <c r="F99" s="233" t="s">
        <v>472</v>
      </c>
      <c r="G99" s="231"/>
      <c r="H99" s="232" t="s">
        <v>19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168</v>
      </c>
      <c r="AU99" s="239" t="s">
        <v>78</v>
      </c>
      <c r="AV99" s="15" t="s">
        <v>76</v>
      </c>
      <c r="AW99" s="15" t="s">
        <v>31</v>
      </c>
      <c r="AX99" s="15" t="s">
        <v>69</v>
      </c>
      <c r="AY99" s="239" t="s">
        <v>159</v>
      </c>
    </row>
    <row r="100" spans="1:65" s="15" customFormat="1" ht="11.25">
      <c r="B100" s="230"/>
      <c r="C100" s="231"/>
      <c r="D100" s="195" t="s">
        <v>168</v>
      </c>
      <c r="E100" s="232" t="s">
        <v>19</v>
      </c>
      <c r="F100" s="233" t="s">
        <v>473</v>
      </c>
      <c r="G100" s="231"/>
      <c r="H100" s="232" t="s">
        <v>19</v>
      </c>
      <c r="I100" s="234"/>
      <c r="J100" s="231"/>
      <c r="K100" s="231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168</v>
      </c>
      <c r="AU100" s="239" t="s">
        <v>78</v>
      </c>
      <c r="AV100" s="15" t="s">
        <v>76</v>
      </c>
      <c r="AW100" s="15" t="s">
        <v>31</v>
      </c>
      <c r="AX100" s="15" t="s">
        <v>69</v>
      </c>
      <c r="AY100" s="239" t="s">
        <v>159</v>
      </c>
    </row>
    <row r="101" spans="1:65" s="13" customFormat="1" ht="11.25">
      <c r="B101" s="193"/>
      <c r="C101" s="194"/>
      <c r="D101" s="195" t="s">
        <v>168</v>
      </c>
      <c r="E101" s="196" t="s">
        <v>19</v>
      </c>
      <c r="F101" s="197" t="s">
        <v>76</v>
      </c>
      <c r="G101" s="194"/>
      <c r="H101" s="198">
        <v>1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78</v>
      </c>
      <c r="AV101" s="13" t="s">
        <v>78</v>
      </c>
      <c r="AW101" s="13" t="s">
        <v>31</v>
      </c>
      <c r="AX101" s="13" t="s">
        <v>76</v>
      </c>
      <c r="AY101" s="204" t="s">
        <v>159</v>
      </c>
    </row>
    <row r="102" spans="1:65" s="12" customFormat="1" ht="22.9" customHeight="1">
      <c r="B102" s="164"/>
      <c r="C102" s="165"/>
      <c r="D102" s="166" t="s">
        <v>68</v>
      </c>
      <c r="E102" s="178" t="s">
        <v>474</v>
      </c>
      <c r="F102" s="178" t="s">
        <v>475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185</v>
      </c>
      <c r="AT102" s="176" t="s">
        <v>68</v>
      </c>
      <c r="AU102" s="176" t="s">
        <v>76</v>
      </c>
      <c r="AY102" s="175" t="s">
        <v>159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166</v>
      </c>
      <c r="D103" s="180" t="s">
        <v>161</v>
      </c>
      <c r="E103" s="181" t="s">
        <v>477</v>
      </c>
      <c r="F103" s="182" t="s">
        <v>475</v>
      </c>
      <c r="G103" s="183" t="s">
        <v>458</v>
      </c>
      <c r="H103" s="184">
        <v>1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460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460</v>
      </c>
      <c r="BM103" s="191" t="s">
        <v>676</v>
      </c>
    </row>
    <row r="104" spans="1:65" s="15" customFormat="1" ht="11.25">
      <c r="B104" s="230"/>
      <c r="C104" s="231"/>
      <c r="D104" s="195" t="s">
        <v>168</v>
      </c>
      <c r="E104" s="232" t="s">
        <v>19</v>
      </c>
      <c r="F104" s="233" t="s">
        <v>479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168</v>
      </c>
      <c r="AU104" s="239" t="s">
        <v>78</v>
      </c>
      <c r="AV104" s="15" t="s">
        <v>76</v>
      </c>
      <c r="AW104" s="15" t="s">
        <v>31</v>
      </c>
      <c r="AX104" s="15" t="s">
        <v>69</v>
      </c>
      <c r="AY104" s="239" t="s">
        <v>159</v>
      </c>
    </row>
    <row r="105" spans="1:65" s="15" customFormat="1" ht="11.25">
      <c r="B105" s="230"/>
      <c r="C105" s="231"/>
      <c r="D105" s="195" t="s">
        <v>168</v>
      </c>
      <c r="E105" s="232" t="s">
        <v>19</v>
      </c>
      <c r="F105" s="233" t="s">
        <v>480</v>
      </c>
      <c r="G105" s="231"/>
      <c r="H105" s="232" t="s">
        <v>19</v>
      </c>
      <c r="I105" s="234"/>
      <c r="J105" s="231"/>
      <c r="K105" s="231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168</v>
      </c>
      <c r="AU105" s="239" t="s">
        <v>78</v>
      </c>
      <c r="AV105" s="15" t="s">
        <v>76</v>
      </c>
      <c r="AW105" s="15" t="s">
        <v>31</v>
      </c>
      <c r="AX105" s="15" t="s">
        <v>69</v>
      </c>
      <c r="AY105" s="239" t="s">
        <v>159</v>
      </c>
    </row>
    <row r="106" spans="1:65" s="15" customFormat="1" ht="11.25">
      <c r="B106" s="230"/>
      <c r="C106" s="231"/>
      <c r="D106" s="195" t="s">
        <v>168</v>
      </c>
      <c r="E106" s="232" t="s">
        <v>19</v>
      </c>
      <c r="F106" s="233" t="s">
        <v>481</v>
      </c>
      <c r="G106" s="231"/>
      <c r="H106" s="232" t="s">
        <v>19</v>
      </c>
      <c r="I106" s="234"/>
      <c r="J106" s="231"/>
      <c r="K106" s="231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168</v>
      </c>
      <c r="AU106" s="239" t="s">
        <v>78</v>
      </c>
      <c r="AV106" s="15" t="s">
        <v>76</v>
      </c>
      <c r="AW106" s="15" t="s">
        <v>31</v>
      </c>
      <c r="AX106" s="15" t="s">
        <v>69</v>
      </c>
      <c r="AY106" s="239" t="s">
        <v>159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76</v>
      </c>
      <c r="G107" s="194"/>
      <c r="H107" s="198">
        <v>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76</v>
      </c>
      <c r="AY107" s="204" t="s">
        <v>159</v>
      </c>
    </row>
    <row r="108" spans="1:65" s="12" customFormat="1" ht="22.9" customHeight="1">
      <c r="B108" s="164"/>
      <c r="C108" s="165"/>
      <c r="D108" s="166" t="s">
        <v>68</v>
      </c>
      <c r="E108" s="178" t="s">
        <v>482</v>
      </c>
      <c r="F108" s="178" t="s">
        <v>483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SUM(P109:P117)</f>
        <v>0</v>
      </c>
      <c r="Q108" s="172"/>
      <c r="R108" s="173">
        <f>SUM(R109:R117)</f>
        <v>0</v>
      </c>
      <c r="S108" s="172"/>
      <c r="T108" s="174">
        <f>SUM(T109:T117)</f>
        <v>0</v>
      </c>
      <c r="AR108" s="175" t="s">
        <v>185</v>
      </c>
      <c r="AT108" s="176" t="s">
        <v>68</v>
      </c>
      <c r="AU108" s="176" t="s">
        <v>76</v>
      </c>
      <c r="AY108" s="175" t="s">
        <v>159</v>
      </c>
      <c r="BK108" s="177">
        <f>SUM(BK109:BK117)</f>
        <v>0</v>
      </c>
    </row>
    <row r="109" spans="1:65" s="2" customFormat="1" ht="16.5" customHeight="1">
      <c r="A109" s="36"/>
      <c r="B109" s="37"/>
      <c r="C109" s="180" t="s">
        <v>185</v>
      </c>
      <c r="D109" s="180" t="s">
        <v>161</v>
      </c>
      <c r="E109" s="181" t="s">
        <v>485</v>
      </c>
      <c r="F109" s="182" t="s">
        <v>483</v>
      </c>
      <c r="G109" s="183" t="s">
        <v>458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460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460</v>
      </c>
      <c r="BM109" s="191" t="s">
        <v>677</v>
      </c>
    </row>
    <row r="110" spans="1:65" s="15" customFormat="1" ht="11.25">
      <c r="B110" s="230"/>
      <c r="C110" s="231"/>
      <c r="D110" s="195" t="s">
        <v>168</v>
      </c>
      <c r="E110" s="232" t="s">
        <v>19</v>
      </c>
      <c r="F110" s="233" t="s">
        <v>487</v>
      </c>
      <c r="G110" s="231"/>
      <c r="H110" s="232" t="s">
        <v>19</v>
      </c>
      <c r="I110" s="234"/>
      <c r="J110" s="231"/>
      <c r="K110" s="231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168</v>
      </c>
      <c r="AU110" s="239" t="s">
        <v>78</v>
      </c>
      <c r="AV110" s="15" t="s">
        <v>76</v>
      </c>
      <c r="AW110" s="15" t="s">
        <v>31</v>
      </c>
      <c r="AX110" s="15" t="s">
        <v>69</v>
      </c>
      <c r="AY110" s="239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76</v>
      </c>
      <c r="G111" s="194"/>
      <c r="H111" s="198">
        <v>1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76</v>
      </c>
      <c r="AY111" s="204" t="s">
        <v>159</v>
      </c>
    </row>
    <row r="112" spans="1:65" s="2" customFormat="1" ht="16.5" customHeight="1">
      <c r="A112" s="36"/>
      <c r="B112" s="37"/>
      <c r="C112" s="180" t="s">
        <v>189</v>
      </c>
      <c r="D112" s="180" t="s">
        <v>161</v>
      </c>
      <c r="E112" s="181" t="s">
        <v>489</v>
      </c>
      <c r="F112" s="182" t="s">
        <v>490</v>
      </c>
      <c r="G112" s="183" t="s">
        <v>458</v>
      </c>
      <c r="H112" s="184">
        <v>1</v>
      </c>
      <c r="I112" s="185"/>
      <c r="J112" s="186">
        <f>ROUND(I112*H112,2)</f>
        <v>0</v>
      </c>
      <c r="K112" s="182" t="s">
        <v>459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460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460</v>
      </c>
      <c r="BM112" s="191" t="s">
        <v>678</v>
      </c>
    </row>
    <row r="113" spans="1:65" s="15" customFormat="1" ht="11.25">
      <c r="B113" s="230"/>
      <c r="C113" s="231"/>
      <c r="D113" s="195" t="s">
        <v>168</v>
      </c>
      <c r="E113" s="232" t="s">
        <v>19</v>
      </c>
      <c r="F113" s="233" t="s">
        <v>492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168</v>
      </c>
      <c r="AU113" s="239" t="s">
        <v>78</v>
      </c>
      <c r="AV113" s="15" t="s">
        <v>76</v>
      </c>
      <c r="AW113" s="15" t="s">
        <v>31</v>
      </c>
      <c r="AX113" s="15" t="s">
        <v>69</v>
      </c>
      <c r="AY113" s="239" t="s">
        <v>159</v>
      </c>
    </row>
    <row r="114" spans="1:65" s="15" customFormat="1" ht="22.5">
      <c r="B114" s="230"/>
      <c r="C114" s="231"/>
      <c r="D114" s="195" t="s">
        <v>168</v>
      </c>
      <c r="E114" s="232" t="s">
        <v>19</v>
      </c>
      <c r="F114" s="233" t="s">
        <v>493</v>
      </c>
      <c r="G114" s="231"/>
      <c r="H114" s="232" t="s">
        <v>19</v>
      </c>
      <c r="I114" s="234"/>
      <c r="J114" s="231"/>
      <c r="K114" s="231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168</v>
      </c>
      <c r="AU114" s="239" t="s">
        <v>78</v>
      </c>
      <c r="AV114" s="15" t="s">
        <v>76</v>
      </c>
      <c r="AW114" s="15" t="s">
        <v>31</v>
      </c>
      <c r="AX114" s="15" t="s">
        <v>69</v>
      </c>
      <c r="AY114" s="239" t="s">
        <v>159</v>
      </c>
    </row>
    <row r="115" spans="1:65" s="15" customFormat="1" ht="11.25">
      <c r="B115" s="230"/>
      <c r="C115" s="231"/>
      <c r="D115" s="195" t="s">
        <v>168</v>
      </c>
      <c r="E115" s="232" t="s">
        <v>19</v>
      </c>
      <c r="F115" s="233" t="s">
        <v>494</v>
      </c>
      <c r="G115" s="231"/>
      <c r="H115" s="232" t="s">
        <v>19</v>
      </c>
      <c r="I115" s="234"/>
      <c r="J115" s="231"/>
      <c r="K115" s="231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168</v>
      </c>
      <c r="AU115" s="239" t="s">
        <v>78</v>
      </c>
      <c r="AV115" s="15" t="s">
        <v>76</v>
      </c>
      <c r="AW115" s="15" t="s">
        <v>31</v>
      </c>
      <c r="AX115" s="15" t="s">
        <v>69</v>
      </c>
      <c r="AY115" s="239" t="s">
        <v>159</v>
      </c>
    </row>
    <row r="116" spans="1:65" s="15" customFormat="1" ht="11.25">
      <c r="B116" s="230"/>
      <c r="C116" s="231"/>
      <c r="D116" s="195" t="s">
        <v>168</v>
      </c>
      <c r="E116" s="232" t="s">
        <v>19</v>
      </c>
      <c r="F116" s="233" t="s">
        <v>495</v>
      </c>
      <c r="G116" s="231"/>
      <c r="H116" s="232" t="s">
        <v>19</v>
      </c>
      <c r="I116" s="234"/>
      <c r="J116" s="231"/>
      <c r="K116" s="231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168</v>
      </c>
      <c r="AU116" s="239" t="s">
        <v>78</v>
      </c>
      <c r="AV116" s="15" t="s">
        <v>76</v>
      </c>
      <c r="AW116" s="15" t="s">
        <v>31</v>
      </c>
      <c r="AX116" s="15" t="s">
        <v>69</v>
      </c>
      <c r="AY116" s="239" t="s">
        <v>159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76</v>
      </c>
      <c r="G117" s="194"/>
      <c r="H117" s="198">
        <v>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76</v>
      </c>
      <c r="AY117" s="204" t="s">
        <v>159</v>
      </c>
    </row>
    <row r="118" spans="1:65" s="12" customFormat="1" ht="22.9" customHeight="1">
      <c r="B118" s="164"/>
      <c r="C118" s="165"/>
      <c r="D118" s="166" t="s">
        <v>68</v>
      </c>
      <c r="E118" s="178" t="s">
        <v>496</v>
      </c>
      <c r="F118" s="178" t="s">
        <v>497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SUM(P119:P125)</f>
        <v>0</v>
      </c>
      <c r="Q118" s="172"/>
      <c r="R118" s="173">
        <f>SUM(R119:R125)</f>
        <v>0</v>
      </c>
      <c r="S118" s="172"/>
      <c r="T118" s="174">
        <f>SUM(T119:T125)</f>
        <v>0</v>
      </c>
      <c r="AR118" s="175" t="s">
        <v>185</v>
      </c>
      <c r="AT118" s="176" t="s">
        <v>68</v>
      </c>
      <c r="AU118" s="176" t="s">
        <v>76</v>
      </c>
      <c r="AY118" s="175" t="s">
        <v>159</v>
      </c>
      <c r="BK118" s="177">
        <f>SUM(BK119:BK125)</f>
        <v>0</v>
      </c>
    </row>
    <row r="119" spans="1:65" s="2" customFormat="1" ht="16.5" customHeight="1">
      <c r="A119" s="36"/>
      <c r="B119" s="37"/>
      <c r="C119" s="180" t="s">
        <v>194</v>
      </c>
      <c r="D119" s="180" t="s">
        <v>161</v>
      </c>
      <c r="E119" s="181" t="s">
        <v>499</v>
      </c>
      <c r="F119" s="182" t="s">
        <v>497</v>
      </c>
      <c r="G119" s="183" t="s">
        <v>458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460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460</v>
      </c>
      <c r="BM119" s="191" t="s">
        <v>679</v>
      </c>
    </row>
    <row r="120" spans="1:65" s="2" customFormat="1" ht="16.5" customHeight="1">
      <c r="A120" s="36"/>
      <c r="B120" s="37"/>
      <c r="C120" s="180" t="s">
        <v>203</v>
      </c>
      <c r="D120" s="180" t="s">
        <v>161</v>
      </c>
      <c r="E120" s="181" t="s">
        <v>502</v>
      </c>
      <c r="F120" s="182" t="s">
        <v>503</v>
      </c>
      <c r="G120" s="183" t="s">
        <v>458</v>
      </c>
      <c r="H120" s="184">
        <v>1</v>
      </c>
      <c r="I120" s="185"/>
      <c r="J120" s="186">
        <f>ROUND(I120*H120,2)</f>
        <v>0</v>
      </c>
      <c r="K120" s="182" t="s">
        <v>459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460</v>
      </c>
      <c r="AT120" s="191" t="s">
        <v>161</v>
      </c>
      <c r="AU120" s="191" t="s">
        <v>78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460</v>
      </c>
      <c r="BM120" s="191" t="s">
        <v>680</v>
      </c>
    </row>
    <row r="121" spans="1:65" s="15" customFormat="1" ht="22.5">
      <c r="B121" s="230"/>
      <c r="C121" s="231"/>
      <c r="D121" s="195" t="s">
        <v>168</v>
      </c>
      <c r="E121" s="232" t="s">
        <v>19</v>
      </c>
      <c r="F121" s="233" t="s">
        <v>505</v>
      </c>
      <c r="G121" s="231"/>
      <c r="H121" s="232" t="s">
        <v>19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168</v>
      </c>
      <c r="AU121" s="239" t="s">
        <v>78</v>
      </c>
      <c r="AV121" s="15" t="s">
        <v>76</v>
      </c>
      <c r="AW121" s="15" t="s">
        <v>31</v>
      </c>
      <c r="AX121" s="15" t="s">
        <v>69</v>
      </c>
      <c r="AY121" s="239" t="s">
        <v>159</v>
      </c>
    </row>
    <row r="122" spans="1:65" s="13" customFormat="1" ht="11.25">
      <c r="B122" s="193"/>
      <c r="C122" s="194"/>
      <c r="D122" s="195" t="s">
        <v>168</v>
      </c>
      <c r="E122" s="196" t="s">
        <v>19</v>
      </c>
      <c r="F122" s="197" t="s">
        <v>76</v>
      </c>
      <c r="G122" s="194"/>
      <c r="H122" s="198">
        <v>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78</v>
      </c>
      <c r="AV122" s="13" t="s">
        <v>78</v>
      </c>
      <c r="AW122" s="13" t="s">
        <v>31</v>
      </c>
      <c r="AX122" s="13" t="s">
        <v>76</v>
      </c>
      <c r="AY122" s="204" t="s">
        <v>159</v>
      </c>
    </row>
    <row r="123" spans="1:65" s="2" customFormat="1" ht="16.5" customHeight="1">
      <c r="A123" s="36"/>
      <c r="B123" s="37"/>
      <c r="C123" s="180" t="s">
        <v>208</v>
      </c>
      <c r="D123" s="180" t="s">
        <v>161</v>
      </c>
      <c r="E123" s="181" t="s">
        <v>507</v>
      </c>
      <c r="F123" s="182" t="s">
        <v>508</v>
      </c>
      <c r="G123" s="183" t="s">
        <v>458</v>
      </c>
      <c r="H123" s="184">
        <v>1</v>
      </c>
      <c r="I123" s="185"/>
      <c r="J123" s="186">
        <f>ROUND(I123*H123,2)</f>
        <v>0</v>
      </c>
      <c r="K123" s="182" t="s">
        <v>459</v>
      </c>
      <c r="L123" s="41"/>
      <c r="M123" s="187" t="s">
        <v>19</v>
      </c>
      <c r="N123" s="188" t="s">
        <v>40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460</v>
      </c>
      <c r="AT123" s="191" t="s">
        <v>161</v>
      </c>
      <c r="AU123" s="191" t="s">
        <v>78</v>
      </c>
      <c r="AY123" s="19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76</v>
      </c>
      <c r="BK123" s="192">
        <f>ROUND(I123*H123,2)</f>
        <v>0</v>
      </c>
      <c r="BL123" s="19" t="s">
        <v>460</v>
      </c>
      <c r="BM123" s="191" t="s">
        <v>681</v>
      </c>
    </row>
    <row r="124" spans="1:65" s="15" customFormat="1" ht="11.25">
      <c r="B124" s="230"/>
      <c r="C124" s="231"/>
      <c r="D124" s="195" t="s">
        <v>168</v>
      </c>
      <c r="E124" s="232" t="s">
        <v>19</v>
      </c>
      <c r="F124" s="233" t="s">
        <v>510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78</v>
      </c>
      <c r="AV124" s="15" t="s">
        <v>76</v>
      </c>
      <c r="AW124" s="15" t="s">
        <v>31</v>
      </c>
      <c r="AX124" s="15" t="s">
        <v>69</v>
      </c>
      <c r="AY124" s="239" t="s">
        <v>159</v>
      </c>
    </row>
    <row r="125" spans="1:65" s="13" customFormat="1" ht="11.25">
      <c r="B125" s="193"/>
      <c r="C125" s="194"/>
      <c r="D125" s="195" t="s">
        <v>168</v>
      </c>
      <c r="E125" s="196" t="s">
        <v>19</v>
      </c>
      <c r="F125" s="197" t="s">
        <v>76</v>
      </c>
      <c r="G125" s="194"/>
      <c r="H125" s="198">
        <v>1</v>
      </c>
      <c r="I125" s="199"/>
      <c r="J125" s="194"/>
      <c r="K125" s="194"/>
      <c r="L125" s="200"/>
      <c r="M125" s="240"/>
      <c r="N125" s="241"/>
      <c r="O125" s="241"/>
      <c r="P125" s="241"/>
      <c r="Q125" s="241"/>
      <c r="R125" s="241"/>
      <c r="S125" s="241"/>
      <c r="T125" s="242"/>
      <c r="AT125" s="204" t="s">
        <v>168</v>
      </c>
      <c r="AU125" s="204" t="s">
        <v>78</v>
      </c>
      <c r="AV125" s="13" t="s">
        <v>78</v>
      </c>
      <c r="AW125" s="13" t="s">
        <v>31</v>
      </c>
      <c r="AX125" s="13" t="s">
        <v>76</v>
      </c>
      <c r="AY125" s="204" t="s">
        <v>159</v>
      </c>
    </row>
    <row r="126" spans="1:65" s="2" customFormat="1" ht="6.95" customHeight="1">
      <c r="A126" s="36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1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sheetProtection algorithmName="SHA-512" hashValue="uWdDb5j7fKzphXrmUgCVv2q+3qaNhpXpRkOod6xqhtd3ZmaSk38tlKUkRTe1HETzb1OJiyYlo2GR+j/S8X+Fmw==" saltValue="HZxjzgp1bPBbHcs//F3lLfqSHxBg6mrOyna2r1m1Y0aTNQb28fLV2zX2ZMFv/QSJi4H9yxOS43RvncgvsE7gpA==" spinCount="100000" sheet="1" objects="1" scenarios="1" formatColumns="0" formatRows="0" autoFilter="0"/>
  <autoFilter ref="C89:K1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122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682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ROUND((SUM(BE91:BE208)),  2)</f>
        <v>0</v>
      </c>
      <c r="G35" s="36"/>
      <c r="H35" s="36"/>
      <c r="I35" s="126">
        <v>0.21</v>
      </c>
      <c r="J35" s="125">
        <f>ROUND(((SUM(BE91:BE208))*I35),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ROUND((SUM(BF91:BF208)),  2)</f>
        <v>0</v>
      </c>
      <c r="G36" s="36"/>
      <c r="H36" s="36"/>
      <c r="I36" s="126">
        <v>0.15</v>
      </c>
      <c r="J36" s="125">
        <f>ROUND(((SUM(BF91:BF208))*I36),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ROUND((SUM(BG91:BG208)),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ROUND((SUM(BH91:BH208)),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ROUND((SUM(BI91:BI208)),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122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102-1 - VODOVOD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683</v>
      </c>
      <c r="E66" s="150"/>
      <c r="F66" s="150"/>
      <c r="G66" s="150"/>
      <c r="H66" s="150"/>
      <c r="I66" s="150"/>
      <c r="J66" s="151">
        <f>J148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684</v>
      </c>
      <c r="E67" s="150"/>
      <c r="F67" s="150"/>
      <c r="G67" s="150"/>
      <c r="H67" s="150"/>
      <c r="I67" s="150"/>
      <c r="J67" s="151">
        <f>J153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135</v>
      </c>
      <c r="E68" s="150"/>
      <c r="F68" s="150"/>
      <c r="G68" s="150"/>
      <c r="H68" s="150"/>
      <c r="I68" s="150"/>
      <c r="J68" s="151">
        <f>J158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138</v>
      </c>
      <c r="E69" s="150"/>
      <c r="F69" s="150"/>
      <c r="G69" s="150"/>
      <c r="H69" s="150"/>
      <c r="I69" s="150"/>
      <c r="J69" s="151">
        <f>J206</f>
        <v>0</v>
      </c>
      <c r="K69" s="99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144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1" t="str">
        <f>E7</f>
        <v>Oprava povrchu komunikací, výměna vodovodu a kanalizace v Klatovech 2022, 1. část</v>
      </c>
      <c r="F79" s="392"/>
      <c r="G79" s="392"/>
      <c r="H79" s="392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121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1" t="s">
        <v>122</v>
      </c>
      <c r="F81" s="393"/>
      <c r="G81" s="393"/>
      <c r="H81" s="393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5" t="str">
        <f>E11</f>
        <v>SO 102-1 - VODOVOD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Klatovy</v>
      </c>
      <c r="G85" s="38"/>
      <c r="H85" s="38"/>
      <c r="I85" s="31" t="s">
        <v>23</v>
      </c>
      <c r="J85" s="61" t="str">
        <f>IF(J14="","",J14)</f>
        <v>21. 12. 2021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Město Klatovy</v>
      </c>
      <c r="G87" s="38"/>
      <c r="H87" s="38"/>
      <c r="I87" s="31" t="s">
        <v>30</v>
      </c>
      <c r="J87" s="34" t="str">
        <f>E23</f>
        <v>Šumavské vodovody a kanalizace a.s.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28</v>
      </c>
      <c r="D88" s="38"/>
      <c r="E88" s="38"/>
      <c r="F88" s="29" t="str">
        <f>IF(E20="","",E20)</f>
        <v>Vyplň údaj</v>
      </c>
      <c r="G88" s="38"/>
      <c r="H88" s="38"/>
      <c r="I88" s="31" t="s">
        <v>32</v>
      </c>
      <c r="J88" s="34" t="str">
        <f>E26</f>
        <v>Šumavské vodovody a kanalizace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145</v>
      </c>
      <c r="D90" s="156" t="s">
        <v>54</v>
      </c>
      <c r="E90" s="156" t="s">
        <v>50</v>
      </c>
      <c r="F90" s="156" t="s">
        <v>51</v>
      </c>
      <c r="G90" s="156" t="s">
        <v>146</v>
      </c>
      <c r="H90" s="156" t="s">
        <v>147</v>
      </c>
      <c r="I90" s="156" t="s">
        <v>148</v>
      </c>
      <c r="J90" s="156" t="s">
        <v>130</v>
      </c>
      <c r="K90" s="157" t="s">
        <v>149</v>
      </c>
      <c r="L90" s="158"/>
      <c r="M90" s="70" t="s">
        <v>19</v>
      </c>
      <c r="N90" s="71" t="s">
        <v>39</v>
      </c>
      <c r="O90" s="71" t="s">
        <v>150</v>
      </c>
      <c r="P90" s="71" t="s">
        <v>151</v>
      </c>
      <c r="Q90" s="71" t="s">
        <v>152</v>
      </c>
      <c r="R90" s="71" t="s">
        <v>153</v>
      </c>
      <c r="S90" s="71" t="s">
        <v>154</v>
      </c>
      <c r="T90" s="72" t="s">
        <v>155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156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137.15334216359997</v>
      </c>
      <c r="S91" s="74"/>
      <c r="T91" s="162">
        <f>T92</f>
        <v>85.027999999999992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131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68</v>
      </c>
      <c r="E92" s="167" t="s">
        <v>157</v>
      </c>
      <c r="F92" s="167" t="s">
        <v>158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P93+P148+P153+P158+P206</f>
        <v>0</v>
      </c>
      <c r="Q92" s="172"/>
      <c r="R92" s="173">
        <f>R93+R148+R153+R158+R206</f>
        <v>137.15334216359997</v>
      </c>
      <c r="S92" s="172"/>
      <c r="T92" s="174">
        <f>T93+T148+T153+T158+T206</f>
        <v>85.027999999999992</v>
      </c>
      <c r="AR92" s="175" t="s">
        <v>76</v>
      </c>
      <c r="AT92" s="176" t="s">
        <v>68</v>
      </c>
      <c r="AU92" s="176" t="s">
        <v>69</v>
      </c>
      <c r="AY92" s="175" t="s">
        <v>159</v>
      </c>
      <c r="BK92" s="177">
        <f>BK93+BK148+BK153+BK158+BK206</f>
        <v>0</v>
      </c>
    </row>
    <row r="93" spans="1:65" s="12" customFormat="1" ht="22.9" customHeight="1">
      <c r="B93" s="164"/>
      <c r="C93" s="165"/>
      <c r="D93" s="166" t="s">
        <v>68</v>
      </c>
      <c r="E93" s="178" t="s">
        <v>76</v>
      </c>
      <c r="F93" s="178" t="s">
        <v>160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SUM(P94:P147)</f>
        <v>0</v>
      </c>
      <c r="Q93" s="172"/>
      <c r="R93" s="173">
        <f>SUM(R94:R147)</f>
        <v>1.4110846775999999</v>
      </c>
      <c r="S93" s="172"/>
      <c r="T93" s="174">
        <f>SUM(T94:T147)</f>
        <v>85.027999999999992</v>
      </c>
      <c r="AR93" s="175" t="s">
        <v>76</v>
      </c>
      <c r="AT93" s="176" t="s">
        <v>68</v>
      </c>
      <c r="AU93" s="176" t="s">
        <v>76</v>
      </c>
      <c r="AY93" s="175" t="s">
        <v>159</v>
      </c>
      <c r="BK93" s="177">
        <f>SUM(BK94:BK147)</f>
        <v>0</v>
      </c>
    </row>
    <row r="94" spans="1:65" s="2" customFormat="1" ht="66.75" customHeight="1">
      <c r="A94" s="36"/>
      <c r="B94" s="37"/>
      <c r="C94" s="180" t="s">
        <v>76</v>
      </c>
      <c r="D94" s="180" t="s">
        <v>161</v>
      </c>
      <c r="E94" s="181" t="s">
        <v>685</v>
      </c>
      <c r="F94" s="182" t="s">
        <v>686</v>
      </c>
      <c r="G94" s="183" t="s">
        <v>164</v>
      </c>
      <c r="H94" s="184">
        <v>146.6</v>
      </c>
      <c r="I94" s="185"/>
      <c r="J94" s="186">
        <f>ROUND(I94*H94,2)</f>
        <v>0</v>
      </c>
      <c r="K94" s="182" t="s">
        <v>459</v>
      </c>
      <c r="L94" s="41"/>
      <c r="M94" s="187" t="s">
        <v>19</v>
      </c>
      <c r="N94" s="188" t="s">
        <v>40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0.57999999999999996</v>
      </c>
      <c r="T94" s="190">
        <f>S94*H94</f>
        <v>85.027999999999992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166</v>
      </c>
      <c r="AT94" s="191" t="s">
        <v>161</v>
      </c>
      <c r="AU94" s="191" t="s">
        <v>78</v>
      </c>
      <c r="AY94" s="19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76</v>
      </c>
      <c r="BK94" s="192">
        <f>ROUND(I94*H94,2)</f>
        <v>0</v>
      </c>
      <c r="BL94" s="19" t="s">
        <v>166</v>
      </c>
      <c r="BM94" s="191" t="s">
        <v>687</v>
      </c>
    </row>
    <row r="95" spans="1:65" s="15" customFormat="1" ht="11.25">
      <c r="B95" s="230"/>
      <c r="C95" s="231"/>
      <c r="D95" s="195" t="s">
        <v>168</v>
      </c>
      <c r="E95" s="232" t="s">
        <v>19</v>
      </c>
      <c r="F95" s="233" t="s">
        <v>688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168</v>
      </c>
      <c r="AU95" s="239" t="s">
        <v>78</v>
      </c>
      <c r="AV95" s="15" t="s">
        <v>76</v>
      </c>
      <c r="AW95" s="15" t="s">
        <v>31</v>
      </c>
      <c r="AX95" s="15" t="s">
        <v>69</v>
      </c>
      <c r="AY95" s="239" t="s">
        <v>159</v>
      </c>
    </row>
    <row r="96" spans="1:65" s="13" customFormat="1" ht="11.25">
      <c r="B96" s="193"/>
      <c r="C96" s="194"/>
      <c r="D96" s="195" t="s">
        <v>168</v>
      </c>
      <c r="E96" s="196" t="s">
        <v>19</v>
      </c>
      <c r="F96" s="197" t="s">
        <v>689</v>
      </c>
      <c r="G96" s="194"/>
      <c r="H96" s="198">
        <v>142.6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168</v>
      </c>
      <c r="AU96" s="204" t="s">
        <v>78</v>
      </c>
      <c r="AV96" s="13" t="s">
        <v>78</v>
      </c>
      <c r="AW96" s="13" t="s">
        <v>31</v>
      </c>
      <c r="AX96" s="13" t="s">
        <v>69</v>
      </c>
      <c r="AY96" s="204" t="s">
        <v>159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690</v>
      </c>
      <c r="G97" s="194"/>
      <c r="H97" s="198">
        <v>4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69</v>
      </c>
      <c r="AY97" s="204" t="s">
        <v>159</v>
      </c>
    </row>
    <row r="98" spans="1:65" s="14" customFormat="1" ht="11.25">
      <c r="B98" s="205"/>
      <c r="C98" s="206"/>
      <c r="D98" s="195" t="s">
        <v>168</v>
      </c>
      <c r="E98" s="207" t="s">
        <v>19</v>
      </c>
      <c r="F98" s="208" t="s">
        <v>170</v>
      </c>
      <c r="G98" s="206"/>
      <c r="H98" s="209">
        <v>146.6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168</v>
      </c>
      <c r="AU98" s="215" t="s">
        <v>78</v>
      </c>
      <c r="AV98" s="14" t="s">
        <v>166</v>
      </c>
      <c r="AW98" s="14" t="s">
        <v>31</v>
      </c>
      <c r="AX98" s="14" t="s">
        <v>76</v>
      </c>
      <c r="AY98" s="215" t="s">
        <v>159</v>
      </c>
    </row>
    <row r="99" spans="1:65" s="2" customFormat="1" ht="90" customHeight="1">
      <c r="A99" s="36"/>
      <c r="B99" s="37"/>
      <c r="C99" s="180" t="s">
        <v>78</v>
      </c>
      <c r="D99" s="180" t="s">
        <v>161</v>
      </c>
      <c r="E99" s="181" t="s">
        <v>691</v>
      </c>
      <c r="F99" s="182" t="s">
        <v>692</v>
      </c>
      <c r="G99" s="183" t="s">
        <v>182</v>
      </c>
      <c r="H99" s="184">
        <v>4</v>
      </c>
      <c r="I99" s="185"/>
      <c r="J99" s="186">
        <f>ROUND(I99*H99,2)</f>
        <v>0</v>
      </c>
      <c r="K99" s="182" t="s">
        <v>459</v>
      </c>
      <c r="L99" s="41"/>
      <c r="M99" s="187" t="s">
        <v>19</v>
      </c>
      <c r="N99" s="188" t="s">
        <v>40</v>
      </c>
      <c r="O99" s="66"/>
      <c r="P99" s="189">
        <f>O99*H99</f>
        <v>0</v>
      </c>
      <c r="Q99" s="189">
        <v>8.6767000000000007E-3</v>
      </c>
      <c r="R99" s="189">
        <f>Q99*H99</f>
        <v>3.4706800000000003E-2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166</v>
      </c>
      <c r="AT99" s="191" t="s">
        <v>161</v>
      </c>
      <c r="AU99" s="191" t="s">
        <v>78</v>
      </c>
      <c r="AY99" s="19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76</v>
      </c>
      <c r="BK99" s="192">
        <f>ROUND(I99*H99,2)</f>
        <v>0</v>
      </c>
      <c r="BL99" s="19" t="s">
        <v>166</v>
      </c>
      <c r="BM99" s="191" t="s">
        <v>693</v>
      </c>
    </row>
    <row r="100" spans="1:65" s="13" customFormat="1" ht="11.25">
      <c r="B100" s="193"/>
      <c r="C100" s="194"/>
      <c r="D100" s="195" t="s">
        <v>168</v>
      </c>
      <c r="E100" s="196" t="s">
        <v>19</v>
      </c>
      <c r="F100" s="197" t="s">
        <v>694</v>
      </c>
      <c r="G100" s="194"/>
      <c r="H100" s="198">
        <v>4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168</v>
      </c>
      <c r="AU100" s="204" t="s">
        <v>78</v>
      </c>
      <c r="AV100" s="13" t="s">
        <v>78</v>
      </c>
      <c r="AW100" s="13" t="s">
        <v>31</v>
      </c>
      <c r="AX100" s="13" t="s">
        <v>76</v>
      </c>
      <c r="AY100" s="204" t="s">
        <v>159</v>
      </c>
    </row>
    <row r="101" spans="1:65" s="2" customFormat="1" ht="90" customHeight="1">
      <c r="A101" s="36"/>
      <c r="B101" s="37"/>
      <c r="C101" s="180" t="s">
        <v>175</v>
      </c>
      <c r="D101" s="180" t="s">
        <v>161</v>
      </c>
      <c r="E101" s="181" t="s">
        <v>695</v>
      </c>
      <c r="F101" s="182" t="s">
        <v>696</v>
      </c>
      <c r="G101" s="183" t="s">
        <v>182</v>
      </c>
      <c r="H101" s="184">
        <v>2</v>
      </c>
      <c r="I101" s="185"/>
      <c r="J101" s="186">
        <f>ROUND(I101*H101,2)</f>
        <v>0</v>
      </c>
      <c r="K101" s="182" t="s">
        <v>459</v>
      </c>
      <c r="L101" s="41"/>
      <c r="M101" s="187" t="s">
        <v>19</v>
      </c>
      <c r="N101" s="188" t="s">
        <v>40</v>
      </c>
      <c r="O101" s="66"/>
      <c r="P101" s="189">
        <f>O101*H101</f>
        <v>0</v>
      </c>
      <c r="Q101" s="189">
        <v>1.06826E-2</v>
      </c>
      <c r="R101" s="189">
        <f>Q101*H101</f>
        <v>2.1365200000000001E-2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166</v>
      </c>
      <c r="AT101" s="191" t="s">
        <v>161</v>
      </c>
      <c r="AU101" s="191" t="s">
        <v>78</v>
      </c>
      <c r="AY101" s="19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76</v>
      </c>
      <c r="BK101" s="192">
        <f>ROUND(I101*H101,2)</f>
        <v>0</v>
      </c>
      <c r="BL101" s="19" t="s">
        <v>166</v>
      </c>
      <c r="BM101" s="191" t="s">
        <v>697</v>
      </c>
    </row>
    <row r="102" spans="1:65" s="13" customFormat="1" ht="11.25">
      <c r="B102" s="193"/>
      <c r="C102" s="194"/>
      <c r="D102" s="195" t="s">
        <v>168</v>
      </c>
      <c r="E102" s="196" t="s">
        <v>19</v>
      </c>
      <c r="F102" s="197" t="s">
        <v>698</v>
      </c>
      <c r="G102" s="194"/>
      <c r="H102" s="198">
        <v>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78</v>
      </c>
      <c r="AV102" s="13" t="s">
        <v>78</v>
      </c>
      <c r="AW102" s="13" t="s">
        <v>31</v>
      </c>
      <c r="AX102" s="13" t="s">
        <v>76</v>
      </c>
      <c r="AY102" s="204" t="s">
        <v>159</v>
      </c>
    </row>
    <row r="103" spans="1:65" s="2" customFormat="1" ht="100.5" customHeight="1">
      <c r="A103" s="36"/>
      <c r="B103" s="37"/>
      <c r="C103" s="180" t="s">
        <v>166</v>
      </c>
      <c r="D103" s="180" t="s">
        <v>161</v>
      </c>
      <c r="E103" s="181" t="s">
        <v>699</v>
      </c>
      <c r="F103" s="182" t="s">
        <v>700</v>
      </c>
      <c r="G103" s="183" t="s">
        <v>182</v>
      </c>
      <c r="H103" s="184">
        <v>1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1.26885E-2</v>
      </c>
      <c r="R103" s="189">
        <f>Q103*H103</f>
        <v>1.26885E-2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701</v>
      </c>
    </row>
    <row r="104" spans="1:65" s="13" customFormat="1" ht="11.25">
      <c r="B104" s="193"/>
      <c r="C104" s="194"/>
      <c r="D104" s="195" t="s">
        <v>168</v>
      </c>
      <c r="E104" s="196" t="s">
        <v>19</v>
      </c>
      <c r="F104" s="197" t="s">
        <v>702</v>
      </c>
      <c r="G104" s="194"/>
      <c r="H104" s="198">
        <v>1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78</v>
      </c>
      <c r="AV104" s="13" t="s">
        <v>78</v>
      </c>
      <c r="AW104" s="13" t="s">
        <v>31</v>
      </c>
      <c r="AX104" s="13" t="s">
        <v>76</v>
      </c>
      <c r="AY104" s="204" t="s">
        <v>159</v>
      </c>
    </row>
    <row r="105" spans="1:65" s="2" customFormat="1" ht="90" customHeight="1">
      <c r="A105" s="36"/>
      <c r="B105" s="37"/>
      <c r="C105" s="180" t="s">
        <v>185</v>
      </c>
      <c r="D105" s="180" t="s">
        <v>161</v>
      </c>
      <c r="E105" s="181" t="s">
        <v>703</v>
      </c>
      <c r="F105" s="182" t="s">
        <v>704</v>
      </c>
      <c r="G105" s="183" t="s">
        <v>182</v>
      </c>
      <c r="H105" s="184">
        <v>24.2</v>
      </c>
      <c r="I105" s="185"/>
      <c r="J105" s="186">
        <f>ROUND(I105*H105,2)</f>
        <v>0</v>
      </c>
      <c r="K105" s="182" t="s">
        <v>459</v>
      </c>
      <c r="L105" s="41"/>
      <c r="M105" s="187" t="s">
        <v>19</v>
      </c>
      <c r="N105" s="188" t="s">
        <v>40</v>
      </c>
      <c r="O105" s="66"/>
      <c r="P105" s="189">
        <f>O105*H105</f>
        <v>0</v>
      </c>
      <c r="Q105" s="189">
        <v>3.6904300000000001E-2</v>
      </c>
      <c r="R105" s="189">
        <f>Q105*H105</f>
        <v>0.89308405999999996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78</v>
      </c>
      <c r="AY105" s="19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166</v>
      </c>
      <c r="BM105" s="191" t="s">
        <v>705</v>
      </c>
    </row>
    <row r="106" spans="1:65" s="13" customFormat="1" ht="11.25">
      <c r="B106" s="193"/>
      <c r="C106" s="194"/>
      <c r="D106" s="195" t="s">
        <v>168</v>
      </c>
      <c r="E106" s="196" t="s">
        <v>19</v>
      </c>
      <c r="F106" s="197" t="s">
        <v>706</v>
      </c>
      <c r="G106" s="194"/>
      <c r="H106" s="198">
        <v>17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78</v>
      </c>
      <c r="AV106" s="13" t="s">
        <v>78</v>
      </c>
      <c r="AW106" s="13" t="s">
        <v>31</v>
      </c>
      <c r="AX106" s="13" t="s">
        <v>69</v>
      </c>
      <c r="AY106" s="204" t="s">
        <v>159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707</v>
      </c>
      <c r="G107" s="194"/>
      <c r="H107" s="198">
        <v>7.2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69</v>
      </c>
      <c r="AY107" s="204" t="s">
        <v>159</v>
      </c>
    </row>
    <row r="108" spans="1:65" s="14" customFormat="1" ht="11.25">
      <c r="B108" s="205"/>
      <c r="C108" s="206"/>
      <c r="D108" s="195" t="s">
        <v>168</v>
      </c>
      <c r="E108" s="207" t="s">
        <v>19</v>
      </c>
      <c r="F108" s="208" t="s">
        <v>170</v>
      </c>
      <c r="G108" s="206"/>
      <c r="H108" s="209">
        <v>24.2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78</v>
      </c>
      <c r="AV108" s="14" t="s">
        <v>166</v>
      </c>
      <c r="AW108" s="14" t="s">
        <v>31</v>
      </c>
      <c r="AX108" s="14" t="s">
        <v>76</v>
      </c>
      <c r="AY108" s="215" t="s">
        <v>159</v>
      </c>
    </row>
    <row r="109" spans="1:65" s="2" customFormat="1" ht="36">
      <c r="A109" s="36"/>
      <c r="B109" s="37"/>
      <c r="C109" s="180" t="s">
        <v>189</v>
      </c>
      <c r="D109" s="180" t="s">
        <v>161</v>
      </c>
      <c r="E109" s="181" t="s">
        <v>708</v>
      </c>
      <c r="F109" s="182" t="s">
        <v>709</v>
      </c>
      <c r="G109" s="183" t="s">
        <v>197</v>
      </c>
      <c r="H109" s="184">
        <v>32.6</v>
      </c>
      <c r="I109" s="185"/>
      <c r="J109" s="186">
        <f>ROUND(I109*H109,2)</f>
        <v>0</v>
      </c>
      <c r="K109" s="182" t="s">
        <v>459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166</v>
      </c>
      <c r="BM109" s="191" t="s">
        <v>710</v>
      </c>
    </row>
    <row r="110" spans="1:65" s="13" customFormat="1" ht="11.25">
      <c r="B110" s="193"/>
      <c r="C110" s="194"/>
      <c r="D110" s="195" t="s">
        <v>168</v>
      </c>
      <c r="E110" s="196" t="s">
        <v>19</v>
      </c>
      <c r="F110" s="197" t="s">
        <v>711</v>
      </c>
      <c r="G110" s="194"/>
      <c r="H110" s="198">
        <v>4.8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78</v>
      </c>
      <c r="AV110" s="13" t="s">
        <v>78</v>
      </c>
      <c r="AW110" s="13" t="s">
        <v>31</v>
      </c>
      <c r="AX110" s="13" t="s">
        <v>69</v>
      </c>
      <c r="AY110" s="204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712</v>
      </c>
      <c r="G111" s="194"/>
      <c r="H111" s="198">
        <v>2.4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69</v>
      </c>
      <c r="AY111" s="204" t="s">
        <v>159</v>
      </c>
    </row>
    <row r="112" spans="1:65" s="13" customFormat="1" ht="11.25">
      <c r="B112" s="193"/>
      <c r="C112" s="194"/>
      <c r="D112" s="195" t="s">
        <v>168</v>
      </c>
      <c r="E112" s="196" t="s">
        <v>19</v>
      </c>
      <c r="F112" s="197" t="s">
        <v>713</v>
      </c>
      <c r="G112" s="194"/>
      <c r="H112" s="198">
        <v>1.2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168</v>
      </c>
      <c r="AU112" s="204" t="s">
        <v>78</v>
      </c>
      <c r="AV112" s="13" t="s">
        <v>78</v>
      </c>
      <c r="AW112" s="13" t="s">
        <v>31</v>
      </c>
      <c r="AX112" s="13" t="s">
        <v>69</v>
      </c>
      <c r="AY112" s="204" t="s">
        <v>159</v>
      </c>
    </row>
    <row r="113" spans="1:65" s="13" customFormat="1" ht="11.25">
      <c r="B113" s="193"/>
      <c r="C113" s="194"/>
      <c r="D113" s="195" t="s">
        <v>168</v>
      </c>
      <c r="E113" s="196" t="s">
        <v>19</v>
      </c>
      <c r="F113" s="197" t="s">
        <v>714</v>
      </c>
      <c r="G113" s="194"/>
      <c r="H113" s="198">
        <v>24.2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78</v>
      </c>
      <c r="AV113" s="13" t="s">
        <v>78</v>
      </c>
      <c r="AW113" s="13" t="s">
        <v>31</v>
      </c>
      <c r="AX113" s="13" t="s">
        <v>69</v>
      </c>
      <c r="AY113" s="204" t="s">
        <v>159</v>
      </c>
    </row>
    <row r="114" spans="1:65" s="2" customFormat="1" ht="48">
      <c r="A114" s="36"/>
      <c r="B114" s="37"/>
      <c r="C114" s="180" t="s">
        <v>194</v>
      </c>
      <c r="D114" s="180" t="s">
        <v>161</v>
      </c>
      <c r="E114" s="181" t="s">
        <v>715</v>
      </c>
      <c r="F114" s="182" t="s">
        <v>716</v>
      </c>
      <c r="G114" s="183" t="s">
        <v>197</v>
      </c>
      <c r="H114" s="184">
        <v>108.54</v>
      </c>
      <c r="I114" s="185"/>
      <c r="J114" s="186">
        <f>ROUND(I114*H114,2)</f>
        <v>0</v>
      </c>
      <c r="K114" s="182" t="s">
        <v>459</v>
      </c>
      <c r="L114" s="41"/>
      <c r="M114" s="187" t="s">
        <v>19</v>
      </c>
      <c r="N114" s="188" t="s">
        <v>40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166</v>
      </c>
      <c r="AT114" s="191" t="s">
        <v>161</v>
      </c>
      <c r="AU114" s="191" t="s">
        <v>78</v>
      </c>
      <c r="AY114" s="19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76</v>
      </c>
      <c r="BK114" s="192">
        <f>ROUND(I114*H114,2)</f>
        <v>0</v>
      </c>
      <c r="BL114" s="19" t="s">
        <v>166</v>
      </c>
      <c r="BM114" s="191" t="s">
        <v>717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718</v>
      </c>
      <c r="G115" s="194"/>
      <c r="H115" s="198">
        <v>266.76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78</v>
      </c>
      <c r="AV115" s="13" t="s">
        <v>78</v>
      </c>
      <c r="AW115" s="13" t="s">
        <v>31</v>
      </c>
      <c r="AX115" s="13" t="s">
        <v>69</v>
      </c>
      <c r="AY115" s="204" t="s">
        <v>159</v>
      </c>
    </row>
    <row r="116" spans="1:65" s="13" customFormat="1" ht="11.25">
      <c r="B116" s="193"/>
      <c r="C116" s="194"/>
      <c r="D116" s="195" t="s">
        <v>168</v>
      </c>
      <c r="E116" s="196" t="s">
        <v>19</v>
      </c>
      <c r="F116" s="197" t="s">
        <v>719</v>
      </c>
      <c r="G116" s="194"/>
      <c r="H116" s="198">
        <v>8.9600000000000009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168</v>
      </c>
      <c r="AU116" s="204" t="s">
        <v>78</v>
      </c>
      <c r="AV116" s="13" t="s">
        <v>78</v>
      </c>
      <c r="AW116" s="13" t="s">
        <v>31</v>
      </c>
      <c r="AX116" s="13" t="s">
        <v>69</v>
      </c>
      <c r="AY116" s="204" t="s">
        <v>159</v>
      </c>
    </row>
    <row r="117" spans="1:65" s="16" customFormat="1" ht="11.25">
      <c r="B117" s="248"/>
      <c r="C117" s="249"/>
      <c r="D117" s="195" t="s">
        <v>168</v>
      </c>
      <c r="E117" s="250" t="s">
        <v>19</v>
      </c>
      <c r="F117" s="251" t="s">
        <v>720</v>
      </c>
      <c r="G117" s="249"/>
      <c r="H117" s="252">
        <v>275.72000000000003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168</v>
      </c>
      <c r="AU117" s="258" t="s">
        <v>78</v>
      </c>
      <c r="AV117" s="16" t="s">
        <v>175</v>
      </c>
      <c r="AW117" s="16" t="s">
        <v>31</v>
      </c>
      <c r="AX117" s="16" t="s">
        <v>69</v>
      </c>
      <c r="AY117" s="258" t="s">
        <v>159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721</v>
      </c>
      <c r="G118" s="194"/>
      <c r="H118" s="198">
        <v>-58.64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69</v>
      </c>
      <c r="AY118" s="204" t="s">
        <v>159</v>
      </c>
    </row>
    <row r="119" spans="1:65" s="14" customFormat="1" ht="11.25">
      <c r="B119" s="205"/>
      <c r="C119" s="206"/>
      <c r="D119" s="195" t="s">
        <v>168</v>
      </c>
      <c r="E119" s="207" t="s">
        <v>19</v>
      </c>
      <c r="F119" s="208" t="s">
        <v>170</v>
      </c>
      <c r="G119" s="206"/>
      <c r="H119" s="209">
        <v>217.08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78</v>
      </c>
      <c r="AV119" s="14" t="s">
        <v>166</v>
      </c>
      <c r="AW119" s="14" t="s">
        <v>31</v>
      </c>
      <c r="AX119" s="14" t="s">
        <v>69</v>
      </c>
      <c r="AY119" s="215" t="s">
        <v>159</v>
      </c>
    </row>
    <row r="120" spans="1:65" s="13" customFormat="1" ht="11.25">
      <c r="B120" s="193"/>
      <c r="C120" s="194"/>
      <c r="D120" s="195" t="s">
        <v>168</v>
      </c>
      <c r="E120" s="196" t="s">
        <v>19</v>
      </c>
      <c r="F120" s="197" t="s">
        <v>722</v>
      </c>
      <c r="G120" s="194"/>
      <c r="H120" s="198">
        <v>108.54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78</v>
      </c>
      <c r="AV120" s="13" t="s">
        <v>78</v>
      </c>
      <c r="AW120" s="13" t="s">
        <v>31</v>
      </c>
      <c r="AX120" s="13" t="s">
        <v>76</v>
      </c>
      <c r="AY120" s="204" t="s">
        <v>159</v>
      </c>
    </row>
    <row r="121" spans="1:65" s="2" customFormat="1" ht="48">
      <c r="A121" s="36"/>
      <c r="B121" s="37"/>
      <c r="C121" s="180" t="s">
        <v>203</v>
      </c>
      <c r="D121" s="180" t="s">
        <v>161</v>
      </c>
      <c r="E121" s="181" t="s">
        <v>723</v>
      </c>
      <c r="F121" s="182" t="s">
        <v>724</v>
      </c>
      <c r="G121" s="183" t="s">
        <v>197</v>
      </c>
      <c r="H121" s="184">
        <v>108.54</v>
      </c>
      <c r="I121" s="185"/>
      <c r="J121" s="186">
        <f>ROUND(I121*H121,2)</f>
        <v>0</v>
      </c>
      <c r="K121" s="182" t="s">
        <v>459</v>
      </c>
      <c r="L121" s="41"/>
      <c r="M121" s="187" t="s">
        <v>19</v>
      </c>
      <c r="N121" s="188" t="s">
        <v>40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78</v>
      </c>
      <c r="AY121" s="19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166</v>
      </c>
      <c r="BM121" s="191" t="s">
        <v>725</v>
      </c>
    </row>
    <row r="122" spans="1:65" s="2" customFormat="1" ht="36">
      <c r="A122" s="36"/>
      <c r="B122" s="37"/>
      <c r="C122" s="180" t="s">
        <v>208</v>
      </c>
      <c r="D122" s="180" t="s">
        <v>161</v>
      </c>
      <c r="E122" s="181" t="s">
        <v>726</v>
      </c>
      <c r="F122" s="182" t="s">
        <v>727</v>
      </c>
      <c r="G122" s="183" t="s">
        <v>164</v>
      </c>
      <c r="H122" s="184">
        <v>535.76</v>
      </c>
      <c r="I122" s="185"/>
      <c r="J122" s="186">
        <f>ROUND(I122*H122,2)</f>
        <v>0</v>
      </c>
      <c r="K122" s="182" t="s">
        <v>459</v>
      </c>
      <c r="L122" s="41"/>
      <c r="M122" s="187" t="s">
        <v>19</v>
      </c>
      <c r="N122" s="188" t="s">
        <v>40</v>
      </c>
      <c r="O122" s="66"/>
      <c r="P122" s="189">
        <f>O122*H122</f>
        <v>0</v>
      </c>
      <c r="Q122" s="189">
        <v>8.3850999999999999E-4</v>
      </c>
      <c r="R122" s="189">
        <f>Q122*H122</f>
        <v>0.44924011759999999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78</v>
      </c>
      <c r="AY122" s="19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166</v>
      </c>
      <c r="BM122" s="191" t="s">
        <v>728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729</v>
      </c>
      <c r="G123" s="194"/>
      <c r="H123" s="198">
        <v>513.36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69</v>
      </c>
      <c r="AY123" s="204" t="s">
        <v>159</v>
      </c>
    </row>
    <row r="124" spans="1:65" s="13" customFormat="1" ht="11.25">
      <c r="B124" s="193"/>
      <c r="C124" s="194"/>
      <c r="D124" s="195" t="s">
        <v>168</v>
      </c>
      <c r="E124" s="196" t="s">
        <v>19</v>
      </c>
      <c r="F124" s="197" t="s">
        <v>730</v>
      </c>
      <c r="G124" s="194"/>
      <c r="H124" s="198">
        <v>22.4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168</v>
      </c>
      <c r="AU124" s="204" t="s">
        <v>78</v>
      </c>
      <c r="AV124" s="13" t="s">
        <v>78</v>
      </c>
      <c r="AW124" s="13" t="s">
        <v>31</v>
      </c>
      <c r="AX124" s="13" t="s">
        <v>69</v>
      </c>
      <c r="AY124" s="204" t="s">
        <v>159</v>
      </c>
    </row>
    <row r="125" spans="1:65" s="14" customFormat="1" ht="11.25">
      <c r="B125" s="205"/>
      <c r="C125" s="206"/>
      <c r="D125" s="195" t="s">
        <v>168</v>
      </c>
      <c r="E125" s="207" t="s">
        <v>19</v>
      </c>
      <c r="F125" s="208" t="s">
        <v>170</v>
      </c>
      <c r="G125" s="206"/>
      <c r="H125" s="209">
        <v>535.76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78</v>
      </c>
      <c r="AV125" s="14" t="s">
        <v>166</v>
      </c>
      <c r="AW125" s="14" t="s">
        <v>31</v>
      </c>
      <c r="AX125" s="14" t="s">
        <v>76</v>
      </c>
      <c r="AY125" s="215" t="s">
        <v>159</v>
      </c>
    </row>
    <row r="126" spans="1:65" s="2" customFormat="1" ht="44.25" customHeight="1">
      <c r="A126" s="36"/>
      <c r="B126" s="37"/>
      <c r="C126" s="180" t="s">
        <v>213</v>
      </c>
      <c r="D126" s="180" t="s">
        <v>161</v>
      </c>
      <c r="E126" s="181" t="s">
        <v>731</v>
      </c>
      <c r="F126" s="182" t="s">
        <v>732</v>
      </c>
      <c r="G126" s="183" t="s">
        <v>164</v>
      </c>
      <c r="H126" s="184">
        <v>535.76</v>
      </c>
      <c r="I126" s="185"/>
      <c r="J126" s="186">
        <f>ROUND(I126*H126,2)</f>
        <v>0</v>
      </c>
      <c r="K126" s="182" t="s">
        <v>459</v>
      </c>
      <c r="L126" s="41"/>
      <c r="M126" s="187" t="s">
        <v>19</v>
      </c>
      <c r="N126" s="188" t="s">
        <v>40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166</v>
      </c>
      <c r="AT126" s="191" t="s">
        <v>161</v>
      </c>
      <c r="AU126" s="191" t="s">
        <v>78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76</v>
      </c>
      <c r="BK126" s="192">
        <f>ROUND(I126*H126,2)</f>
        <v>0</v>
      </c>
      <c r="BL126" s="19" t="s">
        <v>166</v>
      </c>
      <c r="BM126" s="191" t="s">
        <v>733</v>
      </c>
    </row>
    <row r="127" spans="1:65" s="2" customFormat="1" ht="48">
      <c r="A127" s="36"/>
      <c r="B127" s="37"/>
      <c r="C127" s="180" t="s">
        <v>218</v>
      </c>
      <c r="D127" s="180" t="s">
        <v>161</v>
      </c>
      <c r="E127" s="181" t="s">
        <v>734</v>
      </c>
      <c r="F127" s="182" t="s">
        <v>735</v>
      </c>
      <c r="G127" s="183" t="s">
        <v>230</v>
      </c>
      <c r="H127" s="184">
        <v>338.30599999999998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40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166</v>
      </c>
      <c r="AT127" s="191" t="s">
        <v>161</v>
      </c>
      <c r="AU127" s="191" t="s">
        <v>78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76</v>
      </c>
      <c r="BK127" s="192">
        <f>ROUND(I127*H127,2)</f>
        <v>0</v>
      </c>
      <c r="BL127" s="19" t="s">
        <v>166</v>
      </c>
      <c r="BM127" s="191" t="s">
        <v>736</v>
      </c>
    </row>
    <row r="128" spans="1:65" s="15" customFormat="1" ht="11.25">
      <c r="B128" s="230"/>
      <c r="C128" s="231"/>
      <c r="D128" s="195" t="s">
        <v>168</v>
      </c>
      <c r="E128" s="232" t="s">
        <v>19</v>
      </c>
      <c r="F128" s="233" t="s">
        <v>737</v>
      </c>
      <c r="G128" s="231"/>
      <c r="H128" s="232" t="s">
        <v>19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168</v>
      </c>
      <c r="AU128" s="239" t="s">
        <v>78</v>
      </c>
      <c r="AV128" s="15" t="s">
        <v>76</v>
      </c>
      <c r="AW128" s="15" t="s">
        <v>31</v>
      </c>
      <c r="AX128" s="15" t="s">
        <v>69</v>
      </c>
      <c r="AY128" s="239" t="s">
        <v>159</v>
      </c>
    </row>
    <row r="129" spans="1:65" s="13" customFormat="1" ht="11.25">
      <c r="B129" s="193"/>
      <c r="C129" s="194"/>
      <c r="D129" s="195" t="s">
        <v>168</v>
      </c>
      <c r="E129" s="196" t="s">
        <v>19</v>
      </c>
      <c r="F129" s="197" t="s">
        <v>738</v>
      </c>
      <c r="G129" s="194"/>
      <c r="H129" s="198">
        <v>217.08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31</v>
      </c>
      <c r="AX129" s="13" t="s">
        <v>69</v>
      </c>
      <c r="AY129" s="204" t="s">
        <v>159</v>
      </c>
    </row>
    <row r="130" spans="1:65" s="13" customFormat="1" ht="11.25">
      <c r="B130" s="193"/>
      <c r="C130" s="194"/>
      <c r="D130" s="195" t="s">
        <v>168</v>
      </c>
      <c r="E130" s="196" t="s">
        <v>19</v>
      </c>
      <c r="F130" s="197" t="s">
        <v>739</v>
      </c>
      <c r="G130" s="194"/>
      <c r="H130" s="198">
        <v>-73.111999999999995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78</v>
      </c>
      <c r="AV130" s="13" t="s">
        <v>78</v>
      </c>
      <c r="AW130" s="13" t="s">
        <v>31</v>
      </c>
      <c r="AX130" s="13" t="s">
        <v>69</v>
      </c>
      <c r="AY130" s="204" t="s">
        <v>159</v>
      </c>
    </row>
    <row r="131" spans="1:65" s="13" customFormat="1" ht="11.25">
      <c r="B131" s="193"/>
      <c r="C131" s="194"/>
      <c r="D131" s="195" t="s">
        <v>168</v>
      </c>
      <c r="E131" s="196" t="s">
        <v>19</v>
      </c>
      <c r="F131" s="197" t="s">
        <v>740</v>
      </c>
      <c r="G131" s="194"/>
      <c r="H131" s="198">
        <v>43.98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78</v>
      </c>
      <c r="AV131" s="13" t="s">
        <v>78</v>
      </c>
      <c r="AW131" s="13" t="s">
        <v>31</v>
      </c>
      <c r="AX131" s="13" t="s">
        <v>69</v>
      </c>
      <c r="AY131" s="204" t="s">
        <v>159</v>
      </c>
    </row>
    <row r="132" spans="1:65" s="14" customFormat="1" ht="11.25">
      <c r="B132" s="205"/>
      <c r="C132" s="206"/>
      <c r="D132" s="195" t="s">
        <v>168</v>
      </c>
      <c r="E132" s="207" t="s">
        <v>19</v>
      </c>
      <c r="F132" s="208" t="s">
        <v>170</v>
      </c>
      <c r="G132" s="206"/>
      <c r="H132" s="209">
        <v>187.94800000000001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78</v>
      </c>
      <c r="AV132" s="14" t="s">
        <v>166</v>
      </c>
      <c r="AW132" s="14" t="s">
        <v>31</v>
      </c>
      <c r="AX132" s="14" t="s">
        <v>69</v>
      </c>
      <c r="AY132" s="215" t="s">
        <v>159</v>
      </c>
    </row>
    <row r="133" spans="1:65" s="13" customFormat="1" ht="11.25">
      <c r="B133" s="193"/>
      <c r="C133" s="194"/>
      <c r="D133" s="195" t="s">
        <v>168</v>
      </c>
      <c r="E133" s="196" t="s">
        <v>19</v>
      </c>
      <c r="F133" s="197" t="s">
        <v>741</v>
      </c>
      <c r="G133" s="194"/>
      <c r="H133" s="198">
        <v>338.30599999999998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78</v>
      </c>
      <c r="AV133" s="13" t="s">
        <v>78</v>
      </c>
      <c r="AW133" s="13" t="s">
        <v>31</v>
      </c>
      <c r="AX133" s="13" t="s">
        <v>76</v>
      </c>
      <c r="AY133" s="204" t="s">
        <v>159</v>
      </c>
    </row>
    <row r="134" spans="1:65" s="2" customFormat="1" ht="44.25" customHeight="1">
      <c r="A134" s="36"/>
      <c r="B134" s="37"/>
      <c r="C134" s="180" t="s">
        <v>222</v>
      </c>
      <c r="D134" s="180" t="s">
        <v>161</v>
      </c>
      <c r="E134" s="181" t="s">
        <v>742</v>
      </c>
      <c r="F134" s="182" t="s">
        <v>743</v>
      </c>
      <c r="G134" s="183" t="s">
        <v>197</v>
      </c>
      <c r="H134" s="184">
        <v>146.22399999999999</v>
      </c>
      <c r="I134" s="185"/>
      <c r="J134" s="186">
        <f>ROUND(I134*H134,2)</f>
        <v>0</v>
      </c>
      <c r="K134" s="182" t="s">
        <v>459</v>
      </c>
      <c r="L134" s="41"/>
      <c r="M134" s="187" t="s">
        <v>19</v>
      </c>
      <c r="N134" s="188" t="s">
        <v>40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78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166</v>
      </c>
      <c r="BM134" s="191" t="s">
        <v>744</v>
      </c>
    </row>
    <row r="135" spans="1:65" s="13" customFormat="1" ht="11.25">
      <c r="B135" s="193"/>
      <c r="C135" s="194"/>
      <c r="D135" s="195" t="s">
        <v>168</v>
      </c>
      <c r="E135" s="196" t="s">
        <v>19</v>
      </c>
      <c r="F135" s="197" t="s">
        <v>738</v>
      </c>
      <c r="G135" s="194"/>
      <c r="H135" s="198">
        <v>217.08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168</v>
      </c>
      <c r="AU135" s="204" t="s">
        <v>78</v>
      </c>
      <c r="AV135" s="13" t="s">
        <v>78</v>
      </c>
      <c r="AW135" s="13" t="s">
        <v>31</v>
      </c>
      <c r="AX135" s="13" t="s">
        <v>69</v>
      </c>
      <c r="AY135" s="204" t="s">
        <v>159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745</v>
      </c>
      <c r="G136" s="194"/>
      <c r="H136" s="198">
        <v>-14.82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69</v>
      </c>
      <c r="AY136" s="204" t="s">
        <v>159</v>
      </c>
    </row>
    <row r="137" spans="1:65" s="13" customFormat="1" ht="11.25">
      <c r="B137" s="193"/>
      <c r="C137" s="194"/>
      <c r="D137" s="195" t="s">
        <v>168</v>
      </c>
      <c r="E137" s="196" t="s">
        <v>19</v>
      </c>
      <c r="F137" s="197" t="s">
        <v>746</v>
      </c>
      <c r="G137" s="194"/>
      <c r="H137" s="198">
        <v>-56.036000000000001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168</v>
      </c>
      <c r="AU137" s="204" t="s">
        <v>78</v>
      </c>
      <c r="AV137" s="13" t="s">
        <v>78</v>
      </c>
      <c r="AW137" s="13" t="s">
        <v>31</v>
      </c>
      <c r="AX137" s="13" t="s">
        <v>69</v>
      </c>
      <c r="AY137" s="204" t="s">
        <v>159</v>
      </c>
    </row>
    <row r="138" spans="1:65" s="14" customFormat="1" ht="11.25">
      <c r="B138" s="205"/>
      <c r="C138" s="206"/>
      <c r="D138" s="195" t="s">
        <v>168</v>
      </c>
      <c r="E138" s="207" t="s">
        <v>19</v>
      </c>
      <c r="F138" s="208" t="s">
        <v>170</v>
      </c>
      <c r="G138" s="206"/>
      <c r="H138" s="209">
        <v>146.22399999999999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78</v>
      </c>
      <c r="AV138" s="14" t="s">
        <v>166</v>
      </c>
      <c r="AW138" s="14" t="s">
        <v>31</v>
      </c>
      <c r="AX138" s="14" t="s">
        <v>76</v>
      </c>
      <c r="AY138" s="215" t="s">
        <v>159</v>
      </c>
    </row>
    <row r="139" spans="1:65" s="2" customFormat="1" ht="16.5" customHeight="1">
      <c r="A139" s="36"/>
      <c r="B139" s="37"/>
      <c r="C139" s="216" t="s">
        <v>227</v>
      </c>
      <c r="D139" s="216" t="s">
        <v>238</v>
      </c>
      <c r="E139" s="217" t="s">
        <v>239</v>
      </c>
      <c r="F139" s="218" t="s">
        <v>747</v>
      </c>
      <c r="G139" s="219" t="s">
        <v>230</v>
      </c>
      <c r="H139" s="220">
        <v>138.91300000000001</v>
      </c>
      <c r="I139" s="221"/>
      <c r="J139" s="222">
        <f>ROUND(I139*H139,2)</f>
        <v>0</v>
      </c>
      <c r="K139" s="218" t="s">
        <v>459</v>
      </c>
      <c r="L139" s="223"/>
      <c r="M139" s="224" t="s">
        <v>19</v>
      </c>
      <c r="N139" s="225" t="s">
        <v>40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203</v>
      </c>
      <c r="AT139" s="191" t="s">
        <v>238</v>
      </c>
      <c r="AU139" s="191" t="s">
        <v>78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76</v>
      </c>
      <c r="BK139" s="192">
        <f>ROUND(I139*H139,2)</f>
        <v>0</v>
      </c>
      <c r="BL139" s="19" t="s">
        <v>166</v>
      </c>
      <c r="BM139" s="191" t="s">
        <v>748</v>
      </c>
    </row>
    <row r="140" spans="1:65" s="15" customFormat="1" ht="11.25">
      <c r="B140" s="230"/>
      <c r="C140" s="231"/>
      <c r="D140" s="195" t="s">
        <v>168</v>
      </c>
      <c r="E140" s="232" t="s">
        <v>19</v>
      </c>
      <c r="F140" s="233" t="s">
        <v>749</v>
      </c>
      <c r="G140" s="231"/>
      <c r="H140" s="232" t="s">
        <v>19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168</v>
      </c>
      <c r="AU140" s="239" t="s">
        <v>78</v>
      </c>
      <c r="AV140" s="15" t="s">
        <v>76</v>
      </c>
      <c r="AW140" s="15" t="s">
        <v>31</v>
      </c>
      <c r="AX140" s="15" t="s">
        <v>69</v>
      </c>
      <c r="AY140" s="239" t="s">
        <v>159</v>
      </c>
    </row>
    <row r="141" spans="1:65" s="13" customFormat="1" ht="11.25">
      <c r="B141" s="193"/>
      <c r="C141" s="194"/>
      <c r="D141" s="195" t="s">
        <v>168</v>
      </c>
      <c r="E141" s="196" t="s">
        <v>19</v>
      </c>
      <c r="F141" s="197" t="s">
        <v>750</v>
      </c>
      <c r="G141" s="194"/>
      <c r="H141" s="198">
        <v>138.91300000000001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78</v>
      </c>
      <c r="AV141" s="13" t="s">
        <v>78</v>
      </c>
      <c r="AW141" s="13" t="s">
        <v>31</v>
      </c>
      <c r="AX141" s="13" t="s">
        <v>76</v>
      </c>
      <c r="AY141" s="204" t="s">
        <v>159</v>
      </c>
    </row>
    <row r="142" spans="1:65" s="2" customFormat="1" ht="66.75" customHeight="1">
      <c r="A142" s="36"/>
      <c r="B142" s="37"/>
      <c r="C142" s="180" t="s">
        <v>233</v>
      </c>
      <c r="D142" s="180" t="s">
        <v>161</v>
      </c>
      <c r="E142" s="181" t="s">
        <v>244</v>
      </c>
      <c r="F142" s="182" t="s">
        <v>751</v>
      </c>
      <c r="G142" s="183" t="s">
        <v>197</v>
      </c>
      <c r="H142" s="184">
        <v>56.036000000000001</v>
      </c>
      <c r="I142" s="185"/>
      <c r="J142" s="186">
        <f>ROUND(I142*H142,2)</f>
        <v>0</v>
      </c>
      <c r="K142" s="182" t="s">
        <v>459</v>
      </c>
      <c r="L142" s="41"/>
      <c r="M142" s="187" t="s">
        <v>19</v>
      </c>
      <c r="N142" s="188" t="s">
        <v>40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78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76</v>
      </c>
      <c r="BK142" s="192">
        <f>ROUND(I142*H142,2)</f>
        <v>0</v>
      </c>
      <c r="BL142" s="19" t="s">
        <v>166</v>
      </c>
      <c r="BM142" s="191" t="s">
        <v>752</v>
      </c>
    </row>
    <row r="143" spans="1:65" s="13" customFormat="1" ht="11.25">
      <c r="B143" s="193"/>
      <c r="C143" s="194"/>
      <c r="D143" s="195" t="s">
        <v>168</v>
      </c>
      <c r="E143" s="196" t="s">
        <v>19</v>
      </c>
      <c r="F143" s="197" t="s">
        <v>753</v>
      </c>
      <c r="G143" s="194"/>
      <c r="H143" s="198">
        <v>54.188000000000002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168</v>
      </c>
      <c r="AU143" s="204" t="s">
        <v>78</v>
      </c>
      <c r="AV143" s="13" t="s">
        <v>78</v>
      </c>
      <c r="AW143" s="13" t="s">
        <v>31</v>
      </c>
      <c r="AX143" s="13" t="s">
        <v>69</v>
      </c>
      <c r="AY143" s="204" t="s">
        <v>159</v>
      </c>
    </row>
    <row r="144" spans="1:65" s="13" customFormat="1" ht="11.25">
      <c r="B144" s="193"/>
      <c r="C144" s="194"/>
      <c r="D144" s="195" t="s">
        <v>168</v>
      </c>
      <c r="E144" s="196" t="s">
        <v>19</v>
      </c>
      <c r="F144" s="197" t="s">
        <v>754</v>
      </c>
      <c r="G144" s="194"/>
      <c r="H144" s="198">
        <v>1.8480000000000001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168</v>
      </c>
      <c r="AU144" s="204" t="s">
        <v>78</v>
      </c>
      <c r="AV144" s="13" t="s">
        <v>78</v>
      </c>
      <c r="AW144" s="13" t="s">
        <v>31</v>
      </c>
      <c r="AX144" s="13" t="s">
        <v>69</v>
      </c>
      <c r="AY144" s="204" t="s">
        <v>159</v>
      </c>
    </row>
    <row r="145" spans="1:65" s="14" customFormat="1" ht="11.25">
      <c r="B145" s="205"/>
      <c r="C145" s="206"/>
      <c r="D145" s="195" t="s">
        <v>168</v>
      </c>
      <c r="E145" s="207" t="s">
        <v>19</v>
      </c>
      <c r="F145" s="208" t="s">
        <v>170</v>
      </c>
      <c r="G145" s="206"/>
      <c r="H145" s="209">
        <v>56.036000000000001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78</v>
      </c>
      <c r="AV145" s="14" t="s">
        <v>166</v>
      </c>
      <c r="AW145" s="14" t="s">
        <v>31</v>
      </c>
      <c r="AX145" s="14" t="s">
        <v>76</v>
      </c>
      <c r="AY145" s="215" t="s">
        <v>159</v>
      </c>
    </row>
    <row r="146" spans="1:65" s="2" customFormat="1" ht="16.5" customHeight="1">
      <c r="A146" s="36"/>
      <c r="B146" s="37"/>
      <c r="C146" s="216" t="s">
        <v>8</v>
      </c>
      <c r="D146" s="216" t="s">
        <v>238</v>
      </c>
      <c r="E146" s="217" t="s">
        <v>755</v>
      </c>
      <c r="F146" s="218" t="s">
        <v>756</v>
      </c>
      <c r="G146" s="219" t="s">
        <v>230</v>
      </c>
      <c r="H146" s="220">
        <v>114.874</v>
      </c>
      <c r="I146" s="221"/>
      <c r="J146" s="222">
        <f>ROUND(I146*H146,2)</f>
        <v>0</v>
      </c>
      <c r="K146" s="218" t="s">
        <v>459</v>
      </c>
      <c r="L146" s="223"/>
      <c r="M146" s="224" t="s">
        <v>19</v>
      </c>
      <c r="N146" s="225" t="s">
        <v>40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203</v>
      </c>
      <c r="AT146" s="191" t="s">
        <v>238</v>
      </c>
      <c r="AU146" s="191" t="s">
        <v>78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76</v>
      </c>
      <c r="BK146" s="192">
        <f>ROUND(I146*H146,2)</f>
        <v>0</v>
      </c>
      <c r="BL146" s="19" t="s">
        <v>166</v>
      </c>
      <c r="BM146" s="191" t="s">
        <v>757</v>
      </c>
    </row>
    <row r="147" spans="1:65" s="13" customFormat="1" ht="11.25">
      <c r="B147" s="193"/>
      <c r="C147" s="194"/>
      <c r="D147" s="195" t="s">
        <v>168</v>
      </c>
      <c r="E147" s="196" t="s">
        <v>19</v>
      </c>
      <c r="F147" s="197" t="s">
        <v>758</v>
      </c>
      <c r="G147" s="194"/>
      <c r="H147" s="198">
        <v>114.874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168</v>
      </c>
      <c r="AU147" s="204" t="s">
        <v>78</v>
      </c>
      <c r="AV147" s="13" t="s">
        <v>78</v>
      </c>
      <c r="AW147" s="13" t="s">
        <v>31</v>
      </c>
      <c r="AX147" s="13" t="s">
        <v>76</v>
      </c>
      <c r="AY147" s="204" t="s">
        <v>159</v>
      </c>
    </row>
    <row r="148" spans="1:65" s="12" customFormat="1" ht="22.9" customHeight="1">
      <c r="B148" s="164"/>
      <c r="C148" s="165"/>
      <c r="D148" s="166" t="s">
        <v>68</v>
      </c>
      <c r="E148" s="178" t="s">
        <v>166</v>
      </c>
      <c r="F148" s="178" t="s">
        <v>759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SUM(P149:P152)</f>
        <v>0</v>
      </c>
      <c r="Q148" s="172"/>
      <c r="R148" s="173">
        <f>SUM(R149:R152)</f>
        <v>0</v>
      </c>
      <c r="S148" s="172"/>
      <c r="T148" s="174">
        <f>SUM(T149:T152)</f>
        <v>0</v>
      </c>
      <c r="AR148" s="175" t="s">
        <v>76</v>
      </c>
      <c r="AT148" s="176" t="s">
        <v>68</v>
      </c>
      <c r="AU148" s="176" t="s">
        <v>76</v>
      </c>
      <c r="AY148" s="175" t="s">
        <v>159</v>
      </c>
      <c r="BK148" s="177">
        <f>SUM(BK149:BK152)</f>
        <v>0</v>
      </c>
    </row>
    <row r="149" spans="1:65" s="2" customFormat="1" ht="33" customHeight="1">
      <c r="A149" s="36"/>
      <c r="B149" s="37"/>
      <c r="C149" s="180" t="s">
        <v>243</v>
      </c>
      <c r="D149" s="180" t="s">
        <v>161</v>
      </c>
      <c r="E149" s="181" t="s">
        <v>760</v>
      </c>
      <c r="F149" s="182" t="s">
        <v>761</v>
      </c>
      <c r="G149" s="183" t="s">
        <v>197</v>
      </c>
      <c r="H149" s="184">
        <v>14.82</v>
      </c>
      <c r="I149" s="185"/>
      <c r="J149" s="186">
        <f>ROUND(I149*H149,2)</f>
        <v>0</v>
      </c>
      <c r="K149" s="182" t="s">
        <v>459</v>
      </c>
      <c r="L149" s="41"/>
      <c r="M149" s="187" t="s">
        <v>19</v>
      </c>
      <c r="N149" s="188" t="s">
        <v>40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78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166</v>
      </c>
      <c r="BM149" s="191" t="s">
        <v>762</v>
      </c>
    </row>
    <row r="150" spans="1:65" s="13" customFormat="1" ht="11.25">
      <c r="B150" s="193"/>
      <c r="C150" s="194"/>
      <c r="D150" s="195" t="s">
        <v>168</v>
      </c>
      <c r="E150" s="196" t="s">
        <v>19</v>
      </c>
      <c r="F150" s="197" t="s">
        <v>763</v>
      </c>
      <c r="G150" s="194"/>
      <c r="H150" s="198">
        <v>14.26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168</v>
      </c>
      <c r="AU150" s="204" t="s">
        <v>78</v>
      </c>
      <c r="AV150" s="13" t="s">
        <v>78</v>
      </c>
      <c r="AW150" s="13" t="s">
        <v>31</v>
      </c>
      <c r="AX150" s="13" t="s">
        <v>69</v>
      </c>
      <c r="AY150" s="204" t="s">
        <v>159</v>
      </c>
    </row>
    <row r="151" spans="1:65" s="13" customFormat="1" ht="11.25">
      <c r="B151" s="193"/>
      <c r="C151" s="194"/>
      <c r="D151" s="195" t="s">
        <v>168</v>
      </c>
      <c r="E151" s="196" t="s">
        <v>19</v>
      </c>
      <c r="F151" s="197" t="s">
        <v>764</v>
      </c>
      <c r="G151" s="194"/>
      <c r="H151" s="198">
        <v>0.56000000000000005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78</v>
      </c>
      <c r="AV151" s="13" t="s">
        <v>78</v>
      </c>
      <c r="AW151" s="13" t="s">
        <v>31</v>
      </c>
      <c r="AX151" s="13" t="s">
        <v>69</v>
      </c>
      <c r="AY151" s="204" t="s">
        <v>159</v>
      </c>
    </row>
    <row r="152" spans="1:65" s="14" customFormat="1" ht="11.25">
      <c r="B152" s="205"/>
      <c r="C152" s="206"/>
      <c r="D152" s="195" t="s">
        <v>168</v>
      </c>
      <c r="E152" s="207" t="s">
        <v>19</v>
      </c>
      <c r="F152" s="208" t="s">
        <v>170</v>
      </c>
      <c r="G152" s="206"/>
      <c r="H152" s="209">
        <v>14.82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78</v>
      </c>
      <c r="AV152" s="14" t="s">
        <v>166</v>
      </c>
      <c r="AW152" s="14" t="s">
        <v>31</v>
      </c>
      <c r="AX152" s="14" t="s">
        <v>76</v>
      </c>
      <c r="AY152" s="215" t="s">
        <v>159</v>
      </c>
    </row>
    <row r="153" spans="1:65" s="12" customFormat="1" ht="22.9" customHeight="1">
      <c r="B153" s="164"/>
      <c r="C153" s="165"/>
      <c r="D153" s="166" t="s">
        <v>68</v>
      </c>
      <c r="E153" s="178" t="s">
        <v>185</v>
      </c>
      <c r="F153" s="178" t="s">
        <v>765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SUM(P154:P157)</f>
        <v>0</v>
      </c>
      <c r="Q153" s="172"/>
      <c r="R153" s="173">
        <f>SUM(R154:R157)</f>
        <v>132.81959999999998</v>
      </c>
      <c r="S153" s="172"/>
      <c r="T153" s="174">
        <f>SUM(T154:T157)</f>
        <v>0</v>
      </c>
      <c r="AR153" s="175" t="s">
        <v>76</v>
      </c>
      <c r="AT153" s="176" t="s">
        <v>68</v>
      </c>
      <c r="AU153" s="176" t="s">
        <v>76</v>
      </c>
      <c r="AY153" s="175" t="s">
        <v>159</v>
      </c>
      <c r="BK153" s="177">
        <f>SUM(BK154:BK157)</f>
        <v>0</v>
      </c>
    </row>
    <row r="154" spans="1:65" s="2" customFormat="1" ht="24">
      <c r="A154" s="36"/>
      <c r="B154" s="37"/>
      <c r="C154" s="180" t="s">
        <v>248</v>
      </c>
      <c r="D154" s="180" t="s">
        <v>161</v>
      </c>
      <c r="E154" s="181" t="s">
        <v>766</v>
      </c>
      <c r="F154" s="182" t="s">
        <v>767</v>
      </c>
      <c r="G154" s="183" t="s">
        <v>164</v>
      </c>
      <c r="H154" s="184">
        <v>146.6</v>
      </c>
      <c r="I154" s="185"/>
      <c r="J154" s="186">
        <f>ROUND(I154*H154,2)</f>
        <v>0</v>
      </c>
      <c r="K154" s="182" t="s">
        <v>459</v>
      </c>
      <c r="L154" s="41"/>
      <c r="M154" s="187" t="s">
        <v>19</v>
      </c>
      <c r="N154" s="188" t="s">
        <v>40</v>
      </c>
      <c r="O154" s="66"/>
      <c r="P154" s="189">
        <f>O154*H154</f>
        <v>0</v>
      </c>
      <c r="Q154" s="189">
        <v>0.69</v>
      </c>
      <c r="R154" s="189">
        <f>Q154*H154</f>
        <v>101.15399999999998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166</v>
      </c>
      <c r="AT154" s="191" t="s">
        <v>161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768</v>
      </c>
    </row>
    <row r="155" spans="1:65" s="13" customFormat="1" ht="11.25">
      <c r="B155" s="193"/>
      <c r="C155" s="194"/>
      <c r="D155" s="195" t="s">
        <v>168</v>
      </c>
      <c r="E155" s="196" t="s">
        <v>19</v>
      </c>
      <c r="F155" s="197" t="s">
        <v>769</v>
      </c>
      <c r="G155" s="194"/>
      <c r="H155" s="198">
        <v>146.6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78</v>
      </c>
      <c r="AV155" s="13" t="s">
        <v>78</v>
      </c>
      <c r="AW155" s="13" t="s">
        <v>31</v>
      </c>
      <c r="AX155" s="13" t="s">
        <v>76</v>
      </c>
      <c r="AY155" s="204" t="s">
        <v>159</v>
      </c>
    </row>
    <row r="156" spans="1:65" s="2" customFormat="1" ht="33" customHeight="1">
      <c r="A156" s="36"/>
      <c r="B156" s="37"/>
      <c r="C156" s="180" t="s">
        <v>253</v>
      </c>
      <c r="D156" s="180" t="s">
        <v>161</v>
      </c>
      <c r="E156" s="181" t="s">
        <v>770</v>
      </c>
      <c r="F156" s="182" t="s">
        <v>771</v>
      </c>
      <c r="G156" s="183" t="s">
        <v>164</v>
      </c>
      <c r="H156" s="184">
        <v>146.6</v>
      </c>
      <c r="I156" s="185"/>
      <c r="J156" s="186">
        <f>ROUND(I156*H156,2)</f>
        <v>0</v>
      </c>
      <c r="K156" s="182" t="s">
        <v>459</v>
      </c>
      <c r="L156" s="41"/>
      <c r="M156" s="187" t="s">
        <v>19</v>
      </c>
      <c r="N156" s="188" t="s">
        <v>40</v>
      </c>
      <c r="O156" s="66"/>
      <c r="P156" s="189">
        <f>O156*H156</f>
        <v>0</v>
      </c>
      <c r="Q156" s="189">
        <v>0.216</v>
      </c>
      <c r="R156" s="189">
        <f>Q156*H156</f>
        <v>31.665599999999998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166</v>
      </c>
      <c r="AT156" s="191" t="s">
        <v>161</v>
      </c>
      <c r="AU156" s="191" t="s">
        <v>78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76</v>
      </c>
      <c r="BK156" s="192">
        <f>ROUND(I156*H156,2)</f>
        <v>0</v>
      </c>
      <c r="BL156" s="19" t="s">
        <v>166</v>
      </c>
      <c r="BM156" s="191" t="s">
        <v>772</v>
      </c>
    </row>
    <row r="157" spans="1:65" s="13" customFormat="1" ht="11.25">
      <c r="B157" s="193"/>
      <c r="C157" s="194"/>
      <c r="D157" s="195" t="s">
        <v>168</v>
      </c>
      <c r="E157" s="196" t="s">
        <v>19</v>
      </c>
      <c r="F157" s="197" t="s">
        <v>773</v>
      </c>
      <c r="G157" s="194"/>
      <c r="H157" s="198">
        <v>146.6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78</v>
      </c>
      <c r="AV157" s="13" t="s">
        <v>78</v>
      </c>
      <c r="AW157" s="13" t="s">
        <v>31</v>
      </c>
      <c r="AX157" s="13" t="s">
        <v>76</v>
      </c>
      <c r="AY157" s="204" t="s">
        <v>159</v>
      </c>
    </row>
    <row r="158" spans="1:65" s="12" customFormat="1" ht="22.9" customHeight="1">
      <c r="B158" s="164"/>
      <c r="C158" s="165"/>
      <c r="D158" s="166" t="s">
        <v>68</v>
      </c>
      <c r="E158" s="178" t="s">
        <v>203</v>
      </c>
      <c r="F158" s="178" t="s">
        <v>337</v>
      </c>
      <c r="G158" s="165"/>
      <c r="H158" s="165"/>
      <c r="I158" s="168"/>
      <c r="J158" s="179">
        <f>BK158</f>
        <v>0</v>
      </c>
      <c r="K158" s="165"/>
      <c r="L158" s="170"/>
      <c r="M158" s="171"/>
      <c r="N158" s="172"/>
      <c r="O158" s="172"/>
      <c r="P158" s="173">
        <f>SUM(P159:P205)</f>
        <v>0</v>
      </c>
      <c r="Q158" s="172"/>
      <c r="R158" s="173">
        <f>SUM(R159:R205)</f>
        <v>2.9226574859999994</v>
      </c>
      <c r="S158" s="172"/>
      <c r="T158" s="174">
        <f>SUM(T159:T205)</f>
        <v>0</v>
      </c>
      <c r="AR158" s="175" t="s">
        <v>76</v>
      </c>
      <c r="AT158" s="176" t="s">
        <v>68</v>
      </c>
      <c r="AU158" s="176" t="s">
        <v>76</v>
      </c>
      <c r="AY158" s="175" t="s">
        <v>159</v>
      </c>
      <c r="BK158" s="177">
        <f>SUM(BK159:BK205)</f>
        <v>0</v>
      </c>
    </row>
    <row r="159" spans="1:65" s="2" customFormat="1" ht="24">
      <c r="A159" s="36"/>
      <c r="B159" s="37"/>
      <c r="C159" s="180" t="s">
        <v>259</v>
      </c>
      <c r="D159" s="180" t="s">
        <v>161</v>
      </c>
      <c r="E159" s="181" t="s">
        <v>774</v>
      </c>
      <c r="F159" s="182" t="s">
        <v>775</v>
      </c>
      <c r="G159" s="183" t="s">
        <v>341</v>
      </c>
      <c r="H159" s="184">
        <v>1</v>
      </c>
      <c r="I159" s="185"/>
      <c r="J159" s="186">
        <f>ROUND(I159*H159,2)</f>
        <v>0</v>
      </c>
      <c r="K159" s="182" t="s">
        <v>459</v>
      </c>
      <c r="L159" s="41"/>
      <c r="M159" s="187" t="s">
        <v>19</v>
      </c>
      <c r="N159" s="188" t="s">
        <v>40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166</v>
      </c>
      <c r="AT159" s="191" t="s">
        <v>161</v>
      </c>
      <c r="AU159" s="191" t="s">
        <v>78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76</v>
      </c>
      <c r="BK159" s="192">
        <f>ROUND(I159*H159,2)</f>
        <v>0</v>
      </c>
      <c r="BL159" s="19" t="s">
        <v>166</v>
      </c>
      <c r="BM159" s="191" t="s">
        <v>776</v>
      </c>
    </row>
    <row r="160" spans="1:65" s="2" customFormat="1" ht="33" customHeight="1">
      <c r="A160" s="36"/>
      <c r="B160" s="37"/>
      <c r="C160" s="180" t="s">
        <v>264</v>
      </c>
      <c r="D160" s="180" t="s">
        <v>161</v>
      </c>
      <c r="E160" s="181" t="s">
        <v>777</v>
      </c>
      <c r="F160" s="182" t="s">
        <v>778</v>
      </c>
      <c r="G160" s="183" t="s">
        <v>182</v>
      </c>
      <c r="H160" s="184">
        <v>142.6</v>
      </c>
      <c r="I160" s="185"/>
      <c r="J160" s="186">
        <f>ROUND(I160*H160,2)</f>
        <v>0</v>
      </c>
      <c r="K160" s="182" t="s">
        <v>459</v>
      </c>
      <c r="L160" s="41"/>
      <c r="M160" s="187" t="s">
        <v>19</v>
      </c>
      <c r="N160" s="188" t="s">
        <v>40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78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166</v>
      </c>
      <c r="BM160" s="191" t="s">
        <v>779</v>
      </c>
    </row>
    <row r="161" spans="1:65" s="13" customFormat="1" ht="11.25">
      <c r="B161" s="193"/>
      <c r="C161" s="194"/>
      <c r="D161" s="195" t="s">
        <v>168</v>
      </c>
      <c r="E161" s="196" t="s">
        <v>19</v>
      </c>
      <c r="F161" s="197" t="s">
        <v>780</v>
      </c>
      <c r="G161" s="194"/>
      <c r="H161" s="198">
        <v>142.6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78</v>
      </c>
      <c r="AV161" s="13" t="s">
        <v>78</v>
      </c>
      <c r="AW161" s="13" t="s">
        <v>31</v>
      </c>
      <c r="AX161" s="13" t="s">
        <v>76</v>
      </c>
      <c r="AY161" s="204" t="s">
        <v>159</v>
      </c>
    </row>
    <row r="162" spans="1:65" s="2" customFormat="1" ht="21.75" customHeight="1">
      <c r="A162" s="36"/>
      <c r="B162" s="37"/>
      <c r="C162" s="216" t="s">
        <v>7</v>
      </c>
      <c r="D162" s="216" t="s">
        <v>238</v>
      </c>
      <c r="E162" s="217" t="s">
        <v>781</v>
      </c>
      <c r="F162" s="218" t="s">
        <v>782</v>
      </c>
      <c r="G162" s="219" t="s">
        <v>182</v>
      </c>
      <c r="H162" s="220">
        <v>144.02600000000001</v>
      </c>
      <c r="I162" s="221"/>
      <c r="J162" s="222">
        <f>ROUND(I162*H162,2)</f>
        <v>0</v>
      </c>
      <c r="K162" s="218" t="s">
        <v>459</v>
      </c>
      <c r="L162" s="223"/>
      <c r="M162" s="224" t="s">
        <v>19</v>
      </c>
      <c r="N162" s="225" t="s">
        <v>40</v>
      </c>
      <c r="O162" s="66"/>
      <c r="P162" s="189">
        <f>O162*H162</f>
        <v>0</v>
      </c>
      <c r="Q162" s="189">
        <v>1.4500000000000001E-2</v>
      </c>
      <c r="R162" s="189">
        <f>Q162*H162</f>
        <v>2.0883770000000004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203</v>
      </c>
      <c r="AT162" s="191" t="s">
        <v>238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783</v>
      </c>
    </row>
    <row r="163" spans="1:65" s="13" customFormat="1" ht="11.25">
      <c r="B163" s="193"/>
      <c r="C163" s="194"/>
      <c r="D163" s="195" t="s">
        <v>168</v>
      </c>
      <c r="E163" s="194"/>
      <c r="F163" s="197" t="s">
        <v>784</v>
      </c>
      <c r="G163" s="194"/>
      <c r="H163" s="198">
        <v>144.02600000000001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168</v>
      </c>
      <c r="AU163" s="204" t="s">
        <v>78</v>
      </c>
      <c r="AV163" s="13" t="s">
        <v>78</v>
      </c>
      <c r="AW163" s="13" t="s">
        <v>4</v>
      </c>
      <c r="AX163" s="13" t="s">
        <v>76</v>
      </c>
      <c r="AY163" s="204" t="s">
        <v>159</v>
      </c>
    </row>
    <row r="164" spans="1:65" s="2" customFormat="1" ht="24">
      <c r="A164" s="36"/>
      <c r="B164" s="37"/>
      <c r="C164" s="216" t="s">
        <v>273</v>
      </c>
      <c r="D164" s="216" t="s">
        <v>238</v>
      </c>
      <c r="E164" s="217" t="s">
        <v>785</v>
      </c>
      <c r="F164" s="218" t="s">
        <v>786</v>
      </c>
      <c r="G164" s="219" t="s">
        <v>341</v>
      </c>
      <c r="H164" s="220">
        <v>6</v>
      </c>
      <c r="I164" s="221"/>
      <c r="J164" s="222">
        <f t="shared" ref="J164:J171" si="0">ROUND(I164*H164,2)</f>
        <v>0</v>
      </c>
      <c r="K164" s="218" t="s">
        <v>787</v>
      </c>
      <c r="L164" s="223"/>
      <c r="M164" s="224" t="s">
        <v>19</v>
      </c>
      <c r="N164" s="225" t="s">
        <v>40</v>
      </c>
      <c r="O164" s="66"/>
      <c r="P164" s="189">
        <f t="shared" ref="P164:P171" si="1">O164*H164</f>
        <v>0</v>
      </c>
      <c r="Q164" s="189">
        <v>2.9999999999999997E-4</v>
      </c>
      <c r="R164" s="189">
        <f t="shared" ref="R164:R171" si="2">Q164*H164</f>
        <v>1.8E-3</v>
      </c>
      <c r="S164" s="189">
        <v>0</v>
      </c>
      <c r="T164" s="190">
        <f t="shared" ref="T164:T171" si="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203</v>
      </c>
      <c r="AT164" s="191" t="s">
        <v>238</v>
      </c>
      <c r="AU164" s="191" t="s">
        <v>78</v>
      </c>
      <c r="AY164" s="19" t="s">
        <v>159</v>
      </c>
      <c r="BE164" s="192">
        <f t="shared" ref="BE164:BE171" si="4">IF(N164="základní",J164,0)</f>
        <v>0</v>
      </c>
      <c r="BF164" s="192">
        <f t="shared" ref="BF164:BF171" si="5">IF(N164="snížená",J164,0)</f>
        <v>0</v>
      </c>
      <c r="BG164" s="192">
        <f t="shared" ref="BG164:BG171" si="6">IF(N164="zákl. přenesená",J164,0)</f>
        <v>0</v>
      </c>
      <c r="BH164" s="192">
        <f t="shared" ref="BH164:BH171" si="7">IF(N164="sníž. přenesená",J164,0)</f>
        <v>0</v>
      </c>
      <c r="BI164" s="192">
        <f t="shared" ref="BI164:BI171" si="8">IF(N164="nulová",J164,0)</f>
        <v>0</v>
      </c>
      <c r="BJ164" s="19" t="s">
        <v>76</v>
      </c>
      <c r="BK164" s="192">
        <f t="shared" ref="BK164:BK171" si="9">ROUND(I164*H164,2)</f>
        <v>0</v>
      </c>
      <c r="BL164" s="19" t="s">
        <v>166</v>
      </c>
      <c r="BM164" s="191" t="s">
        <v>788</v>
      </c>
    </row>
    <row r="165" spans="1:65" s="2" customFormat="1" ht="44.25" customHeight="1">
      <c r="A165" s="36"/>
      <c r="B165" s="37"/>
      <c r="C165" s="180" t="s">
        <v>277</v>
      </c>
      <c r="D165" s="180" t="s">
        <v>161</v>
      </c>
      <c r="E165" s="181" t="s">
        <v>789</v>
      </c>
      <c r="F165" s="182" t="s">
        <v>790</v>
      </c>
      <c r="G165" s="183" t="s">
        <v>341</v>
      </c>
      <c r="H165" s="184">
        <v>4</v>
      </c>
      <c r="I165" s="185"/>
      <c r="J165" s="186">
        <f t="shared" si="0"/>
        <v>0</v>
      </c>
      <c r="K165" s="182" t="s">
        <v>459</v>
      </c>
      <c r="L165" s="41"/>
      <c r="M165" s="187" t="s">
        <v>19</v>
      </c>
      <c r="N165" s="188" t="s">
        <v>40</v>
      </c>
      <c r="O165" s="66"/>
      <c r="P165" s="189">
        <f t="shared" si="1"/>
        <v>0</v>
      </c>
      <c r="Q165" s="189">
        <v>1.6692E-3</v>
      </c>
      <c r="R165" s="189">
        <f t="shared" si="2"/>
        <v>6.6768000000000001E-3</v>
      </c>
      <c r="S165" s="189">
        <v>0</v>
      </c>
      <c r="T165" s="190">
        <f t="shared" si="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166</v>
      </c>
      <c r="AT165" s="191" t="s">
        <v>161</v>
      </c>
      <c r="AU165" s="191" t="s">
        <v>78</v>
      </c>
      <c r="AY165" s="19" t="s">
        <v>159</v>
      </c>
      <c r="BE165" s="192">
        <f t="shared" si="4"/>
        <v>0</v>
      </c>
      <c r="BF165" s="192">
        <f t="shared" si="5"/>
        <v>0</v>
      </c>
      <c r="BG165" s="192">
        <f t="shared" si="6"/>
        <v>0</v>
      </c>
      <c r="BH165" s="192">
        <f t="shared" si="7"/>
        <v>0</v>
      </c>
      <c r="BI165" s="192">
        <f t="shared" si="8"/>
        <v>0</v>
      </c>
      <c r="BJ165" s="19" t="s">
        <v>76</v>
      </c>
      <c r="BK165" s="192">
        <f t="shared" si="9"/>
        <v>0</v>
      </c>
      <c r="BL165" s="19" t="s">
        <v>166</v>
      </c>
      <c r="BM165" s="191" t="s">
        <v>791</v>
      </c>
    </row>
    <row r="166" spans="1:65" s="2" customFormat="1" ht="33" customHeight="1">
      <c r="A166" s="36"/>
      <c r="B166" s="37"/>
      <c r="C166" s="216" t="s">
        <v>283</v>
      </c>
      <c r="D166" s="216" t="s">
        <v>238</v>
      </c>
      <c r="E166" s="217" t="s">
        <v>792</v>
      </c>
      <c r="F166" s="218" t="s">
        <v>793</v>
      </c>
      <c r="G166" s="219" t="s">
        <v>341</v>
      </c>
      <c r="H166" s="220">
        <v>3</v>
      </c>
      <c r="I166" s="221"/>
      <c r="J166" s="222">
        <f t="shared" si="0"/>
        <v>0</v>
      </c>
      <c r="K166" s="218" t="s">
        <v>459</v>
      </c>
      <c r="L166" s="223"/>
      <c r="M166" s="224" t="s">
        <v>19</v>
      </c>
      <c r="N166" s="225" t="s">
        <v>40</v>
      </c>
      <c r="O166" s="66"/>
      <c r="P166" s="189">
        <f t="shared" si="1"/>
        <v>0</v>
      </c>
      <c r="Q166" s="189">
        <v>7.1999999999999998E-3</v>
      </c>
      <c r="R166" s="189">
        <f t="shared" si="2"/>
        <v>2.1600000000000001E-2</v>
      </c>
      <c r="S166" s="189">
        <v>0</v>
      </c>
      <c r="T166" s="190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203</v>
      </c>
      <c r="AT166" s="191" t="s">
        <v>238</v>
      </c>
      <c r="AU166" s="191" t="s">
        <v>78</v>
      </c>
      <c r="AY166" s="19" t="s">
        <v>159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9" t="s">
        <v>76</v>
      </c>
      <c r="BK166" s="192">
        <f t="shared" si="9"/>
        <v>0</v>
      </c>
      <c r="BL166" s="19" t="s">
        <v>166</v>
      </c>
      <c r="BM166" s="191" t="s">
        <v>794</v>
      </c>
    </row>
    <row r="167" spans="1:65" s="2" customFormat="1" ht="24.2" customHeight="1">
      <c r="A167" s="36"/>
      <c r="B167" s="37"/>
      <c r="C167" s="216" t="s">
        <v>287</v>
      </c>
      <c r="D167" s="216" t="s">
        <v>238</v>
      </c>
      <c r="E167" s="217" t="s">
        <v>795</v>
      </c>
      <c r="F167" s="218" t="s">
        <v>796</v>
      </c>
      <c r="G167" s="219" t="s">
        <v>341</v>
      </c>
      <c r="H167" s="220">
        <v>1</v>
      </c>
      <c r="I167" s="221"/>
      <c r="J167" s="222">
        <f t="shared" si="0"/>
        <v>0</v>
      </c>
      <c r="K167" s="218" t="s">
        <v>19</v>
      </c>
      <c r="L167" s="223"/>
      <c r="M167" s="224" t="s">
        <v>19</v>
      </c>
      <c r="N167" s="225" t="s">
        <v>40</v>
      </c>
      <c r="O167" s="66"/>
      <c r="P167" s="189">
        <f t="shared" si="1"/>
        <v>0</v>
      </c>
      <c r="Q167" s="189">
        <v>6.8999999999999999E-3</v>
      </c>
      <c r="R167" s="189">
        <f t="shared" si="2"/>
        <v>6.8999999999999999E-3</v>
      </c>
      <c r="S167" s="189">
        <v>0</v>
      </c>
      <c r="T167" s="190">
        <f t="shared" si="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203</v>
      </c>
      <c r="AT167" s="191" t="s">
        <v>238</v>
      </c>
      <c r="AU167" s="191" t="s">
        <v>78</v>
      </c>
      <c r="AY167" s="19" t="s">
        <v>159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9" t="s">
        <v>76</v>
      </c>
      <c r="BK167" s="192">
        <f t="shared" si="9"/>
        <v>0</v>
      </c>
      <c r="BL167" s="19" t="s">
        <v>166</v>
      </c>
      <c r="BM167" s="191" t="s">
        <v>797</v>
      </c>
    </row>
    <row r="168" spans="1:65" s="2" customFormat="1" ht="24">
      <c r="A168" s="36"/>
      <c r="B168" s="37"/>
      <c r="C168" s="216" t="s">
        <v>292</v>
      </c>
      <c r="D168" s="216" t="s">
        <v>238</v>
      </c>
      <c r="E168" s="217" t="s">
        <v>798</v>
      </c>
      <c r="F168" s="218" t="s">
        <v>799</v>
      </c>
      <c r="G168" s="219" t="s">
        <v>458</v>
      </c>
      <c r="H168" s="220">
        <v>6</v>
      </c>
      <c r="I168" s="221"/>
      <c r="J168" s="222">
        <f t="shared" si="0"/>
        <v>0</v>
      </c>
      <c r="K168" s="218" t="s">
        <v>19</v>
      </c>
      <c r="L168" s="223"/>
      <c r="M168" s="224" t="s">
        <v>19</v>
      </c>
      <c r="N168" s="225" t="s">
        <v>40</v>
      </c>
      <c r="O168" s="66"/>
      <c r="P168" s="189">
        <f t="shared" si="1"/>
        <v>0</v>
      </c>
      <c r="Q168" s="189">
        <v>1.3599999999999999E-2</v>
      </c>
      <c r="R168" s="189">
        <f t="shared" si="2"/>
        <v>8.1599999999999992E-2</v>
      </c>
      <c r="S168" s="189">
        <v>0</v>
      </c>
      <c r="T168" s="190">
        <f t="shared" si="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203</v>
      </c>
      <c r="AT168" s="191" t="s">
        <v>238</v>
      </c>
      <c r="AU168" s="191" t="s">
        <v>78</v>
      </c>
      <c r="AY168" s="19" t="s">
        <v>159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9" t="s">
        <v>76</v>
      </c>
      <c r="BK168" s="192">
        <f t="shared" si="9"/>
        <v>0</v>
      </c>
      <c r="BL168" s="19" t="s">
        <v>166</v>
      </c>
      <c r="BM168" s="191" t="s">
        <v>800</v>
      </c>
    </row>
    <row r="169" spans="1:65" s="2" customFormat="1" ht="48">
      <c r="A169" s="36"/>
      <c r="B169" s="37"/>
      <c r="C169" s="180" t="s">
        <v>296</v>
      </c>
      <c r="D169" s="180" t="s">
        <v>161</v>
      </c>
      <c r="E169" s="181" t="s">
        <v>801</v>
      </c>
      <c r="F169" s="182" t="s">
        <v>802</v>
      </c>
      <c r="G169" s="183" t="s">
        <v>341</v>
      </c>
      <c r="H169" s="184">
        <v>1</v>
      </c>
      <c r="I169" s="185"/>
      <c r="J169" s="186">
        <f t="shared" si="0"/>
        <v>0</v>
      </c>
      <c r="K169" s="182" t="s">
        <v>459</v>
      </c>
      <c r="L169" s="41"/>
      <c r="M169" s="187" t="s">
        <v>19</v>
      </c>
      <c r="N169" s="188" t="s">
        <v>40</v>
      </c>
      <c r="O169" s="66"/>
      <c r="P169" s="189">
        <f t="shared" si="1"/>
        <v>0</v>
      </c>
      <c r="Q169" s="189">
        <v>0</v>
      </c>
      <c r="R169" s="189">
        <f t="shared" si="2"/>
        <v>0</v>
      </c>
      <c r="S169" s="189">
        <v>0</v>
      </c>
      <c r="T169" s="190">
        <f t="shared" si="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166</v>
      </c>
      <c r="AT169" s="191" t="s">
        <v>161</v>
      </c>
      <c r="AU169" s="191" t="s">
        <v>78</v>
      </c>
      <c r="AY169" s="19" t="s">
        <v>159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9" t="s">
        <v>76</v>
      </c>
      <c r="BK169" s="192">
        <f t="shared" si="9"/>
        <v>0</v>
      </c>
      <c r="BL169" s="19" t="s">
        <v>166</v>
      </c>
      <c r="BM169" s="191" t="s">
        <v>803</v>
      </c>
    </row>
    <row r="170" spans="1:65" s="2" customFormat="1" ht="33" customHeight="1">
      <c r="A170" s="36"/>
      <c r="B170" s="37"/>
      <c r="C170" s="216" t="s">
        <v>300</v>
      </c>
      <c r="D170" s="216" t="s">
        <v>238</v>
      </c>
      <c r="E170" s="217" t="s">
        <v>804</v>
      </c>
      <c r="F170" s="218" t="s">
        <v>805</v>
      </c>
      <c r="G170" s="219" t="s">
        <v>341</v>
      </c>
      <c r="H170" s="220">
        <v>1</v>
      </c>
      <c r="I170" s="221"/>
      <c r="J170" s="222">
        <f t="shared" si="0"/>
        <v>0</v>
      </c>
      <c r="K170" s="218" t="s">
        <v>459</v>
      </c>
      <c r="L170" s="223"/>
      <c r="M170" s="224" t="s">
        <v>19</v>
      </c>
      <c r="N170" s="225" t="s">
        <v>40</v>
      </c>
      <c r="O170" s="66"/>
      <c r="P170" s="189">
        <f t="shared" si="1"/>
        <v>0</v>
      </c>
      <c r="Q170" s="189">
        <v>1.2999999999999999E-2</v>
      </c>
      <c r="R170" s="189">
        <f t="shared" si="2"/>
        <v>1.2999999999999999E-2</v>
      </c>
      <c r="S170" s="189">
        <v>0</v>
      </c>
      <c r="T170" s="190">
        <f t="shared" si="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203</v>
      </c>
      <c r="AT170" s="191" t="s">
        <v>238</v>
      </c>
      <c r="AU170" s="191" t="s">
        <v>78</v>
      </c>
      <c r="AY170" s="19" t="s">
        <v>159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9" t="s">
        <v>76</v>
      </c>
      <c r="BK170" s="192">
        <f t="shared" si="9"/>
        <v>0</v>
      </c>
      <c r="BL170" s="19" t="s">
        <v>166</v>
      </c>
      <c r="BM170" s="191" t="s">
        <v>806</v>
      </c>
    </row>
    <row r="171" spans="1:65" s="2" customFormat="1" ht="36">
      <c r="A171" s="36"/>
      <c r="B171" s="37"/>
      <c r="C171" s="180" t="s">
        <v>304</v>
      </c>
      <c r="D171" s="180" t="s">
        <v>161</v>
      </c>
      <c r="E171" s="181" t="s">
        <v>807</v>
      </c>
      <c r="F171" s="182" t="s">
        <v>808</v>
      </c>
      <c r="G171" s="183" t="s">
        <v>182</v>
      </c>
      <c r="H171" s="184">
        <v>1</v>
      </c>
      <c r="I171" s="185"/>
      <c r="J171" s="186">
        <f t="shared" si="0"/>
        <v>0</v>
      </c>
      <c r="K171" s="182" t="s">
        <v>459</v>
      </c>
      <c r="L171" s="41"/>
      <c r="M171" s="187" t="s">
        <v>19</v>
      </c>
      <c r="N171" s="188" t="s">
        <v>40</v>
      </c>
      <c r="O171" s="66"/>
      <c r="P171" s="189">
        <f t="shared" si="1"/>
        <v>0</v>
      </c>
      <c r="Q171" s="189">
        <v>0</v>
      </c>
      <c r="R171" s="189">
        <f t="shared" si="2"/>
        <v>0</v>
      </c>
      <c r="S171" s="189">
        <v>0</v>
      </c>
      <c r="T171" s="190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166</v>
      </c>
      <c r="AT171" s="191" t="s">
        <v>161</v>
      </c>
      <c r="AU171" s="191" t="s">
        <v>78</v>
      </c>
      <c r="AY171" s="19" t="s">
        <v>159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9" t="s">
        <v>76</v>
      </c>
      <c r="BK171" s="192">
        <f t="shared" si="9"/>
        <v>0</v>
      </c>
      <c r="BL171" s="19" t="s">
        <v>166</v>
      </c>
      <c r="BM171" s="191" t="s">
        <v>809</v>
      </c>
    </row>
    <row r="172" spans="1:65" s="13" customFormat="1" ht="11.25">
      <c r="B172" s="193"/>
      <c r="C172" s="194"/>
      <c r="D172" s="195" t="s">
        <v>168</v>
      </c>
      <c r="E172" s="196" t="s">
        <v>19</v>
      </c>
      <c r="F172" s="197" t="s">
        <v>810</v>
      </c>
      <c r="G172" s="194"/>
      <c r="H172" s="198">
        <v>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168</v>
      </c>
      <c r="AU172" s="204" t="s">
        <v>78</v>
      </c>
      <c r="AV172" s="13" t="s">
        <v>78</v>
      </c>
      <c r="AW172" s="13" t="s">
        <v>31</v>
      </c>
      <c r="AX172" s="13" t="s">
        <v>76</v>
      </c>
      <c r="AY172" s="204" t="s">
        <v>159</v>
      </c>
    </row>
    <row r="173" spans="1:65" s="2" customFormat="1" ht="21.75" customHeight="1">
      <c r="A173" s="36"/>
      <c r="B173" s="37"/>
      <c r="C173" s="216" t="s">
        <v>309</v>
      </c>
      <c r="D173" s="216" t="s">
        <v>238</v>
      </c>
      <c r="E173" s="217" t="s">
        <v>811</v>
      </c>
      <c r="F173" s="218" t="s">
        <v>812</v>
      </c>
      <c r="G173" s="219" t="s">
        <v>182</v>
      </c>
      <c r="H173" s="220">
        <v>1.0149999999999999</v>
      </c>
      <c r="I173" s="221"/>
      <c r="J173" s="222">
        <f>ROUND(I173*H173,2)</f>
        <v>0</v>
      </c>
      <c r="K173" s="218" t="s">
        <v>459</v>
      </c>
      <c r="L173" s="223"/>
      <c r="M173" s="224" t="s">
        <v>19</v>
      </c>
      <c r="N173" s="225" t="s">
        <v>40</v>
      </c>
      <c r="O173" s="66"/>
      <c r="P173" s="189">
        <f>O173*H173</f>
        <v>0</v>
      </c>
      <c r="Q173" s="189">
        <v>2.7E-4</v>
      </c>
      <c r="R173" s="189">
        <f>Q173*H173</f>
        <v>2.7404999999999997E-4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203</v>
      </c>
      <c r="AT173" s="191" t="s">
        <v>238</v>
      </c>
      <c r="AU173" s="191" t="s">
        <v>78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76</v>
      </c>
      <c r="BK173" s="192">
        <f>ROUND(I173*H173,2)</f>
        <v>0</v>
      </c>
      <c r="BL173" s="19" t="s">
        <v>166</v>
      </c>
      <c r="BM173" s="191" t="s">
        <v>813</v>
      </c>
    </row>
    <row r="174" spans="1:65" s="13" customFormat="1" ht="11.25">
      <c r="B174" s="193"/>
      <c r="C174" s="194"/>
      <c r="D174" s="195" t="s">
        <v>168</v>
      </c>
      <c r="E174" s="196" t="s">
        <v>19</v>
      </c>
      <c r="F174" s="197" t="s">
        <v>76</v>
      </c>
      <c r="G174" s="194"/>
      <c r="H174" s="198">
        <v>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168</v>
      </c>
      <c r="AU174" s="204" t="s">
        <v>78</v>
      </c>
      <c r="AV174" s="13" t="s">
        <v>78</v>
      </c>
      <c r="AW174" s="13" t="s">
        <v>31</v>
      </c>
      <c r="AX174" s="13" t="s">
        <v>76</v>
      </c>
      <c r="AY174" s="204" t="s">
        <v>159</v>
      </c>
    </row>
    <row r="175" spans="1:65" s="13" customFormat="1" ht="11.25">
      <c r="B175" s="193"/>
      <c r="C175" s="194"/>
      <c r="D175" s="195" t="s">
        <v>168</v>
      </c>
      <c r="E175" s="194"/>
      <c r="F175" s="197" t="s">
        <v>814</v>
      </c>
      <c r="G175" s="194"/>
      <c r="H175" s="198">
        <v>1.0149999999999999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78</v>
      </c>
      <c r="AV175" s="13" t="s">
        <v>78</v>
      </c>
      <c r="AW175" s="13" t="s">
        <v>4</v>
      </c>
      <c r="AX175" s="13" t="s">
        <v>76</v>
      </c>
      <c r="AY175" s="204" t="s">
        <v>159</v>
      </c>
    </row>
    <row r="176" spans="1:65" s="2" customFormat="1" ht="36">
      <c r="A176" s="36"/>
      <c r="B176" s="37"/>
      <c r="C176" s="180" t="s">
        <v>314</v>
      </c>
      <c r="D176" s="180" t="s">
        <v>161</v>
      </c>
      <c r="E176" s="181" t="s">
        <v>815</v>
      </c>
      <c r="F176" s="182" t="s">
        <v>816</v>
      </c>
      <c r="G176" s="183" t="s">
        <v>182</v>
      </c>
      <c r="H176" s="184">
        <v>6</v>
      </c>
      <c r="I176" s="185"/>
      <c r="J176" s="186">
        <f>ROUND(I176*H176,2)</f>
        <v>0</v>
      </c>
      <c r="K176" s="182" t="s">
        <v>459</v>
      </c>
      <c r="L176" s="41"/>
      <c r="M176" s="187" t="s">
        <v>19</v>
      </c>
      <c r="N176" s="188" t="s">
        <v>40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166</v>
      </c>
      <c r="AT176" s="191" t="s">
        <v>161</v>
      </c>
      <c r="AU176" s="191" t="s">
        <v>78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166</v>
      </c>
      <c r="BM176" s="191" t="s">
        <v>817</v>
      </c>
    </row>
    <row r="177" spans="1:65" s="13" customFormat="1" ht="11.25">
      <c r="B177" s="193"/>
      <c r="C177" s="194"/>
      <c r="D177" s="195" t="s">
        <v>168</v>
      </c>
      <c r="E177" s="196" t="s">
        <v>19</v>
      </c>
      <c r="F177" s="197" t="s">
        <v>818</v>
      </c>
      <c r="G177" s="194"/>
      <c r="H177" s="198">
        <v>6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168</v>
      </c>
      <c r="AU177" s="204" t="s">
        <v>78</v>
      </c>
      <c r="AV177" s="13" t="s">
        <v>78</v>
      </c>
      <c r="AW177" s="13" t="s">
        <v>31</v>
      </c>
      <c r="AX177" s="13" t="s">
        <v>76</v>
      </c>
      <c r="AY177" s="204" t="s">
        <v>159</v>
      </c>
    </row>
    <row r="178" spans="1:65" s="2" customFormat="1" ht="21.75" customHeight="1">
      <c r="A178" s="36"/>
      <c r="B178" s="37"/>
      <c r="C178" s="216" t="s">
        <v>321</v>
      </c>
      <c r="D178" s="216" t="s">
        <v>238</v>
      </c>
      <c r="E178" s="217" t="s">
        <v>819</v>
      </c>
      <c r="F178" s="218" t="s">
        <v>820</v>
      </c>
      <c r="G178" s="219" t="s">
        <v>182</v>
      </c>
      <c r="H178" s="220">
        <v>6.09</v>
      </c>
      <c r="I178" s="221"/>
      <c r="J178" s="222">
        <f>ROUND(I178*H178,2)</f>
        <v>0</v>
      </c>
      <c r="K178" s="218" t="s">
        <v>459</v>
      </c>
      <c r="L178" s="223"/>
      <c r="M178" s="224" t="s">
        <v>19</v>
      </c>
      <c r="N178" s="225" t="s">
        <v>40</v>
      </c>
      <c r="O178" s="66"/>
      <c r="P178" s="189">
        <f>O178*H178</f>
        <v>0</v>
      </c>
      <c r="Q178" s="189">
        <v>1.06E-3</v>
      </c>
      <c r="R178" s="189">
        <f>Q178*H178</f>
        <v>6.4554E-3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203</v>
      </c>
      <c r="AT178" s="191" t="s">
        <v>238</v>
      </c>
      <c r="AU178" s="191" t="s">
        <v>78</v>
      </c>
      <c r="AY178" s="19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76</v>
      </c>
      <c r="BK178" s="192">
        <f>ROUND(I178*H178,2)</f>
        <v>0</v>
      </c>
      <c r="BL178" s="19" t="s">
        <v>166</v>
      </c>
      <c r="BM178" s="191" t="s">
        <v>821</v>
      </c>
    </row>
    <row r="179" spans="1:65" s="13" customFormat="1" ht="11.25">
      <c r="B179" s="193"/>
      <c r="C179" s="194"/>
      <c r="D179" s="195" t="s">
        <v>168</v>
      </c>
      <c r="E179" s="194"/>
      <c r="F179" s="197" t="s">
        <v>822</v>
      </c>
      <c r="G179" s="194"/>
      <c r="H179" s="198">
        <v>6.09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168</v>
      </c>
      <c r="AU179" s="204" t="s">
        <v>78</v>
      </c>
      <c r="AV179" s="13" t="s">
        <v>78</v>
      </c>
      <c r="AW179" s="13" t="s">
        <v>4</v>
      </c>
      <c r="AX179" s="13" t="s">
        <v>76</v>
      </c>
      <c r="AY179" s="204" t="s">
        <v>159</v>
      </c>
    </row>
    <row r="180" spans="1:65" s="2" customFormat="1" ht="33" customHeight="1">
      <c r="A180" s="36"/>
      <c r="B180" s="37"/>
      <c r="C180" s="180" t="s">
        <v>325</v>
      </c>
      <c r="D180" s="180" t="s">
        <v>161</v>
      </c>
      <c r="E180" s="181" t="s">
        <v>823</v>
      </c>
      <c r="F180" s="182" t="s">
        <v>824</v>
      </c>
      <c r="G180" s="183" t="s">
        <v>341</v>
      </c>
      <c r="H180" s="184">
        <v>1</v>
      </c>
      <c r="I180" s="185"/>
      <c r="J180" s="186">
        <f t="shared" ref="J180:J200" si="10">ROUND(I180*H180,2)</f>
        <v>0</v>
      </c>
      <c r="K180" s="182" t="s">
        <v>19</v>
      </c>
      <c r="L180" s="41"/>
      <c r="M180" s="187" t="s">
        <v>19</v>
      </c>
      <c r="N180" s="188" t="s">
        <v>40</v>
      </c>
      <c r="O180" s="66"/>
      <c r="P180" s="189">
        <f t="shared" ref="P180:P200" si="11">O180*H180</f>
        <v>0</v>
      </c>
      <c r="Q180" s="189">
        <v>2.4000000000000001E-4</v>
      </c>
      <c r="R180" s="189">
        <f t="shared" ref="R180:R200" si="12">Q180*H180</f>
        <v>2.4000000000000001E-4</v>
      </c>
      <c r="S180" s="189">
        <v>0</v>
      </c>
      <c r="T180" s="190">
        <f t="shared" ref="T180:T200" si="13"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166</v>
      </c>
      <c r="AT180" s="191" t="s">
        <v>161</v>
      </c>
      <c r="AU180" s="191" t="s">
        <v>78</v>
      </c>
      <c r="AY180" s="19" t="s">
        <v>159</v>
      </c>
      <c r="BE180" s="192">
        <f t="shared" ref="BE180:BE200" si="14">IF(N180="základní",J180,0)</f>
        <v>0</v>
      </c>
      <c r="BF180" s="192">
        <f t="shared" ref="BF180:BF200" si="15">IF(N180="snížená",J180,0)</f>
        <v>0</v>
      </c>
      <c r="BG180" s="192">
        <f t="shared" ref="BG180:BG200" si="16">IF(N180="zákl. přenesená",J180,0)</f>
        <v>0</v>
      </c>
      <c r="BH180" s="192">
        <f t="shared" ref="BH180:BH200" si="17">IF(N180="sníž. přenesená",J180,0)</f>
        <v>0</v>
      </c>
      <c r="BI180" s="192">
        <f t="shared" ref="BI180:BI200" si="18">IF(N180="nulová",J180,0)</f>
        <v>0</v>
      </c>
      <c r="BJ180" s="19" t="s">
        <v>76</v>
      </c>
      <c r="BK180" s="192">
        <f t="shared" ref="BK180:BK200" si="19">ROUND(I180*H180,2)</f>
        <v>0</v>
      </c>
      <c r="BL180" s="19" t="s">
        <v>166</v>
      </c>
      <c r="BM180" s="191" t="s">
        <v>825</v>
      </c>
    </row>
    <row r="181" spans="1:65" s="2" customFormat="1" ht="33" customHeight="1">
      <c r="A181" s="36"/>
      <c r="B181" s="37"/>
      <c r="C181" s="180" t="s">
        <v>329</v>
      </c>
      <c r="D181" s="180" t="s">
        <v>161</v>
      </c>
      <c r="E181" s="181" t="s">
        <v>826</v>
      </c>
      <c r="F181" s="182" t="s">
        <v>827</v>
      </c>
      <c r="G181" s="183" t="s">
        <v>341</v>
      </c>
      <c r="H181" s="184">
        <v>1</v>
      </c>
      <c r="I181" s="185"/>
      <c r="J181" s="186">
        <f t="shared" si="10"/>
        <v>0</v>
      </c>
      <c r="K181" s="182" t="s">
        <v>19</v>
      </c>
      <c r="L181" s="41"/>
      <c r="M181" s="187" t="s">
        <v>19</v>
      </c>
      <c r="N181" s="188" t="s">
        <v>40</v>
      </c>
      <c r="O181" s="66"/>
      <c r="P181" s="189">
        <f t="shared" si="11"/>
        <v>0</v>
      </c>
      <c r="Q181" s="189">
        <v>8.8999999999999995E-4</v>
      </c>
      <c r="R181" s="189">
        <f t="shared" si="12"/>
        <v>8.8999999999999995E-4</v>
      </c>
      <c r="S181" s="189">
        <v>0</v>
      </c>
      <c r="T181" s="190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166</v>
      </c>
      <c r="AT181" s="191" t="s">
        <v>161</v>
      </c>
      <c r="AU181" s="191" t="s">
        <v>78</v>
      </c>
      <c r="AY181" s="19" t="s">
        <v>159</v>
      </c>
      <c r="BE181" s="192">
        <f t="shared" si="14"/>
        <v>0</v>
      </c>
      <c r="BF181" s="192">
        <f t="shared" si="15"/>
        <v>0</v>
      </c>
      <c r="BG181" s="192">
        <f t="shared" si="16"/>
        <v>0</v>
      </c>
      <c r="BH181" s="192">
        <f t="shared" si="17"/>
        <v>0</v>
      </c>
      <c r="BI181" s="192">
        <f t="shared" si="18"/>
        <v>0</v>
      </c>
      <c r="BJ181" s="19" t="s">
        <v>76</v>
      </c>
      <c r="BK181" s="192">
        <f t="shared" si="19"/>
        <v>0</v>
      </c>
      <c r="BL181" s="19" t="s">
        <v>166</v>
      </c>
      <c r="BM181" s="191" t="s">
        <v>828</v>
      </c>
    </row>
    <row r="182" spans="1:65" s="2" customFormat="1" ht="24">
      <c r="A182" s="36"/>
      <c r="B182" s="37"/>
      <c r="C182" s="180" t="s">
        <v>333</v>
      </c>
      <c r="D182" s="180" t="s">
        <v>161</v>
      </c>
      <c r="E182" s="181" t="s">
        <v>829</v>
      </c>
      <c r="F182" s="182" t="s">
        <v>830</v>
      </c>
      <c r="G182" s="183" t="s">
        <v>341</v>
      </c>
      <c r="H182" s="184">
        <v>1</v>
      </c>
      <c r="I182" s="185"/>
      <c r="J182" s="186">
        <f t="shared" si="10"/>
        <v>0</v>
      </c>
      <c r="K182" s="182" t="s">
        <v>19</v>
      </c>
      <c r="L182" s="41"/>
      <c r="M182" s="187" t="s">
        <v>19</v>
      </c>
      <c r="N182" s="188" t="s">
        <v>40</v>
      </c>
      <c r="O182" s="66"/>
      <c r="P182" s="189">
        <f t="shared" si="11"/>
        <v>0</v>
      </c>
      <c r="Q182" s="189">
        <v>0</v>
      </c>
      <c r="R182" s="189">
        <f t="shared" si="12"/>
        <v>0</v>
      </c>
      <c r="S182" s="189">
        <v>0</v>
      </c>
      <c r="T182" s="190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166</v>
      </c>
      <c r="AT182" s="191" t="s">
        <v>161</v>
      </c>
      <c r="AU182" s="191" t="s">
        <v>78</v>
      </c>
      <c r="AY182" s="19" t="s">
        <v>159</v>
      </c>
      <c r="BE182" s="192">
        <f t="shared" si="14"/>
        <v>0</v>
      </c>
      <c r="BF182" s="192">
        <f t="shared" si="15"/>
        <v>0</v>
      </c>
      <c r="BG182" s="192">
        <f t="shared" si="16"/>
        <v>0</v>
      </c>
      <c r="BH182" s="192">
        <f t="shared" si="17"/>
        <v>0</v>
      </c>
      <c r="BI182" s="192">
        <f t="shared" si="18"/>
        <v>0</v>
      </c>
      <c r="BJ182" s="19" t="s">
        <v>76</v>
      </c>
      <c r="BK182" s="192">
        <f t="shared" si="19"/>
        <v>0</v>
      </c>
      <c r="BL182" s="19" t="s">
        <v>166</v>
      </c>
      <c r="BM182" s="191" t="s">
        <v>831</v>
      </c>
    </row>
    <row r="183" spans="1:65" s="2" customFormat="1" ht="24.2" customHeight="1">
      <c r="A183" s="36"/>
      <c r="B183" s="37"/>
      <c r="C183" s="216" t="s">
        <v>338</v>
      </c>
      <c r="D183" s="216" t="s">
        <v>238</v>
      </c>
      <c r="E183" s="217" t="s">
        <v>832</v>
      </c>
      <c r="F183" s="218" t="s">
        <v>833</v>
      </c>
      <c r="G183" s="219" t="s">
        <v>341</v>
      </c>
      <c r="H183" s="220">
        <v>1</v>
      </c>
      <c r="I183" s="221"/>
      <c r="J183" s="222">
        <f t="shared" si="10"/>
        <v>0</v>
      </c>
      <c r="K183" s="218" t="s">
        <v>19</v>
      </c>
      <c r="L183" s="223"/>
      <c r="M183" s="224" t="s">
        <v>19</v>
      </c>
      <c r="N183" s="225" t="s">
        <v>40</v>
      </c>
      <c r="O183" s="66"/>
      <c r="P183" s="189">
        <f t="shared" si="11"/>
        <v>0</v>
      </c>
      <c r="Q183" s="189">
        <v>3.8E-3</v>
      </c>
      <c r="R183" s="189">
        <f t="shared" si="12"/>
        <v>3.8E-3</v>
      </c>
      <c r="S183" s="189">
        <v>0</v>
      </c>
      <c r="T183" s="190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203</v>
      </c>
      <c r="AT183" s="191" t="s">
        <v>238</v>
      </c>
      <c r="AU183" s="191" t="s">
        <v>78</v>
      </c>
      <c r="AY183" s="19" t="s">
        <v>159</v>
      </c>
      <c r="BE183" s="192">
        <f t="shared" si="14"/>
        <v>0</v>
      </c>
      <c r="BF183" s="192">
        <f t="shared" si="15"/>
        <v>0</v>
      </c>
      <c r="BG183" s="192">
        <f t="shared" si="16"/>
        <v>0</v>
      </c>
      <c r="BH183" s="192">
        <f t="shared" si="17"/>
        <v>0</v>
      </c>
      <c r="BI183" s="192">
        <f t="shared" si="18"/>
        <v>0</v>
      </c>
      <c r="BJ183" s="19" t="s">
        <v>76</v>
      </c>
      <c r="BK183" s="192">
        <f t="shared" si="19"/>
        <v>0</v>
      </c>
      <c r="BL183" s="19" t="s">
        <v>166</v>
      </c>
      <c r="BM183" s="191" t="s">
        <v>834</v>
      </c>
    </row>
    <row r="184" spans="1:65" s="2" customFormat="1" ht="24">
      <c r="A184" s="36"/>
      <c r="B184" s="37"/>
      <c r="C184" s="216" t="s">
        <v>343</v>
      </c>
      <c r="D184" s="216" t="s">
        <v>238</v>
      </c>
      <c r="E184" s="217" t="s">
        <v>835</v>
      </c>
      <c r="F184" s="218" t="s">
        <v>836</v>
      </c>
      <c r="G184" s="219" t="s">
        <v>341</v>
      </c>
      <c r="H184" s="220">
        <v>1</v>
      </c>
      <c r="I184" s="221"/>
      <c r="J184" s="222">
        <f t="shared" si="10"/>
        <v>0</v>
      </c>
      <c r="K184" s="218" t="s">
        <v>19</v>
      </c>
      <c r="L184" s="223"/>
      <c r="M184" s="224" t="s">
        <v>19</v>
      </c>
      <c r="N184" s="225" t="s">
        <v>40</v>
      </c>
      <c r="O184" s="66"/>
      <c r="P184" s="189">
        <f t="shared" si="11"/>
        <v>0</v>
      </c>
      <c r="Q184" s="189">
        <v>3.3E-3</v>
      </c>
      <c r="R184" s="189">
        <f t="shared" si="12"/>
        <v>3.3E-3</v>
      </c>
      <c r="S184" s="189">
        <v>0</v>
      </c>
      <c r="T184" s="190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203</v>
      </c>
      <c r="AT184" s="191" t="s">
        <v>238</v>
      </c>
      <c r="AU184" s="191" t="s">
        <v>78</v>
      </c>
      <c r="AY184" s="19" t="s">
        <v>159</v>
      </c>
      <c r="BE184" s="192">
        <f t="shared" si="14"/>
        <v>0</v>
      </c>
      <c r="BF184" s="192">
        <f t="shared" si="15"/>
        <v>0</v>
      </c>
      <c r="BG184" s="192">
        <f t="shared" si="16"/>
        <v>0</v>
      </c>
      <c r="BH184" s="192">
        <f t="shared" si="17"/>
        <v>0</v>
      </c>
      <c r="BI184" s="192">
        <f t="shared" si="18"/>
        <v>0</v>
      </c>
      <c r="BJ184" s="19" t="s">
        <v>76</v>
      </c>
      <c r="BK184" s="192">
        <f t="shared" si="19"/>
        <v>0</v>
      </c>
      <c r="BL184" s="19" t="s">
        <v>166</v>
      </c>
      <c r="BM184" s="191" t="s">
        <v>837</v>
      </c>
    </row>
    <row r="185" spans="1:65" s="2" customFormat="1" ht="24">
      <c r="A185" s="36"/>
      <c r="B185" s="37"/>
      <c r="C185" s="180" t="s">
        <v>347</v>
      </c>
      <c r="D185" s="180" t="s">
        <v>161</v>
      </c>
      <c r="E185" s="181" t="s">
        <v>838</v>
      </c>
      <c r="F185" s="182" t="s">
        <v>839</v>
      </c>
      <c r="G185" s="183" t="s">
        <v>341</v>
      </c>
      <c r="H185" s="184">
        <v>1</v>
      </c>
      <c r="I185" s="185"/>
      <c r="J185" s="186">
        <f t="shared" si="10"/>
        <v>0</v>
      </c>
      <c r="K185" s="182" t="s">
        <v>19</v>
      </c>
      <c r="L185" s="41"/>
      <c r="M185" s="187" t="s">
        <v>19</v>
      </c>
      <c r="N185" s="188" t="s">
        <v>40</v>
      </c>
      <c r="O185" s="66"/>
      <c r="P185" s="189">
        <f t="shared" si="11"/>
        <v>0</v>
      </c>
      <c r="Q185" s="189">
        <v>0</v>
      </c>
      <c r="R185" s="189">
        <f t="shared" si="12"/>
        <v>0</v>
      </c>
      <c r="S185" s="189">
        <v>0</v>
      </c>
      <c r="T185" s="190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166</v>
      </c>
      <c r="AT185" s="191" t="s">
        <v>161</v>
      </c>
      <c r="AU185" s="191" t="s">
        <v>78</v>
      </c>
      <c r="AY185" s="19" t="s">
        <v>159</v>
      </c>
      <c r="BE185" s="192">
        <f t="shared" si="14"/>
        <v>0</v>
      </c>
      <c r="BF185" s="192">
        <f t="shared" si="15"/>
        <v>0</v>
      </c>
      <c r="BG185" s="192">
        <f t="shared" si="16"/>
        <v>0</v>
      </c>
      <c r="BH185" s="192">
        <f t="shared" si="17"/>
        <v>0</v>
      </c>
      <c r="BI185" s="192">
        <f t="shared" si="18"/>
        <v>0</v>
      </c>
      <c r="BJ185" s="19" t="s">
        <v>76</v>
      </c>
      <c r="BK185" s="192">
        <f t="shared" si="19"/>
        <v>0</v>
      </c>
      <c r="BL185" s="19" t="s">
        <v>166</v>
      </c>
      <c r="BM185" s="191" t="s">
        <v>840</v>
      </c>
    </row>
    <row r="186" spans="1:65" s="2" customFormat="1" ht="24.2" customHeight="1">
      <c r="A186" s="36"/>
      <c r="B186" s="37"/>
      <c r="C186" s="216" t="s">
        <v>351</v>
      </c>
      <c r="D186" s="216" t="s">
        <v>238</v>
      </c>
      <c r="E186" s="217" t="s">
        <v>841</v>
      </c>
      <c r="F186" s="218" t="s">
        <v>842</v>
      </c>
      <c r="G186" s="219" t="s">
        <v>341</v>
      </c>
      <c r="H186" s="220">
        <v>1</v>
      </c>
      <c r="I186" s="221"/>
      <c r="J186" s="222">
        <f t="shared" si="10"/>
        <v>0</v>
      </c>
      <c r="K186" s="218" t="s">
        <v>19</v>
      </c>
      <c r="L186" s="223"/>
      <c r="M186" s="224" t="s">
        <v>19</v>
      </c>
      <c r="N186" s="225" t="s">
        <v>40</v>
      </c>
      <c r="O186" s="66"/>
      <c r="P186" s="189">
        <f t="shared" si="11"/>
        <v>0</v>
      </c>
      <c r="Q186" s="189">
        <v>6.4999999999999997E-3</v>
      </c>
      <c r="R186" s="189">
        <f t="shared" si="12"/>
        <v>6.4999999999999997E-3</v>
      </c>
      <c r="S186" s="189">
        <v>0</v>
      </c>
      <c r="T186" s="190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203</v>
      </c>
      <c r="AT186" s="191" t="s">
        <v>238</v>
      </c>
      <c r="AU186" s="191" t="s">
        <v>78</v>
      </c>
      <c r="AY186" s="19" t="s">
        <v>159</v>
      </c>
      <c r="BE186" s="192">
        <f t="shared" si="14"/>
        <v>0</v>
      </c>
      <c r="BF186" s="192">
        <f t="shared" si="15"/>
        <v>0</v>
      </c>
      <c r="BG186" s="192">
        <f t="shared" si="16"/>
        <v>0</v>
      </c>
      <c r="BH186" s="192">
        <f t="shared" si="17"/>
        <v>0</v>
      </c>
      <c r="BI186" s="192">
        <f t="shared" si="18"/>
        <v>0</v>
      </c>
      <c r="BJ186" s="19" t="s">
        <v>76</v>
      </c>
      <c r="BK186" s="192">
        <f t="shared" si="19"/>
        <v>0</v>
      </c>
      <c r="BL186" s="19" t="s">
        <v>166</v>
      </c>
      <c r="BM186" s="191" t="s">
        <v>843</v>
      </c>
    </row>
    <row r="187" spans="1:65" s="2" customFormat="1" ht="24">
      <c r="A187" s="36"/>
      <c r="B187" s="37"/>
      <c r="C187" s="216" t="s">
        <v>355</v>
      </c>
      <c r="D187" s="216" t="s">
        <v>238</v>
      </c>
      <c r="E187" s="217" t="s">
        <v>835</v>
      </c>
      <c r="F187" s="218" t="s">
        <v>836</v>
      </c>
      <c r="G187" s="219" t="s">
        <v>341</v>
      </c>
      <c r="H187" s="220">
        <v>1</v>
      </c>
      <c r="I187" s="221"/>
      <c r="J187" s="222">
        <f t="shared" si="10"/>
        <v>0</v>
      </c>
      <c r="K187" s="218" t="s">
        <v>19</v>
      </c>
      <c r="L187" s="223"/>
      <c r="M187" s="224" t="s">
        <v>19</v>
      </c>
      <c r="N187" s="225" t="s">
        <v>40</v>
      </c>
      <c r="O187" s="66"/>
      <c r="P187" s="189">
        <f t="shared" si="11"/>
        <v>0</v>
      </c>
      <c r="Q187" s="189">
        <v>3.3E-3</v>
      </c>
      <c r="R187" s="189">
        <f t="shared" si="12"/>
        <v>3.3E-3</v>
      </c>
      <c r="S187" s="189">
        <v>0</v>
      </c>
      <c r="T187" s="190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203</v>
      </c>
      <c r="AT187" s="191" t="s">
        <v>238</v>
      </c>
      <c r="AU187" s="191" t="s">
        <v>78</v>
      </c>
      <c r="AY187" s="19" t="s">
        <v>159</v>
      </c>
      <c r="BE187" s="192">
        <f t="shared" si="14"/>
        <v>0</v>
      </c>
      <c r="BF187" s="192">
        <f t="shared" si="15"/>
        <v>0</v>
      </c>
      <c r="BG187" s="192">
        <f t="shared" si="16"/>
        <v>0</v>
      </c>
      <c r="BH187" s="192">
        <f t="shared" si="17"/>
        <v>0</v>
      </c>
      <c r="BI187" s="192">
        <f t="shared" si="18"/>
        <v>0</v>
      </c>
      <c r="BJ187" s="19" t="s">
        <v>76</v>
      </c>
      <c r="BK187" s="192">
        <f t="shared" si="19"/>
        <v>0</v>
      </c>
      <c r="BL187" s="19" t="s">
        <v>166</v>
      </c>
      <c r="BM187" s="191" t="s">
        <v>844</v>
      </c>
    </row>
    <row r="188" spans="1:65" s="2" customFormat="1" ht="44.25" customHeight="1">
      <c r="A188" s="36"/>
      <c r="B188" s="37"/>
      <c r="C188" s="180" t="s">
        <v>359</v>
      </c>
      <c r="D188" s="180" t="s">
        <v>161</v>
      </c>
      <c r="E188" s="181" t="s">
        <v>845</v>
      </c>
      <c r="F188" s="182" t="s">
        <v>846</v>
      </c>
      <c r="G188" s="183" t="s">
        <v>341</v>
      </c>
      <c r="H188" s="184">
        <v>3</v>
      </c>
      <c r="I188" s="185"/>
      <c r="J188" s="186">
        <f t="shared" si="10"/>
        <v>0</v>
      </c>
      <c r="K188" s="182" t="s">
        <v>459</v>
      </c>
      <c r="L188" s="41"/>
      <c r="M188" s="187" t="s">
        <v>19</v>
      </c>
      <c r="N188" s="188" t="s">
        <v>40</v>
      </c>
      <c r="O188" s="66"/>
      <c r="P188" s="189">
        <f t="shared" si="11"/>
        <v>0</v>
      </c>
      <c r="Q188" s="189">
        <v>1.61652E-3</v>
      </c>
      <c r="R188" s="189">
        <f t="shared" si="12"/>
        <v>4.8495600000000002E-3</v>
      </c>
      <c r="S188" s="189">
        <v>0</v>
      </c>
      <c r="T188" s="190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166</v>
      </c>
      <c r="AT188" s="191" t="s">
        <v>161</v>
      </c>
      <c r="AU188" s="191" t="s">
        <v>78</v>
      </c>
      <c r="AY188" s="19" t="s">
        <v>159</v>
      </c>
      <c r="BE188" s="192">
        <f t="shared" si="14"/>
        <v>0</v>
      </c>
      <c r="BF188" s="192">
        <f t="shared" si="15"/>
        <v>0</v>
      </c>
      <c r="BG188" s="192">
        <f t="shared" si="16"/>
        <v>0</v>
      </c>
      <c r="BH188" s="192">
        <f t="shared" si="17"/>
        <v>0</v>
      </c>
      <c r="BI188" s="192">
        <f t="shared" si="18"/>
        <v>0</v>
      </c>
      <c r="BJ188" s="19" t="s">
        <v>76</v>
      </c>
      <c r="BK188" s="192">
        <f t="shared" si="19"/>
        <v>0</v>
      </c>
      <c r="BL188" s="19" t="s">
        <v>166</v>
      </c>
      <c r="BM188" s="191" t="s">
        <v>847</v>
      </c>
    </row>
    <row r="189" spans="1:65" s="2" customFormat="1" ht="24.2" customHeight="1">
      <c r="A189" s="36"/>
      <c r="B189" s="37"/>
      <c r="C189" s="216" t="s">
        <v>363</v>
      </c>
      <c r="D189" s="216" t="s">
        <v>238</v>
      </c>
      <c r="E189" s="217" t="s">
        <v>848</v>
      </c>
      <c r="F189" s="218" t="s">
        <v>849</v>
      </c>
      <c r="G189" s="219" t="s">
        <v>341</v>
      </c>
      <c r="H189" s="220">
        <v>3</v>
      </c>
      <c r="I189" s="221"/>
      <c r="J189" s="222">
        <f t="shared" si="10"/>
        <v>0</v>
      </c>
      <c r="K189" s="218" t="s">
        <v>19</v>
      </c>
      <c r="L189" s="223"/>
      <c r="M189" s="224" t="s">
        <v>19</v>
      </c>
      <c r="N189" s="225" t="s">
        <v>40</v>
      </c>
      <c r="O189" s="66"/>
      <c r="P189" s="189">
        <f t="shared" si="11"/>
        <v>0</v>
      </c>
      <c r="Q189" s="189">
        <v>1.6199999999999999E-2</v>
      </c>
      <c r="R189" s="189">
        <f t="shared" si="12"/>
        <v>4.8599999999999997E-2</v>
      </c>
      <c r="S189" s="189">
        <v>0</v>
      </c>
      <c r="T189" s="190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203</v>
      </c>
      <c r="AT189" s="191" t="s">
        <v>238</v>
      </c>
      <c r="AU189" s="191" t="s">
        <v>78</v>
      </c>
      <c r="AY189" s="19" t="s">
        <v>159</v>
      </c>
      <c r="BE189" s="192">
        <f t="shared" si="14"/>
        <v>0</v>
      </c>
      <c r="BF189" s="192">
        <f t="shared" si="15"/>
        <v>0</v>
      </c>
      <c r="BG189" s="192">
        <f t="shared" si="16"/>
        <v>0</v>
      </c>
      <c r="BH189" s="192">
        <f t="shared" si="17"/>
        <v>0</v>
      </c>
      <c r="BI189" s="192">
        <f t="shared" si="18"/>
        <v>0</v>
      </c>
      <c r="BJ189" s="19" t="s">
        <v>76</v>
      </c>
      <c r="BK189" s="192">
        <f t="shared" si="19"/>
        <v>0</v>
      </c>
      <c r="BL189" s="19" t="s">
        <v>166</v>
      </c>
      <c r="BM189" s="191" t="s">
        <v>850</v>
      </c>
    </row>
    <row r="190" spans="1:65" s="2" customFormat="1" ht="24">
      <c r="A190" s="36"/>
      <c r="B190" s="37"/>
      <c r="C190" s="216" t="s">
        <v>367</v>
      </c>
      <c r="D190" s="216" t="s">
        <v>238</v>
      </c>
      <c r="E190" s="217" t="s">
        <v>851</v>
      </c>
      <c r="F190" s="218" t="s">
        <v>852</v>
      </c>
      <c r="G190" s="219" t="s">
        <v>341</v>
      </c>
      <c r="H190" s="220">
        <v>3</v>
      </c>
      <c r="I190" s="221"/>
      <c r="J190" s="222">
        <f t="shared" si="10"/>
        <v>0</v>
      </c>
      <c r="K190" s="218" t="s">
        <v>19</v>
      </c>
      <c r="L190" s="223"/>
      <c r="M190" s="224" t="s">
        <v>19</v>
      </c>
      <c r="N190" s="225" t="s">
        <v>40</v>
      </c>
      <c r="O190" s="66"/>
      <c r="P190" s="189">
        <f t="shared" si="11"/>
        <v>0</v>
      </c>
      <c r="Q190" s="189">
        <v>7.3000000000000001E-3</v>
      </c>
      <c r="R190" s="189">
        <f t="shared" si="12"/>
        <v>2.1899999999999999E-2</v>
      </c>
      <c r="S190" s="189">
        <v>0</v>
      </c>
      <c r="T190" s="190">
        <f t="shared" si="1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203</v>
      </c>
      <c r="AT190" s="191" t="s">
        <v>238</v>
      </c>
      <c r="AU190" s="191" t="s">
        <v>78</v>
      </c>
      <c r="AY190" s="19" t="s">
        <v>159</v>
      </c>
      <c r="BE190" s="192">
        <f t="shared" si="14"/>
        <v>0</v>
      </c>
      <c r="BF190" s="192">
        <f t="shared" si="15"/>
        <v>0</v>
      </c>
      <c r="BG190" s="192">
        <f t="shared" si="16"/>
        <v>0</v>
      </c>
      <c r="BH190" s="192">
        <f t="shared" si="17"/>
        <v>0</v>
      </c>
      <c r="BI190" s="192">
        <f t="shared" si="18"/>
        <v>0</v>
      </c>
      <c r="BJ190" s="19" t="s">
        <v>76</v>
      </c>
      <c r="BK190" s="192">
        <f t="shared" si="19"/>
        <v>0</v>
      </c>
      <c r="BL190" s="19" t="s">
        <v>166</v>
      </c>
      <c r="BM190" s="191" t="s">
        <v>853</v>
      </c>
    </row>
    <row r="191" spans="1:65" s="2" customFormat="1" ht="44.25" customHeight="1">
      <c r="A191" s="36"/>
      <c r="B191" s="37"/>
      <c r="C191" s="180" t="s">
        <v>371</v>
      </c>
      <c r="D191" s="180" t="s">
        <v>161</v>
      </c>
      <c r="E191" s="181" t="s">
        <v>854</v>
      </c>
      <c r="F191" s="182" t="s">
        <v>855</v>
      </c>
      <c r="G191" s="183" t="s">
        <v>341</v>
      </c>
      <c r="H191" s="184">
        <v>2</v>
      </c>
      <c r="I191" s="185"/>
      <c r="J191" s="186">
        <f t="shared" si="10"/>
        <v>0</v>
      </c>
      <c r="K191" s="182" t="s">
        <v>459</v>
      </c>
      <c r="L191" s="41"/>
      <c r="M191" s="187" t="s">
        <v>19</v>
      </c>
      <c r="N191" s="188" t="s">
        <v>40</v>
      </c>
      <c r="O191" s="66"/>
      <c r="P191" s="189">
        <f t="shared" si="11"/>
        <v>0</v>
      </c>
      <c r="Q191" s="189">
        <v>0</v>
      </c>
      <c r="R191" s="189">
        <f t="shared" si="12"/>
        <v>0</v>
      </c>
      <c r="S191" s="189">
        <v>0</v>
      </c>
      <c r="T191" s="190">
        <f t="shared" si="1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166</v>
      </c>
      <c r="AT191" s="191" t="s">
        <v>161</v>
      </c>
      <c r="AU191" s="191" t="s">
        <v>78</v>
      </c>
      <c r="AY191" s="19" t="s">
        <v>159</v>
      </c>
      <c r="BE191" s="192">
        <f t="shared" si="14"/>
        <v>0</v>
      </c>
      <c r="BF191" s="192">
        <f t="shared" si="15"/>
        <v>0</v>
      </c>
      <c r="BG191" s="192">
        <f t="shared" si="16"/>
        <v>0</v>
      </c>
      <c r="BH191" s="192">
        <f t="shared" si="17"/>
        <v>0</v>
      </c>
      <c r="BI191" s="192">
        <f t="shared" si="18"/>
        <v>0</v>
      </c>
      <c r="BJ191" s="19" t="s">
        <v>76</v>
      </c>
      <c r="BK191" s="192">
        <f t="shared" si="19"/>
        <v>0</v>
      </c>
      <c r="BL191" s="19" t="s">
        <v>166</v>
      </c>
      <c r="BM191" s="191" t="s">
        <v>856</v>
      </c>
    </row>
    <row r="192" spans="1:65" s="2" customFormat="1" ht="24.2" customHeight="1">
      <c r="A192" s="36"/>
      <c r="B192" s="37"/>
      <c r="C192" s="216" t="s">
        <v>376</v>
      </c>
      <c r="D192" s="216" t="s">
        <v>238</v>
      </c>
      <c r="E192" s="217" t="s">
        <v>857</v>
      </c>
      <c r="F192" s="218" t="s">
        <v>858</v>
      </c>
      <c r="G192" s="219" t="s">
        <v>341</v>
      </c>
      <c r="H192" s="220">
        <v>1</v>
      </c>
      <c r="I192" s="221"/>
      <c r="J192" s="222">
        <f t="shared" si="10"/>
        <v>0</v>
      </c>
      <c r="K192" s="218" t="s">
        <v>19</v>
      </c>
      <c r="L192" s="223"/>
      <c r="M192" s="224" t="s">
        <v>19</v>
      </c>
      <c r="N192" s="225" t="s">
        <v>40</v>
      </c>
      <c r="O192" s="66"/>
      <c r="P192" s="189">
        <f t="shared" si="11"/>
        <v>0</v>
      </c>
      <c r="Q192" s="189">
        <v>2.8999999999999998E-3</v>
      </c>
      <c r="R192" s="189">
        <f t="shared" si="12"/>
        <v>2.8999999999999998E-3</v>
      </c>
      <c r="S192" s="189">
        <v>0</v>
      </c>
      <c r="T192" s="190">
        <f t="shared" si="1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203</v>
      </c>
      <c r="AT192" s="191" t="s">
        <v>238</v>
      </c>
      <c r="AU192" s="191" t="s">
        <v>78</v>
      </c>
      <c r="AY192" s="19" t="s">
        <v>159</v>
      </c>
      <c r="BE192" s="192">
        <f t="shared" si="14"/>
        <v>0</v>
      </c>
      <c r="BF192" s="192">
        <f t="shared" si="15"/>
        <v>0</v>
      </c>
      <c r="BG192" s="192">
        <f t="shared" si="16"/>
        <v>0</v>
      </c>
      <c r="BH192" s="192">
        <f t="shared" si="17"/>
        <v>0</v>
      </c>
      <c r="BI192" s="192">
        <f t="shared" si="18"/>
        <v>0</v>
      </c>
      <c r="BJ192" s="19" t="s">
        <v>76</v>
      </c>
      <c r="BK192" s="192">
        <f t="shared" si="19"/>
        <v>0</v>
      </c>
      <c r="BL192" s="19" t="s">
        <v>166</v>
      </c>
      <c r="BM192" s="191" t="s">
        <v>859</v>
      </c>
    </row>
    <row r="193" spans="1:65" s="2" customFormat="1" ht="24.2" customHeight="1">
      <c r="A193" s="36"/>
      <c r="B193" s="37"/>
      <c r="C193" s="216" t="s">
        <v>380</v>
      </c>
      <c r="D193" s="216" t="s">
        <v>238</v>
      </c>
      <c r="E193" s="217" t="s">
        <v>860</v>
      </c>
      <c r="F193" s="218" t="s">
        <v>861</v>
      </c>
      <c r="G193" s="219" t="s">
        <v>341</v>
      </c>
      <c r="H193" s="220">
        <v>1</v>
      </c>
      <c r="I193" s="221"/>
      <c r="J193" s="222">
        <f t="shared" si="10"/>
        <v>0</v>
      </c>
      <c r="K193" s="218" t="s">
        <v>19</v>
      </c>
      <c r="L193" s="223"/>
      <c r="M193" s="224" t="s">
        <v>19</v>
      </c>
      <c r="N193" s="225" t="s">
        <v>40</v>
      </c>
      <c r="O193" s="66"/>
      <c r="P193" s="189">
        <f t="shared" si="11"/>
        <v>0</v>
      </c>
      <c r="Q193" s="189">
        <v>3.2000000000000002E-3</v>
      </c>
      <c r="R193" s="189">
        <f t="shared" si="12"/>
        <v>3.2000000000000002E-3</v>
      </c>
      <c r="S193" s="189">
        <v>0</v>
      </c>
      <c r="T193" s="190">
        <f t="shared" si="1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203</v>
      </c>
      <c r="AT193" s="191" t="s">
        <v>238</v>
      </c>
      <c r="AU193" s="191" t="s">
        <v>78</v>
      </c>
      <c r="AY193" s="19" t="s">
        <v>159</v>
      </c>
      <c r="BE193" s="192">
        <f t="shared" si="14"/>
        <v>0</v>
      </c>
      <c r="BF193" s="192">
        <f t="shared" si="15"/>
        <v>0</v>
      </c>
      <c r="BG193" s="192">
        <f t="shared" si="16"/>
        <v>0</v>
      </c>
      <c r="BH193" s="192">
        <f t="shared" si="17"/>
        <v>0</v>
      </c>
      <c r="BI193" s="192">
        <f t="shared" si="18"/>
        <v>0</v>
      </c>
      <c r="BJ193" s="19" t="s">
        <v>76</v>
      </c>
      <c r="BK193" s="192">
        <f t="shared" si="19"/>
        <v>0</v>
      </c>
      <c r="BL193" s="19" t="s">
        <v>166</v>
      </c>
      <c r="BM193" s="191" t="s">
        <v>862</v>
      </c>
    </row>
    <row r="194" spans="1:65" s="2" customFormat="1" ht="16.5" customHeight="1">
      <c r="A194" s="36"/>
      <c r="B194" s="37"/>
      <c r="C194" s="180" t="s">
        <v>387</v>
      </c>
      <c r="D194" s="180" t="s">
        <v>161</v>
      </c>
      <c r="E194" s="181" t="s">
        <v>863</v>
      </c>
      <c r="F194" s="182" t="s">
        <v>864</v>
      </c>
      <c r="G194" s="183" t="s">
        <v>182</v>
      </c>
      <c r="H194" s="184">
        <v>141.6</v>
      </c>
      <c r="I194" s="185"/>
      <c r="J194" s="186">
        <f t="shared" si="10"/>
        <v>0</v>
      </c>
      <c r="K194" s="182" t="s">
        <v>459</v>
      </c>
      <c r="L194" s="41"/>
      <c r="M194" s="187" t="s">
        <v>19</v>
      </c>
      <c r="N194" s="188" t="s">
        <v>40</v>
      </c>
      <c r="O194" s="66"/>
      <c r="P194" s="189">
        <f t="shared" si="11"/>
        <v>0</v>
      </c>
      <c r="Q194" s="189">
        <v>0</v>
      </c>
      <c r="R194" s="189">
        <f t="shared" si="12"/>
        <v>0</v>
      </c>
      <c r="S194" s="189">
        <v>0</v>
      </c>
      <c r="T194" s="190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166</v>
      </c>
      <c r="AT194" s="191" t="s">
        <v>161</v>
      </c>
      <c r="AU194" s="191" t="s">
        <v>78</v>
      </c>
      <c r="AY194" s="19" t="s">
        <v>159</v>
      </c>
      <c r="BE194" s="192">
        <f t="shared" si="14"/>
        <v>0</v>
      </c>
      <c r="BF194" s="192">
        <f t="shared" si="15"/>
        <v>0</v>
      </c>
      <c r="BG194" s="192">
        <f t="shared" si="16"/>
        <v>0</v>
      </c>
      <c r="BH194" s="192">
        <f t="shared" si="17"/>
        <v>0</v>
      </c>
      <c r="BI194" s="192">
        <f t="shared" si="18"/>
        <v>0</v>
      </c>
      <c r="BJ194" s="19" t="s">
        <v>76</v>
      </c>
      <c r="BK194" s="192">
        <f t="shared" si="19"/>
        <v>0</v>
      </c>
      <c r="BL194" s="19" t="s">
        <v>166</v>
      </c>
      <c r="BM194" s="191" t="s">
        <v>865</v>
      </c>
    </row>
    <row r="195" spans="1:65" s="2" customFormat="1" ht="24">
      <c r="A195" s="36"/>
      <c r="B195" s="37"/>
      <c r="C195" s="180" t="s">
        <v>392</v>
      </c>
      <c r="D195" s="180" t="s">
        <v>161</v>
      </c>
      <c r="E195" s="181" t="s">
        <v>866</v>
      </c>
      <c r="F195" s="182" t="s">
        <v>867</v>
      </c>
      <c r="G195" s="183" t="s">
        <v>182</v>
      </c>
      <c r="H195" s="184">
        <v>141.6</v>
      </c>
      <c r="I195" s="185"/>
      <c r="J195" s="186">
        <f t="shared" si="10"/>
        <v>0</v>
      </c>
      <c r="K195" s="182" t="s">
        <v>459</v>
      </c>
      <c r="L195" s="41"/>
      <c r="M195" s="187" t="s">
        <v>19</v>
      </c>
      <c r="N195" s="188" t="s">
        <v>40</v>
      </c>
      <c r="O195" s="66"/>
      <c r="P195" s="189">
        <f t="shared" si="11"/>
        <v>0</v>
      </c>
      <c r="Q195" s="189">
        <v>5.5000000000000003E-7</v>
      </c>
      <c r="R195" s="189">
        <f t="shared" si="12"/>
        <v>7.7880000000000007E-5</v>
      </c>
      <c r="S195" s="189">
        <v>0</v>
      </c>
      <c r="T195" s="190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166</v>
      </c>
      <c r="AT195" s="191" t="s">
        <v>161</v>
      </c>
      <c r="AU195" s="191" t="s">
        <v>78</v>
      </c>
      <c r="AY195" s="19" t="s">
        <v>159</v>
      </c>
      <c r="BE195" s="192">
        <f t="shared" si="14"/>
        <v>0</v>
      </c>
      <c r="BF195" s="192">
        <f t="shared" si="15"/>
        <v>0</v>
      </c>
      <c r="BG195" s="192">
        <f t="shared" si="16"/>
        <v>0</v>
      </c>
      <c r="BH195" s="192">
        <f t="shared" si="17"/>
        <v>0</v>
      </c>
      <c r="BI195" s="192">
        <f t="shared" si="18"/>
        <v>0</v>
      </c>
      <c r="BJ195" s="19" t="s">
        <v>76</v>
      </c>
      <c r="BK195" s="192">
        <f t="shared" si="19"/>
        <v>0</v>
      </c>
      <c r="BL195" s="19" t="s">
        <v>166</v>
      </c>
      <c r="BM195" s="191" t="s">
        <v>868</v>
      </c>
    </row>
    <row r="196" spans="1:65" s="2" customFormat="1" ht="16.5" customHeight="1">
      <c r="A196" s="36"/>
      <c r="B196" s="37"/>
      <c r="C196" s="180" t="s">
        <v>396</v>
      </c>
      <c r="D196" s="180" t="s">
        <v>161</v>
      </c>
      <c r="E196" s="181" t="s">
        <v>869</v>
      </c>
      <c r="F196" s="182" t="s">
        <v>870</v>
      </c>
      <c r="G196" s="183" t="s">
        <v>341</v>
      </c>
      <c r="H196" s="184">
        <v>2</v>
      </c>
      <c r="I196" s="185"/>
      <c r="J196" s="186">
        <f t="shared" si="10"/>
        <v>0</v>
      </c>
      <c r="K196" s="182" t="s">
        <v>459</v>
      </c>
      <c r="L196" s="41"/>
      <c r="M196" s="187" t="s">
        <v>19</v>
      </c>
      <c r="N196" s="188" t="s">
        <v>40</v>
      </c>
      <c r="O196" s="66"/>
      <c r="P196" s="189">
        <f t="shared" si="11"/>
        <v>0</v>
      </c>
      <c r="Q196" s="189">
        <v>6.3830799999999993E-2</v>
      </c>
      <c r="R196" s="189">
        <f t="shared" si="12"/>
        <v>0.12766159999999999</v>
      </c>
      <c r="S196" s="189">
        <v>0</v>
      </c>
      <c r="T196" s="190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166</v>
      </c>
      <c r="AT196" s="191" t="s">
        <v>161</v>
      </c>
      <c r="AU196" s="191" t="s">
        <v>78</v>
      </c>
      <c r="AY196" s="19" t="s">
        <v>159</v>
      </c>
      <c r="BE196" s="192">
        <f t="shared" si="14"/>
        <v>0</v>
      </c>
      <c r="BF196" s="192">
        <f t="shared" si="15"/>
        <v>0</v>
      </c>
      <c r="BG196" s="192">
        <f t="shared" si="16"/>
        <v>0</v>
      </c>
      <c r="BH196" s="192">
        <f t="shared" si="17"/>
        <v>0</v>
      </c>
      <c r="BI196" s="192">
        <f t="shared" si="18"/>
        <v>0</v>
      </c>
      <c r="BJ196" s="19" t="s">
        <v>76</v>
      </c>
      <c r="BK196" s="192">
        <f t="shared" si="19"/>
        <v>0</v>
      </c>
      <c r="BL196" s="19" t="s">
        <v>166</v>
      </c>
      <c r="BM196" s="191" t="s">
        <v>871</v>
      </c>
    </row>
    <row r="197" spans="1:65" s="2" customFormat="1" ht="24">
      <c r="A197" s="36"/>
      <c r="B197" s="37"/>
      <c r="C197" s="216" t="s">
        <v>400</v>
      </c>
      <c r="D197" s="216" t="s">
        <v>238</v>
      </c>
      <c r="E197" s="217" t="s">
        <v>872</v>
      </c>
      <c r="F197" s="218" t="s">
        <v>873</v>
      </c>
      <c r="G197" s="219" t="s">
        <v>341</v>
      </c>
      <c r="H197" s="220">
        <v>2</v>
      </c>
      <c r="I197" s="221"/>
      <c r="J197" s="222">
        <f t="shared" si="10"/>
        <v>0</v>
      </c>
      <c r="K197" s="218" t="s">
        <v>19</v>
      </c>
      <c r="L197" s="223"/>
      <c r="M197" s="224" t="s">
        <v>19</v>
      </c>
      <c r="N197" s="225" t="s">
        <v>40</v>
      </c>
      <c r="O197" s="66"/>
      <c r="P197" s="189">
        <f t="shared" si="11"/>
        <v>0</v>
      </c>
      <c r="Q197" s="189">
        <v>9.2999999999999992E-3</v>
      </c>
      <c r="R197" s="189">
        <f t="shared" si="12"/>
        <v>1.8599999999999998E-2</v>
      </c>
      <c r="S197" s="189">
        <v>0</v>
      </c>
      <c r="T197" s="190">
        <f t="shared" si="1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203</v>
      </c>
      <c r="AT197" s="191" t="s">
        <v>238</v>
      </c>
      <c r="AU197" s="191" t="s">
        <v>78</v>
      </c>
      <c r="AY197" s="19" t="s">
        <v>159</v>
      </c>
      <c r="BE197" s="192">
        <f t="shared" si="14"/>
        <v>0</v>
      </c>
      <c r="BF197" s="192">
        <f t="shared" si="15"/>
        <v>0</v>
      </c>
      <c r="BG197" s="192">
        <f t="shared" si="16"/>
        <v>0</v>
      </c>
      <c r="BH197" s="192">
        <f t="shared" si="17"/>
        <v>0</v>
      </c>
      <c r="BI197" s="192">
        <f t="shared" si="18"/>
        <v>0</v>
      </c>
      <c r="BJ197" s="19" t="s">
        <v>76</v>
      </c>
      <c r="BK197" s="192">
        <f t="shared" si="19"/>
        <v>0</v>
      </c>
      <c r="BL197" s="19" t="s">
        <v>166</v>
      </c>
      <c r="BM197" s="191" t="s">
        <v>874</v>
      </c>
    </row>
    <row r="198" spans="1:65" s="2" customFormat="1" ht="16.5" customHeight="1">
      <c r="A198" s="36"/>
      <c r="B198" s="37"/>
      <c r="C198" s="180" t="s">
        <v>405</v>
      </c>
      <c r="D198" s="180" t="s">
        <v>161</v>
      </c>
      <c r="E198" s="181" t="s">
        <v>875</v>
      </c>
      <c r="F198" s="182" t="s">
        <v>876</v>
      </c>
      <c r="G198" s="183" t="s">
        <v>341</v>
      </c>
      <c r="H198" s="184">
        <v>3</v>
      </c>
      <c r="I198" s="185"/>
      <c r="J198" s="186">
        <f t="shared" si="10"/>
        <v>0</v>
      </c>
      <c r="K198" s="182" t="s">
        <v>459</v>
      </c>
      <c r="L198" s="41"/>
      <c r="M198" s="187" t="s">
        <v>19</v>
      </c>
      <c r="N198" s="188" t="s">
        <v>40</v>
      </c>
      <c r="O198" s="66"/>
      <c r="P198" s="189">
        <f t="shared" si="11"/>
        <v>0</v>
      </c>
      <c r="Q198" s="189">
        <v>0.1230316</v>
      </c>
      <c r="R198" s="189">
        <f t="shared" si="12"/>
        <v>0.3690948</v>
      </c>
      <c r="S198" s="189">
        <v>0</v>
      </c>
      <c r="T198" s="19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166</v>
      </c>
      <c r="AT198" s="191" t="s">
        <v>161</v>
      </c>
      <c r="AU198" s="191" t="s">
        <v>78</v>
      </c>
      <c r="AY198" s="19" t="s">
        <v>159</v>
      </c>
      <c r="BE198" s="192">
        <f t="shared" si="14"/>
        <v>0</v>
      </c>
      <c r="BF198" s="192">
        <f t="shared" si="15"/>
        <v>0</v>
      </c>
      <c r="BG198" s="192">
        <f t="shared" si="16"/>
        <v>0</v>
      </c>
      <c r="BH198" s="192">
        <f t="shared" si="17"/>
        <v>0</v>
      </c>
      <c r="BI198" s="192">
        <f t="shared" si="18"/>
        <v>0</v>
      </c>
      <c r="BJ198" s="19" t="s">
        <v>76</v>
      </c>
      <c r="BK198" s="192">
        <f t="shared" si="19"/>
        <v>0</v>
      </c>
      <c r="BL198" s="19" t="s">
        <v>166</v>
      </c>
      <c r="BM198" s="191" t="s">
        <v>877</v>
      </c>
    </row>
    <row r="199" spans="1:65" s="2" customFormat="1" ht="24">
      <c r="A199" s="36"/>
      <c r="B199" s="37"/>
      <c r="C199" s="216" t="s">
        <v>409</v>
      </c>
      <c r="D199" s="216" t="s">
        <v>238</v>
      </c>
      <c r="E199" s="217" t="s">
        <v>878</v>
      </c>
      <c r="F199" s="218" t="s">
        <v>879</v>
      </c>
      <c r="G199" s="219" t="s">
        <v>341</v>
      </c>
      <c r="H199" s="220">
        <v>3</v>
      </c>
      <c r="I199" s="221"/>
      <c r="J199" s="222">
        <f t="shared" si="10"/>
        <v>0</v>
      </c>
      <c r="K199" s="218" t="s">
        <v>19</v>
      </c>
      <c r="L199" s="223"/>
      <c r="M199" s="224" t="s">
        <v>19</v>
      </c>
      <c r="N199" s="225" t="s">
        <v>40</v>
      </c>
      <c r="O199" s="66"/>
      <c r="P199" s="189">
        <f t="shared" si="11"/>
        <v>0</v>
      </c>
      <c r="Q199" s="189">
        <v>1.2999999999999999E-2</v>
      </c>
      <c r="R199" s="189">
        <f t="shared" si="12"/>
        <v>3.9E-2</v>
      </c>
      <c r="S199" s="189">
        <v>0</v>
      </c>
      <c r="T199" s="19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203</v>
      </c>
      <c r="AT199" s="191" t="s">
        <v>238</v>
      </c>
      <c r="AU199" s="191" t="s">
        <v>78</v>
      </c>
      <c r="AY199" s="19" t="s">
        <v>159</v>
      </c>
      <c r="BE199" s="192">
        <f t="shared" si="14"/>
        <v>0</v>
      </c>
      <c r="BF199" s="192">
        <f t="shared" si="15"/>
        <v>0</v>
      </c>
      <c r="BG199" s="192">
        <f t="shared" si="16"/>
        <v>0</v>
      </c>
      <c r="BH199" s="192">
        <f t="shared" si="17"/>
        <v>0</v>
      </c>
      <c r="BI199" s="192">
        <f t="shared" si="18"/>
        <v>0</v>
      </c>
      <c r="BJ199" s="19" t="s">
        <v>76</v>
      </c>
      <c r="BK199" s="192">
        <f t="shared" si="19"/>
        <v>0</v>
      </c>
      <c r="BL199" s="19" t="s">
        <v>166</v>
      </c>
      <c r="BM199" s="191" t="s">
        <v>880</v>
      </c>
    </row>
    <row r="200" spans="1:65" s="2" customFormat="1" ht="21.75" customHeight="1">
      <c r="A200" s="36"/>
      <c r="B200" s="37"/>
      <c r="C200" s="180" t="s">
        <v>413</v>
      </c>
      <c r="D200" s="180" t="s">
        <v>161</v>
      </c>
      <c r="E200" s="181" t="s">
        <v>881</v>
      </c>
      <c r="F200" s="182" t="s">
        <v>882</v>
      </c>
      <c r="G200" s="183" t="s">
        <v>182</v>
      </c>
      <c r="H200" s="184">
        <v>148.6</v>
      </c>
      <c r="I200" s="185"/>
      <c r="J200" s="186">
        <f t="shared" si="10"/>
        <v>0</v>
      </c>
      <c r="K200" s="182" t="s">
        <v>19</v>
      </c>
      <c r="L200" s="41"/>
      <c r="M200" s="187" t="s">
        <v>19</v>
      </c>
      <c r="N200" s="188" t="s">
        <v>40</v>
      </c>
      <c r="O200" s="66"/>
      <c r="P200" s="189">
        <f t="shared" si="11"/>
        <v>0</v>
      </c>
      <c r="Q200" s="189">
        <v>1.9236000000000001E-4</v>
      </c>
      <c r="R200" s="189">
        <f t="shared" si="12"/>
        <v>2.8584696E-2</v>
      </c>
      <c r="S200" s="189">
        <v>0</v>
      </c>
      <c r="T200" s="190">
        <f t="shared" si="1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166</v>
      </c>
      <c r="AT200" s="191" t="s">
        <v>161</v>
      </c>
      <c r="AU200" s="191" t="s">
        <v>78</v>
      </c>
      <c r="AY200" s="19" t="s">
        <v>159</v>
      </c>
      <c r="BE200" s="192">
        <f t="shared" si="14"/>
        <v>0</v>
      </c>
      <c r="BF200" s="192">
        <f t="shared" si="15"/>
        <v>0</v>
      </c>
      <c r="BG200" s="192">
        <f t="shared" si="16"/>
        <v>0</v>
      </c>
      <c r="BH200" s="192">
        <f t="shared" si="17"/>
        <v>0</v>
      </c>
      <c r="BI200" s="192">
        <f t="shared" si="18"/>
        <v>0</v>
      </c>
      <c r="BJ200" s="19" t="s">
        <v>76</v>
      </c>
      <c r="BK200" s="192">
        <f t="shared" si="19"/>
        <v>0</v>
      </c>
      <c r="BL200" s="19" t="s">
        <v>166</v>
      </c>
      <c r="BM200" s="191" t="s">
        <v>883</v>
      </c>
    </row>
    <row r="201" spans="1:65" s="13" customFormat="1" ht="11.25">
      <c r="B201" s="193"/>
      <c r="C201" s="194"/>
      <c r="D201" s="195" t="s">
        <v>168</v>
      </c>
      <c r="E201" s="196" t="s">
        <v>19</v>
      </c>
      <c r="F201" s="197" t="s">
        <v>780</v>
      </c>
      <c r="G201" s="194"/>
      <c r="H201" s="198">
        <v>142.6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168</v>
      </c>
      <c r="AU201" s="204" t="s">
        <v>78</v>
      </c>
      <c r="AV201" s="13" t="s">
        <v>78</v>
      </c>
      <c r="AW201" s="13" t="s">
        <v>31</v>
      </c>
      <c r="AX201" s="13" t="s">
        <v>69</v>
      </c>
      <c r="AY201" s="204" t="s">
        <v>159</v>
      </c>
    </row>
    <row r="202" spans="1:65" s="13" customFormat="1" ht="11.25">
      <c r="B202" s="193"/>
      <c r="C202" s="194"/>
      <c r="D202" s="195" t="s">
        <v>168</v>
      </c>
      <c r="E202" s="196" t="s">
        <v>19</v>
      </c>
      <c r="F202" s="197" t="s">
        <v>884</v>
      </c>
      <c r="G202" s="194"/>
      <c r="H202" s="198">
        <v>6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168</v>
      </c>
      <c r="AU202" s="204" t="s">
        <v>78</v>
      </c>
      <c r="AV202" s="13" t="s">
        <v>78</v>
      </c>
      <c r="AW202" s="13" t="s">
        <v>31</v>
      </c>
      <c r="AX202" s="13" t="s">
        <v>69</v>
      </c>
      <c r="AY202" s="204" t="s">
        <v>159</v>
      </c>
    </row>
    <row r="203" spans="1:65" s="14" customFormat="1" ht="11.25">
      <c r="B203" s="205"/>
      <c r="C203" s="206"/>
      <c r="D203" s="195" t="s">
        <v>168</v>
      </c>
      <c r="E203" s="207" t="s">
        <v>19</v>
      </c>
      <c r="F203" s="208" t="s">
        <v>170</v>
      </c>
      <c r="G203" s="206"/>
      <c r="H203" s="209">
        <v>148.6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78</v>
      </c>
      <c r="AV203" s="14" t="s">
        <v>166</v>
      </c>
      <c r="AW203" s="14" t="s">
        <v>31</v>
      </c>
      <c r="AX203" s="14" t="s">
        <v>76</v>
      </c>
      <c r="AY203" s="215" t="s">
        <v>159</v>
      </c>
    </row>
    <row r="204" spans="1:65" s="2" customFormat="1" ht="21.75" customHeight="1">
      <c r="A204" s="36"/>
      <c r="B204" s="37"/>
      <c r="C204" s="180" t="s">
        <v>418</v>
      </c>
      <c r="D204" s="180" t="s">
        <v>161</v>
      </c>
      <c r="E204" s="181" t="s">
        <v>885</v>
      </c>
      <c r="F204" s="182" t="s">
        <v>886</v>
      </c>
      <c r="G204" s="183" t="s">
        <v>182</v>
      </c>
      <c r="H204" s="184">
        <v>142.6</v>
      </c>
      <c r="I204" s="185"/>
      <c r="J204" s="186">
        <f>ROUND(I204*H204,2)</f>
        <v>0</v>
      </c>
      <c r="K204" s="182" t="s">
        <v>459</v>
      </c>
      <c r="L204" s="41"/>
      <c r="M204" s="187" t="s">
        <v>19</v>
      </c>
      <c r="N204" s="188" t="s">
        <v>40</v>
      </c>
      <c r="O204" s="66"/>
      <c r="P204" s="189">
        <f>O204*H204</f>
        <v>0</v>
      </c>
      <c r="Q204" s="189">
        <v>9.4500000000000007E-5</v>
      </c>
      <c r="R204" s="189">
        <f>Q204*H204</f>
        <v>1.34757E-2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166</v>
      </c>
      <c r="AT204" s="191" t="s">
        <v>161</v>
      </c>
      <c r="AU204" s="191" t="s">
        <v>78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76</v>
      </c>
      <c r="BK204" s="192">
        <f>ROUND(I204*H204,2)</f>
        <v>0</v>
      </c>
      <c r="BL204" s="19" t="s">
        <v>166</v>
      </c>
      <c r="BM204" s="191" t="s">
        <v>887</v>
      </c>
    </row>
    <row r="205" spans="1:65" s="13" customFormat="1" ht="11.25">
      <c r="B205" s="193"/>
      <c r="C205" s="194"/>
      <c r="D205" s="195" t="s">
        <v>168</v>
      </c>
      <c r="E205" s="196" t="s">
        <v>19</v>
      </c>
      <c r="F205" s="197" t="s">
        <v>780</v>
      </c>
      <c r="G205" s="194"/>
      <c r="H205" s="198">
        <v>142.6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168</v>
      </c>
      <c r="AU205" s="204" t="s">
        <v>78</v>
      </c>
      <c r="AV205" s="13" t="s">
        <v>78</v>
      </c>
      <c r="AW205" s="13" t="s">
        <v>31</v>
      </c>
      <c r="AX205" s="13" t="s">
        <v>76</v>
      </c>
      <c r="AY205" s="204" t="s">
        <v>159</v>
      </c>
    </row>
    <row r="206" spans="1:65" s="12" customFormat="1" ht="22.9" customHeight="1">
      <c r="B206" s="164"/>
      <c r="C206" s="165"/>
      <c r="D206" s="166" t="s">
        <v>68</v>
      </c>
      <c r="E206" s="178" t="s">
        <v>445</v>
      </c>
      <c r="F206" s="178" t="s">
        <v>446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SUM(P207:P208)</f>
        <v>0</v>
      </c>
      <c r="Q206" s="172"/>
      <c r="R206" s="173">
        <f>SUM(R207:R208)</f>
        <v>0</v>
      </c>
      <c r="S206" s="172"/>
      <c r="T206" s="174">
        <f>SUM(T207:T208)</f>
        <v>0</v>
      </c>
      <c r="AR206" s="175" t="s">
        <v>76</v>
      </c>
      <c r="AT206" s="176" t="s">
        <v>68</v>
      </c>
      <c r="AU206" s="176" t="s">
        <v>76</v>
      </c>
      <c r="AY206" s="175" t="s">
        <v>159</v>
      </c>
      <c r="BK206" s="177">
        <f>SUM(BK207:BK208)</f>
        <v>0</v>
      </c>
    </row>
    <row r="207" spans="1:65" s="2" customFormat="1" ht="44.25" customHeight="1">
      <c r="A207" s="36"/>
      <c r="B207" s="37"/>
      <c r="C207" s="180" t="s">
        <v>422</v>
      </c>
      <c r="D207" s="180" t="s">
        <v>161</v>
      </c>
      <c r="E207" s="181" t="s">
        <v>448</v>
      </c>
      <c r="F207" s="182" t="s">
        <v>449</v>
      </c>
      <c r="G207" s="183" t="s">
        <v>230</v>
      </c>
      <c r="H207" s="184">
        <v>132.82</v>
      </c>
      <c r="I207" s="185"/>
      <c r="J207" s="186">
        <f>ROUND(I207*H207,2)</f>
        <v>0</v>
      </c>
      <c r="K207" s="182" t="s">
        <v>459</v>
      </c>
      <c r="L207" s="41"/>
      <c r="M207" s="187" t="s">
        <v>19</v>
      </c>
      <c r="N207" s="188" t="s">
        <v>40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166</v>
      </c>
      <c r="AT207" s="191" t="s">
        <v>161</v>
      </c>
      <c r="AU207" s="191" t="s">
        <v>78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76</v>
      </c>
      <c r="BK207" s="192">
        <f>ROUND(I207*H207,2)</f>
        <v>0</v>
      </c>
      <c r="BL207" s="19" t="s">
        <v>166</v>
      </c>
      <c r="BM207" s="191" t="s">
        <v>888</v>
      </c>
    </row>
    <row r="208" spans="1:65" s="2" customFormat="1" ht="36">
      <c r="A208" s="36"/>
      <c r="B208" s="37"/>
      <c r="C208" s="180" t="s">
        <v>426</v>
      </c>
      <c r="D208" s="180" t="s">
        <v>161</v>
      </c>
      <c r="E208" s="181" t="s">
        <v>889</v>
      </c>
      <c r="F208" s="182" t="s">
        <v>890</v>
      </c>
      <c r="G208" s="183" t="s">
        <v>230</v>
      </c>
      <c r="H208" s="184">
        <v>4.3339999999999996</v>
      </c>
      <c r="I208" s="185"/>
      <c r="J208" s="186">
        <f>ROUND(I208*H208,2)</f>
        <v>0</v>
      </c>
      <c r="K208" s="182" t="s">
        <v>459</v>
      </c>
      <c r="L208" s="41"/>
      <c r="M208" s="243" t="s">
        <v>19</v>
      </c>
      <c r="N208" s="244" t="s">
        <v>40</v>
      </c>
      <c r="O208" s="245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166</v>
      </c>
      <c r="AT208" s="191" t="s">
        <v>161</v>
      </c>
      <c r="AU208" s="191" t="s">
        <v>78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76</v>
      </c>
      <c r="BK208" s="192">
        <f>ROUND(I208*H208,2)</f>
        <v>0</v>
      </c>
      <c r="BL208" s="19" t="s">
        <v>166</v>
      </c>
      <c r="BM208" s="191" t="s">
        <v>891</v>
      </c>
    </row>
    <row r="209" spans="1:31" s="2" customFormat="1" ht="6.95" customHeight="1">
      <c r="A209" s="36"/>
      <c r="B209" s="49"/>
      <c r="C209" s="50"/>
      <c r="D209" s="50"/>
      <c r="E209" s="50"/>
      <c r="F209" s="50"/>
      <c r="G209" s="50"/>
      <c r="H209" s="50"/>
      <c r="I209" s="50"/>
      <c r="J209" s="50"/>
      <c r="K209" s="50"/>
      <c r="L209" s="41"/>
      <c r="M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</sheetData>
  <sheetProtection algorithmName="SHA-512" hashValue="J9d90ZUfoPpPnDuKelqEtqntiecua5BgWJoyZraniKL6JGyvy9QrYFrhy0HOPIJbuS3Kh96oqkzlrZ29OiRQgQ==" saltValue="ukrjwLrJ/RxrP1nCV/A4U4yAkeLVrph1SagFL/T8G/KDC/xLKQS196010p8uV70+bJSbrcLM+YzSSvIyI4JmXA==" spinCount="100000" sheet="1" objects="1" scenarios="1" formatColumns="0" formatRows="0" autoFilter="0"/>
  <autoFilter ref="C90:K20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122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892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ROUND((SUM(BE94:BE234)),  2)</f>
        <v>0</v>
      </c>
      <c r="G35" s="36"/>
      <c r="H35" s="36"/>
      <c r="I35" s="126">
        <v>0.21</v>
      </c>
      <c r="J35" s="125">
        <f>ROUND(((SUM(BE94:BE234))*I35),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ROUND((SUM(BF94:BF234)),  2)</f>
        <v>0</v>
      </c>
      <c r="G36" s="36"/>
      <c r="H36" s="36"/>
      <c r="I36" s="126">
        <v>0.15</v>
      </c>
      <c r="J36" s="125">
        <f>ROUND(((SUM(BF94:BF234))*I36),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ROUND((SUM(BG94:BG234)),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ROUND((SUM(BH94:BH234)),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ROUND((SUM(BI94:BI234)),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122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103-1 - KANALIZACE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893</v>
      </c>
      <c r="E66" s="150"/>
      <c r="F66" s="150"/>
      <c r="G66" s="150"/>
      <c r="H66" s="150"/>
      <c r="I66" s="150"/>
      <c r="J66" s="151">
        <f>J156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683</v>
      </c>
      <c r="E67" s="150"/>
      <c r="F67" s="150"/>
      <c r="G67" s="150"/>
      <c r="H67" s="150"/>
      <c r="I67" s="150"/>
      <c r="J67" s="151">
        <f>J161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684</v>
      </c>
      <c r="E68" s="150"/>
      <c r="F68" s="150"/>
      <c r="G68" s="150"/>
      <c r="H68" s="150"/>
      <c r="I68" s="150"/>
      <c r="J68" s="151">
        <f>J169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135</v>
      </c>
      <c r="E69" s="150"/>
      <c r="F69" s="150"/>
      <c r="G69" s="150"/>
      <c r="H69" s="150"/>
      <c r="I69" s="150"/>
      <c r="J69" s="151">
        <f>J176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136</v>
      </c>
      <c r="E70" s="150"/>
      <c r="F70" s="150"/>
      <c r="G70" s="150"/>
      <c r="H70" s="150"/>
      <c r="I70" s="150"/>
      <c r="J70" s="151">
        <f>J221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137</v>
      </c>
      <c r="E71" s="150"/>
      <c r="F71" s="150"/>
      <c r="G71" s="150"/>
      <c r="H71" s="150"/>
      <c r="I71" s="150"/>
      <c r="J71" s="151">
        <f>J223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138</v>
      </c>
      <c r="E72" s="150"/>
      <c r="F72" s="150"/>
      <c r="G72" s="150"/>
      <c r="H72" s="150"/>
      <c r="I72" s="150"/>
      <c r="J72" s="151">
        <f>J232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144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91" t="str">
        <f>E7</f>
        <v>Oprava povrchu komunikací, výměna vodovodu a kanalizace v Klatovech 2022, 1. část</v>
      </c>
      <c r="F82" s="392"/>
      <c r="G82" s="392"/>
      <c r="H82" s="392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1" t="s">
        <v>122</v>
      </c>
      <c r="F84" s="393"/>
      <c r="G84" s="393"/>
      <c r="H84" s="39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123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5" t="str">
        <f>E11</f>
        <v>SO 103-1 - KANALIZACE</v>
      </c>
      <c r="F86" s="393"/>
      <c r="G86" s="393"/>
      <c r="H86" s="393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Klatovy</v>
      </c>
      <c r="G88" s="38"/>
      <c r="H88" s="38"/>
      <c r="I88" s="31" t="s">
        <v>23</v>
      </c>
      <c r="J88" s="61" t="str">
        <f>IF(J14="","",J14)</f>
        <v>21. 12. 2021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25</v>
      </c>
      <c r="D90" s="38"/>
      <c r="E90" s="38"/>
      <c r="F90" s="29" t="str">
        <f>E17</f>
        <v>Město Klatovy</v>
      </c>
      <c r="G90" s="38"/>
      <c r="H90" s="38"/>
      <c r="I90" s="31" t="s">
        <v>30</v>
      </c>
      <c r="J90" s="34" t="str">
        <f>E23</f>
        <v>Šumavské vodovody a kanalizace a.s.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7" customHeight="1">
      <c r="A91" s="36"/>
      <c r="B91" s="37"/>
      <c r="C91" s="31" t="s">
        <v>28</v>
      </c>
      <c r="D91" s="38"/>
      <c r="E91" s="38"/>
      <c r="F91" s="29" t="str">
        <f>IF(E20="","",E20)</f>
        <v>Vyplň údaj</v>
      </c>
      <c r="G91" s="38"/>
      <c r="H91" s="38"/>
      <c r="I91" s="31" t="s">
        <v>32</v>
      </c>
      <c r="J91" s="34" t="str">
        <f>E26</f>
        <v>Šumavské vodovody a kanalizace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145</v>
      </c>
      <c r="D93" s="156" t="s">
        <v>54</v>
      </c>
      <c r="E93" s="156" t="s">
        <v>50</v>
      </c>
      <c r="F93" s="156" t="s">
        <v>51</v>
      </c>
      <c r="G93" s="156" t="s">
        <v>146</v>
      </c>
      <c r="H93" s="156" t="s">
        <v>147</v>
      </c>
      <c r="I93" s="156" t="s">
        <v>148</v>
      </c>
      <c r="J93" s="156" t="s">
        <v>130</v>
      </c>
      <c r="K93" s="157" t="s">
        <v>149</v>
      </c>
      <c r="L93" s="158"/>
      <c r="M93" s="70" t="s">
        <v>19</v>
      </c>
      <c r="N93" s="71" t="s">
        <v>39</v>
      </c>
      <c r="O93" s="71" t="s">
        <v>150</v>
      </c>
      <c r="P93" s="71" t="s">
        <v>151</v>
      </c>
      <c r="Q93" s="71" t="s">
        <v>152</v>
      </c>
      <c r="R93" s="71" t="s">
        <v>153</v>
      </c>
      <c r="S93" s="71" t="s">
        <v>154</v>
      </c>
      <c r="T93" s="72" t="s">
        <v>155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177.47446394439999</v>
      </c>
      <c r="S94" s="74"/>
      <c r="T94" s="162">
        <f>T95</f>
        <v>102.81400000000001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68</v>
      </c>
      <c r="AU94" s="19" t="s">
        <v>131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68</v>
      </c>
      <c r="E95" s="167" t="s">
        <v>157</v>
      </c>
      <c r="F95" s="167" t="s">
        <v>158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P96+P156+P161+P169+P176+P221+P223+P232</f>
        <v>0</v>
      </c>
      <c r="Q95" s="172"/>
      <c r="R95" s="173">
        <f>R96+R156+R161+R169+R176+R221+R223+R232</f>
        <v>177.47446394439999</v>
      </c>
      <c r="S95" s="172"/>
      <c r="T95" s="174">
        <f>T96+T156+T161+T169+T176+T221+T223+T232</f>
        <v>102.81400000000001</v>
      </c>
      <c r="AR95" s="175" t="s">
        <v>76</v>
      </c>
      <c r="AT95" s="176" t="s">
        <v>68</v>
      </c>
      <c r="AU95" s="176" t="s">
        <v>69</v>
      </c>
      <c r="AY95" s="175" t="s">
        <v>159</v>
      </c>
      <c r="BK95" s="177">
        <f>BK96+BK156+BK161+BK169+BK176+BK221+BK223+BK232</f>
        <v>0</v>
      </c>
    </row>
    <row r="96" spans="1:63" s="12" customFormat="1" ht="22.9" customHeight="1">
      <c r="B96" s="164"/>
      <c r="C96" s="165"/>
      <c r="D96" s="166" t="s">
        <v>68</v>
      </c>
      <c r="E96" s="178" t="s">
        <v>76</v>
      </c>
      <c r="F96" s="178" t="s">
        <v>160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SUM(P97:P155)</f>
        <v>0</v>
      </c>
      <c r="Q96" s="172"/>
      <c r="R96" s="173">
        <f>SUM(R97:R155)</f>
        <v>1.9121319944000001</v>
      </c>
      <c r="S96" s="172"/>
      <c r="T96" s="174">
        <f>SUM(T97:T155)</f>
        <v>98.98</v>
      </c>
      <c r="AR96" s="175" t="s">
        <v>76</v>
      </c>
      <c r="AT96" s="176" t="s">
        <v>68</v>
      </c>
      <c r="AU96" s="176" t="s">
        <v>76</v>
      </c>
      <c r="AY96" s="175" t="s">
        <v>159</v>
      </c>
      <c r="BK96" s="177">
        <f>SUM(BK97:BK155)</f>
        <v>0</v>
      </c>
    </row>
    <row r="97" spans="1:65" s="2" customFormat="1" ht="66.75" customHeight="1">
      <c r="A97" s="36"/>
      <c r="B97" s="37"/>
      <c r="C97" s="180" t="s">
        <v>76</v>
      </c>
      <c r="D97" s="180" t="s">
        <v>161</v>
      </c>
      <c r="E97" s="181" t="s">
        <v>894</v>
      </c>
      <c r="F97" s="182" t="s">
        <v>895</v>
      </c>
      <c r="G97" s="183" t="s">
        <v>164</v>
      </c>
      <c r="H97" s="184">
        <v>4</v>
      </c>
      <c r="I97" s="185"/>
      <c r="J97" s="186">
        <f>ROUND(I97*H97,2)</f>
        <v>0</v>
      </c>
      <c r="K97" s="182" t="s">
        <v>459</v>
      </c>
      <c r="L97" s="41"/>
      <c r="M97" s="187" t="s">
        <v>19</v>
      </c>
      <c r="N97" s="188" t="s">
        <v>40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0.44</v>
      </c>
      <c r="T97" s="190">
        <f>S97*H97</f>
        <v>1.76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166</v>
      </c>
      <c r="AT97" s="191" t="s">
        <v>161</v>
      </c>
      <c r="AU97" s="191" t="s">
        <v>78</v>
      </c>
      <c r="AY97" s="19" t="s">
        <v>159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76</v>
      </c>
      <c r="BK97" s="192">
        <f>ROUND(I97*H97,2)</f>
        <v>0</v>
      </c>
      <c r="BL97" s="19" t="s">
        <v>166</v>
      </c>
      <c r="BM97" s="191" t="s">
        <v>896</v>
      </c>
    </row>
    <row r="98" spans="1:65" s="15" customFormat="1" ht="11.25">
      <c r="B98" s="230"/>
      <c r="C98" s="231"/>
      <c r="D98" s="195" t="s">
        <v>168</v>
      </c>
      <c r="E98" s="232" t="s">
        <v>19</v>
      </c>
      <c r="F98" s="233" t="s">
        <v>897</v>
      </c>
      <c r="G98" s="231"/>
      <c r="H98" s="232" t="s">
        <v>19</v>
      </c>
      <c r="I98" s="234"/>
      <c r="J98" s="231"/>
      <c r="K98" s="231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168</v>
      </c>
      <c r="AU98" s="239" t="s">
        <v>78</v>
      </c>
      <c r="AV98" s="15" t="s">
        <v>76</v>
      </c>
      <c r="AW98" s="15" t="s">
        <v>31</v>
      </c>
      <c r="AX98" s="15" t="s">
        <v>69</v>
      </c>
      <c r="AY98" s="239" t="s">
        <v>159</v>
      </c>
    </row>
    <row r="99" spans="1:65" s="13" customFormat="1" ht="11.25">
      <c r="B99" s="193"/>
      <c r="C99" s="194"/>
      <c r="D99" s="195" t="s">
        <v>168</v>
      </c>
      <c r="E99" s="196" t="s">
        <v>19</v>
      </c>
      <c r="F99" s="197" t="s">
        <v>898</v>
      </c>
      <c r="G99" s="194"/>
      <c r="H99" s="198">
        <v>4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168</v>
      </c>
      <c r="AU99" s="204" t="s">
        <v>78</v>
      </c>
      <c r="AV99" s="13" t="s">
        <v>78</v>
      </c>
      <c r="AW99" s="13" t="s">
        <v>31</v>
      </c>
      <c r="AX99" s="13" t="s">
        <v>76</v>
      </c>
      <c r="AY99" s="204" t="s">
        <v>159</v>
      </c>
    </row>
    <row r="100" spans="1:65" s="2" customFormat="1" ht="66.75" customHeight="1">
      <c r="A100" s="36"/>
      <c r="B100" s="37"/>
      <c r="C100" s="180" t="s">
        <v>78</v>
      </c>
      <c r="D100" s="180" t="s">
        <v>161</v>
      </c>
      <c r="E100" s="181" t="s">
        <v>685</v>
      </c>
      <c r="F100" s="182" t="s">
        <v>686</v>
      </c>
      <c r="G100" s="183" t="s">
        <v>164</v>
      </c>
      <c r="H100" s="184">
        <v>165.5</v>
      </c>
      <c r="I100" s="185"/>
      <c r="J100" s="186">
        <f>ROUND(I100*H100,2)</f>
        <v>0</v>
      </c>
      <c r="K100" s="182" t="s">
        <v>459</v>
      </c>
      <c r="L100" s="41"/>
      <c r="M100" s="187" t="s">
        <v>19</v>
      </c>
      <c r="N100" s="188" t="s">
        <v>40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0.57999999999999996</v>
      </c>
      <c r="T100" s="190">
        <f>S100*H100</f>
        <v>95.99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166</v>
      </c>
      <c r="AT100" s="191" t="s">
        <v>161</v>
      </c>
      <c r="AU100" s="191" t="s">
        <v>78</v>
      </c>
      <c r="AY100" s="19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76</v>
      </c>
      <c r="BK100" s="192">
        <f>ROUND(I100*H100,2)</f>
        <v>0</v>
      </c>
      <c r="BL100" s="19" t="s">
        <v>166</v>
      </c>
      <c r="BM100" s="191" t="s">
        <v>899</v>
      </c>
    </row>
    <row r="101" spans="1:65" s="15" customFormat="1" ht="11.25">
      <c r="B101" s="230"/>
      <c r="C101" s="231"/>
      <c r="D101" s="195" t="s">
        <v>168</v>
      </c>
      <c r="E101" s="232" t="s">
        <v>19</v>
      </c>
      <c r="F101" s="233" t="s">
        <v>688</v>
      </c>
      <c r="G101" s="231"/>
      <c r="H101" s="232" t="s">
        <v>19</v>
      </c>
      <c r="I101" s="234"/>
      <c r="J101" s="231"/>
      <c r="K101" s="231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168</v>
      </c>
      <c r="AU101" s="239" t="s">
        <v>78</v>
      </c>
      <c r="AV101" s="15" t="s">
        <v>76</v>
      </c>
      <c r="AW101" s="15" t="s">
        <v>31</v>
      </c>
      <c r="AX101" s="15" t="s">
        <v>69</v>
      </c>
      <c r="AY101" s="239" t="s">
        <v>159</v>
      </c>
    </row>
    <row r="102" spans="1:65" s="13" customFormat="1" ht="11.25">
      <c r="B102" s="193"/>
      <c r="C102" s="194"/>
      <c r="D102" s="195" t="s">
        <v>168</v>
      </c>
      <c r="E102" s="196" t="s">
        <v>19</v>
      </c>
      <c r="F102" s="197" t="s">
        <v>900</v>
      </c>
      <c r="G102" s="194"/>
      <c r="H102" s="198">
        <v>144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78</v>
      </c>
      <c r="AV102" s="13" t="s">
        <v>78</v>
      </c>
      <c r="AW102" s="13" t="s">
        <v>31</v>
      </c>
      <c r="AX102" s="13" t="s">
        <v>69</v>
      </c>
      <c r="AY102" s="204" t="s">
        <v>159</v>
      </c>
    </row>
    <row r="103" spans="1:65" s="13" customFormat="1" ht="11.25">
      <c r="B103" s="193"/>
      <c r="C103" s="194"/>
      <c r="D103" s="195" t="s">
        <v>168</v>
      </c>
      <c r="E103" s="196" t="s">
        <v>19</v>
      </c>
      <c r="F103" s="197" t="s">
        <v>901</v>
      </c>
      <c r="G103" s="194"/>
      <c r="H103" s="198">
        <v>21.5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168</v>
      </c>
      <c r="AU103" s="204" t="s">
        <v>78</v>
      </c>
      <c r="AV103" s="13" t="s">
        <v>78</v>
      </c>
      <c r="AW103" s="13" t="s">
        <v>31</v>
      </c>
      <c r="AX103" s="13" t="s">
        <v>69</v>
      </c>
      <c r="AY103" s="204" t="s">
        <v>159</v>
      </c>
    </row>
    <row r="104" spans="1:65" s="14" customFormat="1" ht="11.25">
      <c r="B104" s="205"/>
      <c r="C104" s="206"/>
      <c r="D104" s="195" t="s">
        <v>168</v>
      </c>
      <c r="E104" s="207" t="s">
        <v>19</v>
      </c>
      <c r="F104" s="208" t="s">
        <v>170</v>
      </c>
      <c r="G104" s="206"/>
      <c r="H104" s="209">
        <v>165.5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78</v>
      </c>
      <c r="AV104" s="14" t="s">
        <v>166</v>
      </c>
      <c r="AW104" s="14" t="s">
        <v>31</v>
      </c>
      <c r="AX104" s="14" t="s">
        <v>76</v>
      </c>
      <c r="AY104" s="215" t="s">
        <v>159</v>
      </c>
    </row>
    <row r="105" spans="1:65" s="2" customFormat="1" ht="48">
      <c r="A105" s="36"/>
      <c r="B105" s="37"/>
      <c r="C105" s="180" t="s">
        <v>175</v>
      </c>
      <c r="D105" s="180" t="s">
        <v>161</v>
      </c>
      <c r="E105" s="181" t="s">
        <v>902</v>
      </c>
      <c r="F105" s="182" t="s">
        <v>903</v>
      </c>
      <c r="G105" s="183" t="s">
        <v>182</v>
      </c>
      <c r="H105" s="184">
        <v>6</v>
      </c>
      <c r="I105" s="185"/>
      <c r="J105" s="186">
        <f>ROUND(I105*H105,2)</f>
        <v>0</v>
      </c>
      <c r="K105" s="182" t="s">
        <v>459</v>
      </c>
      <c r="L105" s="41"/>
      <c r="M105" s="187" t="s">
        <v>19</v>
      </c>
      <c r="N105" s="188" t="s">
        <v>40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0.20499999999999999</v>
      </c>
      <c r="T105" s="190">
        <f>S105*H105</f>
        <v>1.23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78</v>
      </c>
      <c r="AY105" s="19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166</v>
      </c>
      <c r="BM105" s="191" t="s">
        <v>904</v>
      </c>
    </row>
    <row r="106" spans="1:65" s="13" customFormat="1" ht="11.25">
      <c r="B106" s="193"/>
      <c r="C106" s="194"/>
      <c r="D106" s="195" t="s">
        <v>168</v>
      </c>
      <c r="E106" s="196" t="s">
        <v>19</v>
      </c>
      <c r="F106" s="197" t="s">
        <v>905</v>
      </c>
      <c r="G106" s="194"/>
      <c r="H106" s="198">
        <v>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78</v>
      </c>
      <c r="AV106" s="13" t="s">
        <v>78</v>
      </c>
      <c r="AW106" s="13" t="s">
        <v>31</v>
      </c>
      <c r="AX106" s="13" t="s">
        <v>76</v>
      </c>
      <c r="AY106" s="204" t="s">
        <v>159</v>
      </c>
    </row>
    <row r="107" spans="1:65" s="2" customFormat="1" ht="66.75" customHeight="1">
      <c r="A107" s="36"/>
      <c r="B107" s="37"/>
      <c r="C107" s="180" t="s">
        <v>166</v>
      </c>
      <c r="D107" s="180" t="s">
        <v>161</v>
      </c>
      <c r="E107" s="181" t="s">
        <v>691</v>
      </c>
      <c r="F107" s="182" t="s">
        <v>906</v>
      </c>
      <c r="G107" s="183" t="s">
        <v>182</v>
      </c>
      <c r="H107" s="184">
        <v>3.6</v>
      </c>
      <c r="I107" s="185"/>
      <c r="J107" s="186">
        <f>ROUND(I107*H107,2)</f>
        <v>0</v>
      </c>
      <c r="K107" s="182" t="s">
        <v>459</v>
      </c>
      <c r="L107" s="41"/>
      <c r="M107" s="187" t="s">
        <v>19</v>
      </c>
      <c r="N107" s="188" t="s">
        <v>40</v>
      </c>
      <c r="O107" s="66"/>
      <c r="P107" s="189">
        <f>O107*H107</f>
        <v>0</v>
      </c>
      <c r="Q107" s="189">
        <v>8.6767000000000007E-3</v>
      </c>
      <c r="R107" s="189">
        <f>Q107*H107</f>
        <v>3.1236120000000003E-2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166</v>
      </c>
      <c r="AT107" s="191" t="s">
        <v>161</v>
      </c>
      <c r="AU107" s="191" t="s">
        <v>78</v>
      </c>
      <c r="AY107" s="19" t="s">
        <v>159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76</v>
      </c>
      <c r="BK107" s="192">
        <f>ROUND(I107*H107,2)</f>
        <v>0</v>
      </c>
      <c r="BL107" s="19" t="s">
        <v>166</v>
      </c>
      <c r="BM107" s="191" t="s">
        <v>907</v>
      </c>
    </row>
    <row r="108" spans="1:65" s="13" customFormat="1" ht="11.25">
      <c r="B108" s="193"/>
      <c r="C108" s="194"/>
      <c r="D108" s="195" t="s">
        <v>168</v>
      </c>
      <c r="E108" s="196" t="s">
        <v>19</v>
      </c>
      <c r="F108" s="197" t="s">
        <v>908</v>
      </c>
      <c r="G108" s="194"/>
      <c r="H108" s="198">
        <v>3.6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78</v>
      </c>
      <c r="AV108" s="13" t="s">
        <v>78</v>
      </c>
      <c r="AW108" s="13" t="s">
        <v>31</v>
      </c>
      <c r="AX108" s="13" t="s">
        <v>76</v>
      </c>
      <c r="AY108" s="204" t="s">
        <v>159</v>
      </c>
    </row>
    <row r="109" spans="1:65" s="2" customFormat="1" ht="66.75" customHeight="1">
      <c r="A109" s="36"/>
      <c r="B109" s="37"/>
      <c r="C109" s="180" t="s">
        <v>185</v>
      </c>
      <c r="D109" s="180" t="s">
        <v>161</v>
      </c>
      <c r="E109" s="181" t="s">
        <v>703</v>
      </c>
      <c r="F109" s="182" t="s">
        <v>906</v>
      </c>
      <c r="G109" s="183" t="s">
        <v>182</v>
      </c>
      <c r="H109" s="184">
        <v>27.6</v>
      </c>
      <c r="I109" s="185"/>
      <c r="J109" s="186">
        <f>ROUND(I109*H109,2)</f>
        <v>0</v>
      </c>
      <c r="K109" s="182" t="s">
        <v>459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3.6904300000000001E-2</v>
      </c>
      <c r="R109" s="189">
        <f>Q109*H109</f>
        <v>1.0185586800000002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166</v>
      </c>
      <c r="BM109" s="191" t="s">
        <v>909</v>
      </c>
    </row>
    <row r="110" spans="1:65" s="13" customFormat="1" ht="11.25">
      <c r="B110" s="193"/>
      <c r="C110" s="194"/>
      <c r="D110" s="195" t="s">
        <v>168</v>
      </c>
      <c r="E110" s="196" t="s">
        <v>19</v>
      </c>
      <c r="F110" s="197" t="s">
        <v>910</v>
      </c>
      <c r="G110" s="194"/>
      <c r="H110" s="198">
        <v>15.6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78</v>
      </c>
      <c r="AV110" s="13" t="s">
        <v>78</v>
      </c>
      <c r="AW110" s="13" t="s">
        <v>31</v>
      </c>
      <c r="AX110" s="13" t="s">
        <v>69</v>
      </c>
      <c r="AY110" s="204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911</v>
      </c>
      <c r="G111" s="194"/>
      <c r="H111" s="198">
        <v>12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69</v>
      </c>
      <c r="AY111" s="204" t="s">
        <v>159</v>
      </c>
    </row>
    <row r="112" spans="1:65" s="14" customFormat="1" ht="11.25">
      <c r="B112" s="205"/>
      <c r="C112" s="206"/>
      <c r="D112" s="195" t="s">
        <v>168</v>
      </c>
      <c r="E112" s="207" t="s">
        <v>19</v>
      </c>
      <c r="F112" s="208" t="s">
        <v>170</v>
      </c>
      <c r="G112" s="206"/>
      <c r="H112" s="209">
        <v>27.6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78</v>
      </c>
      <c r="AV112" s="14" t="s">
        <v>166</v>
      </c>
      <c r="AW112" s="14" t="s">
        <v>31</v>
      </c>
      <c r="AX112" s="14" t="s">
        <v>76</v>
      </c>
      <c r="AY112" s="215" t="s">
        <v>159</v>
      </c>
    </row>
    <row r="113" spans="1:65" s="2" customFormat="1" ht="36">
      <c r="A113" s="36"/>
      <c r="B113" s="37"/>
      <c r="C113" s="180" t="s">
        <v>189</v>
      </c>
      <c r="D113" s="180" t="s">
        <v>161</v>
      </c>
      <c r="E113" s="181" t="s">
        <v>708</v>
      </c>
      <c r="F113" s="182" t="s">
        <v>709</v>
      </c>
      <c r="G113" s="183" t="s">
        <v>197</v>
      </c>
      <c r="H113" s="184">
        <v>38.304000000000002</v>
      </c>
      <c r="I113" s="185"/>
      <c r="J113" s="186">
        <f>ROUND(I113*H113,2)</f>
        <v>0</v>
      </c>
      <c r="K113" s="182" t="s">
        <v>459</v>
      </c>
      <c r="L113" s="41"/>
      <c r="M113" s="187" t="s">
        <v>19</v>
      </c>
      <c r="N113" s="188" t="s">
        <v>40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166</v>
      </c>
      <c r="AT113" s="191" t="s">
        <v>161</v>
      </c>
      <c r="AU113" s="191" t="s">
        <v>78</v>
      </c>
      <c r="AY113" s="19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76</v>
      </c>
      <c r="BK113" s="192">
        <f>ROUND(I113*H113,2)</f>
        <v>0</v>
      </c>
      <c r="BL113" s="19" t="s">
        <v>166</v>
      </c>
      <c r="BM113" s="191" t="s">
        <v>912</v>
      </c>
    </row>
    <row r="114" spans="1:65" s="13" customFormat="1" ht="11.25">
      <c r="B114" s="193"/>
      <c r="C114" s="194"/>
      <c r="D114" s="195" t="s">
        <v>168</v>
      </c>
      <c r="E114" s="196" t="s">
        <v>19</v>
      </c>
      <c r="F114" s="197" t="s">
        <v>913</v>
      </c>
      <c r="G114" s="194"/>
      <c r="H114" s="198">
        <v>5.1840000000000002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78</v>
      </c>
      <c r="AV114" s="13" t="s">
        <v>78</v>
      </c>
      <c r="AW114" s="13" t="s">
        <v>31</v>
      </c>
      <c r="AX114" s="13" t="s">
        <v>69</v>
      </c>
      <c r="AY114" s="204" t="s">
        <v>159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914</v>
      </c>
      <c r="G115" s="194"/>
      <c r="H115" s="198">
        <v>33.119999999999997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78</v>
      </c>
      <c r="AV115" s="13" t="s">
        <v>78</v>
      </c>
      <c r="AW115" s="13" t="s">
        <v>31</v>
      </c>
      <c r="AX115" s="13" t="s">
        <v>69</v>
      </c>
      <c r="AY115" s="204" t="s">
        <v>159</v>
      </c>
    </row>
    <row r="116" spans="1:65" s="2" customFormat="1" ht="48">
      <c r="A116" s="36"/>
      <c r="B116" s="37"/>
      <c r="C116" s="180" t="s">
        <v>194</v>
      </c>
      <c r="D116" s="180" t="s">
        <v>161</v>
      </c>
      <c r="E116" s="181" t="s">
        <v>715</v>
      </c>
      <c r="F116" s="182" t="s">
        <v>716</v>
      </c>
      <c r="G116" s="183" t="s">
        <v>197</v>
      </c>
      <c r="H116" s="184">
        <v>277.20299999999997</v>
      </c>
      <c r="I116" s="185"/>
      <c r="J116" s="186">
        <f>ROUND(I116*H116,2)</f>
        <v>0</v>
      </c>
      <c r="K116" s="182" t="s">
        <v>459</v>
      </c>
      <c r="L116" s="41"/>
      <c r="M116" s="187" t="s">
        <v>19</v>
      </c>
      <c r="N116" s="188" t="s">
        <v>40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78</v>
      </c>
      <c r="AY116" s="19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76</v>
      </c>
      <c r="BK116" s="192">
        <f>ROUND(I116*H116,2)</f>
        <v>0</v>
      </c>
      <c r="BL116" s="19" t="s">
        <v>166</v>
      </c>
      <c r="BM116" s="191" t="s">
        <v>915</v>
      </c>
    </row>
    <row r="117" spans="1:65" s="13" customFormat="1" ht="33.75">
      <c r="B117" s="193"/>
      <c r="C117" s="194"/>
      <c r="D117" s="195" t="s">
        <v>168</v>
      </c>
      <c r="E117" s="196" t="s">
        <v>19</v>
      </c>
      <c r="F117" s="197" t="s">
        <v>916</v>
      </c>
      <c r="G117" s="194"/>
      <c r="H117" s="198">
        <v>503.952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69</v>
      </c>
      <c r="AY117" s="204" t="s">
        <v>159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917</v>
      </c>
      <c r="G118" s="194"/>
      <c r="H118" s="198">
        <v>86.75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69</v>
      </c>
      <c r="AY118" s="204" t="s">
        <v>159</v>
      </c>
    </row>
    <row r="119" spans="1:65" s="13" customFormat="1" ht="11.25">
      <c r="B119" s="193"/>
      <c r="C119" s="194"/>
      <c r="D119" s="195" t="s">
        <v>168</v>
      </c>
      <c r="E119" s="196" t="s">
        <v>19</v>
      </c>
      <c r="F119" s="197" t="s">
        <v>918</v>
      </c>
      <c r="G119" s="194"/>
      <c r="H119" s="198">
        <v>31.103999999999999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78</v>
      </c>
      <c r="AV119" s="13" t="s">
        <v>78</v>
      </c>
      <c r="AW119" s="13" t="s">
        <v>31</v>
      </c>
      <c r="AX119" s="13" t="s">
        <v>69</v>
      </c>
      <c r="AY119" s="204" t="s">
        <v>159</v>
      </c>
    </row>
    <row r="120" spans="1:65" s="16" customFormat="1" ht="11.25">
      <c r="B120" s="248"/>
      <c r="C120" s="249"/>
      <c r="D120" s="195" t="s">
        <v>168</v>
      </c>
      <c r="E120" s="250" t="s">
        <v>19</v>
      </c>
      <c r="F120" s="251" t="s">
        <v>720</v>
      </c>
      <c r="G120" s="249"/>
      <c r="H120" s="252">
        <v>621.80600000000004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168</v>
      </c>
      <c r="AU120" s="258" t="s">
        <v>78</v>
      </c>
      <c r="AV120" s="16" t="s">
        <v>175</v>
      </c>
      <c r="AW120" s="16" t="s">
        <v>31</v>
      </c>
      <c r="AX120" s="16" t="s">
        <v>69</v>
      </c>
      <c r="AY120" s="258" t="s">
        <v>159</v>
      </c>
    </row>
    <row r="121" spans="1:65" s="13" customFormat="1" ht="11.25">
      <c r="B121" s="193"/>
      <c r="C121" s="194"/>
      <c r="D121" s="195" t="s">
        <v>168</v>
      </c>
      <c r="E121" s="196" t="s">
        <v>19</v>
      </c>
      <c r="F121" s="197" t="s">
        <v>919</v>
      </c>
      <c r="G121" s="194"/>
      <c r="H121" s="198">
        <v>-67.400000000000006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78</v>
      </c>
      <c r="AV121" s="13" t="s">
        <v>78</v>
      </c>
      <c r="AW121" s="13" t="s">
        <v>31</v>
      </c>
      <c r="AX121" s="13" t="s">
        <v>69</v>
      </c>
      <c r="AY121" s="204" t="s">
        <v>159</v>
      </c>
    </row>
    <row r="122" spans="1:65" s="14" customFormat="1" ht="11.25">
      <c r="B122" s="205"/>
      <c r="C122" s="206"/>
      <c r="D122" s="195" t="s">
        <v>168</v>
      </c>
      <c r="E122" s="207" t="s">
        <v>19</v>
      </c>
      <c r="F122" s="208" t="s">
        <v>170</v>
      </c>
      <c r="G122" s="206"/>
      <c r="H122" s="209">
        <v>554.40599999999995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78</v>
      </c>
      <c r="AV122" s="14" t="s">
        <v>166</v>
      </c>
      <c r="AW122" s="14" t="s">
        <v>31</v>
      </c>
      <c r="AX122" s="14" t="s">
        <v>69</v>
      </c>
      <c r="AY122" s="215" t="s">
        <v>159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920</v>
      </c>
      <c r="G123" s="194"/>
      <c r="H123" s="198">
        <v>277.20299999999997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76</v>
      </c>
      <c r="AY123" s="204" t="s">
        <v>159</v>
      </c>
    </row>
    <row r="124" spans="1:65" s="2" customFormat="1" ht="48">
      <c r="A124" s="36"/>
      <c r="B124" s="37"/>
      <c r="C124" s="180" t="s">
        <v>203</v>
      </c>
      <c r="D124" s="180" t="s">
        <v>161</v>
      </c>
      <c r="E124" s="181" t="s">
        <v>723</v>
      </c>
      <c r="F124" s="182" t="s">
        <v>724</v>
      </c>
      <c r="G124" s="183" t="s">
        <v>197</v>
      </c>
      <c r="H124" s="184">
        <v>277.20299999999997</v>
      </c>
      <c r="I124" s="185"/>
      <c r="J124" s="186">
        <f>ROUND(I124*H124,2)</f>
        <v>0</v>
      </c>
      <c r="K124" s="182" t="s">
        <v>459</v>
      </c>
      <c r="L124" s="41"/>
      <c r="M124" s="187" t="s">
        <v>19</v>
      </c>
      <c r="N124" s="188" t="s">
        <v>40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166</v>
      </c>
      <c r="AT124" s="191" t="s">
        <v>161</v>
      </c>
      <c r="AU124" s="191" t="s">
        <v>78</v>
      </c>
      <c r="AY124" s="19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76</v>
      </c>
      <c r="BK124" s="192">
        <f>ROUND(I124*H124,2)</f>
        <v>0</v>
      </c>
      <c r="BL124" s="19" t="s">
        <v>166</v>
      </c>
      <c r="BM124" s="191" t="s">
        <v>921</v>
      </c>
    </row>
    <row r="125" spans="1:65" s="2" customFormat="1" ht="36">
      <c r="A125" s="36"/>
      <c r="B125" s="37"/>
      <c r="C125" s="180" t="s">
        <v>208</v>
      </c>
      <c r="D125" s="180" t="s">
        <v>161</v>
      </c>
      <c r="E125" s="181" t="s">
        <v>726</v>
      </c>
      <c r="F125" s="182" t="s">
        <v>727</v>
      </c>
      <c r="G125" s="183" t="s">
        <v>164</v>
      </c>
      <c r="H125" s="184">
        <v>36</v>
      </c>
      <c r="I125" s="185"/>
      <c r="J125" s="186">
        <f>ROUND(I125*H125,2)</f>
        <v>0</v>
      </c>
      <c r="K125" s="182" t="s">
        <v>459</v>
      </c>
      <c r="L125" s="41"/>
      <c r="M125" s="187" t="s">
        <v>19</v>
      </c>
      <c r="N125" s="188" t="s">
        <v>40</v>
      </c>
      <c r="O125" s="66"/>
      <c r="P125" s="189">
        <f>O125*H125</f>
        <v>0</v>
      </c>
      <c r="Q125" s="189">
        <v>8.4000000000000003E-4</v>
      </c>
      <c r="R125" s="189">
        <f>Q125*H125</f>
        <v>3.0240000000000003E-2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78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76</v>
      </c>
      <c r="BK125" s="192">
        <f>ROUND(I125*H125,2)</f>
        <v>0</v>
      </c>
      <c r="BL125" s="19" t="s">
        <v>166</v>
      </c>
      <c r="BM125" s="191" t="s">
        <v>922</v>
      </c>
    </row>
    <row r="126" spans="1:65" s="13" customFormat="1" ht="11.25">
      <c r="B126" s="193"/>
      <c r="C126" s="194"/>
      <c r="D126" s="195" t="s">
        <v>168</v>
      </c>
      <c r="E126" s="196" t="s">
        <v>19</v>
      </c>
      <c r="F126" s="197" t="s">
        <v>923</v>
      </c>
      <c r="G126" s="194"/>
      <c r="H126" s="198">
        <v>36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78</v>
      </c>
      <c r="AV126" s="13" t="s">
        <v>78</v>
      </c>
      <c r="AW126" s="13" t="s">
        <v>31</v>
      </c>
      <c r="AX126" s="13" t="s">
        <v>76</v>
      </c>
      <c r="AY126" s="204" t="s">
        <v>159</v>
      </c>
    </row>
    <row r="127" spans="1:65" s="2" customFormat="1" ht="36">
      <c r="A127" s="36"/>
      <c r="B127" s="37"/>
      <c r="C127" s="180" t="s">
        <v>213</v>
      </c>
      <c r="D127" s="180" t="s">
        <v>161</v>
      </c>
      <c r="E127" s="181" t="s">
        <v>214</v>
      </c>
      <c r="F127" s="182" t="s">
        <v>924</v>
      </c>
      <c r="G127" s="183" t="s">
        <v>164</v>
      </c>
      <c r="H127" s="184">
        <v>977.42</v>
      </c>
      <c r="I127" s="185"/>
      <c r="J127" s="186">
        <f>ROUND(I127*H127,2)</f>
        <v>0</v>
      </c>
      <c r="K127" s="182" t="s">
        <v>459</v>
      </c>
      <c r="L127" s="41"/>
      <c r="M127" s="187" t="s">
        <v>19</v>
      </c>
      <c r="N127" s="188" t="s">
        <v>40</v>
      </c>
      <c r="O127" s="66"/>
      <c r="P127" s="189">
        <f>O127*H127</f>
        <v>0</v>
      </c>
      <c r="Q127" s="189">
        <v>8.5132000000000003E-4</v>
      </c>
      <c r="R127" s="189">
        <f>Q127*H127</f>
        <v>0.83209719439999996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166</v>
      </c>
      <c r="AT127" s="191" t="s">
        <v>161</v>
      </c>
      <c r="AU127" s="191" t="s">
        <v>78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76</v>
      </c>
      <c r="BK127" s="192">
        <f>ROUND(I127*H127,2)</f>
        <v>0</v>
      </c>
      <c r="BL127" s="19" t="s">
        <v>166</v>
      </c>
      <c r="BM127" s="191" t="s">
        <v>925</v>
      </c>
    </row>
    <row r="128" spans="1:65" s="13" customFormat="1" ht="22.5">
      <c r="B128" s="193"/>
      <c r="C128" s="194"/>
      <c r="D128" s="195" t="s">
        <v>168</v>
      </c>
      <c r="E128" s="196" t="s">
        <v>19</v>
      </c>
      <c r="F128" s="197" t="s">
        <v>926</v>
      </c>
      <c r="G128" s="194"/>
      <c r="H128" s="198">
        <v>839.92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78</v>
      </c>
      <c r="AV128" s="13" t="s">
        <v>78</v>
      </c>
      <c r="AW128" s="13" t="s">
        <v>31</v>
      </c>
      <c r="AX128" s="13" t="s">
        <v>69</v>
      </c>
      <c r="AY128" s="204" t="s">
        <v>159</v>
      </c>
    </row>
    <row r="129" spans="1:65" s="13" customFormat="1" ht="11.25">
      <c r="B129" s="193"/>
      <c r="C129" s="194"/>
      <c r="D129" s="195" t="s">
        <v>168</v>
      </c>
      <c r="E129" s="196" t="s">
        <v>19</v>
      </c>
      <c r="F129" s="197" t="s">
        <v>927</v>
      </c>
      <c r="G129" s="194"/>
      <c r="H129" s="198">
        <v>137.5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31</v>
      </c>
      <c r="AX129" s="13" t="s">
        <v>69</v>
      </c>
      <c r="AY129" s="204" t="s">
        <v>159</v>
      </c>
    </row>
    <row r="130" spans="1:65" s="14" customFormat="1" ht="11.25">
      <c r="B130" s="205"/>
      <c r="C130" s="206"/>
      <c r="D130" s="195" t="s">
        <v>168</v>
      </c>
      <c r="E130" s="207" t="s">
        <v>19</v>
      </c>
      <c r="F130" s="208" t="s">
        <v>170</v>
      </c>
      <c r="G130" s="206"/>
      <c r="H130" s="209">
        <v>977.42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78</v>
      </c>
      <c r="AV130" s="14" t="s">
        <v>166</v>
      </c>
      <c r="AW130" s="14" t="s">
        <v>31</v>
      </c>
      <c r="AX130" s="14" t="s">
        <v>76</v>
      </c>
      <c r="AY130" s="215" t="s">
        <v>159</v>
      </c>
    </row>
    <row r="131" spans="1:65" s="2" customFormat="1" ht="44.25" customHeight="1">
      <c r="A131" s="36"/>
      <c r="B131" s="37"/>
      <c r="C131" s="180" t="s">
        <v>218</v>
      </c>
      <c r="D131" s="180" t="s">
        <v>161</v>
      </c>
      <c r="E131" s="181" t="s">
        <v>731</v>
      </c>
      <c r="F131" s="182" t="s">
        <v>732</v>
      </c>
      <c r="G131" s="183" t="s">
        <v>164</v>
      </c>
      <c r="H131" s="184">
        <v>36</v>
      </c>
      <c r="I131" s="185"/>
      <c r="J131" s="186">
        <f>ROUND(I131*H131,2)</f>
        <v>0</v>
      </c>
      <c r="K131" s="182" t="s">
        <v>459</v>
      </c>
      <c r="L131" s="41"/>
      <c r="M131" s="187" t="s">
        <v>19</v>
      </c>
      <c r="N131" s="188" t="s">
        <v>40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166</v>
      </c>
      <c r="AT131" s="191" t="s">
        <v>161</v>
      </c>
      <c r="AU131" s="191" t="s">
        <v>78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76</v>
      </c>
      <c r="BK131" s="192">
        <f>ROUND(I131*H131,2)</f>
        <v>0</v>
      </c>
      <c r="BL131" s="19" t="s">
        <v>166</v>
      </c>
      <c r="BM131" s="191" t="s">
        <v>928</v>
      </c>
    </row>
    <row r="132" spans="1:65" s="2" customFormat="1" ht="44.25" customHeight="1">
      <c r="A132" s="36"/>
      <c r="B132" s="37"/>
      <c r="C132" s="180" t="s">
        <v>222</v>
      </c>
      <c r="D132" s="180" t="s">
        <v>161</v>
      </c>
      <c r="E132" s="181" t="s">
        <v>219</v>
      </c>
      <c r="F132" s="182" t="s">
        <v>220</v>
      </c>
      <c r="G132" s="183" t="s">
        <v>164</v>
      </c>
      <c r="H132" s="184">
        <v>977.42</v>
      </c>
      <c r="I132" s="185"/>
      <c r="J132" s="186">
        <f>ROUND(I132*H132,2)</f>
        <v>0</v>
      </c>
      <c r="K132" s="182" t="s">
        <v>459</v>
      </c>
      <c r="L132" s="41"/>
      <c r="M132" s="187" t="s">
        <v>19</v>
      </c>
      <c r="N132" s="188" t="s">
        <v>40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166</v>
      </c>
      <c r="AT132" s="191" t="s">
        <v>161</v>
      </c>
      <c r="AU132" s="191" t="s">
        <v>78</v>
      </c>
      <c r="AY132" s="19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76</v>
      </c>
      <c r="BK132" s="192">
        <f>ROUND(I132*H132,2)</f>
        <v>0</v>
      </c>
      <c r="BL132" s="19" t="s">
        <v>166</v>
      </c>
      <c r="BM132" s="191" t="s">
        <v>929</v>
      </c>
    </row>
    <row r="133" spans="1:65" s="2" customFormat="1" ht="48">
      <c r="A133" s="36"/>
      <c r="B133" s="37"/>
      <c r="C133" s="180" t="s">
        <v>227</v>
      </c>
      <c r="D133" s="180" t="s">
        <v>161</v>
      </c>
      <c r="E133" s="181" t="s">
        <v>734</v>
      </c>
      <c r="F133" s="182" t="s">
        <v>735</v>
      </c>
      <c r="G133" s="183" t="s">
        <v>230</v>
      </c>
      <c r="H133" s="184">
        <v>706.68499999999995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40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166</v>
      </c>
      <c r="AT133" s="191" t="s">
        <v>161</v>
      </c>
      <c r="AU133" s="191" t="s">
        <v>78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76</v>
      </c>
      <c r="BK133" s="192">
        <f>ROUND(I133*H133,2)</f>
        <v>0</v>
      </c>
      <c r="BL133" s="19" t="s">
        <v>166</v>
      </c>
      <c r="BM133" s="191" t="s">
        <v>930</v>
      </c>
    </row>
    <row r="134" spans="1:65" s="15" customFormat="1" ht="11.25">
      <c r="B134" s="230"/>
      <c r="C134" s="231"/>
      <c r="D134" s="195" t="s">
        <v>168</v>
      </c>
      <c r="E134" s="232" t="s">
        <v>19</v>
      </c>
      <c r="F134" s="233" t="s">
        <v>737</v>
      </c>
      <c r="G134" s="231"/>
      <c r="H134" s="232" t="s">
        <v>19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168</v>
      </c>
      <c r="AU134" s="239" t="s">
        <v>78</v>
      </c>
      <c r="AV134" s="15" t="s">
        <v>76</v>
      </c>
      <c r="AW134" s="15" t="s">
        <v>31</v>
      </c>
      <c r="AX134" s="15" t="s">
        <v>69</v>
      </c>
      <c r="AY134" s="239" t="s">
        <v>159</v>
      </c>
    </row>
    <row r="135" spans="1:65" s="13" customFormat="1" ht="11.25">
      <c r="B135" s="193"/>
      <c r="C135" s="194"/>
      <c r="D135" s="195" t="s">
        <v>168</v>
      </c>
      <c r="E135" s="196" t="s">
        <v>19</v>
      </c>
      <c r="F135" s="197" t="s">
        <v>931</v>
      </c>
      <c r="G135" s="194"/>
      <c r="H135" s="198">
        <v>554.40599999999995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168</v>
      </c>
      <c r="AU135" s="204" t="s">
        <v>78</v>
      </c>
      <c r="AV135" s="13" t="s">
        <v>78</v>
      </c>
      <c r="AW135" s="13" t="s">
        <v>31</v>
      </c>
      <c r="AX135" s="13" t="s">
        <v>69</v>
      </c>
      <c r="AY135" s="204" t="s">
        <v>159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932</v>
      </c>
      <c r="G136" s="194"/>
      <c r="H136" s="198">
        <v>-212.25299999999999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69</v>
      </c>
      <c r="AY136" s="204" t="s">
        <v>159</v>
      </c>
    </row>
    <row r="137" spans="1:65" s="13" customFormat="1" ht="11.25">
      <c r="B137" s="193"/>
      <c r="C137" s="194"/>
      <c r="D137" s="195" t="s">
        <v>168</v>
      </c>
      <c r="E137" s="196" t="s">
        <v>19</v>
      </c>
      <c r="F137" s="197" t="s">
        <v>933</v>
      </c>
      <c r="G137" s="194"/>
      <c r="H137" s="198">
        <v>50.45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168</v>
      </c>
      <c r="AU137" s="204" t="s">
        <v>78</v>
      </c>
      <c r="AV137" s="13" t="s">
        <v>78</v>
      </c>
      <c r="AW137" s="13" t="s">
        <v>31</v>
      </c>
      <c r="AX137" s="13" t="s">
        <v>69</v>
      </c>
      <c r="AY137" s="204" t="s">
        <v>159</v>
      </c>
    </row>
    <row r="138" spans="1:65" s="14" customFormat="1" ht="11.25">
      <c r="B138" s="205"/>
      <c r="C138" s="206"/>
      <c r="D138" s="195" t="s">
        <v>168</v>
      </c>
      <c r="E138" s="207" t="s">
        <v>19</v>
      </c>
      <c r="F138" s="208" t="s">
        <v>170</v>
      </c>
      <c r="G138" s="206"/>
      <c r="H138" s="209">
        <v>392.60300000000001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78</v>
      </c>
      <c r="AV138" s="14" t="s">
        <v>166</v>
      </c>
      <c r="AW138" s="14" t="s">
        <v>31</v>
      </c>
      <c r="AX138" s="14" t="s">
        <v>69</v>
      </c>
      <c r="AY138" s="215" t="s">
        <v>159</v>
      </c>
    </row>
    <row r="139" spans="1:65" s="13" customFormat="1" ht="11.25">
      <c r="B139" s="193"/>
      <c r="C139" s="194"/>
      <c r="D139" s="195" t="s">
        <v>168</v>
      </c>
      <c r="E139" s="196" t="s">
        <v>19</v>
      </c>
      <c r="F139" s="197" t="s">
        <v>934</v>
      </c>
      <c r="G139" s="194"/>
      <c r="H139" s="198">
        <v>706.68499999999995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78</v>
      </c>
      <c r="AV139" s="13" t="s">
        <v>78</v>
      </c>
      <c r="AW139" s="13" t="s">
        <v>31</v>
      </c>
      <c r="AX139" s="13" t="s">
        <v>76</v>
      </c>
      <c r="AY139" s="204" t="s">
        <v>159</v>
      </c>
    </row>
    <row r="140" spans="1:65" s="2" customFormat="1" ht="44.25" customHeight="1">
      <c r="A140" s="36"/>
      <c r="B140" s="37"/>
      <c r="C140" s="180" t="s">
        <v>233</v>
      </c>
      <c r="D140" s="180" t="s">
        <v>161</v>
      </c>
      <c r="E140" s="181" t="s">
        <v>742</v>
      </c>
      <c r="F140" s="182" t="s">
        <v>743</v>
      </c>
      <c r="G140" s="183" t="s">
        <v>197</v>
      </c>
      <c r="H140" s="184">
        <v>424.50599999999997</v>
      </c>
      <c r="I140" s="185"/>
      <c r="J140" s="186">
        <f>ROUND(I140*H140,2)</f>
        <v>0</v>
      </c>
      <c r="K140" s="182" t="s">
        <v>459</v>
      </c>
      <c r="L140" s="41"/>
      <c r="M140" s="187" t="s">
        <v>19</v>
      </c>
      <c r="N140" s="188" t="s">
        <v>40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166</v>
      </c>
      <c r="AT140" s="191" t="s">
        <v>161</v>
      </c>
      <c r="AU140" s="191" t="s">
        <v>78</v>
      </c>
      <c r="AY140" s="19" t="s">
        <v>159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76</v>
      </c>
      <c r="BK140" s="192">
        <f>ROUND(I140*H140,2)</f>
        <v>0</v>
      </c>
      <c r="BL140" s="19" t="s">
        <v>166</v>
      </c>
      <c r="BM140" s="191" t="s">
        <v>935</v>
      </c>
    </row>
    <row r="141" spans="1:65" s="13" customFormat="1" ht="11.25">
      <c r="B141" s="193"/>
      <c r="C141" s="194"/>
      <c r="D141" s="195" t="s">
        <v>168</v>
      </c>
      <c r="E141" s="196" t="s">
        <v>19</v>
      </c>
      <c r="F141" s="197" t="s">
        <v>931</v>
      </c>
      <c r="G141" s="194"/>
      <c r="H141" s="198">
        <v>554.40599999999995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78</v>
      </c>
      <c r="AV141" s="13" t="s">
        <v>78</v>
      </c>
      <c r="AW141" s="13" t="s">
        <v>31</v>
      </c>
      <c r="AX141" s="13" t="s">
        <v>69</v>
      </c>
      <c r="AY141" s="204" t="s">
        <v>159</v>
      </c>
    </row>
    <row r="142" spans="1:65" s="13" customFormat="1" ht="11.25">
      <c r="B142" s="193"/>
      <c r="C142" s="194"/>
      <c r="D142" s="195" t="s">
        <v>168</v>
      </c>
      <c r="E142" s="196" t="s">
        <v>19</v>
      </c>
      <c r="F142" s="197" t="s">
        <v>936</v>
      </c>
      <c r="G142" s="194"/>
      <c r="H142" s="198">
        <v>-27.074999999999999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78</v>
      </c>
      <c r="AV142" s="13" t="s">
        <v>78</v>
      </c>
      <c r="AW142" s="13" t="s">
        <v>31</v>
      </c>
      <c r="AX142" s="13" t="s">
        <v>69</v>
      </c>
      <c r="AY142" s="204" t="s">
        <v>159</v>
      </c>
    </row>
    <row r="143" spans="1:65" s="13" customFormat="1" ht="11.25">
      <c r="B143" s="193"/>
      <c r="C143" s="194"/>
      <c r="D143" s="195" t="s">
        <v>168</v>
      </c>
      <c r="E143" s="196" t="s">
        <v>19</v>
      </c>
      <c r="F143" s="197" t="s">
        <v>937</v>
      </c>
      <c r="G143" s="194"/>
      <c r="H143" s="198">
        <v>-102.825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168</v>
      </c>
      <c r="AU143" s="204" t="s">
        <v>78</v>
      </c>
      <c r="AV143" s="13" t="s">
        <v>78</v>
      </c>
      <c r="AW143" s="13" t="s">
        <v>31</v>
      </c>
      <c r="AX143" s="13" t="s">
        <v>69</v>
      </c>
      <c r="AY143" s="204" t="s">
        <v>159</v>
      </c>
    </row>
    <row r="144" spans="1:65" s="14" customFormat="1" ht="11.25">
      <c r="B144" s="205"/>
      <c r="C144" s="206"/>
      <c r="D144" s="195" t="s">
        <v>168</v>
      </c>
      <c r="E144" s="207" t="s">
        <v>19</v>
      </c>
      <c r="F144" s="208" t="s">
        <v>170</v>
      </c>
      <c r="G144" s="206"/>
      <c r="H144" s="209">
        <v>424.50599999999997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168</v>
      </c>
      <c r="AU144" s="215" t="s">
        <v>78</v>
      </c>
      <c r="AV144" s="14" t="s">
        <v>166</v>
      </c>
      <c r="AW144" s="14" t="s">
        <v>31</v>
      </c>
      <c r="AX144" s="14" t="s">
        <v>76</v>
      </c>
      <c r="AY144" s="215" t="s">
        <v>159</v>
      </c>
    </row>
    <row r="145" spans="1:65" s="2" customFormat="1" ht="16.5" customHeight="1">
      <c r="A145" s="36"/>
      <c r="B145" s="37"/>
      <c r="C145" s="216" t="s">
        <v>8</v>
      </c>
      <c r="D145" s="216" t="s">
        <v>238</v>
      </c>
      <c r="E145" s="217" t="s">
        <v>239</v>
      </c>
      <c r="F145" s="218" t="s">
        <v>747</v>
      </c>
      <c r="G145" s="219" t="s">
        <v>230</v>
      </c>
      <c r="H145" s="220">
        <v>344.10599999999999</v>
      </c>
      <c r="I145" s="221"/>
      <c r="J145" s="222">
        <f>ROUND(I145*H145,2)</f>
        <v>0</v>
      </c>
      <c r="K145" s="218" t="s">
        <v>459</v>
      </c>
      <c r="L145" s="223"/>
      <c r="M145" s="224" t="s">
        <v>19</v>
      </c>
      <c r="N145" s="225" t="s">
        <v>40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203</v>
      </c>
      <c r="AT145" s="191" t="s">
        <v>238</v>
      </c>
      <c r="AU145" s="191" t="s">
        <v>78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938</v>
      </c>
    </row>
    <row r="146" spans="1:65" s="15" customFormat="1" ht="11.25">
      <c r="B146" s="230"/>
      <c r="C146" s="231"/>
      <c r="D146" s="195" t="s">
        <v>168</v>
      </c>
      <c r="E146" s="232" t="s">
        <v>19</v>
      </c>
      <c r="F146" s="233" t="s">
        <v>749</v>
      </c>
      <c r="G146" s="231"/>
      <c r="H146" s="232" t="s">
        <v>19</v>
      </c>
      <c r="I146" s="234"/>
      <c r="J146" s="231"/>
      <c r="K146" s="231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168</v>
      </c>
      <c r="AU146" s="239" t="s">
        <v>78</v>
      </c>
      <c r="AV146" s="15" t="s">
        <v>76</v>
      </c>
      <c r="AW146" s="15" t="s">
        <v>31</v>
      </c>
      <c r="AX146" s="15" t="s">
        <v>69</v>
      </c>
      <c r="AY146" s="239" t="s">
        <v>159</v>
      </c>
    </row>
    <row r="147" spans="1:65" s="13" customFormat="1" ht="11.25">
      <c r="B147" s="193"/>
      <c r="C147" s="194"/>
      <c r="D147" s="195" t="s">
        <v>168</v>
      </c>
      <c r="E147" s="196" t="s">
        <v>19</v>
      </c>
      <c r="F147" s="197" t="s">
        <v>939</v>
      </c>
      <c r="G147" s="194"/>
      <c r="H147" s="198">
        <v>344.10599999999999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168</v>
      </c>
      <c r="AU147" s="204" t="s">
        <v>78</v>
      </c>
      <c r="AV147" s="13" t="s">
        <v>78</v>
      </c>
      <c r="AW147" s="13" t="s">
        <v>31</v>
      </c>
      <c r="AX147" s="13" t="s">
        <v>76</v>
      </c>
      <c r="AY147" s="204" t="s">
        <v>159</v>
      </c>
    </row>
    <row r="148" spans="1:65" s="2" customFormat="1" ht="66.75" customHeight="1">
      <c r="A148" s="36"/>
      <c r="B148" s="37"/>
      <c r="C148" s="180" t="s">
        <v>243</v>
      </c>
      <c r="D148" s="180" t="s">
        <v>161</v>
      </c>
      <c r="E148" s="181" t="s">
        <v>244</v>
      </c>
      <c r="F148" s="182" t="s">
        <v>751</v>
      </c>
      <c r="G148" s="183" t="s">
        <v>197</v>
      </c>
      <c r="H148" s="184">
        <v>94.346999999999994</v>
      </c>
      <c r="I148" s="185"/>
      <c r="J148" s="186">
        <f>ROUND(I148*H148,2)</f>
        <v>0</v>
      </c>
      <c r="K148" s="182" t="s">
        <v>459</v>
      </c>
      <c r="L148" s="41"/>
      <c r="M148" s="187" t="s">
        <v>19</v>
      </c>
      <c r="N148" s="188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78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940</v>
      </c>
    </row>
    <row r="149" spans="1:65" s="13" customFormat="1" ht="11.25">
      <c r="B149" s="193"/>
      <c r="C149" s="194"/>
      <c r="D149" s="195" t="s">
        <v>168</v>
      </c>
      <c r="E149" s="196" t="s">
        <v>19</v>
      </c>
      <c r="F149" s="197" t="s">
        <v>941</v>
      </c>
      <c r="G149" s="194"/>
      <c r="H149" s="198">
        <v>86.4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78</v>
      </c>
      <c r="AV149" s="13" t="s">
        <v>78</v>
      </c>
      <c r="AW149" s="13" t="s">
        <v>31</v>
      </c>
      <c r="AX149" s="13" t="s">
        <v>69</v>
      </c>
      <c r="AY149" s="204" t="s">
        <v>159</v>
      </c>
    </row>
    <row r="150" spans="1:65" s="13" customFormat="1" ht="11.25">
      <c r="B150" s="193"/>
      <c r="C150" s="194"/>
      <c r="D150" s="195" t="s">
        <v>168</v>
      </c>
      <c r="E150" s="196" t="s">
        <v>19</v>
      </c>
      <c r="F150" s="197" t="s">
        <v>942</v>
      </c>
      <c r="G150" s="194"/>
      <c r="H150" s="198">
        <v>16.425000000000001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168</v>
      </c>
      <c r="AU150" s="204" t="s">
        <v>78</v>
      </c>
      <c r="AV150" s="13" t="s">
        <v>78</v>
      </c>
      <c r="AW150" s="13" t="s">
        <v>31</v>
      </c>
      <c r="AX150" s="13" t="s">
        <v>69</v>
      </c>
      <c r="AY150" s="204" t="s">
        <v>159</v>
      </c>
    </row>
    <row r="151" spans="1:65" s="16" customFormat="1" ht="11.25">
      <c r="B151" s="248"/>
      <c r="C151" s="249"/>
      <c r="D151" s="195" t="s">
        <v>168</v>
      </c>
      <c r="E151" s="250" t="s">
        <v>19</v>
      </c>
      <c r="F151" s="251" t="s">
        <v>720</v>
      </c>
      <c r="G151" s="249"/>
      <c r="H151" s="252">
        <v>102.825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168</v>
      </c>
      <c r="AU151" s="258" t="s">
        <v>78</v>
      </c>
      <c r="AV151" s="16" t="s">
        <v>175</v>
      </c>
      <c r="AW151" s="16" t="s">
        <v>31</v>
      </c>
      <c r="AX151" s="16" t="s">
        <v>69</v>
      </c>
      <c r="AY151" s="258" t="s">
        <v>159</v>
      </c>
    </row>
    <row r="152" spans="1:65" s="13" customFormat="1" ht="11.25">
      <c r="B152" s="193"/>
      <c r="C152" s="194"/>
      <c r="D152" s="195" t="s">
        <v>168</v>
      </c>
      <c r="E152" s="196" t="s">
        <v>19</v>
      </c>
      <c r="F152" s="197" t="s">
        <v>943</v>
      </c>
      <c r="G152" s="194"/>
      <c r="H152" s="198">
        <v>-8.4779999999999998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168</v>
      </c>
      <c r="AU152" s="204" t="s">
        <v>78</v>
      </c>
      <c r="AV152" s="13" t="s">
        <v>78</v>
      </c>
      <c r="AW152" s="13" t="s">
        <v>31</v>
      </c>
      <c r="AX152" s="13" t="s">
        <v>69</v>
      </c>
      <c r="AY152" s="204" t="s">
        <v>159</v>
      </c>
    </row>
    <row r="153" spans="1:65" s="14" customFormat="1" ht="11.25">
      <c r="B153" s="205"/>
      <c r="C153" s="206"/>
      <c r="D153" s="195" t="s">
        <v>168</v>
      </c>
      <c r="E153" s="207" t="s">
        <v>19</v>
      </c>
      <c r="F153" s="208" t="s">
        <v>170</v>
      </c>
      <c r="G153" s="206"/>
      <c r="H153" s="209">
        <v>94.346999999999994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78</v>
      </c>
      <c r="AV153" s="14" t="s">
        <v>166</v>
      </c>
      <c r="AW153" s="14" t="s">
        <v>31</v>
      </c>
      <c r="AX153" s="14" t="s">
        <v>76</v>
      </c>
      <c r="AY153" s="215" t="s">
        <v>159</v>
      </c>
    </row>
    <row r="154" spans="1:65" s="2" customFormat="1" ht="16.5" customHeight="1">
      <c r="A154" s="36"/>
      <c r="B154" s="37"/>
      <c r="C154" s="216" t="s">
        <v>248</v>
      </c>
      <c r="D154" s="216" t="s">
        <v>238</v>
      </c>
      <c r="E154" s="217" t="s">
        <v>944</v>
      </c>
      <c r="F154" s="218" t="s">
        <v>945</v>
      </c>
      <c r="G154" s="219" t="s">
        <v>230</v>
      </c>
      <c r="H154" s="220">
        <v>188.69399999999999</v>
      </c>
      <c r="I154" s="221"/>
      <c r="J154" s="222">
        <f>ROUND(I154*H154,2)</f>
        <v>0</v>
      </c>
      <c r="K154" s="218" t="s">
        <v>459</v>
      </c>
      <c r="L154" s="223"/>
      <c r="M154" s="224" t="s">
        <v>19</v>
      </c>
      <c r="N154" s="225" t="s">
        <v>40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203</v>
      </c>
      <c r="AT154" s="191" t="s">
        <v>238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946</v>
      </c>
    </row>
    <row r="155" spans="1:65" s="13" customFormat="1" ht="11.25">
      <c r="B155" s="193"/>
      <c r="C155" s="194"/>
      <c r="D155" s="195" t="s">
        <v>168</v>
      </c>
      <c r="E155" s="196" t="s">
        <v>19</v>
      </c>
      <c r="F155" s="197" t="s">
        <v>947</v>
      </c>
      <c r="G155" s="194"/>
      <c r="H155" s="198">
        <v>188.69399999999999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78</v>
      </c>
      <c r="AV155" s="13" t="s">
        <v>78</v>
      </c>
      <c r="AW155" s="13" t="s">
        <v>31</v>
      </c>
      <c r="AX155" s="13" t="s">
        <v>76</v>
      </c>
      <c r="AY155" s="204" t="s">
        <v>159</v>
      </c>
    </row>
    <row r="156" spans="1:65" s="12" customFormat="1" ht="22.9" customHeight="1">
      <c r="B156" s="164"/>
      <c r="C156" s="165"/>
      <c r="D156" s="166" t="s">
        <v>68</v>
      </c>
      <c r="E156" s="178" t="s">
        <v>175</v>
      </c>
      <c r="F156" s="178" t="s">
        <v>948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SUM(P157:P160)</f>
        <v>0</v>
      </c>
      <c r="Q156" s="172"/>
      <c r="R156" s="173">
        <f>SUM(R157:R160)</f>
        <v>0</v>
      </c>
      <c r="S156" s="172"/>
      <c r="T156" s="174">
        <f>SUM(T157:T160)</f>
        <v>3.69</v>
      </c>
      <c r="AR156" s="175" t="s">
        <v>76</v>
      </c>
      <c r="AT156" s="176" t="s">
        <v>68</v>
      </c>
      <c r="AU156" s="176" t="s">
        <v>76</v>
      </c>
      <c r="AY156" s="175" t="s">
        <v>159</v>
      </c>
      <c r="BK156" s="177">
        <f>SUM(BK157:BK160)</f>
        <v>0</v>
      </c>
    </row>
    <row r="157" spans="1:65" s="2" customFormat="1" ht="16.5" customHeight="1">
      <c r="A157" s="36"/>
      <c r="B157" s="37"/>
      <c r="C157" s="180" t="s">
        <v>253</v>
      </c>
      <c r="D157" s="180" t="s">
        <v>161</v>
      </c>
      <c r="E157" s="181" t="s">
        <v>949</v>
      </c>
      <c r="F157" s="182" t="s">
        <v>950</v>
      </c>
      <c r="G157" s="183" t="s">
        <v>182</v>
      </c>
      <c r="H157" s="184">
        <v>120</v>
      </c>
      <c r="I157" s="185"/>
      <c r="J157" s="186">
        <f>ROUND(I157*H157,2)</f>
        <v>0</v>
      </c>
      <c r="K157" s="182" t="s">
        <v>459</v>
      </c>
      <c r="L157" s="41"/>
      <c r="M157" s="187" t="s">
        <v>19</v>
      </c>
      <c r="N157" s="188" t="s">
        <v>40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166</v>
      </c>
      <c r="AT157" s="191" t="s">
        <v>161</v>
      </c>
      <c r="AU157" s="191" t="s">
        <v>78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166</v>
      </c>
      <c r="BM157" s="191" t="s">
        <v>951</v>
      </c>
    </row>
    <row r="158" spans="1:65" s="2" customFormat="1" ht="24">
      <c r="A158" s="36"/>
      <c r="B158" s="37"/>
      <c r="C158" s="180" t="s">
        <v>259</v>
      </c>
      <c r="D158" s="180" t="s">
        <v>161</v>
      </c>
      <c r="E158" s="181" t="s">
        <v>952</v>
      </c>
      <c r="F158" s="182" t="s">
        <v>953</v>
      </c>
      <c r="G158" s="183" t="s">
        <v>182</v>
      </c>
      <c r="H158" s="184">
        <v>120</v>
      </c>
      <c r="I158" s="185"/>
      <c r="J158" s="186">
        <f>ROUND(I158*H158,2)</f>
        <v>0</v>
      </c>
      <c r="K158" s="182" t="s">
        <v>459</v>
      </c>
      <c r="L158" s="41"/>
      <c r="M158" s="187" t="s">
        <v>19</v>
      </c>
      <c r="N158" s="188" t="s">
        <v>40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78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954</v>
      </c>
    </row>
    <row r="159" spans="1:65" s="2" customFormat="1" ht="33" customHeight="1">
      <c r="A159" s="36"/>
      <c r="B159" s="37"/>
      <c r="C159" s="180" t="s">
        <v>264</v>
      </c>
      <c r="D159" s="180" t="s">
        <v>161</v>
      </c>
      <c r="E159" s="181" t="s">
        <v>955</v>
      </c>
      <c r="F159" s="182" t="s">
        <v>956</v>
      </c>
      <c r="G159" s="183" t="s">
        <v>197</v>
      </c>
      <c r="H159" s="184">
        <v>12.3</v>
      </c>
      <c r="I159" s="185"/>
      <c r="J159" s="186">
        <f>ROUND(I159*H159,2)</f>
        <v>0</v>
      </c>
      <c r="K159" s="182" t="s">
        <v>459</v>
      </c>
      <c r="L159" s="41"/>
      <c r="M159" s="187" t="s">
        <v>19</v>
      </c>
      <c r="N159" s="188" t="s">
        <v>40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0.3</v>
      </c>
      <c r="T159" s="190">
        <f>S159*H159</f>
        <v>3.69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166</v>
      </c>
      <c r="AT159" s="191" t="s">
        <v>161</v>
      </c>
      <c r="AU159" s="191" t="s">
        <v>78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76</v>
      </c>
      <c r="BK159" s="192">
        <f>ROUND(I159*H159,2)</f>
        <v>0</v>
      </c>
      <c r="BL159" s="19" t="s">
        <v>166</v>
      </c>
      <c r="BM159" s="191" t="s">
        <v>957</v>
      </c>
    </row>
    <row r="160" spans="1:65" s="13" customFormat="1" ht="11.25">
      <c r="B160" s="193"/>
      <c r="C160" s="194"/>
      <c r="D160" s="195" t="s">
        <v>168</v>
      </c>
      <c r="E160" s="196" t="s">
        <v>19</v>
      </c>
      <c r="F160" s="197" t="s">
        <v>958</v>
      </c>
      <c r="G160" s="194"/>
      <c r="H160" s="198">
        <v>12.3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168</v>
      </c>
      <c r="AU160" s="204" t="s">
        <v>78</v>
      </c>
      <c r="AV160" s="13" t="s">
        <v>78</v>
      </c>
      <c r="AW160" s="13" t="s">
        <v>31</v>
      </c>
      <c r="AX160" s="13" t="s">
        <v>76</v>
      </c>
      <c r="AY160" s="204" t="s">
        <v>159</v>
      </c>
    </row>
    <row r="161" spans="1:65" s="12" customFormat="1" ht="22.9" customHeight="1">
      <c r="B161" s="164"/>
      <c r="C161" s="165"/>
      <c r="D161" s="166" t="s">
        <v>68</v>
      </c>
      <c r="E161" s="178" t="s">
        <v>166</v>
      </c>
      <c r="F161" s="178" t="s">
        <v>759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SUM(P162:P168)</f>
        <v>0</v>
      </c>
      <c r="Q161" s="172"/>
      <c r="R161" s="173">
        <f>SUM(R162:R168)</f>
        <v>7.5200000000000003E-2</v>
      </c>
      <c r="S161" s="172"/>
      <c r="T161" s="174">
        <f>SUM(T162:T168)</f>
        <v>0</v>
      </c>
      <c r="AR161" s="175" t="s">
        <v>76</v>
      </c>
      <c r="AT161" s="176" t="s">
        <v>68</v>
      </c>
      <c r="AU161" s="176" t="s">
        <v>76</v>
      </c>
      <c r="AY161" s="175" t="s">
        <v>159</v>
      </c>
      <c r="BK161" s="177">
        <f>SUM(BK162:BK168)</f>
        <v>0</v>
      </c>
    </row>
    <row r="162" spans="1:65" s="2" customFormat="1" ht="24">
      <c r="A162" s="36"/>
      <c r="B162" s="37"/>
      <c r="C162" s="180" t="s">
        <v>7</v>
      </c>
      <c r="D162" s="180" t="s">
        <v>161</v>
      </c>
      <c r="E162" s="181" t="s">
        <v>959</v>
      </c>
      <c r="F162" s="182" t="s">
        <v>960</v>
      </c>
      <c r="G162" s="183" t="s">
        <v>197</v>
      </c>
      <c r="H162" s="184">
        <v>27.074999999999999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40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166</v>
      </c>
      <c r="AT162" s="191" t="s">
        <v>161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961</v>
      </c>
    </row>
    <row r="163" spans="1:65" s="13" customFormat="1" ht="11.25">
      <c r="B163" s="193"/>
      <c r="C163" s="194"/>
      <c r="D163" s="195" t="s">
        <v>168</v>
      </c>
      <c r="E163" s="196" t="s">
        <v>19</v>
      </c>
      <c r="F163" s="197" t="s">
        <v>962</v>
      </c>
      <c r="G163" s="194"/>
      <c r="H163" s="198">
        <v>21.6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168</v>
      </c>
      <c r="AU163" s="204" t="s">
        <v>78</v>
      </c>
      <c r="AV163" s="13" t="s">
        <v>78</v>
      </c>
      <c r="AW163" s="13" t="s">
        <v>31</v>
      </c>
      <c r="AX163" s="13" t="s">
        <v>69</v>
      </c>
      <c r="AY163" s="204" t="s">
        <v>159</v>
      </c>
    </row>
    <row r="164" spans="1:65" s="13" customFormat="1" ht="11.25">
      <c r="B164" s="193"/>
      <c r="C164" s="194"/>
      <c r="D164" s="195" t="s">
        <v>168</v>
      </c>
      <c r="E164" s="196" t="s">
        <v>19</v>
      </c>
      <c r="F164" s="197" t="s">
        <v>963</v>
      </c>
      <c r="G164" s="194"/>
      <c r="H164" s="198">
        <v>5.4749999999999996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168</v>
      </c>
      <c r="AU164" s="204" t="s">
        <v>78</v>
      </c>
      <c r="AV164" s="13" t="s">
        <v>78</v>
      </c>
      <c r="AW164" s="13" t="s">
        <v>31</v>
      </c>
      <c r="AX164" s="13" t="s">
        <v>69</v>
      </c>
      <c r="AY164" s="204" t="s">
        <v>159</v>
      </c>
    </row>
    <row r="165" spans="1:65" s="14" customFormat="1" ht="11.25">
      <c r="B165" s="205"/>
      <c r="C165" s="206"/>
      <c r="D165" s="195" t="s">
        <v>168</v>
      </c>
      <c r="E165" s="207" t="s">
        <v>19</v>
      </c>
      <c r="F165" s="208" t="s">
        <v>170</v>
      </c>
      <c r="G165" s="206"/>
      <c r="H165" s="209">
        <v>27.074999999999999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78</v>
      </c>
      <c r="AV165" s="14" t="s">
        <v>166</v>
      </c>
      <c r="AW165" s="14" t="s">
        <v>31</v>
      </c>
      <c r="AX165" s="14" t="s">
        <v>76</v>
      </c>
      <c r="AY165" s="215" t="s">
        <v>159</v>
      </c>
    </row>
    <row r="166" spans="1:65" s="2" customFormat="1" ht="24">
      <c r="A166" s="36"/>
      <c r="B166" s="37"/>
      <c r="C166" s="180" t="s">
        <v>273</v>
      </c>
      <c r="D166" s="180" t="s">
        <v>161</v>
      </c>
      <c r="E166" s="181" t="s">
        <v>964</v>
      </c>
      <c r="F166" s="182" t="s">
        <v>965</v>
      </c>
      <c r="G166" s="183" t="s">
        <v>341</v>
      </c>
      <c r="H166" s="184">
        <v>2</v>
      </c>
      <c r="I166" s="185"/>
      <c r="J166" s="186">
        <f>ROUND(I166*H166,2)</f>
        <v>0</v>
      </c>
      <c r="K166" s="182" t="s">
        <v>459</v>
      </c>
      <c r="L166" s="41"/>
      <c r="M166" s="187" t="s">
        <v>19</v>
      </c>
      <c r="N166" s="188" t="s">
        <v>40</v>
      </c>
      <c r="O166" s="66"/>
      <c r="P166" s="189">
        <f>O166*H166</f>
        <v>0</v>
      </c>
      <c r="Q166" s="189">
        <v>6.6E-3</v>
      </c>
      <c r="R166" s="189">
        <f>Q166*H166</f>
        <v>1.32E-2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166</v>
      </c>
      <c r="AT166" s="191" t="s">
        <v>161</v>
      </c>
      <c r="AU166" s="191" t="s">
        <v>78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76</v>
      </c>
      <c r="BK166" s="192">
        <f>ROUND(I166*H166,2)</f>
        <v>0</v>
      </c>
      <c r="BL166" s="19" t="s">
        <v>166</v>
      </c>
      <c r="BM166" s="191" t="s">
        <v>966</v>
      </c>
    </row>
    <row r="167" spans="1:65" s="2" customFormat="1" ht="24">
      <c r="A167" s="36"/>
      <c r="B167" s="37"/>
      <c r="C167" s="216" t="s">
        <v>277</v>
      </c>
      <c r="D167" s="216" t="s">
        <v>238</v>
      </c>
      <c r="E167" s="217" t="s">
        <v>967</v>
      </c>
      <c r="F167" s="218" t="s">
        <v>968</v>
      </c>
      <c r="G167" s="219" t="s">
        <v>341</v>
      </c>
      <c r="H167" s="220">
        <v>1</v>
      </c>
      <c r="I167" s="221"/>
      <c r="J167" s="222">
        <f>ROUND(I167*H167,2)</f>
        <v>0</v>
      </c>
      <c r="K167" s="218" t="s">
        <v>459</v>
      </c>
      <c r="L167" s="223"/>
      <c r="M167" s="224" t="s">
        <v>19</v>
      </c>
      <c r="N167" s="225" t="s">
        <v>40</v>
      </c>
      <c r="O167" s="66"/>
      <c r="P167" s="189">
        <f>O167*H167</f>
        <v>0</v>
      </c>
      <c r="Q167" s="189">
        <v>2.1000000000000001E-2</v>
      </c>
      <c r="R167" s="189">
        <f>Q167*H167</f>
        <v>2.1000000000000001E-2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203</v>
      </c>
      <c r="AT167" s="191" t="s">
        <v>238</v>
      </c>
      <c r="AU167" s="191" t="s">
        <v>78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76</v>
      </c>
      <c r="BK167" s="192">
        <f>ROUND(I167*H167,2)</f>
        <v>0</v>
      </c>
      <c r="BL167" s="19" t="s">
        <v>166</v>
      </c>
      <c r="BM167" s="191" t="s">
        <v>969</v>
      </c>
    </row>
    <row r="168" spans="1:65" s="2" customFormat="1" ht="24">
      <c r="A168" s="36"/>
      <c r="B168" s="37"/>
      <c r="C168" s="216" t="s">
        <v>283</v>
      </c>
      <c r="D168" s="216" t="s">
        <v>238</v>
      </c>
      <c r="E168" s="217" t="s">
        <v>970</v>
      </c>
      <c r="F168" s="218" t="s">
        <v>971</v>
      </c>
      <c r="G168" s="219" t="s">
        <v>341</v>
      </c>
      <c r="H168" s="220">
        <v>1</v>
      </c>
      <c r="I168" s="221"/>
      <c r="J168" s="222">
        <f>ROUND(I168*H168,2)</f>
        <v>0</v>
      </c>
      <c r="K168" s="218" t="s">
        <v>459</v>
      </c>
      <c r="L168" s="223"/>
      <c r="M168" s="224" t="s">
        <v>19</v>
      </c>
      <c r="N168" s="225" t="s">
        <v>40</v>
      </c>
      <c r="O168" s="66"/>
      <c r="P168" s="189">
        <f>O168*H168</f>
        <v>0</v>
      </c>
      <c r="Q168" s="189">
        <v>4.1000000000000002E-2</v>
      </c>
      <c r="R168" s="189">
        <f>Q168*H168</f>
        <v>4.1000000000000002E-2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203</v>
      </c>
      <c r="AT168" s="191" t="s">
        <v>238</v>
      </c>
      <c r="AU168" s="191" t="s">
        <v>78</v>
      </c>
      <c r="AY168" s="19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76</v>
      </c>
      <c r="BK168" s="192">
        <f>ROUND(I168*H168,2)</f>
        <v>0</v>
      </c>
      <c r="BL168" s="19" t="s">
        <v>166</v>
      </c>
      <c r="BM168" s="191" t="s">
        <v>972</v>
      </c>
    </row>
    <row r="169" spans="1:65" s="12" customFormat="1" ht="22.9" customHeight="1">
      <c r="B169" s="164"/>
      <c r="C169" s="165"/>
      <c r="D169" s="166" t="s">
        <v>68</v>
      </c>
      <c r="E169" s="178" t="s">
        <v>185</v>
      </c>
      <c r="F169" s="178" t="s">
        <v>765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SUM(P170:P175)</f>
        <v>0</v>
      </c>
      <c r="Q169" s="172"/>
      <c r="R169" s="173">
        <f>SUM(R170:R175)</f>
        <v>152.64699999999999</v>
      </c>
      <c r="S169" s="172"/>
      <c r="T169" s="174">
        <f>SUM(T170:T175)</f>
        <v>0</v>
      </c>
      <c r="AR169" s="175" t="s">
        <v>76</v>
      </c>
      <c r="AT169" s="176" t="s">
        <v>68</v>
      </c>
      <c r="AU169" s="176" t="s">
        <v>76</v>
      </c>
      <c r="AY169" s="175" t="s">
        <v>159</v>
      </c>
      <c r="BK169" s="177">
        <f>SUM(BK170:BK175)</f>
        <v>0</v>
      </c>
    </row>
    <row r="170" spans="1:65" s="2" customFormat="1" ht="24">
      <c r="A170" s="36"/>
      <c r="B170" s="37"/>
      <c r="C170" s="180" t="s">
        <v>287</v>
      </c>
      <c r="D170" s="180" t="s">
        <v>161</v>
      </c>
      <c r="E170" s="181" t="s">
        <v>278</v>
      </c>
      <c r="F170" s="182" t="s">
        <v>279</v>
      </c>
      <c r="G170" s="183" t="s">
        <v>164</v>
      </c>
      <c r="H170" s="184">
        <v>4</v>
      </c>
      <c r="I170" s="185"/>
      <c r="J170" s="186">
        <f>ROUND(I170*H170,2)</f>
        <v>0</v>
      </c>
      <c r="K170" s="182" t="s">
        <v>459</v>
      </c>
      <c r="L170" s="41"/>
      <c r="M170" s="187" t="s">
        <v>19</v>
      </c>
      <c r="N170" s="188" t="s">
        <v>40</v>
      </c>
      <c r="O170" s="66"/>
      <c r="P170" s="189">
        <f>O170*H170</f>
        <v>0</v>
      </c>
      <c r="Q170" s="189">
        <v>0.46</v>
      </c>
      <c r="R170" s="189">
        <f>Q170*H170</f>
        <v>1.84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166</v>
      </c>
      <c r="AT170" s="191" t="s">
        <v>161</v>
      </c>
      <c r="AU170" s="191" t="s">
        <v>78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166</v>
      </c>
      <c r="BM170" s="191" t="s">
        <v>973</v>
      </c>
    </row>
    <row r="171" spans="1:65" s="13" customFormat="1" ht="11.25">
      <c r="B171" s="193"/>
      <c r="C171" s="194"/>
      <c r="D171" s="195" t="s">
        <v>168</v>
      </c>
      <c r="E171" s="196" t="s">
        <v>19</v>
      </c>
      <c r="F171" s="197" t="s">
        <v>974</v>
      </c>
      <c r="G171" s="194"/>
      <c r="H171" s="198">
        <v>4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168</v>
      </c>
      <c r="AU171" s="204" t="s">
        <v>78</v>
      </c>
      <c r="AV171" s="13" t="s">
        <v>78</v>
      </c>
      <c r="AW171" s="13" t="s">
        <v>31</v>
      </c>
      <c r="AX171" s="13" t="s">
        <v>76</v>
      </c>
      <c r="AY171" s="204" t="s">
        <v>159</v>
      </c>
    </row>
    <row r="172" spans="1:65" s="2" customFormat="1" ht="24">
      <c r="A172" s="36"/>
      <c r="B172" s="37"/>
      <c r="C172" s="180" t="s">
        <v>292</v>
      </c>
      <c r="D172" s="180" t="s">
        <v>161</v>
      </c>
      <c r="E172" s="181" t="s">
        <v>766</v>
      </c>
      <c r="F172" s="182" t="s">
        <v>767</v>
      </c>
      <c r="G172" s="183" t="s">
        <v>164</v>
      </c>
      <c r="H172" s="184">
        <v>165.5</v>
      </c>
      <c r="I172" s="185"/>
      <c r="J172" s="186">
        <f>ROUND(I172*H172,2)</f>
        <v>0</v>
      </c>
      <c r="K172" s="182" t="s">
        <v>459</v>
      </c>
      <c r="L172" s="41"/>
      <c r="M172" s="187" t="s">
        <v>19</v>
      </c>
      <c r="N172" s="188" t="s">
        <v>40</v>
      </c>
      <c r="O172" s="66"/>
      <c r="P172" s="189">
        <f>O172*H172</f>
        <v>0</v>
      </c>
      <c r="Q172" s="189">
        <v>0.69</v>
      </c>
      <c r="R172" s="189">
        <f>Q172*H172</f>
        <v>114.19499999999999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166</v>
      </c>
      <c r="AT172" s="191" t="s">
        <v>161</v>
      </c>
      <c r="AU172" s="191" t="s">
        <v>78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76</v>
      </c>
      <c r="BK172" s="192">
        <f>ROUND(I172*H172,2)</f>
        <v>0</v>
      </c>
      <c r="BL172" s="19" t="s">
        <v>166</v>
      </c>
      <c r="BM172" s="191" t="s">
        <v>975</v>
      </c>
    </row>
    <row r="173" spans="1:65" s="13" customFormat="1" ht="11.25">
      <c r="B173" s="193"/>
      <c r="C173" s="194"/>
      <c r="D173" s="195" t="s">
        <v>168</v>
      </c>
      <c r="E173" s="196" t="s">
        <v>19</v>
      </c>
      <c r="F173" s="197" t="s">
        <v>976</v>
      </c>
      <c r="G173" s="194"/>
      <c r="H173" s="198">
        <v>165.5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78</v>
      </c>
      <c r="AV173" s="13" t="s">
        <v>78</v>
      </c>
      <c r="AW173" s="13" t="s">
        <v>31</v>
      </c>
      <c r="AX173" s="13" t="s">
        <v>76</v>
      </c>
      <c r="AY173" s="204" t="s">
        <v>159</v>
      </c>
    </row>
    <row r="174" spans="1:65" s="2" customFormat="1" ht="33" customHeight="1">
      <c r="A174" s="36"/>
      <c r="B174" s="37"/>
      <c r="C174" s="180" t="s">
        <v>296</v>
      </c>
      <c r="D174" s="180" t="s">
        <v>161</v>
      </c>
      <c r="E174" s="181" t="s">
        <v>770</v>
      </c>
      <c r="F174" s="182" t="s">
        <v>771</v>
      </c>
      <c r="G174" s="183" t="s">
        <v>164</v>
      </c>
      <c r="H174" s="184">
        <v>169.5</v>
      </c>
      <c r="I174" s="185"/>
      <c r="J174" s="186">
        <f>ROUND(I174*H174,2)</f>
        <v>0</v>
      </c>
      <c r="K174" s="182" t="s">
        <v>459</v>
      </c>
      <c r="L174" s="41"/>
      <c r="M174" s="187" t="s">
        <v>19</v>
      </c>
      <c r="N174" s="188" t="s">
        <v>40</v>
      </c>
      <c r="O174" s="66"/>
      <c r="P174" s="189">
        <f>O174*H174</f>
        <v>0</v>
      </c>
      <c r="Q174" s="189">
        <v>0.216</v>
      </c>
      <c r="R174" s="189">
        <f>Q174*H174</f>
        <v>36.612000000000002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166</v>
      </c>
      <c r="AT174" s="191" t="s">
        <v>161</v>
      </c>
      <c r="AU174" s="191" t="s">
        <v>78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76</v>
      </c>
      <c r="BK174" s="192">
        <f>ROUND(I174*H174,2)</f>
        <v>0</v>
      </c>
      <c r="BL174" s="19" t="s">
        <v>166</v>
      </c>
      <c r="BM174" s="191" t="s">
        <v>977</v>
      </c>
    </row>
    <row r="175" spans="1:65" s="13" customFormat="1" ht="11.25">
      <c r="B175" s="193"/>
      <c r="C175" s="194"/>
      <c r="D175" s="195" t="s">
        <v>168</v>
      </c>
      <c r="E175" s="196" t="s">
        <v>19</v>
      </c>
      <c r="F175" s="197" t="s">
        <v>978</v>
      </c>
      <c r="G175" s="194"/>
      <c r="H175" s="198">
        <v>169.5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78</v>
      </c>
      <c r="AV175" s="13" t="s">
        <v>78</v>
      </c>
      <c r="AW175" s="13" t="s">
        <v>31</v>
      </c>
      <c r="AX175" s="13" t="s">
        <v>76</v>
      </c>
      <c r="AY175" s="204" t="s">
        <v>159</v>
      </c>
    </row>
    <row r="176" spans="1:65" s="12" customFormat="1" ht="22.9" customHeight="1">
      <c r="B176" s="164"/>
      <c r="C176" s="165"/>
      <c r="D176" s="166" t="s">
        <v>68</v>
      </c>
      <c r="E176" s="178" t="s">
        <v>203</v>
      </c>
      <c r="F176" s="178" t="s">
        <v>337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SUM(P177:P220)</f>
        <v>0</v>
      </c>
      <c r="Q176" s="172"/>
      <c r="R176" s="173">
        <f>SUM(R177:R220)</f>
        <v>22.840131949999996</v>
      </c>
      <c r="S176" s="172"/>
      <c r="T176" s="174">
        <f>SUM(T177:T220)</f>
        <v>0.14399999999999999</v>
      </c>
      <c r="AR176" s="175" t="s">
        <v>76</v>
      </c>
      <c r="AT176" s="176" t="s">
        <v>68</v>
      </c>
      <c r="AU176" s="176" t="s">
        <v>76</v>
      </c>
      <c r="AY176" s="175" t="s">
        <v>159</v>
      </c>
      <c r="BK176" s="177">
        <f>SUM(BK177:BK220)</f>
        <v>0</v>
      </c>
    </row>
    <row r="177" spans="1:65" s="2" customFormat="1" ht="33" customHeight="1">
      <c r="A177" s="36"/>
      <c r="B177" s="37"/>
      <c r="C177" s="180" t="s">
        <v>300</v>
      </c>
      <c r="D177" s="180" t="s">
        <v>161</v>
      </c>
      <c r="E177" s="181" t="s">
        <v>979</v>
      </c>
      <c r="F177" s="182" t="s">
        <v>980</v>
      </c>
      <c r="G177" s="183" t="s">
        <v>341</v>
      </c>
      <c r="H177" s="184">
        <v>4</v>
      </c>
      <c r="I177" s="185"/>
      <c r="J177" s="186">
        <f>ROUND(I177*H177,2)</f>
        <v>0</v>
      </c>
      <c r="K177" s="182" t="s">
        <v>19</v>
      </c>
      <c r="L177" s="41"/>
      <c r="M177" s="187" t="s">
        <v>19</v>
      </c>
      <c r="N177" s="188" t="s">
        <v>40</v>
      </c>
      <c r="O177" s="66"/>
      <c r="P177" s="189">
        <f>O177*H177</f>
        <v>0</v>
      </c>
      <c r="Q177" s="189">
        <v>6.8640000000000007E-2</v>
      </c>
      <c r="R177" s="189">
        <f>Q177*H177</f>
        <v>0.27456000000000003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166</v>
      </c>
      <c r="AT177" s="191" t="s">
        <v>161</v>
      </c>
      <c r="AU177" s="191" t="s">
        <v>78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76</v>
      </c>
      <c r="BK177" s="192">
        <f>ROUND(I177*H177,2)</f>
        <v>0</v>
      </c>
      <c r="BL177" s="19" t="s">
        <v>166</v>
      </c>
      <c r="BM177" s="191" t="s">
        <v>981</v>
      </c>
    </row>
    <row r="178" spans="1:65" s="13" customFormat="1" ht="11.25">
      <c r="B178" s="193"/>
      <c r="C178" s="194"/>
      <c r="D178" s="195" t="s">
        <v>168</v>
      </c>
      <c r="E178" s="196" t="s">
        <v>19</v>
      </c>
      <c r="F178" s="197" t="s">
        <v>982</v>
      </c>
      <c r="G178" s="194"/>
      <c r="H178" s="198">
        <v>4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168</v>
      </c>
      <c r="AU178" s="204" t="s">
        <v>78</v>
      </c>
      <c r="AV178" s="13" t="s">
        <v>78</v>
      </c>
      <c r="AW178" s="13" t="s">
        <v>31</v>
      </c>
      <c r="AX178" s="13" t="s">
        <v>76</v>
      </c>
      <c r="AY178" s="204" t="s">
        <v>159</v>
      </c>
    </row>
    <row r="179" spans="1:65" s="2" customFormat="1" ht="36">
      <c r="A179" s="36"/>
      <c r="B179" s="37"/>
      <c r="C179" s="180" t="s">
        <v>304</v>
      </c>
      <c r="D179" s="180" t="s">
        <v>161</v>
      </c>
      <c r="E179" s="181" t="s">
        <v>983</v>
      </c>
      <c r="F179" s="182" t="s">
        <v>984</v>
      </c>
      <c r="G179" s="183" t="s">
        <v>182</v>
      </c>
      <c r="H179" s="184">
        <v>17.5</v>
      </c>
      <c r="I179" s="185"/>
      <c r="J179" s="186">
        <f>ROUND(I179*H179,2)</f>
        <v>0</v>
      </c>
      <c r="K179" s="182" t="s">
        <v>459</v>
      </c>
      <c r="L179" s="41"/>
      <c r="M179" s="187" t="s">
        <v>19</v>
      </c>
      <c r="N179" s="188" t="s">
        <v>40</v>
      </c>
      <c r="O179" s="66"/>
      <c r="P179" s="189">
        <f>O179*H179</f>
        <v>0</v>
      </c>
      <c r="Q179" s="189">
        <v>1.0000000000000001E-5</v>
      </c>
      <c r="R179" s="189">
        <f>Q179*H179</f>
        <v>1.7500000000000003E-4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166</v>
      </c>
      <c r="AT179" s="191" t="s">
        <v>161</v>
      </c>
      <c r="AU179" s="191" t="s">
        <v>78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76</v>
      </c>
      <c r="BK179" s="192">
        <f>ROUND(I179*H179,2)</f>
        <v>0</v>
      </c>
      <c r="BL179" s="19" t="s">
        <v>166</v>
      </c>
      <c r="BM179" s="191" t="s">
        <v>985</v>
      </c>
    </row>
    <row r="180" spans="1:65" s="13" customFormat="1" ht="11.25">
      <c r="B180" s="193"/>
      <c r="C180" s="194"/>
      <c r="D180" s="195" t="s">
        <v>168</v>
      </c>
      <c r="E180" s="196" t="s">
        <v>19</v>
      </c>
      <c r="F180" s="197" t="s">
        <v>986</v>
      </c>
      <c r="G180" s="194"/>
      <c r="H180" s="198">
        <v>17.5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168</v>
      </c>
      <c r="AU180" s="204" t="s">
        <v>78</v>
      </c>
      <c r="AV180" s="13" t="s">
        <v>78</v>
      </c>
      <c r="AW180" s="13" t="s">
        <v>31</v>
      </c>
      <c r="AX180" s="13" t="s">
        <v>76</v>
      </c>
      <c r="AY180" s="204" t="s">
        <v>159</v>
      </c>
    </row>
    <row r="181" spans="1:65" s="2" customFormat="1" ht="16.5" customHeight="1">
      <c r="A181" s="36"/>
      <c r="B181" s="37"/>
      <c r="C181" s="216" t="s">
        <v>309</v>
      </c>
      <c r="D181" s="216" t="s">
        <v>238</v>
      </c>
      <c r="E181" s="217" t="s">
        <v>987</v>
      </c>
      <c r="F181" s="218" t="s">
        <v>988</v>
      </c>
      <c r="G181" s="219" t="s">
        <v>182</v>
      </c>
      <c r="H181" s="220">
        <v>8.7550000000000008</v>
      </c>
      <c r="I181" s="221"/>
      <c r="J181" s="222">
        <f>ROUND(I181*H181,2)</f>
        <v>0</v>
      </c>
      <c r="K181" s="218" t="s">
        <v>459</v>
      </c>
      <c r="L181" s="223"/>
      <c r="M181" s="224" t="s">
        <v>19</v>
      </c>
      <c r="N181" s="225" t="s">
        <v>40</v>
      </c>
      <c r="O181" s="66"/>
      <c r="P181" s="189">
        <f>O181*H181</f>
        <v>0</v>
      </c>
      <c r="Q181" s="189">
        <v>2.6700000000000001E-3</v>
      </c>
      <c r="R181" s="189">
        <f>Q181*H181</f>
        <v>2.3375850000000004E-2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203</v>
      </c>
      <c r="AT181" s="191" t="s">
        <v>238</v>
      </c>
      <c r="AU181" s="191" t="s">
        <v>78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76</v>
      </c>
      <c r="BK181" s="192">
        <f>ROUND(I181*H181,2)</f>
        <v>0</v>
      </c>
      <c r="BL181" s="19" t="s">
        <v>166</v>
      </c>
      <c r="BM181" s="191" t="s">
        <v>989</v>
      </c>
    </row>
    <row r="182" spans="1:65" s="13" customFormat="1" ht="11.25">
      <c r="B182" s="193"/>
      <c r="C182" s="194"/>
      <c r="D182" s="195" t="s">
        <v>168</v>
      </c>
      <c r="E182" s="196" t="s">
        <v>19</v>
      </c>
      <c r="F182" s="197" t="s">
        <v>990</v>
      </c>
      <c r="G182" s="194"/>
      <c r="H182" s="198">
        <v>8.5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168</v>
      </c>
      <c r="AU182" s="204" t="s">
        <v>78</v>
      </c>
      <c r="AV182" s="13" t="s">
        <v>78</v>
      </c>
      <c r="AW182" s="13" t="s">
        <v>31</v>
      </c>
      <c r="AX182" s="13" t="s">
        <v>76</v>
      </c>
      <c r="AY182" s="204" t="s">
        <v>159</v>
      </c>
    </row>
    <row r="183" spans="1:65" s="13" customFormat="1" ht="11.25">
      <c r="B183" s="193"/>
      <c r="C183" s="194"/>
      <c r="D183" s="195" t="s">
        <v>168</v>
      </c>
      <c r="E183" s="194"/>
      <c r="F183" s="197" t="s">
        <v>991</v>
      </c>
      <c r="G183" s="194"/>
      <c r="H183" s="198">
        <v>8.7550000000000008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168</v>
      </c>
      <c r="AU183" s="204" t="s">
        <v>78</v>
      </c>
      <c r="AV183" s="13" t="s">
        <v>78</v>
      </c>
      <c r="AW183" s="13" t="s">
        <v>4</v>
      </c>
      <c r="AX183" s="13" t="s">
        <v>76</v>
      </c>
      <c r="AY183" s="204" t="s">
        <v>159</v>
      </c>
    </row>
    <row r="184" spans="1:65" s="2" customFormat="1" ht="16.5" customHeight="1">
      <c r="A184" s="36"/>
      <c r="B184" s="37"/>
      <c r="C184" s="216" t="s">
        <v>314</v>
      </c>
      <c r="D184" s="216" t="s">
        <v>238</v>
      </c>
      <c r="E184" s="217" t="s">
        <v>992</v>
      </c>
      <c r="F184" s="218" t="s">
        <v>993</v>
      </c>
      <c r="G184" s="219" t="s">
        <v>182</v>
      </c>
      <c r="H184" s="220">
        <v>9.27</v>
      </c>
      <c r="I184" s="221"/>
      <c r="J184" s="222">
        <f>ROUND(I184*H184,2)</f>
        <v>0</v>
      </c>
      <c r="K184" s="218" t="s">
        <v>459</v>
      </c>
      <c r="L184" s="223"/>
      <c r="M184" s="224" t="s">
        <v>19</v>
      </c>
      <c r="N184" s="225" t="s">
        <v>40</v>
      </c>
      <c r="O184" s="66"/>
      <c r="P184" s="189">
        <f>O184*H184</f>
        <v>0</v>
      </c>
      <c r="Q184" s="189">
        <v>2.6700000000000001E-3</v>
      </c>
      <c r="R184" s="189">
        <f>Q184*H184</f>
        <v>2.4750899999999999E-2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203</v>
      </c>
      <c r="AT184" s="191" t="s">
        <v>238</v>
      </c>
      <c r="AU184" s="191" t="s">
        <v>78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76</v>
      </c>
      <c r="BK184" s="192">
        <f>ROUND(I184*H184,2)</f>
        <v>0</v>
      </c>
      <c r="BL184" s="19" t="s">
        <v>166</v>
      </c>
      <c r="BM184" s="191" t="s">
        <v>994</v>
      </c>
    </row>
    <row r="185" spans="1:65" s="13" customFormat="1" ht="11.25">
      <c r="B185" s="193"/>
      <c r="C185" s="194"/>
      <c r="D185" s="195" t="s">
        <v>168</v>
      </c>
      <c r="E185" s="196" t="s">
        <v>19</v>
      </c>
      <c r="F185" s="197" t="s">
        <v>995</v>
      </c>
      <c r="G185" s="194"/>
      <c r="H185" s="198">
        <v>9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168</v>
      </c>
      <c r="AU185" s="204" t="s">
        <v>78</v>
      </c>
      <c r="AV185" s="13" t="s">
        <v>78</v>
      </c>
      <c r="AW185" s="13" t="s">
        <v>31</v>
      </c>
      <c r="AX185" s="13" t="s">
        <v>76</v>
      </c>
      <c r="AY185" s="204" t="s">
        <v>159</v>
      </c>
    </row>
    <row r="186" spans="1:65" s="13" customFormat="1" ht="11.25">
      <c r="B186" s="193"/>
      <c r="C186" s="194"/>
      <c r="D186" s="195" t="s">
        <v>168</v>
      </c>
      <c r="E186" s="194"/>
      <c r="F186" s="197" t="s">
        <v>996</v>
      </c>
      <c r="G186" s="194"/>
      <c r="H186" s="198">
        <v>9.27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168</v>
      </c>
      <c r="AU186" s="204" t="s">
        <v>78</v>
      </c>
      <c r="AV186" s="13" t="s">
        <v>78</v>
      </c>
      <c r="AW186" s="13" t="s">
        <v>4</v>
      </c>
      <c r="AX186" s="13" t="s">
        <v>76</v>
      </c>
      <c r="AY186" s="204" t="s">
        <v>159</v>
      </c>
    </row>
    <row r="187" spans="1:65" s="2" customFormat="1" ht="36">
      <c r="A187" s="36"/>
      <c r="B187" s="37"/>
      <c r="C187" s="180" t="s">
        <v>321</v>
      </c>
      <c r="D187" s="180" t="s">
        <v>161</v>
      </c>
      <c r="E187" s="181" t="s">
        <v>997</v>
      </c>
      <c r="F187" s="182" t="s">
        <v>998</v>
      </c>
      <c r="G187" s="183" t="s">
        <v>182</v>
      </c>
      <c r="H187" s="184">
        <v>19</v>
      </c>
      <c r="I187" s="185"/>
      <c r="J187" s="186">
        <f>ROUND(I187*H187,2)</f>
        <v>0</v>
      </c>
      <c r="K187" s="182" t="s">
        <v>459</v>
      </c>
      <c r="L187" s="41"/>
      <c r="M187" s="187" t="s">
        <v>19</v>
      </c>
      <c r="N187" s="188" t="s">
        <v>40</v>
      </c>
      <c r="O187" s="66"/>
      <c r="P187" s="189">
        <f>O187*H187</f>
        <v>0</v>
      </c>
      <c r="Q187" s="189">
        <v>1.0000000000000001E-5</v>
      </c>
      <c r="R187" s="189">
        <f>Q187*H187</f>
        <v>1.9000000000000001E-4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166</v>
      </c>
      <c r="AT187" s="191" t="s">
        <v>161</v>
      </c>
      <c r="AU187" s="191" t="s">
        <v>78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76</v>
      </c>
      <c r="BK187" s="192">
        <f>ROUND(I187*H187,2)</f>
        <v>0</v>
      </c>
      <c r="BL187" s="19" t="s">
        <v>166</v>
      </c>
      <c r="BM187" s="191" t="s">
        <v>999</v>
      </c>
    </row>
    <row r="188" spans="1:65" s="2" customFormat="1" ht="16.5" customHeight="1">
      <c r="A188" s="36"/>
      <c r="B188" s="37"/>
      <c r="C188" s="216" t="s">
        <v>325</v>
      </c>
      <c r="D188" s="216" t="s">
        <v>238</v>
      </c>
      <c r="E188" s="217" t="s">
        <v>1000</v>
      </c>
      <c r="F188" s="218" t="s">
        <v>1001</v>
      </c>
      <c r="G188" s="219" t="s">
        <v>182</v>
      </c>
      <c r="H188" s="220">
        <v>19.57</v>
      </c>
      <c r="I188" s="221"/>
      <c r="J188" s="222">
        <f>ROUND(I188*H188,2)</f>
        <v>0</v>
      </c>
      <c r="K188" s="218" t="s">
        <v>459</v>
      </c>
      <c r="L188" s="223"/>
      <c r="M188" s="224" t="s">
        <v>19</v>
      </c>
      <c r="N188" s="225" t="s">
        <v>40</v>
      </c>
      <c r="O188" s="66"/>
      <c r="P188" s="189">
        <f>O188*H188</f>
        <v>0</v>
      </c>
      <c r="Q188" s="189">
        <v>4.2599999999999999E-3</v>
      </c>
      <c r="R188" s="189">
        <f>Q188*H188</f>
        <v>8.3368200000000003E-2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203</v>
      </c>
      <c r="AT188" s="191" t="s">
        <v>238</v>
      </c>
      <c r="AU188" s="191" t="s">
        <v>78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76</v>
      </c>
      <c r="BK188" s="192">
        <f>ROUND(I188*H188,2)</f>
        <v>0</v>
      </c>
      <c r="BL188" s="19" t="s">
        <v>166</v>
      </c>
      <c r="BM188" s="191" t="s">
        <v>1002</v>
      </c>
    </row>
    <row r="189" spans="1:65" s="13" customFormat="1" ht="11.25">
      <c r="B189" s="193"/>
      <c r="C189" s="194"/>
      <c r="D189" s="195" t="s">
        <v>168</v>
      </c>
      <c r="E189" s="196" t="s">
        <v>19</v>
      </c>
      <c r="F189" s="197" t="s">
        <v>1003</v>
      </c>
      <c r="G189" s="194"/>
      <c r="H189" s="198">
        <v>19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168</v>
      </c>
      <c r="AU189" s="204" t="s">
        <v>78</v>
      </c>
      <c r="AV189" s="13" t="s">
        <v>78</v>
      </c>
      <c r="AW189" s="13" t="s">
        <v>31</v>
      </c>
      <c r="AX189" s="13" t="s">
        <v>76</v>
      </c>
      <c r="AY189" s="204" t="s">
        <v>159</v>
      </c>
    </row>
    <row r="190" spans="1:65" s="13" customFormat="1" ht="11.25">
      <c r="B190" s="193"/>
      <c r="C190" s="194"/>
      <c r="D190" s="195" t="s">
        <v>168</v>
      </c>
      <c r="E190" s="194"/>
      <c r="F190" s="197" t="s">
        <v>1004</v>
      </c>
      <c r="G190" s="194"/>
      <c r="H190" s="198">
        <v>19.57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168</v>
      </c>
      <c r="AU190" s="204" t="s">
        <v>78</v>
      </c>
      <c r="AV190" s="13" t="s">
        <v>78</v>
      </c>
      <c r="AW190" s="13" t="s">
        <v>4</v>
      </c>
      <c r="AX190" s="13" t="s">
        <v>76</v>
      </c>
      <c r="AY190" s="204" t="s">
        <v>159</v>
      </c>
    </row>
    <row r="191" spans="1:65" s="2" customFormat="1" ht="36">
      <c r="A191" s="36"/>
      <c r="B191" s="37"/>
      <c r="C191" s="180" t="s">
        <v>329</v>
      </c>
      <c r="D191" s="180" t="s">
        <v>161</v>
      </c>
      <c r="E191" s="181" t="s">
        <v>1005</v>
      </c>
      <c r="F191" s="182" t="s">
        <v>1006</v>
      </c>
      <c r="G191" s="183" t="s">
        <v>182</v>
      </c>
      <c r="H191" s="184">
        <v>120</v>
      </c>
      <c r="I191" s="185"/>
      <c r="J191" s="186">
        <f>ROUND(I191*H191,2)</f>
        <v>0</v>
      </c>
      <c r="K191" s="182" t="s">
        <v>459</v>
      </c>
      <c r="L191" s="41"/>
      <c r="M191" s="187" t="s">
        <v>19</v>
      </c>
      <c r="N191" s="188" t="s">
        <v>40</v>
      </c>
      <c r="O191" s="66"/>
      <c r="P191" s="189">
        <f>O191*H191</f>
        <v>0</v>
      </c>
      <c r="Q191" s="189">
        <v>2.0000000000000002E-5</v>
      </c>
      <c r="R191" s="189">
        <f>Q191*H191</f>
        <v>2.4000000000000002E-3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166</v>
      </c>
      <c r="AT191" s="191" t="s">
        <v>161</v>
      </c>
      <c r="AU191" s="191" t="s">
        <v>78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76</v>
      </c>
      <c r="BK191" s="192">
        <f>ROUND(I191*H191,2)</f>
        <v>0</v>
      </c>
      <c r="BL191" s="19" t="s">
        <v>166</v>
      </c>
      <c r="BM191" s="191" t="s">
        <v>1007</v>
      </c>
    </row>
    <row r="192" spans="1:65" s="2" customFormat="1" ht="36">
      <c r="A192" s="36"/>
      <c r="B192" s="37"/>
      <c r="C192" s="216" t="s">
        <v>333</v>
      </c>
      <c r="D192" s="216" t="s">
        <v>238</v>
      </c>
      <c r="E192" s="217" t="s">
        <v>1008</v>
      </c>
      <c r="F192" s="218" t="s">
        <v>1009</v>
      </c>
      <c r="G192" s="219" t="s">
        <v>182</v>
      </c>
      <c r="H192" s="220">
        <v>123.6</v>
      </c>
      <c r="I192" s="221"/>
      <c r="J192" s="222">
        <f>ROUND(I192*H192,2)</f>
        <v>0</v>
      </c>
      <c r="K192" s="218" t="s">
        <v>19</v>
      </c>
      <c r="L192" s="223"/>
      <c r="M192" s="224" t="s">
        <v>19</v>
      </c>
      <c r="N192" s="225" t="s">
        <v>40</v>
      </c>
      <c r="O192" s="66"/>
      <c r="P192" s="189">
        <f>O192*H192</f>
        <v>0</v>
      </c>
      <c r="Q192" s="189">
        <v>1.6619999999999999E-2</v>
      </c>
      <c r="R192" s="189">
        <f>Q192*H192</f>
        <v>2.0542319999999998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203</v>
      </c>
      <c r="AT192" s="191" t="s">
        <v>238</v>
      </c>
      <c r="AU192" s="191" t="s">
        <v>78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76</v>
      </c>
      <c r="BK192" s="192">
        <f>ROUND(I192*H192,2)</f>
        <v>0</v>
      </c>
      <c r="BL192" s="19" t="s">
        <v>166</v>
      </c>
      <c r="BM192" s="191" t="s">
        <v>1010</v>
      </c>
    </row>
    <row r="193" spans="1:65" s="13" customFormat="1" ht="11.25">
      <c r="B193" s="193"/>
      <c r="C193" s="194"/>
      <c r="D193" s="195" t="s">
        <v>168</v>
      </c>
      <c r="E193" s="194"/>
      <c r="F193" s="197" t="s">
        <v>1011</v>
      </c>
      <c r="G193" s="194"/>
      <c r="H193" s="198">
        <v>123.6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168</v>
      </c>
      <c r="AU193" s="204" t="s">
        <v>78</v>
      </c>
      <c r="AV193" s="13" t="s">
        <v>78</v>
      </c>
      <c r="AW193" s="13" t="s">
        <v>4</v>
      </c>
      <c r="AX193" s="13" t="s">
        <v>76</v>
      </c>
      <c r="AY193" s="204" t="s">
        <v>159</v>
      </c>
    </row>
    <row r="194" spans="1:65" s="2" customFormat="1" ht="36">
      <c r="A194" s="36"/>
      <c r="B194" s="37"/>
      <c r="C194" s="180" t="s">
        <v>338</v>
      </c>
      <c r="D194" s="180" t="s">
        <v>161</v>
      </c>
      <c r="E194" s="181" t="s">
        <v>1012</v>
      </c>
      <c r="F194" s="182" t="s">
        <v>1013</v>
      </c>
      <c r="G194" s="183" t="s">
        <v>341</v>
      </c>
      <c r="H194" s="184">
        <v>38</v>
      </c>
      <c r="I194" s="185"/>
      <c r="J194" s="186">
        <f>ROUND(I194*H194,2)</f>
        <v>0</v>
      </c>
      <c r="K194" s="182" t="s">
        <v>459</v>
      </c>
      <c r="L194" s="41"/>
      <c r="M194" s="187" t="s">
        <v>19</v>
      </c>
      <c r="N194" s="188" t="s">
        <v>40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166</v>
      </c>
      <c r="AT194" s="191" t="s">
        <v>161</v>
      </c>
      <c r="AU194" s="191" t="s">
        <v>78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76</v>
      </c>
      <c r="BK194" s="192">
        <f>ROUND(I194*H194,2)</f>
        <v>0</v>
      </c>
      <c r="BL194" s="19" t="s">
        <v>166</v>
      </c>
      <c r="BM194" s="191" t="s">
        <v>1014</v>
      </c>
    </row>
    <row r="195" spans="1:65" s="2" customFormat="1" ht="16.5" customHeight="1">
      <c r="A195" s="36"/>
      <c r="B195" s="37"/>
      <c r="C195" s="216" t="s">
        <v>343</v>
      </c>
      <c r="D195" s="216" t="s">
        <v>238</v>
      </c>
      <c r="E195" s="217" t="s">
        <v>1015</v>
      </c>
      <c r="F195" s="218" t="s">
        <v>1016</v>
      </c>
      <c r="G195" s="219" t="s">
        <v>341</v>
      </c>
      <c r="H195" s="220">
        <v>30</v>
      </c>
      <c r="I195" s="221"/>
      <c r="J195" s="222">
        <f>ROUND(I195*H195,2)</f>
        <v>0</v>
      </c>
      <c r="K195" s="218" t="s">
        <v>19</v>
      </c>
      <c r="L195" s="223"/>
      <c r="M195" s="224" t="s">
        <v>19</v>
      </c>
      <c r="N195" s="225" t="s">
        <v>40</v>
      </c>
      <c r="O195" s="66"/>
      <c r="P195" s="189">
        <f>O195*H195</f>
        <v>0</v>
      </c>
      <c r="Q195" s="189">
        <v>6.4999999999999997E-4</v>
      </c>
      <c r="R195" s="189">
        <f>Q195*H195</f>
        <v>1.95E-2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203</v>
      </c>
      <c r="AT195" s="191" t="s">
        <v>238</v>
      </c>
      <c r="AU195" s="191" t="s">
        <v>78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76</v>
      </c>
      <c r="BK195" s="192">
        <f>ROUND(I195*H195,2)</f>
        <v>0</v>
      </c>
      <c r="BL195" s="19" t="s">
        <v>166</v>
      </c>
      <c r="BM195" s="191" t="s">
        <v>1017</v>
      </c>
    </row>
    <row r="196" spans="1:65" s="13" customFormat="1" ht="11.25">
      <c r="B196" s="193"/>
      <c r="C196" s="194"/>
      <c r="D196" s="195" t="s">
        <v>168</v>
      </c>
      <c r="E196" s="196" t="s">
        <v>19</v>
      </c>
      <c r="F196" s="197" t="s">
        <v>1018</v>
      </c>
      <c r="G196" s="194"/>
      <c r="H196" s="198">
        <v>30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168</v>
      </c>
      <c r="AU196" s="204" t="s">
        <v>78</v>
      </c>
      <c r="AV196" s="13" t="s">
        <v>78</v>
      </c>
      <c r="AW196" s="13" t="s">
        <v>31</v>
      </c>
      <c r="AX196" s="13" t="s">
        <v>76</v>
      </c>
      <c r="AY196" s="204" t="s">
        <v>159</v>
      </c>
    </row>
    <row r="197" spans="1:65" s="2" customFormat="1" ht="16.5" customHeight="1">
      <c r="A197" s="36"/>
      <c r="B197" s="37"/>
      <c r="C197" s="216" t="s">
        <v>347</v>
      </c>
      <c r="D197" s="216" t="s">
        <v>238</v>
      </c>
      <c r="E197" s="217" t="s">
        <v>1019</v>
      </c>
      <c r="F197" s="218" t="s">
        <v>1020</v>
      </c>
      <c r="G197" s="219" t="s">
        <v>341</v>
      </c>
      <c r="H197" s="220">
        <v>8</v>
      </c>
      <c r="I197" s="221"/>
      <c r="J197" s="222">
        <f>ROUND(I197*H197,2)</f>
        <v>0</v>
      </c>
      <c r="K197" s="218" t="s">
        <v>459</v>
      </c>
      <c r="L197" s="223"/>
      <c r="M197" s="224" t="s">
        <v>19</v>
      </c>
      <c r="N197" s="225" t="s">
        <v>40</v>
      </c>
      <c r="O197" s="66"/>
      <c r="P197" s="189">
        <f>O197*H197</f>
        <v>0</v>
      </c>
      <c r="Q197" s="189">
        <v>4.0000000000000002E-4</v>
      </c>
      <c r="R197" s="189">
        <f>Q197*H197</f>
        <v>3.2000000000000002E-3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203</v>
      </c>
      <c r="AT197" s="191" t="s">
        <v>238</v>
      </c>
      <c r="AU197" s="191" t="s">
        <v>78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76</v>
      </c>
      <c r="BK197" s="192">
        <f>ROUND(I197*H197,2)</f>
        <v>0</v>
      </c>
      <c r="BL197" s="19" t="s">
        <v>166</v>
      </c>
      <c r="BM197" s="191" t="s">
        <v>1021</v>
      </c>
    </row>
    <row r="198" spans="1:65" s="13" customFormat="1" ht="11.25">
      <c r="B198" s="193"/>
      <c r="C198" s="194"/>
      <c r="D198" s="195" t="s">
        <v>168</v>
      </c>
      <c r="E198" s="196" t="s">
        <v>19</v>
      </c>
      <c r="F198" s="197" t="s">
        <v>203</v>
      </c>
      <c r="G198" s="194"/>
      <c r="H198" s="198">
        <v>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168</v>
      </c>
      <c r="AU198" s="204" t="s">
        <v>78</v>
      </c>
      <c r="AV198" s="13" t="s">
        <v>78</v>
      </c>
      <c r="AW198" s="13" t="s">
        <v>31</v>
      </c>
      <c r="AX198" s="13" t="s">
        <v>76</v>
      </c>
      <c r="AY198" s="204" t="s">
        <v>159</v>
      </c>
    </row>
    <row r="199" spans="1:65" s="2" customFormat="1" ht="36">
      <c r="A199" s="36"/>
      <c r="B199" s="37"/>
      <c r="C199" s="180" t="s">
        <v>351</v>
      </c>
      <c r="D199" s="180" t="s">
        <v>161</v>
      </c>
      <c r="E199" s="181" t="s">
        <v>1022</v>
      </c>
      <c r="F199" s="182" t="s">
        <v>1023</v>
      </c>
      <c r="G199" s="183" t="s">
        <v>341</v>
      </c>
      <c r="H199" s="184">
        <v>6</v>
      </c>
      <c r="I199" s="185"/>
      <c r="J199" s="186">
        <f>ROUND(I199*H199,2)</f>
        <v>0</v>
      </c>
      <c r="K199" s="182" t="s">
        <v>459</v>
      </c>
      <c r="L199" s="41"/>
      <c r="M199" s="187" t="s">
        <v>19</v>
      </c>
      <c r="N199" s="188" t="s">
        <v>40</v>
      </c>
      <c r="O199" s="66"/>
      <c r="P199" s="189">
        <f>O199*H199</f>
        <v>0</v>
      </c>
      <c r="Q199" s="189">
        <v>1.0000000000000001E-5</v>
      </c>
      <c r="R199" s="189">
        <f>Q199*H199</f>
        <v>6.0000000000000008E-5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166</v>
      </c>
      <c r="AT199" s="191" t="s">
        <v>161</v>
      </c>
      <c r="AU199" s="191" t="s">
        <v>78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76</v>
      </c>
      <c r="BK199" s="192">
        <f>ROUND(I199*H199,2)</f>
        <v>0</v>
      </c>
      <c r="BL199" s="19" t="s">
        <v>166</v>
      </c>
      <c r="BM199" s="191" t="s">
        <v>1024</v>
      </c>
    </row>
    <row r="200" spans="1:65" s="2" customFormat="1" ht="16.5" customHeight="1">
      <c r="A200" s="36"/>
      <c r="B200" s="37"/>
      <c r="C200" s="216" t="s">
        <v>355</v>
      </c>
      <c r="D200" s="216" t="s">
        <v>238</v>
      </c>
      <c r="E200" s="217" t="s">
        <v>1025</v>
      </c>
      <c r="F200" s="218" t="s">
        <v>1026</v>
      </c>
      <c r="G200" s="219" t="s">
        <v>341</v>
      </c>
      <c r="H200" s="220">
        <v>6</v>
      </c>
      <c r="I200" s="221"/>
      <c r="J200" s="222">
        <f>ROUND(I200*H200,2)</f>
        <v>0</v>
      </c>
      <c r="K200" s="218" t="s">
        <v>459</v>
      </c>
      <c r="L200" s="223"/>
      <c r="M200" s="224" t="s">
        <v>19</v>
      </c>
      <c r="N200" s="225" t="s">
        <v>40</v>
      </c>
      <c r="O200" s="66"/>
      <c r="P200" s="189">
        <f>O200*H200</f>
        <v>0</v>
      </c>
      <c r="Q200" s="189">
        <v>1.4E-3</v>
      </c>
      <c r="R200" s="189">
        <f>Q200*H200</f>
        <v>8.3999999999999995E-3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203</v>
      </c>
      <c r="AT200" s="191" t="s">
        <v>238</v>
      </c>
      <c r="AU200" s="191" t="s">
        <v>78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76</v>
      </c>
      <c r="BK200" s="192">
        <f>ROUND(I200*H200,2)</f>
        <v>0</v>
      </c>
      <c r="BL200" s="19" t="s">
        <v>166</v>
      </c>
      <c r="BM200" s="191" t="s">
        <v>1027</v>
      </c>
    </row>
    <row r="201" spans="1:65" s="13" customFormat="1" ht="11.25">
      <c r="B201" s="193"/>
      <c r="C201" s="194"/>
      <c r="D201" s="195" t="s">
        <v>168</v>
      </c>
      <c r="E201" s="196" t="s">
        <v>19</v>
      </c>
      <c r="F201" s="197" t="s">
        <v>1028</v>
      </c>
      <c r="G201" s="194"/>
      <c r="H201" s="198">
        <v>6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168</v>
      </c>
      <c r="AU201" s="204" t="s">
        <v>78</v>
      </c>
      <c r="AV201" s="13" t="s">
        <v>78</v>
      </c>
      <c r="AW201" s="13" t="s">
        <v>31</v>
      </c>
      <c r="AX201" s="13" t="s">
        <v>76</v>
      </c>
      <c r="AY201" s="204" t="s">
        <v>159</v>
      </c>
    </row>
    <row r="202" spans="1:65" s="2" customFormat="1" ht="36">
      <c r="A202" s="36"/>
      <c r="B202" s="37"/>
      <c r="C202" s="180" t="s">
        <v>359</v>
      </c>
      <c r="D202" s="180" t="s">
        <v>161</v>
      </c>
      <c r="E202" s="181" t="s">
        <v>1029</v>
      </c>
      <c r="F202" s="182" t="s">
        <v>1030</v>
      </c>
      <c r="G202" s="183" t="s">
        <v>341</v>
      </c>
      <c r="H202" s="184">
        <v>12</v>
      </c>
      <c r="I202" s="185"/>
      <c r="J202" s="186">
        <f>ROUND(I202*H202,2)</f>
        <v>0</v>
      </c>
      <c r="K202" s="182" t="s">
        <v>459</v>
      </c>
      <c r="L202" s="41"/>
      <c r="M202" s="187" t="s">
        <v>19</v>
      </c>
      <c r="N202" s="188" t="s">
        <v>40</v>
      </c>
      <c r="O202" s="66"/>
      <c r="P202" s="189">
        <f>O202*H202</f>
        <v>0</v>
      </c>
      <c r="Q202" s="189">
        <v>2.0000000000000002E-5</v>
      </c>
      <c r="R202" s="189">
        <f>Q202*H202</f>
        <v>2.4000000000000003E-4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166</v>
      </c>
      <c r="AT202" s="191" t="s">
        <v>161</v>
      </c>
      <c r="AU202" s="191" t="s">
        <v>78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76</v>
      </c>
      <c r="BK202" s="192">
        <f>ROUND(I202*H202,2)</f>
        <v>0</v>
      </c>
      <c r="BL202" s="19" t="s">
        <v>166</v>
      </c>
      <c r="BM202" s="191" t="s">
        <v>1031</v>
      </c>
    </row>
    <row r="203" spans="1:65" s="2" customFormat="1" ht="21.75" customHeight="1">
      <c r="A203" s="36"/>
      <c r="B203" s="37"/>
      <c r="C203" s="216" t="s">
        <v>363</v>
      </c>
      <c r="D203" s="216" t="s">
        <v>238</v>
      </c>
      <c r="E203" s="217" t="s">
        <v>1032</v>
      </c>
      <c r="F203" s="218" t="s">
        <v>1033</v>
      </c>
      <c r="G203" s="219" t="s">
        <v>341</v>
      </c>
      <c r="H203" s="220">
        <v>10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40</v>
      </c>
      <c r="O203" s="66"/>
      <c r="P203" s="189">
        <f>O203*H203</f>
        <v>0</v>
      </c>
      <c r="Q203" s="189">
        <v>8.5000000000000006E-3</v>
      </c>
      <c r="R203" s="189">
        <f>Q203*H203</f>
        <v>8.5000000000000006E-2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203</v>
      </c>
      <c r="AT203" s="191" t="s">
        <v>238</v>
      </c>
      <c r="AU203" s="191" t="s">
        <v>78</v>
      </c>
      <c r="AY203" s="19" t="s">
        <v>159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76</v>
      </c>
      <c r="BK203" s="192">
        <f>ROUND(I203*H203,2)</f>
        <v>0</v>
      </c>
      <c r="BL203" s="19" t="s">
        <v>166</v>
      </c>
      <c r="BM203" s="191" t="s">
        <v>1034</v>
      </c>
    </row>
    <row r="204" spans="1:65" s="2" customFormat="1" ht="21.75" customHeight="1">
      <c r="A204" s="36"/>
      <c r="B204" s="37"/>
      <c r="C204" s="216" t="s">
        <v>367</v>
      </c>
      <c r="D204" s="216" t="s">
        <v>238</v>
      </c>
      <c r="E204" s="217" t="s">
        <v>1035</v>
      </c>
      <c r="F204" s="218" t="s">
        <v>1036</v>
      </c>
      <c r="G204" s="219" t="s">
        <v>341</v>
      </c>
      <c r="H204" s="220">
        <v>2</v>
      </c>
      <c r="I204" s="221"/>
      <c r="J204" s="222">
        <f>ROUND(I204*H204,2)</f>
        <v>0</v>
      </c>
      <c r="K204" s="218" t="s">
        <v>19</v>
      </c>
      <c r="L204" s="223"/>
      <c r="M204" s="224" t="s">
        <v>19</v>
      </c>
      <c r="N204" s="225" t="s">
        <v>40</v>
      </c>
      <c r="O204" s="66"/>
      <c r="P204" s="189">
        <f>O204*H204</f>
        <v>0</v>
      </c>
      <c r="Q204" s="189">
        <v>1.01E-2</v>
      </c>
      <c r="R204" s="189">
        <f>Q204*H204</f>
        <v>2.0199999999999999E-2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203</v>
      </c>
      <c r="AT204" s="191" t="s">
        <v>238</v>
      </c>
      <c r="AU204" s="191" t="s">
        <v>78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76</v>
      </c>
      <c r="BK204" s="192">
        <f>ROUND(I204*H204,2)</f>
        <v>0</v>
      </c>
      <c r="BL204" s="19" t="s">
        <v>166</v>
      </c>
      <c r="BM204" s="191" t="s">
        <v>1037</v>
      </c>
    </row>
    <row r="205" spans="1:65" s="2" customFormat="1" ht="33" customHeight="1">
      <c r="A205" s="36"/>
      <c r="B205" s="37"/>
      <c r="C205" s="180" t="s">
        <v>371</v>
      </c>
      <c r="D205" s="180" t="s">
        <v>161</v>
      </c>
      <c r="E205" s="181" t="s">
        <v>1038</v>
      </c>
      <c r="F205" s="182" t="s">
        <v>1039</v>
      </c>
      <c r="G205" s="183" t="s">
        <v>197</v>
      </c>
      <c r="H205" s="184">
        <v>7.4999999999999997E-2</v>
      </c>
      <c r="I205" s="185"/>
      <c r="J205" s="186">
        <f>ROUND(I205*H205,2)</f>
        <v>0</v>
      </c>
      <c r="K205" s="182" t="s">
        <v>459</v>
      </c>
      <c r="L205" s="41"/>
      <c r="M205" s="187" t="s">
        <v>19</v>
      </c>
      <c r="N205" s="188" t="s">
        <v>40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1.92</v>
      </c>
      <c r="T205" s="190">
        <f>S205*H205</f>
        <v>0.14399999999999999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166</v>
      </c>
      <c r="AT205" s="191" t="s">
        <v>161</v>
      </c>
      <c r="AU205" s="191" t="s">
        <v>78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76</v>
      </c>
      <c r="BK205" s="192">
        <f>ROUND(I205*H205,2)</f>
        <v>0</v>
      </c>
      <c r="BL205" s="19" t="s">
        <v>166</v>
      </c>
      <c r="BM205" s="191" t="s">
        <v>1040</v>
      </c>
    </row>
    <row r="206" spans="1:65" s="13" customFormat="1" ht="11.25">
      <c r="B206" s="193"/>
      <c r="C206" s="194"/>
      <c r="D206" s="195" t="s">
        <v>168</v>
      </c>
      <c r="E206" s="196" t="s">
        <v>19</v>
      </c>
      <c r="F206" s="197" t="s">
        <v>1041</v>
      </c>
      <c r="G206" s="194"/>
      <c r="H206" s="198">
        <v>7.4999999999999997E-2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168</v>
      </c>
      <c r="AU206" s="204" t="s">
        <v>78</v>
      </c>
      <c r="AV206" s="13" t="s">
        <v>78</v>
      </c>
      <c r="AW206" s="13" t="s">
        <v>31</v>
      </c>
      <c r="AX206" s="13" t="s">
        <v>76</v>
      </c>
      <c r="AY206" s="204" t="s">
        <v>159</v>
      </c>
    </row>
    <row r="207" spans="1:65" s="2" customFormat="1" ht="24">
      <c r="A207" s="36"/>
      <c r="B207" s="37"/>
      <c r="C207" s="180" t="s">
        <v>376</v>
      </c>
      <c r="D207" s="180" t="s">
        <v>161</v>
      </c>
      <c r="E207" s="181" t="s">
        <v>1042</v>
      </c>
      <c r="F207" s="182" t="s">
        <v>1043</v>
      </c>
      <c r="G207" s="183" t="s">
        <v>341</v>
      </c>
      <c r="H207" s="184">
        <v>3</v>
      </c>
      <c r="I207" s="185"/>
      <c r="J207" s="186">
        <f t="shared" ref="J207:J219" si="0">ROUND(I207*H207,2)</f>
        <v>0</v>
      </c>
      <c r="K207" s="182" t="s">
        <v>459</v>
      </c>
      <c r="L207" s="41"/>
      <c r="M207" s="187" t="s">
        <v>19</v>
      </c>
      <c r="N207" s="188" t="s">
        <v>40</v>
      </c>
      <c r="O207" s="66"/>
      <c r="P207" s="189">
        <f t="shared" ref="P207:P219" si="1">O207*H207</f>
        <v>0</v>
      </c>
      <c r="Q207" s="189">
        <v>0.45937</v>
      </c>
      <c r="R207" s="189">
        <f t="shared" ref="R207:R219" si="2">Q207*H207</f>
        <v>1.3781099999999999</v>
      </c>
      <c r="S207" s="189">
        <v>0</v>
      </c>
      <c r="T207" s="190">
        <f t="shared" ref="T207:T219" si="3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166</v>
      </c>
      <c r="AT207" s="191" t="s">
        <v>161</v>
      </c>
      <c r="AU207" s="191" t="s">
        <v>78</v>
      </c>
      <c r="AY207" s="19" t="s">
        <v>159</v>
      </c>
      <c r="BE207" s="192">
        <f t="shared" ref="BE207:BE219" si="4">IF(N207="základní",J207,0)</f>
        <v>0</v>
      </c>
      <c r="BF207" s="192">
        <f t="shared" ref="BF207:BF219" si="5">IF(N207="snížená",J207,0)</f>
        <v>0</v>
      </c>
      <c r="BG207" s="192">
        <f t="shared" ref="BG207:BG219" si="6">IF(N207="zákl. přenesená",J207,0)</f>
        <v>0</v>
      </c>
      <c r="BH207" s="192">
        <f t="shared" ref="BH207:BH219" si="7">IF(N207="sníž. přenesená",J207,0)</f>
        <v>0</v>
      </c>
      <c r="BI207" s="192">
        <f t="shared" ref="BI207:BI219" si="8">IF(N207="nulová",J207,0)</f>
        <v>0</v>
      </c>
      <c r="BJ207" s="19" t="s">
        <v>76</v>
      </c>
      <c r="BK207" s="192">
        <f t="shared" ref="BK207:BK219" si="9">ROUND(I207*H207,2)</f>
        <v>0</v>
      </c>
      <c r="BL207" s="19" t="s">
        <v>166</v>
      </c>
      <c r="BM207" s="191" t="s">
        <v>1044</v>
      </c>
    </row>
    <row r="208" spans="1:65" s="2" customFormat="1" ht="24">
      <c r="A208" s="36"/>
      <c r="B208" s="37"/>
      <c r="C208" s="180" t="s">
        <v>380</v>
      </c>
      <c r="D208" s="180" t="s">
        <v>161</v>
      </c>
      <c r="E208" s="181" t="s">
        <v>1045</v>
      </c>
      <c r="F208" s="182" t="s">
        <v>1046</v>
      </c>
      <c r="G208" s="183" t="s">
        <v>182</v>
      </c>
      <c r="H208" s="184">
        <v>120</v>
      </c>
      <c r="I208" s="185"/>
      <c r="J208" s="186">
        <f t="shared" si="0"/>
        <v>0</v>
      </c>
      <c r="K208" s="182" t="s">
        <v>459</v>
      </c>
      <c r="L208" s="41"/>
      <c r="M208" s="187" t="s">
        <v>19</v>
      </c>
      <c r="N208" s="188" t="s">
        <v>40</v>
      </c>
      <c r="O208" s="66"/>
      <c r="P208" s="189">
        <f t="shared" si="1"/>
        <v>0</v>
      </c>
      <c r="Q208" s="189">
        <v>0</v>
      </c>
      <c r="R208" s="189">
        <f t="shared" si="2"/>
        <v>0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166</v>
      </c>
      <c r="AT208" s="191" t="s">
        <v>161</v>
      </c>
      <c r="AU208" s="191" t="s">
        <v>78</v>
      </c>
      <c r="AY208" s="19" t="s">
        <v>159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9" t="s">
        <v>76</v>
      </c>
      <c r="BK208" s="192">
        <f t="shared" si="9"/>
        <v>0</v>
      </c>
      <c r="BL208" s="19" t="s">
        <v>166</v>
      </c>
      <c r="BM208" s="191" t="s">
        <v>1047</v>
      </c>
    </row>
    <row r="209" spans="1:65" s="2" customFormat="1" ht="24">
      <c r="A209" s="36"/>
      <c r="B209" s="37"/>
      <c r="C209" s="180" t="s">
        <v>387</v>
      </c>
      <c r="D209" s="180" t="s">
        <v>161</v>
      </c>
      <c r="E209" s="181" t="s">
        <v>1048</v>
      </c>
      <c r="F209" s="182" t="s">
        <v>1049</v>
      </c>
      <c r="G209" s="183" t="s">
        <v>341</v>
      </c>
      <c r="H209" s="184">
        <v>11</v>
      </c>
      <c r="I209" s="185"/>
      <c r="J209" s="186">
        <f t="shared" si="0"/>
        <v>0</v>
      </c>
      <c r="K209" s="182" t="s">
        <v>459</v>
      </c>
      <c r="L209" s="41"/>
      <c r="M209" s="187" t="s">
        <v>19</v>
      </c>
      <c r="N209" s="188" t="s">
        <v>40</v>
      </c>
      <c r="O209" s="66"/>
      <c r="P209" s="189">
        <f t="shared" si="1"/>
        <v>0</v>
      </c>
      <c r="Q209" s="189">
        <v>3.5729999999999998E-2</v>
      </c>
      <c r="R209" s="189">
        <f t="shared" si="2"/>
        <v>0.39302999999999999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166</v>
      </c>
      <c r="AT209" s="191" t="s">
        <v>161</v>
      </c>
      <c r="AU209" s="191" t="s">
        <v>78</v>
      </c>
      <c r="AY209" s="19" t="s">
        <v>159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9" t="s">
        <v>76</v>
      </c>
      <c r="BK209" s="192">
        <f t="shared" si="9"/>
        <v>0</v>
      </c>
      <c r="BL209" s="19" t="s">
        <v>166</v>
      </c>
      <c r="BM209" s="191" t="s">
        <v>1050</v>
      </c>
    </row>
    <row r="210" spans="1:65" s="2" customFormat="1" ht="44.25" customHeight="1">
      <c r="A210" s="36"/>
      <c r="B210" s="37"/>
      <c r="C210" s="180" t="s">
        <v>392</v>
      </c>
      <c r="D210" s="180" t="s">
        <v>161</v>
      </c>
      <c r="E210" s="181" t="s">
        <v>1051</v>
      </c>
      <c r="F210" s="182" t="s">
        <v>1052</v>
      </c>
      <c r="G210" s="183" t="s">
        <v>341</v>
      </c>
      <c r="H210" s="184">
        <v>3</v>
      </c>
      <c r="I210" s="185"/>
      <c r="J210" s="186">
        <f t="shared" si="0"/>
        <v>0</v>
      </c>
      <c r="K210" s="182" t="s">
        <v>459</v>
      </c>
      <c r="L210" s="41"/>
      <c r="M210" s="187" t="s">
        <v>19</v>
      </c>
      <c r="N210" s="188" t="s">
        <v>40</v>
      </c>
      <c r="O210" s="66"/>
      <c r="P210" s="189">
        <f t="shared" si="1"/>
        <v>0</v>
      </c>
      <c r="Q210" s="189">
        <v>2.1167600000000002</v>
      </c>
      <c r="R210" s="189">
        <f t="shared" si="2"/>
        <v>6.3502800000000006</v>
      </c>
      <c r="S210" s="189">
        <v>0</v>
      </c>
      <c r="T210" s="190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166</v>
      </c>
      <c r="AT210" s="191" t="s">
        <v>161</v>
      </c>
      <c r="AU210" s="191" t="s">
        <v>78</v>
      </c>
      <c r="AY210" s="19" t="s">
        <v>159</v>
      </c>
      <c r="BE210" s="192">
        <f t="shared" si="4"/>
        <v>0</v>
      </c>
      <c r="BF210" s="192">
        <f t="shared" si="5"/>
        <v>0</v>
      </c>
      <c r="BG210" s="192">
        <f t="shared" si="6"/>
        <v>0</v>
      </c>
      <c r="BH210" s="192">
        <f t="shared" si="7"/>
        <v>0</v>
      </c>
      <c r="BI210" s="192">
        <f t="shared" si="8"/>
        <v>0</v>
      </c>
      <c r="BJ210" s="19" t="s">
        <v>76</v>
      </c>
      <c r="BK210" s="192">
        <f t="shared" si="9"/>
        <v>0</v>
      </c>
      <c r="BL210" s="19" t="s">
        <v>166</v>
      </c>
      <c r="BM210" s="191" t="s">
        <v>1053</v>
      </c>
    </row>
    <row r="211" spans="1:65" s="2" customFormat="1" ht="16.5" customHeight="1">
      <c r="A211" s="36"/>
      <c r="B211" s="37"/>
      <c r="C211" s="216" t="s">
        <v>396</v>
      </c>
      <c r="D211" s="216" t="s">
        <v>238</v>
      </c>
      <c r="E211" s="217" t="s">
        <v>1054</v>
      </c>
      <c r="F211" s="218" t="s">
        <v>1055</v>
      </c>
      <c r="G211" s="219" t="s">
        <v>341</v>
      </c>
      <c r="H211" s="220">
        <v>3</v>
      </c>
      <c r="I211" s="221"/>
      <c r="J211" s="222">
        <f t="shared" si="0"/>
        <v>0</v>
      </c>
      <c r="K211" s="218" t="s">
        <v>19</v>
      </c>
      <c r="L211" s="223"/>
      <c r="M211" s="224" t="s">
        <v>19</v>
      </c>
      <c r="N211" s="225" t="s">
        <v>40</v>
      </c>
      <c r="O211" s="66"/>
      <c r="P211" s="189">
        <f t="shared" si="1"/>
        <v>0</v>
      </c>
      <c r="Q211" s="189">
        <v>0.58499999999999996</v>
      </c>
      <c r="R211" s="189">
        <f t="shared" si="2"/>
        <v>1.7549999999999999</v>
      </c>
      <c r="S211" s="189">
        <v>0</v>
      </c>
      <c r="T211" s="190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203</v>
      </c>
      <c r="AT211" s="191" t="s">
        <v>238</v>
      </c>
      <c r="AU211" s="191" t="s">
        <v>78</v>
      </c>
      <c r="AY211" s="19" t="s">
        <v>159</v>
      </c>
      <c r="BE211" s="192">
        <f t="shared" si="4"/>
        <v>0</v>
      </c>
      <c r="BF211" s="192">
        <f t="shared" si="5"/>
        <v>0</v>
      </c>
      <c r="BG211" s="192">
        <f t="shared" si="6"/>
        <v>0</v>
      </c>
      <c r="BH211" s="192">
        <f t="shared" si="7"/>
        <v>0</v>
      </c>
      <c r="BI211" s="192">
        <f t="shared" si="8"/>
        <v>0</v>
      </c>
      <c r="BJ211" s="19" t="s">
        <v>76</v>
      </c>
      <c r="BK211" s="192">
        <f t="shared" si="9"/>
        <v>0</v>
      </c>
      <c r="BL211" s="19" t="s">
        <v>166</v>
      </c>
      <c r="BM211" s="191" t="s">
        <v>1056</v>
      </c>
    </row>
    <row r="212" spans="1:65" s="2" customFormat="1" ht="16.5" customHeight="1">
      <c r="A212" s="36"/>
      <c r="B212" s="37"/>
      <c r="C212" s="216" t="s">
        <v>400</v>
      </c>
      <c r="D212" s="216" t="s">
        <v>238</v>
      </c>
      <c r="E212" s="217" t="s">
        <v>1057</v>
      </c>
      <c r="F212" s="218" t="s">
        <v>1058</v>
      </c>
      <c r="G212" s="219" t="s">
        <v>341</v>
      </c>
      <c r="H212" s="220">
        <v>2</v>
      </c>
      <c r="I212" s="221"/>
      <c r="J212" s="222">
        <f t="shared" si="0"/>
        <v>0</v>
      </c>
      <c r="K212" s="218" t="s">
        <v>19</v>
      </c>
      <c r="L212" s="223"/>
      <c r="M212" s="224" t="s">
        <v>19</v>
      </c>
      <c r="N212" s="225" t="s">
        <v>40</v>
      </c>
      <c r="O212" s="66"/>
      <c r="P212" s="189">
        <f t="shared" si="1"/>
        <v>0</v>
      </c>
      <c r="Q212" s="189">
        <v>0.25</v>
      </c>
      <c r="R212" s="189">
        <f t="shared" si="2"/>
        <v>0.5</v>
      </c>
      <c r="S212" s="189">
        <v>0</v>
      </c>
      <c r="T212" s="190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203</v>
      </c>
      <c r="AT212" s="191" t="s">
        <v>238</v>
      </c>
      <c r="AU212" s="191" t="s">
        <v>78</v>
      </c>
      <c r="AY212" s="19" t="s">
        <v>159</v>
      </c>
      <c r="BE212" s="192">
        <f t="shared" si="4"/>
        <v>0</v>
      </c>
      <c r="BF212" s="192">
        <f t="shared" si="5"/>
        <v>0</v>
      </c>
      <c r="BG212" s="192">
        <f t="shared" si="6"/>
        <v>0</v>
      </c>
      <c r="BH212" s="192">
        <f t="shared" si="7"/>
        <v>0</v>
      </c>
      <c r="BI212" s="192">
        <f t="shared" si="8"/>
        <v>0</v>
      </c>
      <c r="BJ212" s="19" t="s">
        <v>76</v>
      </c>
      <c r="BK212" s="192">
        <f t="shared" si="9"/>
        <v>0</v>
      </c>
      <c r="BL212" s="19" t="s">
        <v>166</v>
      </c>
      <c r="BM212" s="191" t="s">
        <v>1059</v>
      </c>
    </row>
    <row r="213" spans="1:65" s="2" customFormat="1" ht="16.5" customHeight="1">
      <c r="A213" s="36"/>
      <c r="B213" s="37"/>
      <c r="C213" s="216" t="s">
        <v>405</v>
      </c>
      <c r="D213" s="216" t="s">
        <v>238</v>
      </c>
      <c r="E213" s="217" t="s">
        <v>1060</v>
      </c>
      <c r="F213" s="218" t="s">
        <v>1061</v>
      </c>
      <c r="G213" s="219" t="s">
        <v>341</v>
      </c>
      <c r="H213" s="220">
        <v>6</v>
      </c>
      <c r="I213" s="221"/>
      <c r="J213" s="222">
        <f t="shared" si="0"/>
        <v>0</v>
      </c>
      <c r="K213" s="218" t="s">
        <v>19</v>
      </c>
      <c r="L213" s="223"/>
      <c r="M213" s="224" t="s">
        <v>19</v>
      </c>
      <c r="N213" s="225" t="s">
        <v>40</v>
      </c>
      <c r="O213" s="66"/>
      <c r="P213" s="189">
        <f t="shared" si="1"/>
        <v>0</v>
      </c>
      <c r="Q213" s="189">
        <v>1</v>
      </c>
      <c r="R213" s="189">
        <f t="shared" si="2"/>
        <v>6</v>
      </c>
      <c r="S213" s="189">
        <v>0</v>
      </c>
      <c r="T213" s="190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203</v>
      </c>
      <c r="AT213" s="191" t="s">
        <v>238</v>
      </c>
      <c r="AU213" s="191" t="s">
        <v>78</v>
      </c>
      <c r="AY213" s="19" t="s">
        <v>159</v>
      </c>
      <c r="BE213" s="192">
        <f t="shared" si="4"/>
        <v>0</v>
      </c>
      <c r="BF213" s="192">
        <f t="shared" si="5"/>
        <v>0</v>
      </c>
      <c r="BG213" s="192">
        <f t="shared" si="6"/>
        <v>0</v>
      </c>
      <c r="BH213" s="192">
        <f t="shared" si="7"/>
        <v>0</v>
      </c>
      <c r="BI213" s="192">
        <f t="shared" si="8"/>
        <v>0</v>
      </c>
      <c r="BJ213" s="19" t="s">
        <v>76</v>
      </c>
      <c r="BK213" s="192">
        <f t="shared" si="9"/>
        <v>0</v>
      </c>
      <c r="BL213" s="19" t="s">
        <v>166</v>
      </c>
      <c r="BM213" s="191" t="s">
        <v>1062</v>
      </c>
    </row>
    <row r="214" spans="1:65" s="2" customFormat="1" ht="24">
      <c r="A214" s="36"/>
      <c r="B214" s="37"/>
      <c r="C214" s="216" t="s">
        <v>409</v>
      </c>
      <c r="D214" s="216" t="s">
        <v>238</v>
      </c>
      <c r="E214" s="217" t="s">
        <v>1063</v>
      </c>
      <c r="F214" s="218" t="s">
        <v>1064</v>
      </c>
      <c r="G214" s="219" t="s">
        <v>341</v>
      </c>
      <c r="H214" s="220">
        <v>3</v>
      </c>
      <c r="I214" s="221"/>
      <c r="J214" s="222">
        <f t="shared" si="0"/>
        <v>0</v>
      </c>
      <c r="K214" s="218" t="s">
        <v>19</v>
      </c>
      <c r="L214" s="223"/>
      <c r="M214" s="224" t="s">
        <v>19</v>
      </c>
      <c r="N214" s="225" t="s">
        <v>40</v>
      </c>
      <c r="O214" s="66"/>
      <c r="P214" s="189">
        <f t="shared" si="1"/>
        <v>0</v>
      </c>
      <c r="Q214" s="189">
        <v>1.1599999999999999</v>
      </c>
      <c r="R214" s="189">
        <f t="shared" si="2"/>
        <v>3.4799999999999995</v>
      </c>
      <c r="S214" s="189">
        <v>0</v>
      </c>
      <c r="T214" s="190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203</v>
      </c>
      <c r="AT214" s="191" t="s">
        <v>238</v>
      </c>
      <c r="AU214" s="191" t="s">
        <v>78</v>
      </c>
      <c r="AY214" s="19" t="s">
        <v>159</v>
      </c>
      <c r="BE214" s="192">
        <f t="shared" si="4"/>
        <v>0</v>
      </c>
      <c r="BF214" s="192">
        <f t="shared" si="5"/>
        <v>0</v>
      </c>
      <c r="BG214" s="192">
        <f t="shared" si="6"/>
        <v>0</v>
      </c>
      <c r="BH214" s="192">
        <f t="shared" si="7"/>
        <v>0</v>
      </c>
      <c r="BI214" s="192">
        <f t="shared" si="8"/>
        <v>0</v>
      </c>
      <c r="BJ214" s="19" t="s">
        <v>76</v>
      </c>
      <c r="BK214" s="192">
        <f t="shared" si="9"/>
        <v>0</v>
      </c>
      <c r="BL214" s="19" t="s">
        <v>166</v>
      </c>
      <c r="BM214" s="191" t="s">
        <v>1065</v>
      </c>
    </row>
    <row r="215" spans="1:65" s="2" customFormat="1" ht="24">
      <c r="A215" s="36"/>
      <c r="B215" s="37"/>
      <c r="C215" s="216" t="s">
        <v>413</v>
      </c>
      <c r="D215" s="216" t="s">
        <v>238</v>
      </c>
      <c r="E215" s="217" t="s">
        <v>1066</v>
      </c>
      <c r="F215" s="218" t="s">
        <v>1067</v>
      </c>
      <c r="G215" s="219" t="s">
        <v>341</v>
      </c>
      <c r="H215" s="220">
        <v>11</v>
      </c>
      <c r="I215" s="221"/>
      <c r="J215" s="222">
        <f t="shared" si="0"/>
        <v>0</v>
      </c>
      <c r="K215" s="218" t="s">
        <v>19</v>
      </c>
      <c r="L215" s="223"/>
      <c r="M215" s="224" t="s">
        <v>19</v>
      </c>
      <c r="N215" s="225" t="s">
        <v>40</v>
      </c>
      <c r="O215" s="66"/>
      <c r="P215" s="189">
        <f t="shared" si="1"/>
        <v>0</v>
      </c>
      <c r="Q215" s="189">
        <v>2E-3</v>
      </c>
      <c r="R215" s="189">
        <f t="shared" si="2"/>
        <v>2.1999999999999999E-2</v>
      </c>
      <c r="S215" s="189">
        <v>0</v>
      </c>
      <c r="T215" s="190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203</v>
      </c>
      <c r="AT215" s="191" t="s">
        <v>238</v>
      </c>
      <c r="AU215" s="191" t="s">
        <v>78</v>
      </c>
      <c r="AY215" s="19" t="s">
        <v>159</v>
      </c>
      <c r="BE215" s="192">
        <f t="shared" si="4"/>
        <v>0</v>
      </c>
      <c r="BF215" s="192">
        <f t="shared" si="5"/>
        <v>0</v>
      </c>
      <c r="BG215" s="192">
        <f t="shared" si="6"/>
        <v>0</v>
      </c>
      <c r="BH215" s="192">
        <f t="shared" si="7"/>
        <v>0</v>
      </c>
      <c r="BI215" s="192">
        <f t="shared" si="8"/>
        <v>0</v>
      </c>
      <c r="BJ215" s="19" t="s">
        <v>76</v>
      </c>
      <c r="BK215" s="192">
        <f t="shared" si="9"/>
        <v>0</v>
      </c>
      <c r="BL215" s="19" t="s">
        <v>166</v>
      </c>
      <c r="BM215" s="191" t="s">
        <v>1068</v>
      </c>
    </row>
    <row r="216" spans="1:65" s="2" customFormat="1" ht="24">
      <c r="A216" s="36"/>
      <c r="B216" s="37"/>
      <c r="C216" s="180" t="s">
        <v>418</v>
      </c>
      <c r="D216" s="180" t="s">
        <v>161</v>
      </c>
      <c r="E216" s="181" t="s">
        <v>1069</v>
      </c>
      <c r="F216" s="182" t="s">
        <v>1070</v>
      </c>
      <c r="G216" s="183" t="s">
        <v>341</v>
      </c>
      <c r="H216" s="184">
        <v>3</v>
      </c>
      <c r="I216" s="185"/>
      <c r="J216" s="186">
        <f t="shared" si="0"/>
        <v>0</v>
      </c>
      <c r="K216" s="182" t="s">
        <v>459</v>
      </c>
      <c r="L216" s="41"/>
      <c r="M216" s="187" t="s">
        <v>19</v>
      </c>
      <c r="N216" s="188" t="s">
        <v>40</v>
      </c>
      <c r="O216" s="66"/>
      <c r="P216" s="189">
        <f t="shared" si="1"/>
        <v>0</v>
      </c>
      <c r="Q216" s="189">
        <v>7.0200000000000002E-3</v>
      </c>
      <c r="R216" s="189">
        <f t="shared" si="2"/>
        <v>2.1060000000000002E-2</v>
      </c>
      <c r="S216" s="189">
        <v>0</v>
      </c>
      <c r="T216" s="190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166</v>
      </c>
      <c r="AT216" s="191" t="s">
        <v>161</v>
      </c>
      <c r="AU216" s="191" t="s">
        <v>78</v>
      </c>
      <c r="AY216" s="19" t="s">
        <v>159</v>
      </c>
      <c r="BE216" s="192">
        <f t="shared" si="4"/>
        <v>0</v>
      </c>
      <c r="BF216" s="192">
        <f t="shared" si="5"/>
        <v>0</v>
      </c>
      <c r="BG216" s="192">
        <f t="shared" si="6"/>
        <v>0</v>
      </c>
      <c r="BH216" s="192">
        <f t="shared" si="7"/>
        <v>0</v>
      </c>
      <c r="BI216" s="192">
        <f t="shared" si="8"/>
        <v>0</v>
      </c>
      <c r="BJ216" s="19" t="s">
        <v>76</v>
      </c>
      <c r="BK216" s="192">
        <f t="shared" si="9"/>
        <v>0</v>
      </c>
      <c r="BL216" s="19" t="s">
        <v>166</v>
      </c>
      <c r="BM216" s="191" t="s">
        <v>1071</v>
      </c>
    </row>
    <row r="217" spans="1:65" s="2" customFormat="1" ht="36">
      <c r="A217" s="36"/>
      <c r="B217" s="37"/>
      <c r="C217" s="216" t="s">
        <v>422</v>
      </c>
      <c r="D217" s="216" t="s">
        <v>238</v>
      </c>
      <c r="E217" s="217" t="s">
        <v>1072</v>
      </c>
      <c r="F217" s="218" t="s">
        <v>1073</v>
      </c>
      <c r="G217" s="219" t="s">
        <v>341</v>
      </c>
      <c r="H217" s="220">
        <v>2</v>
      </c>
      <c r="I217" s="221"/>
      <c r="J217" s="222">
        <f t="shared" si="0"/>
        <v>0</v>
      </c>
      <c r="K217" s="218" t="s">
        <v>19</v>
      </c>
      <c r="L217" s="223"/>
      <c r="M217" s="224" t="s">
        <v>19</v>
      </c>
      <c r="N217" s="225" t="s">
        <v>40</v>
      </c>
      <c r="O217" s="66"/>
      <c r="P217" s="189">
        <f t="shared" si="1"/>
        <v>0</v>
      </c>
      <c r="Q217" s="189">
        <v>0.114</v>
      </c>
      <c r="R217" s="189">
        <f t="shared" si="2"/>
        <v>0.22800000000000001</v>
      </c>
      <c r="S217" s="189">
        <v>0</v>
      </c>
      <c r="T217" s="190">
        <f t="shared" si="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203</v>
      </c>
      <c r="AT217" s="191" t="s">
        <v>238</v>
      </c>
      <c r="AU217" s="191" t="s">
        <v>78</v>
      </c>
      <c r="AY217" s="19" t="s">
        <v>159</v>
      </c>
      <c r="BE217" s="192">
        <f t="shared" si="4"/>
        <v>0</v>
      </c>
      <c r="BF217" s="192">
        <f t="shared" si="5"/>
        <v>0</v>
      </c>
      <c r="BG217" s="192">
        <f t="shared" si="6"/>
        <v>0</v>
      </c>
      <c r="BH217" s="192">
        <f t="shared" si="7"/>
        <v>0</v>
      </c>
      <c r="BI217" s="192">
        <f t="shared" si="8"/>
        <v>0</v>
      </c>
      <c r="BJ217" s="19" t="s">
        <v>76</v>
      </c>
      <c r="BK217" s="192">
        <f t="shared" si="9"/>
        <v>0</v>
      </c>
      <c r="BL217" s="19" t="s">
        <v>166</v>
      </c>
      <c r="BM217" s="191" t="s">
        <v>1074</v>
      </c>
    </row>
    <row r="218" spans="1:65" s="2" customFormat="1" ht="36">
      <c r="A218" s="36"/>
      <c r="B218" s="37"/>
      <c r="C218" s="216" t="s">
        <v>426</v>
      </c>
      <c r="D218" s="216" t="s">
        <v>238</v>
      </c>
      <c r="E218" s="217" t="s">
        <v>1075</v>
      </c>
      <c r="F218" s="218" t="s">
        <v>1076</v>
      </c>
      <c r="G218" s="219" t="s">
        <v>341</v>
      </c>
      <c r="H218" s="220">
        <v>1</v>
      </c>
      <c r="I218" s="221"/>
      <c r="J218" s="222">
        <f t="shared" si="0"/>
        <v>0</v>
      </c>
      <c r="K218" s="218" t="s">
        <v>19</v>
      </c>
      <c r="L218" s="223"/>
      <c r="M218" s="224" t="s">
        <v>19</v>
      </c>
      <c r="N218" s="225" t="s">
        <v>40</v>
      </c>
      <c r="O218" s="66"/>
      <c r="P218" s="189">
        <f t="shared" si="1"/>
        <v>0</v>
      </c>
      <c r="Q218" s="189">
        <v>0.113</v>
      </c>
      <c r="R218" s="189">
        <f t="shared" si="2"/>
        <v>0.113</v>
      </c>
      <c r="S218" s="189">
        <v>0</v>
      </c>
      <c r="T218" s="190">
        <f t="shared" si="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203</v>
      </c>
      <c r="AT218" s="191" t="s">
        <v>238</v>
      </c>
      <c r="AU218" s="191" t="s">
        <v>78</v>
      </c>
      <c r="AY218" s="19" t="s">
        <v>159</v>
      </c>
      <c r="BE218" s="192">
        <f t="shared" si="4"/>
        <v>0</v>
      </c>
      <c r="BF218" s="192">
        <f t="shared" si="5"/>
        <v>0</v>
      </c>
      <c r="BG218" s="192">
        <f t="shared" si="6"/>
        <v>0</v>
      </c>
      <c r="BH218" s="192">
        <f t="shared" si="7"/>
        <v>0</v>
      </c>
      <c r="BI218" s="192">
        <f t="shared" si="8"/>
        <v>0</v>
      </c>
      <c r="BJ218" s="19" t="s">
        <v>76</v>
      </c>
      <c r="BK218" s="192">
        <f t="shared" si="9"/>
        <v>0</v>
      </c>
      <c r="BL218" s="19" t="s">
        <v>166</v>
      </c>
      <c r="BM218" s="191" t="s">
        <v>1077</v>
      </c>
    </row>
    <row r="219" spans="1:65" s="2" customFormat="1" ht="21.75" customHeight="1">
      <c r="A219" s="36"/>
      <c r="B219" s="37"/>
      <c r="C219" s="180" t="s">
        <v>432</v>
      </c>
      <c r="D219" s="180" t="s">
        <v>161</v>
      </c>
      <c r="E219" s="181" t="s">
        <v>1078</v>
      </c>
      <c r="F219" s="182" t="s">
        <v>1079</v>
      </c>
      <c r="G219" s="183" t="s">
        <v>197</v>
      </c>
      <c r="H219" s="184">
        <v>2.25</v>
      </c>
      <c r="I219" s="185"/>
      <c r="J219" s="186">
        <f t="shared" si="0"/>
        <v>0</v>
      </c>
      <c r="K219" s="182" t="s">
        <v>19</v>
      </c>
      <c r="L219" s="41"/>
      <c r="M219" s="187" t="s">
        <v>19</v>
      </c>
      <c r="N219" s="188" t="s">
        <v>40</v>
      </c>
      <c r="O219" s="66"/>
      <c r="P219" s="189">
        <f t="shared" si="1"/>
        <v>0</v>
      </c>
      <c r="Q219" s="189">
        <v>0</v>
      </c>
      <c r="R219" s="189">
        <f t="shared" si="2"/>
        <v>0</v>
      </c>
      <c r="S219" s="189">
        <v>0</v>
      </c>
      <c r="T219" s="190">
        <f t="shared" si="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166</v>
      </c>
      <c r="AT219" s="191" t="s">
        <v>161</v>
      </c>
      <c r="AU219" s="191" t="s">
        <v>78</v>
      </c>
      <c r="AY219" s="19" t="s">
        <v>159</v>
      </c>
      <c r="BE219" s="192">
        <f t="shared" si="4"/>
        <v>0</v>
      </c>
      <c r="BF219" s="192">
        <f t="shared" si="5"/>
        <v>0</v>
      </c>
      <c r="BG219" s="192">
        <f t="shared" si="6"/>
        <v>0</v>
      </c>
      <c r="BH219" s="192">
        <f t="shared" si="7"/>
        <v>0</v>
      </c>
      <c r="BI219" s="192">
        <f t="shared" si="8"/>
        <v>0</v>
      </c>
      <c r="BJ219" s="19" t="s">
        <v>76</v>
      </c>
      <c r="BK219" s="192">
        <f t="shared" si="9"/>
        <v>0</v>
      </c>
      <c r="BL219" s="19" t="s">
        <v>166</v>
      </c>
      <c r="BM219" s="191" t="s">
        <v>1080</v>
      </c>
    </row>
    <row r="220" spans="1:65" s="13" customFormat="1" ht="11.25">
      <c r="B220" s="193"/>
      <c r="C220" s="194"/>
      <c r="D220" s="195" t="s">
        <v>168</v>
      </c>
      <c r="E220" s="196" t="s">
        <v>19</v>
      </c>
      <c r="F220" s="197" t="s">
        <v>1081</v>
      </c>
      <c r="G220" s="194"/>
      <c r="H220" s="198">
        <v>2.25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168</v>
      </c>
      <c r="AU220" s="204" t="s">
        <v>78</v>
      </c>
      <c r="AV220" s="13" t="s">
        <v>78</v>
      </c>
      <c r="AW220" s="13" t="s">
        <v>31</v>
      </c>
      <c r="AX220" s="13" t="s">
        <v>76</v>
      </c>
      <c r="AY220" s="204" t="s">
        <v>159</v>
      </c>
    </row>
    <row r="221" spans="1:65" s="12" customFormat="1" ht="22.9" customHeight="1">
      <c r="B221" s="164"/>
      <c r="C221" s="165"/>
      <c r="D221" s="166" t="s">
        <v>68</v>
      </c>
      <c r="E221" s="178" t="s">
        <v>208</v>
      </c>
      <c r="F221" s="178" t="s">
        <v>375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P222</f>
        <v>0</v>
      </c>
      <c r="Q221" s="172"/>
      <c r="R221" s="173">
        <f>R222</f>
        <v>0</v>
      </c>
      <c r="S221" s="172"/>
      <c r="T221" s="174">
        <f>T222</f>
        <v>0</v>
      </c>
      <c r="AR221" s="175" t="s">
        <v>76</v>
      </c>
      <c r="AT221" s="176" t="s">
        <v>68</v>
      </c>
      <c r="AU221" s="176" t="s">
        <v>76</v>
      </c>
      <c r="AY221" s="175" t="s">
        <v>159</v>
      </c>
      <c r="BK221" s="177">
        <f>BK222</f>
        <v>0</v>
      </c>
    </row>
    <row r="222" spans="1:65" s="2" customFormat="1" ht="78" customHeight="1">
      <c r="A222" s="36"/>
      <c r="B222" s="37"/>
      <c r="C222" s="180" t="s">
        <v>436</v>
      </c>
      <c r="D222" s="180" t="s">
        <v>161</v>
      </c>
      <c r="E222" s="181" t="s">
        <v>1082</v>
      </c>
      <c r="F222" s="182" t="s">
        <v>1083</v>
      </c>
      <c r="G222" s="183" t="s">
        <v>182</v>
      </c>
      <c r="H222" s="184">
        <v>6</v>
      </c>
      <c r="I222" s="185"/>
      <c r="J222" s="186">
        <f>ROUND(I222*H222,2)</f>
        <v>0</v>
      </c>
      <c r="K222" s="182" t="s">
        <v>459</v>
      </c>
      <c r="L222" s="41"/>
      <c r="M222" s="187" t="s">
        <v>19</v>
      </c>
      <c r="N222" s="188" t="s">
        <v>40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166</v>
      </c>
      <c r="AT222" s="191" t="s">
        <v>161</v>
      </c>
      <c r="AU222" s="191" t="s">
        <v>78</v>
      </c>
      <c r="AY222" s="19" t="s">
        <v>159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76</v>
      </c>
      <c r="BK222" s="192">
        <f>ROUND(I222*H222,2)</f>
        <v>0</v>
      </c>
      <c r="BL222" s="19" t="s">
        <v>166</v>
      </c>
      <c r="BM222" s="191" t="s">
        <v>1084</v>
      </c>
    </row>
    <row r="223" spans="1:65" s="12" customFormat="1" ht="22.9" customHeight="1">
      <c r="B223" s="164"/>
      <c r="C223" s="165"/>
      <c r="D223" s="166" t="s">
        <v>68</v>
      </c>
      <c r="E223" s="178" t="s">
        <v>430</v>
      </c>
      <c r="F223" s="178" t="s">
        <v>431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SUM(P224:P231)</f>
        <v>0</v>
      </c>
      <c r="Q223" s="172"/>
      <c r="R223" s="173">
        <f>SUM(R224:R231)</f>
        <v>0</v>
      </c>
      <c r="S223" s="172"/>
      <c r="T223" s="174">
        <f>SUM(T224:T231)</f>
        <v>0</v>
      </c>
      <c r="AR223" s="175" t="s">
        <v>76</v>
      </c>
      <c r="AT223" s="176" t="s">
        <v>68</v>
      </c>
      <c r="AU223" s="176" t="s">
        <v>76</v>
      </c>
      <c r="AY223" s="175" t="s">
        <v>159</v>
      </c>
      <c r="BK223" s="177">
        <f>SUM(BK224:BK231)</f>
        <v>0</v>
      </c>
    </row>
    <row r="224" spans="1:65" s="2" customFormat="1" ht="36">
      <c r="A224" s="36"/>
      <c r="B224" s="37"/>
      <c r="C224" s="180" t="s">
        <v>440</v>
      </c>
      <c r="D224" s="180" t="s">
        <v>161</v>
      </c>
      <c r="E224" s="181" t="s">
        <v>1085</v>
      </c>
      <c r="F224" s="182" t="s">
        <v>1086</v>
      </c>
      <c r="G224" s="183" t="s">
        <v>230</v>
      </c>
      <c r="H224" s="184">
        <v>25.89</v>
      </c>
      <c r="I224" s="185"/>
      <c r="J224" s="186">
        <f>ROUND(I224*H224,2)</f>
        <v>0</v>
      </c>
      <c r="K224" s="182" t="s">
        <v>459</v>
      </c>
      <c r="L224" s="41"/>
      <c r="M224" s="187" t="s">
        <v>19</v>
      </c>
      <c r="N224" s="188" t="s">
        <v>40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166</v>
      </c>
      <c r="AT224" s="191" t="s">
        <v>161</v>
      </c>
      <c r="AU224" s="191" t="s">
        <v>78</v>
      </c>
      <c r="AY224" s="19" t="s">
        <v>159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76</v>
      </c>
      <c r="BK224" s="192">
        <f>ROUND(I224*H224,2)</f>
        <v>0</v>
      </c>
      <c r="BL224" s="19" t="s">
        <v>166</v>
      </c>
      <c r="BM224" s="191" t="s">
        <v>1087</v>
      </c>
    </row>
    <row r="225" spans="1:65" s="13" customFormat="1" ht="11.25">
      <c r="B225" s="193"/>
      <c r="C225" s="194"/>
      <c r="D225" s="195" t="s">
        <v>168</v>
      </c>
      <c r="E225" s="196" t="s">
        <v>19</v>
      </c>
      <c r="F225" s="197" t="s">
        <v>1088</v>
      </c>
      <c r="G225" s="194"/>
      <c r="H225" s="198">
        <v>3.69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168</v>
      </c>
      <c r="AU225" s="204" t="s">
        <v>78</v>
      </c>
      <c r="AV225" s="13" t="s">
        <v>78</v>
      </c>
      <c r="AW225" s="13" t="s">
        <v>31</v>
      </c>
      <c r="AX225" s="13" t="s">
        <v>69</v>
      </c>
      <c r="AY225" s="204" t="s">
        <v>159</v>
      </c>
    </row>
    <row r="226" spans="1:65" s="13" customFormat="1" ht="11.25">
      <c r="B226" s="193"/>
      <c r="C226" s="194"/>
      <c r="D226" s="195" t="s">
        <v>168</v>
      </c>
      <c r="E226" s="196" t="s">
        <v>19</v>
      </c>
      <c r="F226" s="197" t="s">
        <v>1089</v>
      </c>
      <c r="G226" s="194"/>
      <c r="H226" s="198">
        <v>1.44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168</v>
      </c>
      <c r="AU226" s="204" t="s">
        <v>78</v>
      </c>
      <c r="AV226" s="13" t="s">
        <v>78</v>
      </c>
      <c r="AW226" s="13" t="s">
        <v>31</v>
      </c>
      <c r="AX226" s="13" t="s">
        <v>69</v>
      </c>
      <c r="AY226" s="204" t="s">
        <v>159</v>
      </c>
    </row>
    <row r="227" spans="1:65" s="13" customFormat="1" ht="11.25">
      <c r="B227" s="193"/>
      <c r="C227" s="194"/>
      <c r="D227" s="195" t="s">
        <v>168</v>
      </c>
      <c r="E227" s="196" t="s">
        <v>19</v>
      </c>
      <c r="F227" s="197" t="s">
        <v>1090</v>
      </c>
      <c r="G227" s="194"/>
      <c r="H227" s="198">
        <v>20.76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168</v>
      </c>
      <c r="AU227" s="204" t="s">
        <v>78</v>
      </c>
      <c r="AV227" s="13" t="s">
        <v>78</v>
      </c>
      <c r="AW227" s="13" t="s">
        <v>31</v>
      </c>
      <c r="AX227" s="13" t="s">
        <v>69</v>
      </c>
      <c r="AY227" s="204" t="s">
        <v>159</v>
      </c>
    </row>
    <row r="228" spans="1:65" s="14" customFormat="1" ht="11.25">
      <c r="B228" s="205"/>
      <c r="C228" s="206"/>
      <c r="D228" s="195" t="s">
        <v>168</v>
      </c>
      <c r="E228" s="207" t="s">
        <v>19</v>
      </c>
      <c r="F228" s="208" t="s">
        <v>170</v>
      </c>
      <c r="G228" s="206"/>
      <c r="H228" s="209">
        <v>25.89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168</v>
      </c>
      <c r="AU228" s="215" t="s">
        <v>78</v>
      </c>
      <c r="AV228" s="14" t="s">
        <v>166</v>
      </c>
      <c r="AW228" s="14" t="s">
        <v>31</v>
      </c>
      <c r="AX228" s="14" t="s">
        <v>76</v>
      </c>
      <c r="AY228" s="215" t="s">
        <v>159</v>
      </c>
    </row>
    <row r="229" spans="1:65" s="2" customFormat="1" ht="36">
      <c r="A229" s="36"/>
      <c r="B229" s="37"/>
      <c r="C229" s="180" t="s">
        <v>447</v>
      </c>
      <c r="D229" s="180" t="s">
        <v>161</v>
      </c>
      <c r="E229" s="181" t="s">
        <v>1091</v>
      </c>
      <c r="F229" s="182" t="s">
        <v>438</v>
      </c>
      <c r="G229" s="183" t="s">
        <v>230</v>
      </c>
      <c r="H229" s="184">
        <v>77.67</v>
      </c>
      <c r="I229" s="185"/>
      <c r="J229" s="186">
        <f>ROUND(I229*H229,2)</f>
        <v>0</v>
      </c>
      <c r="K229" s="182" t="s">
        <v>459</v>
      </c>
      <c r="L229" s="41"/>
      <c r="M229" s="187" t="s">
        <v>19</v>
      </c>
      <c r="N229" s="188" t="s">
        <v>40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166</v>
      </c>
      <c r="AT229" s="191" t="s">
        <v>161</v>
      </c>
      <c r="AU229" s="191" t="s">
        <v>78</v>
      </c>
      <c r="AY229" s="19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76</v>
      </c>
      <c r="BK229" s="192">
        <f>ROUND(I229*H229,2)</f>
        <v>0</v>
      </c>
      <c r="BL229" s="19" t="s">
        <v>166</v>
      </c>
      <c r="BM229" s="191" t="s">
        <v>1092</v>
      </c>
    </row>
    <row r="230" spans="1:65" s="13" customFormat="1" ht="11.25">
      <c r="B230" s="193"/>
      <c r="C230" s="194"/>
      <c r="D230" s="195" t="s">
        <v>168</v>
      </c>
      <c r="E230" s="196" t="s">
        <v>19</v>
      </c>
      <c r="F230" s="197" t="s">
        <v>1093</v>
      </c>
      <c r="G230" s="194"/>
      <c r="H230" s="198">
        <v>77.67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168</v>
      </c>
      <c r="AU230" s="204" t="s">
        <v>78</v>
      </c>
      <c r="AV230" s="13" t="s">
        <v>78</v>
      </c>
      <c r="AW230" s="13" t="s">
        <v>31</v>
      </c>
      <c r="AX230" s="13" t="s">
        <v>76</v>
      </c>
      <c r="AY230" s="204" t="s">
        <v>159</v>
      </c>
    </row>
    <row r="231" spans="1:65" s="2" customFormat="1" ht="44.25" customHeight="1">
      <c r="A231" s="36"/>
      <c r="B231" s="37"/>
      <c r="C231" s="180" t="s">
        <v>455</v>
      </c>
      <c r="D231" s="180" t="s">
        <v>161</v>
      </c>
      <c r="E231" s="181" t="s">
        <v>1094</v>
      </c>
      <c r="F231" s="182" t="s">
        <v>1095</v>
      </c>
      <c r="G231" s="183" t="s">
        <v>230</v>
      </c>
      <c r="H231" s="184">
        <v>25.89</v>
      </c>
      <c r="I231" s="185"/>
      <c r="J231" s="186">
        <f>ROUND(I231*H231,2)</f>
        <v>0</v>
      </c>
      <c r="K231" s="182" t="s">
        <v>459</v>
      </c>
      <c r="L231" s="41"/>
      <c r="M231" s="187" t="s">
        <v>19</v>
      </c>
      <c r="N231" s="188" t="s">
        <v>40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166</v>
      </c>
      <c r="AT231" s="191" t="s">
        <v>161</v>
      </c>
      <c r="AU231" s="191" t="s">
        <v>78</v>
      </c>
      <c r="AY231" s="19" t="s">
        <v>159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76</v>
      </c>
      <c r="BK231" s="192">
        <f>ROUND(I231*H231,2)</f>
        <v>0</v>
      </c>
      <c r="BL231" s="19" t="s">
        <v>166</v>
      </c>
      <c r="BM231" s="191" t="s">
        <v>1096</v>
      </c>
    </row>
    <row r="232" spans="1:65" s="12" customFormat="1" ht="22.9" customHeight="1">
      <c r="B232" s="164"/>
      <c r="C232" s="165"/>
      <c r="D232" s="166" t="s">
        <v>68</v>
      </c>
      <c r="E232" s="178" t="s">
        <v>445</v>
      </c>
      <c r="F232" s="178" t="s">
        <v>446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SUM(P233:P234)</f>
        <v>0</v>
      </c>
      <c r="Q232" s="172"/>
      <c r="R232" s="173">
        <f>SUM(R233:R234)</f>
        <v>0</v>
      </c>
      <c r="S232" s="172"/>
      <c r="T232" s="174">
        <f>SUM(T233:T234)</f>
        <v>0</v>
      </c>
      <c r="AR232" s="175" t="s">
        <v>76</v>
      </c>
      <c r="AT232" s="176" t="s">
        <v>68</v>
      </c>
      <c r="AU232" s="176" t="s">
        <v>76</v>
      </c>
      <c r="AY232" s="175" t="s">
        <v>159</v>
      </c>
      <c r="BK232" s="177">
        <f>SUM(BK233:BK234)</f>
        <v>0</v>
      </c>
    </row>
    <row r="233" spans="1:65" s="2" customFormat="1" ht="44.25" customHeight="1">
      <c r="A233" s="36"/>
      <c r="B233" s="37"/>
      <c r="C233" s="180" t="s">
        <v>462</v>
      </c>
      <c r="D233" s="180" t="s">
        <v>161</v>
      </c>
      <c r="E233" s="181" t="s">
        <v>448</v>
      </c>
      <c r="F233" s="182" t="s">
        <v>449</v>
      </c>
      <c r="G233" s="183" t="s">
        <v>230</v>
      </c>
      <c r="H233" s="184">
        <v>152.64699999999999</v>
      </c>
      <c r="I233" s="185"/>
      <c r="J233" s="186">
        <f>ROUND(I233*H233,2)</f>
        <v>0</v>
      </c>
      <c r="K233" s="182" t="s">
        <v>459</v>
      </c>
      <c r="L233" s="41"/>
      <c r="M233" s="187" t="s">
        <v>19</v>
      </c>
      <c r="N233" s="188" t="s">
        <v>40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166</v>
      </c>
      <c r="AT233" s="191" t="s">
        <v>161</v>
      </c>
      <c r="AU233" s="191" t="s">
        <v>78</v>
      </c>
      <c r="AY233" s="19" t="s">
        <v>159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76</v>
      </c>
      <c r="BK233" s="192">
        <f>ROUND(I233*H233,2)</f>
        <v>0</v>
      </c>
      <c r="BL233" s="19" t="s">
        <v>166</v>
      </c>
      <c r="BM233" s="191" t="s">
        <v>1097</v>
      </c>
    </row>
    <row r="234" spans="1:65" s="2" customFormat="1" ht="48">
      <c r="A234" s="36"/>
      <c r="B234" s="37"/>
      <c r="C234" s="180" t="s">
        <v>468</v>
      </c>
      <c r="D234" s="180" t="s">
        <v>161</v>
      </c>
      <c r="E234" s="181" t="s">
        <v>1098</v>
      </c>
      <c r="F234" s="182" t="s">
        <v>1099</v>
      </c>
      <c r="G234" s="183" t="s">
        <v>230</v>
      </c>
      <c r="H234" s="184">
        <v>24.827000000000002</v>
      </c>
      <c r="I234" s="185"/>
      <c r="J234" s="186">
        <f>ROUND(I234*H234,2)</f>
        <v>0</v>
      </c>
      <c r="K234" s="182" t="s">
        <v>459</v>
      </c>
      <c r="L234" s="41"/>
      <c r="M234" s="243" t="s">
        <v>19</v>
      </c>
      <c r="N234" s="244" t="s">
        <v>40</v>
      </c>
      <c r="O234" s="245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166</v>
      </c>
      <c r="AT234" s="191" t="s">
        <v>161</v>
      </c>
      <c r="AU234" s="191" t="s">
        <v>78</v>
      </c>
      <c r="AY234" s="19" t="s">
        <v>159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76</v>
      </c>
      <c r="BK234" s="192">
        <f>ROUND(I234*H234,2)</f>
        <v>0</v>
      </c>
      <c r="BL234" s="19" t="s">
        <v>166</v>
      </c>
      <c r="BM234" s="191" t="s">
        <v>1100</v>
      </c>
    </row>
    <row r="235" spans="1:65" s="2" customFormat="1" ht="6.95" customHeight="1">
      <c r="A235" s="36"/>
      <c r="B235" s="49"/>
      <c r="C235" s="50"/>
      <c r="D235" s="50"/>
      <c r="E235" s="50"/>
      <c r="F235" s="50"/>
      <c r="G235" s="50"/>
      <c r="H235" s="50"/>
      <c r="I235" s="50"/>
      <c r="J235" s="50"/>
      <c r="K235" s="50"/>
      <c r="L235" s="41"/>
      <c r="M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</row>
  </sheetData>
  <sheetProtection algorithmName="SHA-512" hashValue="CVeLZF2PrG36tvCCMSUIj55gkgza5+hiOHiuoIRQHUIKm831MlgNIBIY5O/Wp6m4GABbJqq2jWog4XR1MlUfsg==" saltValue="C4e6Y+1kWMvzYgOfLmXq1huSZWYBFCwtRC86naBPeCXA1Pa1zqy1yoDaC1OR9tB9Pe/Lp+iqo85dr4n6ISqlLw==" spinCount="100000" sheet="1" objects="1" scenarios="1" formatColumns="0" formatRows="0" autoFilter="0"/>
  <autoFilter ref="C93:K23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1101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1102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1103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ROUND((SUM(BE99:BE232)),  2)</f>
        <v>0</v>
      </c>
      <c r="G35" s="36"/>
      <c r="H35" s="36"/>
      <c r="I35" s="126">
        <v>0.21</v>
      </c>
      <c r="J35" s="125">
        <f>ROUND(((SUM(BE99:BE232))*I35),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ROUND((SUM(BF99:BF232)),  2)</f>
        <v>0</v>
      </c>
      <c r="G36" s="36"/>
      <c r="H36" s="36"/>
      <c r="I36" s="126">
        <v>0.15</v>
      </c>
      <c r="J36" s="125">
        <f>ROUND(((SUM(BF99:BF232))*I36),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ROUND((SUM(BG99:BG232)),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ROUND((SUM(BH99:BH232)),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ROUND((SUM(BI99:BI232)),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1101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101-2 - KOMUNIKACE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Kohout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893</v>
      </c>
      <c r="E66" s="150"/>
      <c r="F66" s="150"/>
      <c r="G66" s="150"/>
      <c r="H66" s="150"/>
      <c r="I66" s="150"/>
      <c r="J66" s="151">
        <f>J139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683</v>
      </c>
      <c r="E67" s="150"/>
      <c r="F67" s="150"/>
      <c r="G67" s="150"/>
      <c r="H67" s="150"/>
      <c r="I67" s="150"/>
      <c r="J67" s="151">
        <f>J140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684</v>
      </c>
      <c r="E68" s="150"/>
      <c r="F68" s="150"/>
      <c r="G68" s="150"/>
      <c r="H68" s="150"/>
      <c r="I68" s="150"/>
      <c r="J68" s="151">
        <f>J143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135</v>
      </c>
      <c r="E69" s="150"/>
      <c r="F69" s="150"/>
      <c r="G69" s="150"/>
      <c r="H69" s="150"/>
      <c r="I69" s="150"/>
      <c r="J69" s="151">
        <f>J159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136</v>
      </c>
      <c r="E70" s="150"/>
      <c r="F70" s="150"/>
      <c r="G70" s="150"/>
      <c r="H70" s="150"/>
      <c r="I70" s="150"/>
      <c r="J70" s="151">
        <f>J165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137</v>
      </c>
      <c r="E71" s="150"/>
      <c r="F71" s="150"/>
      <c r="G71" s="150"/>
      <c r="H71" s="150"/>
      <c r="I71" s="150"/>
      <c r="J71" s="151">
        <f>J190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138</v>
      </c>
      <c r="E72" s="150"/>
      <c r="F72" s="150"/>
      <c r="G72" s="150"/>
      <c r="H72" s="150"/>
      <c r="I72" s="150"/>
      <c r="J72" s="151">
        <f>J193</f>
        <v>0</v>
      </c>
      <c r="K72" s="99"/>
      <c r="L72" s="152"/>
    </row>
    <row r="73" spans="1:31" s="9" customFormat="1" ht="24.95" customHeight="1">
      <c r="B73" s="142"/>
      <c r="C73" s="143"/>
      <c r="D73" s="144" t="s">
        <v>139</v>
      </c>
      <c r="E73" s="145"/>
      <c r="F73" s="145"/>
      <c r="G73" s="145"/>
      <c r="H73" s="145"/>
      <c r="I73" s="145"/>
      <c r="J73" s="146">
        <f>J198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140</v>
      </c>
      <c r="E74" s="150"/>
      <c r="F74" s="150"/>
      <c r="G74" s="150"/>
      <c r="H74" s="150"/>
      <c r="I74" s="150"/>
      <c r="J74" s="151">
        <f>J199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141</v>
      </c>
      <c r="E75" s="150"/>
      <c r="F75" s="150"/>
      <c r="G75" s="150"/>
      <c r="H75" s="150"/>
      <c r="I75" s="150"/>
      <c r="J75" s="151">
        <f>J209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142</v>
      </c>
      <c r="E76" s="150"/>
      <c r="F76" s="150"/>
      <c r="G76" s="150"/>
      <c r="H76" s="150"/>
      <c r="I76" s="150"/>
      <c r="J76" s="151">
        <f>J215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143</v>
      </c>
      <c r="E77" s="150"/>
      <c r="F77" s="150"/>
      <c r="G77" s="150"/>
      <c r="H77" s="150"/>
      <c r="I77" s="150"/>
      <c r="J77" s="151">
        <f>J225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144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91" t="str">
        <f>E7</f>
        <v>Oprava povrchu komunikací, výměna vodovodu a kanalizace v Klatovech 2022, 1. část</v>
      </c>
      <c r="F87" s="392"/>
      <c r="G87" s="392"/>
      <c r="H87" s="392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1" t="s">
        <v>1101</v>
      </c>
      <c r="F89" s="393"/>
      <c r="G89" s="393"/>
      <c r="H89" s="393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123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45" t="str">
        <f>E11</f>
        <v>SO 101-2 - KOMUNIKACE</v>
      </c>
      <c r="F91" s="393"/>
      <c r="G91" s="393"/>
      <c r="H91" s="393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Klatovy</v>
      </c>
      <c r="G93" s="38"/>
      <c r="H93" s="38"/>
      <c r="I93" s="31" t="s">
        <v>23</v>
      </c>
      <c r="J93" s="61" t="str">
        <f>IF(J14="","",J14)</f>
        <v>21. 12. 2021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Město Klatovy</v>
      </c>
      <c r="G95" s="38"/>
      <c r="H95" s="38"/>
      <c r="I95" s="31" t="s">
        <v>30</v>
      </c>
      <c r="J95" s="34" t="str">
        <f>E23</f>
        <v xml:space="preserve"> 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IF(E20="","",E20)</f>
        <v>Vyplň údaj</v>
      </c>
      <c r="G96" s="38"/>
      <c r="H96" s="38"/>
      <c r="I96" s="31" t="s">
        <v>32</v>
      </c>
      <c r="J96" s="34" t="str">
        <f>E26</f>
        <v>Kohout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145</v>
      </c>
      <c r="D98" s="156" t="s">
        <v>54</v>
      </c>
      <c r="E98" s="156" t="s">
        <v>50</v>
      </c>
      <c r="F98" s="156" t="s">
        <v>51</v>
      </c>
      <c r="G98" s="156" t="s">
        <v>146</v>
      </c>
      <c r="H98" s="156" t="s">
        <v>147</v>
      </c>
      <c r="I98" s="156" t="s">
        <v>148</v>
      </c>
      <c r="J98" s="156" t="s">
        <v>130</v>
      </c>
      <c r="K98" s="157" t="s">
        <v>149</v>
      </c>
      <c r="L98" s="158"/>
      <c r="M98" s="70" t="s">
        <v>19</v>
      </c>
      <c r="N98" s="71" t="s">
        <v>39</v>
      </c>
      <c r="O98" s="71" t="s">
        <v>150</v>
      </c>
      <c r="P98" s="71" t="s">
        <v>151</v>
      </c>
      <c r="Q98" s="71" t="s">
        <v>152</v>
      </c>
      <c r="R98" s="71" t="s">
        <v>153</v>
      </c>
      <c r="S98" s="71" t="s">
        <v>154</v>
      </c>
      <c r="T98" s="72" t="s">
        <v>155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156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P100+P198</f>
        <v>0</v>
      </c>
      <c r="Q99" s="74"/>
      <c r="R99" s="161">
        <f>R100+R198</f>
        <v>112.21904550000001</v>
      </c>
      <c r="S99" s="74"/>
      <c r="T99" s="162">
        <f>T100+T198</f>
        <v>322.56300000000005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68</v>
      </c>
      <c r="AU99" s="19" t="s">
        <v>131</v>
      </c>
      <c r="BK99" s="163">
        <f>BK100+BK198</f>
        <v>0</v>
      </c>
    </row>
    <row r="100" spans="1:65" s="12" customFormat="1" ht="25.9" customHeight="1">
      <c r="B100" s="164"/>
      <c r="C100" s="165"/>
      <c r="D100" s="166" t="s">
        <v>68</v>
      </c>
      <c r="E100" s="167" t="s">
        <v>157</v>
      </c>
      <c r="F100" s="167" t="s">
        <v>158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P101+P139+P140+P143+P159+P165+P190+P193</f>
        <v>0</v>
      </c>
      <c r="Q100" s="172"/>
      <c r="R100" s="173">
        <f>R101+R139+R140+R143+R159+R165+R190+R193</f>
        <v>112.21904550000001</v>
      </c>
      <c r="S100" s="172"/>
      <c r="T100" s="174">
        <f>T101+T139+T140+T143+T159+T165+T190+T193</f>
        <v>322.56300000000005</v>
      </c>
      <c r="AR100" s="175" t="s">
        <v>76</v>
      </c>
      <c r="AT100" s="176" t="s">
        <v>68</v>
      </c>
      <c r="AU100" s="176" t="s">
        <v>69</v>
      </c>
      <c r="AY100" s="175" t="s">
        <v>159</v>
      </c>
      <c r="BK100" s="177">
        <f>BK101+BK139+BK140+BK143+BK159+BK165+BK190+BK193</f>
        <v>0</v>
      </c>
    </row>
    <row r="101" spans="1:65" s="12" customFormat="1" ht="22.9" customHeight="1">
      <c r="B101" s="164"/>
      <c r="C101" s="165"/>
      <c r="D101" s="166" t="s">
        <v>68</v>
      </c>
      <c r="E101" s="178" t="s">
        <v>76</v>
      </c>
      <c r="F101" s="178" t="s">
        <v>160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SUM(P102:P138)</f>
        <v>0</v>
      </c>
      <c r="Q101" s="172"/>
      <c r="R101" s="173">
        <f>SUM(R102:R138)</f>
        <v>17.041165499999998</v>
      </c>
      <c r="S101" s="172"/>
      <c r="T101" s="174">
        <f>SUM(T102:T138)</f>
        <v>322.56300000000005</v>
      </c>
      <c r="AR101" s="175" t="s">
        <v>76</v>
      </c>
      <c r="AT101" s="176" t="s">
        <v>68</v>
      </c>
      <c r="AU101" s="176" t="s">
        <v>76</v>
      </c>
      <c r="AY101" s="175" t="s">
        <v>159</v>
      </c>
      <c r="BK101" s="177">
        <f>SUM(BK102:BK138)</f>
        <v>0</v>
      </c>
    </row>
    <row r="102" spans="1:65" s="2" customFormat="1" ht="55.5" customHeight="1">
      <c r="A102" s="36"/>
      <c r="B102" s="37"/>
      <c r="C102" s="180" t="s">
        <v>76</v>
      </c>
      <c r="D102" s="180" t="s">
        <v>161</v>
      </c>
      <c r="E102" s="181" t="s">
        <v>162</v>
      </c>
      <c r="F102" s="182" t="s">
        <v>1104</v>
      </c>
      <c r="G102" s="183" t="s">
        <v>164</v>
      </c>
      <c r="H102" s="184">
        <v>6.5</v>
      </c>
      <c r="I102" s="185"/>
      <c r="J102" s="186">
        <f>ROUND(I102*H102,2)</f>
        <v>0</v>
      </c>
      <c r="K102" s="182" t="s">
        <v>459</v>
      </c>
      <c r="L102" s="41"/>
      <c r="M102" s="187" t="s">
        <v>19</v>
      </c>
      <c r="N102" s="188" t="s">
        <v>40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0.28100000000000003</v>
      </c>
      <c r="T102" s="190">
        <f>S102*H102</f>
        <v>1.8265000000000002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166</v>
      </c>
      <c r="AT102" s="191" t="s">
        <v>161</v>
      </c>
      <c r="AU102" s="191" t="s">
        <v>78</v>
      </c>
      <c r="AY102" s="19" t="s">
        <v>159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76</v>
      </c>
      <c r="BK102" s="192">
        <f>ROUND(I102*H102,2)</f>
        <v>0</v>
      </c>
      <c r="BL102" s="19" t="s">
        <v>166</v>
      </c>
      <c r="BM102" s="191" t="s">
        <v>1105</v>
      </c>
    </row>
    <row r="103" spans="1:65" s="13" customFormat="1" ht="11.25">
      <c r="B103" s="193"/>
      <c r="C103" s="194"/>
      <c r="D103" s="195" t="s">
        <v>168</v>
      </c>
      <c r="E103" s="196" t="s">
        <v>19</v>
      </c>
      <c r="F103" s="197" t="s">
        <v>1106</v>
      </c>
      <c r="G103" s="194"/>
      <c r="H103" s="198">
        <v>6.5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168</v>
      </c>
      <c r="AU103" s="204" t="s">
        <v>78</v>
      </c>
      <c r="AV103" s="13" t="s">
        <v>78</v>
      </c>
      <c r="AW103" s="13" t="s">
        <v>31</v>
      </c>
      <c r="AX103" s="13" t="s">
        <v>76</v>
      </c>
      <c r="AY103" s="204" t="s">
        <v>159</v>
      </c>
    </row>
    <row r="104" spans="1:65" s="2" customFormat="1" ht="60">
      <c r="A104" s="36"/>
      <c r="B104" s="37"/>
      <c r="C104" s="180" t="s">
        <v>78</v>
      </c>
      <c r="D104" s="180" t="s">
        <v>161</v>
      </c>
      <c r="E104" s="181" t="s">
        <v>1107</v>
      </c>
      <c r="F104" s="182" t="s">
        <v>1108</v>
      </c>
      <c r="G104" s="183" t="s">
        <v>164</v>
      </c>
      <c r="H104" s="184">
        <v>6</v>
      </c>
      <c r="I104" s="185"/>
      <c r="J104" s="186">
        <f>ROUND(I104*H104,2)</f>
        <v>0</v>
      </c>
      <c r="K104" s="182" t="s">
        <v>459</v>
      </c>
      <c r="L104" s="41"/>
      <c r="M104" s="187" t="s">
        <v>19</v>
      </c>
      <c r="N104" s="188" t="s">
        <v>40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0.26</v>
      </c>
      <c r="T104" s="190">
        <f>S104*H104</f>
        <v>1.56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166</v>
      </c>
      <c r="AT104" s="191" t="s">
        <v>161</v>
      </c>
      <c r="AU104" s="191" t="s">
        <v>78</v>
      </c>
      <c r="AY104" s="19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76</v>
      </c>
      <c r="BK104" s="192">
        <f>ROUND(I104*H104,2)</f>
        <v>0</v>
      </c>
      <c r="BL104" s="19" t="s">
        <v>166</v>
      </c>
      <c r="BM104" s="191" t="s">
        <v>1109</v>
      </c>
    </row>
    <row r="105" spans="1:65" s="2" customFormat="1" ht="55.5" customHeight="1">
      <c r="A105" s="36"/>
      <c r="B105" s="37"/>
      <c r="C105" s="180" t="s">
        <v>175</v>
      </c>
      <c r="D105" s="180" t="s">
        <v>161</v>
      </c>
      <c r="E105" s="181" t="s">
        <v>1110</v>
      </c>
      <c r="F105" s="182" t="s">
        <v>1111</v>
      </c>
      <c r="G105" s="183" t="s">
        <v>164</v>
      </c>
      <c r="H105" s="184">
        <v>30</v>
      </c>
      <c r="I105" s="185"/>
      <c r="J105" s="186">
        <f>ROUND(I105*H105,2)</f>
        <v>0</v>
      </c>
      <c r="K105" s="182" t="s">
        <v>459</v>
      </c>
      <c r="L105" s="41"/>
      <c r="M105" s="187" t="s">
        <v>19</v>
      </c>
      <c r="N105" s="188" t="s">
        <v>40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0.32500000000000001</v>
      </c>
      <c r="T105" s="190">
        <f>S105*H105</f>
        <v>9.75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78</v>
      </c>
      <c r="AY105" s="19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166</v>
      </c>
      <c r="BM105" s="191" t="s">
        <v>1112</v>
      </c>
    </row>
    <row r="106" spans="1:65" s="13" customFormat="1" ht="11.25">
      <c r="B106" s="193"/>
      <c r="C106" s="194"/>
      <c r="D106" s="195" t="s">
        <v>168</v>
      </c>
      <c r="E106" s="196" t="s">
        <v>19</v>
      </c>
      <c r="F106" s="197" t="s">
        <v>1113</v>
      </c>
      <c r="G106" s="194"/>
      <c r="H106" s="198">
        <v>30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78</v>
      </c>
      <c r="AV106" s="13" t="s">
        <v>78</v>
      </c>
      <c r="AW106" s="13" t="s">
        <v>31</v>
      </c>
      <c r="AX106" s="13" t="s">
        <v>76</v>
      </c>
      <c r="AY106" s="204" t="s">
        <v>159</v>
      </c>
    </row>
    <row r="107" spans="1:65" s="2" customFormat="1" ht="55.5" customHeight="1">
      <c r="A107" s="36"/>
      <c r="B107" s="37"/>
      <c r="C107" s="180" t="s">
        <v>166</v>
      </c>
      <c r="D107" s="180" t="s">
        <v>161</v>
      </c>
      <c r="E107" s="181" t="s">
        <v>171</v>
      </c>
      <c r="F107" s="182" t="s">
        <v>1114</v>
      </c>
      <c r="G107" s="183" t="s">
        <v>164</v>
      </c>
      <c r="H107" s="184">
        <v>382.4</v>
      </c>
      <c r="I107" s="185"/>
      <c r="J107" s="186">
        <f>ROUND(I107*H107,2)</f>
        <v>0</v>
      </c>
      <c r="K107" s="182" t="s">
        <v>459</v>
      </c>
      <c r="L107" s="41"/>
      <c r="M107" s="187" t="s">
        <v>19</v>
      </c>
      <c r="N107" s="188" t="s">
        <v>40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0.22</v>
      </c>
      <c r="T107" s="190">
        <f>S107*H107</f>
        <v>84.128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166</v>
      </c>
      <c r="AT107" s="191" t="s">
        <v>161</v>
      </c>
      <c r="AU107" s="191" t="s">
        <v>78</v>
      </c>
      <c r="AY107" s="19" t="s">
        <v>159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76</v>
      </c>
      <c r="BK107" s="192">
        <f>ROUND(I107*H107,2)</f>
        <v>0</v>
      </c>
      <c r="BL107" s="19" t="s">
        <v>166</v>
      </c>
      <c r="BM107" s="191" t="s">
        <v>1115</v>
      </c>
    </row>
    <row r="108" spans="1:65" s="13" customFormat="1" ht="11.25">
      <c r="B108" s="193"/>
      <c r="C108" s="194"/>
      <c r="D108" s="195" t="s">
        <v>168</v>
      </c>
      <c r="E108" s="196" t="s">
        <v>19</v>
      </c>
      <c r="F108" s="197" t="s">
        <v>1116</v>
      </c>
      <c r="G108" s="194"/>
      <c r="H108" s="198">
        <v>382.4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78</v>
      </c>
      <c r="AV108" s="13" t="s">
        <v>78</v>
      </c>
      <c r="AW108" s="13" t="s">
        <v>31</v>
      </c>
      <c r="AX108" s="13" t="s">
        <v>76</v>
      </c>
      <c r="AY108" s="204" t="s">
        <v>159</v>
      </c>
    </row>
    <row r="109" spans="1:65" s="2" customFormat="1" ht="48">
      <c r="A109" s="36"/>
      <c r="B109" s="37"/>
      <c r="C109" s="180" t="s">
        <v>185</v>
      </c>
      <c r="D109" s="180" t="s">
        <v>161</v>
      </c>
      <c r="E109" s="181" t="s">
        <v>1117</v>
      </c>
      <c r="F109" s="182" t="s">
        <v>1118</v>
      </c>
      <c r="G109" s="183" t="s">
        <v>164</v>
      </c>
      <c r="H109" s="184">
        <v>731.95</v>
      </c>
      <c r="I109" s="185"/>
      <c r="J109" s="186">
        <f>ROUND(I109*H109,2)</f>
        <v>0</v>
      </c>
      <c r="K109" s="182" t="s">
        <v>459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9.0000000000000006E-5</v>
      </c>
      <c r="R109" s="189">
        <f>Q109*H109</f>
        <v>6.5875500000000003E-2</v>
      </c>
      <c r="S109" s="189">
        <v>0.23</v>
      </c>
      <c r="T109" s="190">
        <f>S109*H109</f>
        <v>168.34850000000003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166</v>
      </c>
      <c r="BM109" s="191" t="s">
        <v>1119</v>
      </c>
    </row>
    <row r="110" spans="1:65" s="13" customFormat="1" ht="11.25">
      <c r="B110" s="193"/>
      <c r="C110" s="194"/>
      <c r="D110" s="195" t="s">
        <v>168</v>
      </c>
      <c r="E110" s="196" t="s">
        <v>19</v>
      </c>
      <c r="F110" s="197" t="s">
        <v>1120</v>
      </c>
      <c r="G110" s="194"/>
      <c r="H110" s="198">
        <v>731.95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78</v>
      </c>
      <c r="AV110" s="13" t="s">
        <v>78</v>
      </c>
      <c r="AW110" s="13" t="s">
        <v>31</v>
      </c>
      <c r="AX110" s="13" t="s">
        <v>76</v>
      </c>
      <c r="AY110" s="204" t="s">
        <v>159</v>
      </c>
    </row>
    <row r="111" spans="1:65" s="2" customFormat="1" ht="44.25" customHeight="1">
      <c r="A111" s="36"/>
      <c r="B111" s="37"/>
      <c r="C111" s="180" t="s">
        <v>189</v>
      </c>
      <c r="D111" s="180" t="s">
        <v>161</v>
      </c>
      <c r="E111" s="181" t="s">
        <v>180</v>
      </c>
      <c r="F111" s="182" t="s">
        <v>181</v>
      </c>
      <c r="G111" s="183" t="s">
        <v>182</v>
      </c>
      <c r="H111" s="184">
        <v>191</v>
      </c>
      <c r="I111" s="185"/>
      <c r="J111" s="186">
        <f>ROUND(I111*H111,2)</f>
        <v>0</v>
      </c>
      <c r="K111" s="182" t="s">
        <v>459</v>
      </c>
      <c r="L111" s="41"/>
      <c r="M111" s="187" t="s">
        <v>19</v>
      </c>
      <c r="N111" s="188" t="s">
        <v>40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0.28999999999999998</v>
      </c>
      <c r="T111" s="190">
        <f>S111*H111</f>
        <v>55.389999999999993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166</v>
      </c>
      <c r="AT111" s="191" t="s">
        <v>161</v>
      </c>
      <c r="AU111" s="191" t="s">
        <v>78</v>
      </c>
      <c r="AY111" s="19" t="s">
        <v>159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76</v>
      </c>
      <c r="BK111" s="192">
        <f>ROUND(I111*H111,2)</f>
        <v>0</v>
      </c>
      <c r="BL111" s="19" t="s">
        <v>166</v>
      </c>
      <c r="BM111" s="191" t="s">
        <v>1121</v>
      </c>
    </row>
    <row r="112" spans="1:65" s="2" customFormat="1" ht="36">
      <c r="A112" s="36"/>
      <c r="B112" s="37"/>
      <c r="C112" s="180" t="s">
        <v>194</v>
      </c>
      <c r="D112" s="180" t="s">
        <v>161</v>
      </c>
      <c r="E112" s="181" t="s">
        <v>190</v>
      </c>
      <c r="F112" s="182" t="s">
        <v>191</v>
      </c>
      <c r="G112" s="183" t="s">
        <v>182</v>
      </c>
      <c r="H112" s="184">
        <v>39</v>
      </c>
      <c r="I112" s="185"/>
      <c r="J112" s="186">
        <f>ROUND(I112*H112,2)</f>
        <v>0</v>
      </c>
      <c r="K112" s="182" t="s">
        <v>459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0.04</v>
      </c>
      <c r="T112" s="190">
        <f>S112*H112</f>
        <v>1.56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166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166</v>
      </c>
      <c r="BM112" s="191" t="s">
        <v>1122</v>
      </c>
    </row>
    <row r="113" spans="1:65" s="2" customFormat="1" ht="44.25" customHeight="1">
      <c r="A113" s="36"/>
      <c r="B113" s="37"/>
      <c r="C113" s="180" t="s">
        <v>203</v>
      </c>
      <c r="D113" s="180" t="s">
        <v>161</v>
      </c>
      <c r="E113" s="181" t="s">
        <v>1123</v>
      </c>
      <c r="F113" s="182" t="s">
        <v>1124</v>
      </c>
      <c r="G113" s="183" t="s">
        <v>197</v>
      </c>
      <c r="H113" s="184">
        <v>40.35</v>
      </c>
      <c r="I113" s="185"/>
      <c r="J113" s="186">
        <f>ROUND(I113*H113,2)</f>
        <v>0</v>
      </c>
      <c r="K113" s="182" t="s">
        <v>459</v>
      </c>
      <c r="L113" s="41"/>
      <c r="M113" s="187" t="s">
        <v>19</v>
      </c>
      <c r="N113" s="188" t="s">
        <v>40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166</v>
      </c>
      <c r="AT113" s="191" t="s">
        <v>161</v>
      </c>
      <c r="AU113" s="191" t="s">
        <v>78</v>
      </c>
      <c r="AY113" s="19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76</v>
      </c>
      <c r="BK113" s="192">
        <f>ROUND(I113*H113,2)</f>
        <v>0</v>
      </c>
      <c r="BL113" s="19" t="s">
        <v>166</v>
      </c>
      <c r="BM113" s="191" t="s">
        <v>1125</v>
      </c>
    </row>
    <row r="114" spans="1:65" s="13" customFormat="1" ht="11.25">
      <c r="B114" s="193"/>
      <c r="C114" s="194"/>
      <c r="D114" s="195" t="s">
        <v>168</v>
      </c>
      <c r="E114" s="196" t="s">
        <v>19</v>
      </c>
      <c r="F114" s="197" t="s">
        <v>1126</v>
      </c>
      <c r="G114" s="194"/>
      <c r="H114" s="198">
        <v>40.35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78</v>
      </c>
      <c r="AV114" s="13" t="s">
        <v>78</v>
      </c>
      <c r="AW114" s="13" t="s">
        <v>31</v>
      </c>
      <c r="AX114" s="13" t="s">
        <v>76</v>
      </c>
      <c r="AY114" s="204" t="s">
        <v>159</v>
      </c>
    </row>
    <row r="115" spans="1:65" s="2" customFormat="1" ht="44.25" customHeight="1">
      <c r="A115" s="36"/>
      <c r="B115" s="37"/>
      <c r="C115" s="180" t="s">
        <v>208</v>
      </c>
      <c r="D115" s="180" t="s">
        <v>161</v>
      </c>
      <c r="E115" s="181" t="s">
        <v>1127</v>
      </c>
      <c r="F115" s="182" t="s">
        <v>1128</v>
      </c>
      <c r="G115" s="183" t="s">
        <v>197</v>
      </c>
      <c r="H115" s="184">
        <v>59.4</v>
      </c>
      <c r="I115" s="185"/>
      <c r="J115" s="186">
        <f>ROUND(I115*H115,2)</f>
        <v>0</v>
      </c>
      <c r="K115" s="182" t="s">
        <v>459</v>
      </c>
      <c r="L115" s="41"/>
      <c r="M115" s="187" t="s">
        <v>19</v>
      </c>
      <c r="N115" s="188" t="s">
        <v>40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166</v>
      </c>
      <c r="AT115" s="191" t="s">
        <v>161</v>
      </c>
      <c r="AU115" s="191" t="s">
        <v>78</v>
      </c>
      <c r="AY115" s="19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76</v>
      </c>
      <c r="BK115" s="192">
        <f>ROUND(I115*H115,2)</f>
        <v>0</v>
      </c>
      <c r="BL115" s="19" t="s">
        <v>166</v>
      </c>
      <c r="BM115" s="191" t="s">
        <v>1129</v>
      </c>
    </row>
    <row r="116" spans="1:65" s="13" customFormat="1" ht="11.25">
      <c r="B116" s="193"/>
      <c r="C116" s="194"/>
      <c r="D116" s="195" t="s">
        <v>168</v>
      </c>
      <c r="E116" s="196" t="s">
        <v>19</v>
      </c>
      <c r="F116" s="197" t="s">
        <v>1130</v>
      </c>
      <c r="G116" s="194"/>
      <c r="H116" s="198">
        <v>59.4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168</v>
      </c>
      <c r="AU116" s="204" t="s">
        <v>78</v>
      </c>
      <c r="AV116" s="13" t="s">
        <v>78</v>
      </c>
      <c r="AW116" s="13" t="s">
        <v>31</v>
      </c>
      <c r="AX116" s="13" t="s">
        <v>76</v>
      </c>
      <c r="AY116" s="204" t="s">
        <v>159</v>
      </c>
    </row>
    <row r="117" spans="1:65" s="2" customFormat="1" ht="36">
      <c r="A117" s="36"/>
      <c r="B117" s="37"/>
      <c r="C117" s="180" t="s">
        <v>213</v>
      </c>
      <c r="D117" s="180" t="s">
        <v>161</v>
      </c>
      <c r="E117" s="181" t="s">
        <v>214</v>
      </c>
      <c r="F117" s="182" t="s">
        <v>924</v>
      </c>
      <c r="G117" s="183" t="s">
        <v>164</v>
      </c>
      <c r="H117" s="184">
        <v>132</v>
      </c>
      <c r="I117" s="185"/>
      <c r="J117" s="186">
        <f>ROUND(I117*H117,2)</f>
        <v>0</v>
      </c>
      <c r="K117" s="182" t="s">
        <v>459</v>
      </c>
      <c r="L117" s="41"/>
      <c r="M117" s="187" t="s">
        <v>19</v>
      </c>
      <c r="N117" s="188" t="s">
        <v>40</v>
      </c>
      <c r="O117" s="66"/>
      <c r="P117" s="189">
        <f>O117*H117</f>
        <v>0</v>
      </c>
      <c r="Q117" s="189">
        <v>8.4999999999999995E-4</v>
      </c>
      <c r="R117" s="189">
        <f>Q117*H117</f>
        <v>0.11219999999999999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166</v>
      </c>
      <c r="AT117" s="191" t="s">
        <v>161</v>
      </c>
      <c r="AU117" s="191" t="s">
        <v>78</v>
      </c>
      <c r="AY117" s="19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76</v>
      </c>
      <c r="BK117" s="192">
        <f>ROUND(I117*H117,2)</f>
        <v>0</v>
      </c>
      <c r="BL117" s="19" t="s">
        <v>166</v>
      </c>
      <c r="BM117" s="191" t="s">
        <v>1131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1132</v>
      </c>
      <c r="G118" s="194"/>
      <c r="H118" s="198">
        <v>132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76</v>
      </c>
      <c r="AY118" s="204" t="s">
        <v>159</v>
      </c>
    </row>
    <row r="119" spans="1:65" s="2" customFormat="1" ht="44.25" customHeight="1">
      <c r="A119" s="36"/>
      <c r="B119" s="37"/>
      <c r="C119" s="180" t="s">
        <v>218</v>
      </c>
      <c r="D119" s="180" t="s">
        <v>161</v>
      </c>
      <c r="E119" s="181" t="s">
        <v>219</v>
      </c>
      <c r="F119" s="182" t="s">
        <v>220</v>
      </c>
      <c r="G119" s="183" t="s">
        <v>164</v>
      </c>
      <c r="H119" s="184">
        <v>132</v>
      </c>
      <c r="I119" s="185"/>
      <c r="J119" s="186">
        <f>ROUND(I119*H119,2)</f>
        <v>0</v>
      </c>
      <c r="K119" s="182" t="s">
        <v>459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166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166</v>
      </c>
      <c r="BM119" s="191" t="s">
        <v>1133</v>
      </c>
    </row>
    <row r="120" spans="1:65" s="2" customFormat="1" ht="60">
      <c r="A120" s="36"/>
      <c r="B120" s="37"/>
      <c r="C120" s="180" t="s">
        <v>222</v>
      </c>
      <c r="D120" s="180" t="s">
        <v>161</v>
      </c>
      <c r="E120" s="181" t="s">
        <v>1134</v>
      </c>
      <c r="F120" s="182" t="s">
        <v>1135</v>
      </c>
      <c r="G120" s="183" t="s">
        <v>197</v>
      </c>
      <c r="H120" s="184">
        <v>47.23</v>
      </c>
      <c r="I120" s="185"/>
      <c r="J120" s="186">
        <f>ROUND(I120*H120,2)</f>
        <v>0</v>
      </c>
      <c r="K120" s="182" t="s">
        <v>459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166</v>
      </c>
      <c r="AT120" s="191" t="s">
        <v>161</v>
      </c>
      <c r="AU120" s="191" t="s">
        <v>78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166</v>
      </c>
      <c r="BM120" s="191" t="s">
        <v>1136</v>
      </c>
    </row>
    <row r="121" spans="1:65" s="13" customFormat="1" ht="11.25">
      <c r="B121" s="193"/>
      <c r="C121" s="194"/>
      <c r="D121" s="195" t="s">
        <v>168</v>
      </c>
      <c r="E121" s="196" t="s">
        <v>19</v>
      </c>
      <c r="F121" s="197" t="s">
        <v>1137</v>
      </c>
      <c r="G121" s="194"/>
      <c r="H121" s="198">
        <v>47.23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78</v>
      </c>
      <c r="AV121" s="13" t="s">
        <v>78</v>
      </c>
      <c r="AW121" s="13" t="s">
        <v>31</v>
      </c>
      <c r="AX121" s="13" t="s">
        <v>76</v>
      </c>
      <c r="AY121" s="204" t="s">
        <v>159</v>
      </c>
    </row>
    <row r="122" spans="1:65" s="2" customFormat="1" ht="44.25" customHeight="1">
      <c r="A122" s="36"/>
      <c r="B122" s="37"/>
      <c r="C122" s="180" t="s">
        <v>227</v>
      </c>
      <c r="D122" s="180" t="s">
        <v>161</v>
      </c>
      <c r="E122" s="181" t="s">
        <v>1138</v>
      </c>
      <c r="F122" s="182" t="s">
        <v>1139</v>
      </c>
      <c r="G122" s="183" t="s">
        <v>230</v>
      </c>
      <c r="H122" s="184">
        <v>85.013999999999996</v>
      </c>
      <c r="I122" s="185"/>
      <c r="J122" s="186">
        <f>ROUND(I122*H122,2)</f>
        <v>0</v>
      </c>
      <c r="K122" s="182" t="s">
        <v>459</v>
      </c>
      <c r="L122" s="41"/>
      <c r="M122" s="187" t="s">
        <v>19</v>
      </c>
      <c r="N122" s="188" t="s">
        <v>40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78</v>
      </c>
      <c r="AY122" s="19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166</v>
      </c>
      <c r="BM122" s="191" t="s">
        <v>1140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1141</v>
      </c>
      <c r="G123" s="194"/>
      <c r="H123" s="198">
        <v>85.013999999999996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76</v>
      </c>
      <c r="AY123" s="204" t="s">
        <v>159</v>
      </c>
    </row>
    <row r="124" spans="1:65" s="2" customFormat="1" ht="44.25" customHeight="1">
      <c r="A124" s="36"/>
      <c r="B124" s="37"/>
      <c r="C124" s="180" t="s">
        <v>233</v>
      </c>
      <c r="D124" s="180" t="s">
        <v>161</v>
      </c>
      <c r="E124" s="181" t="s">
        <v>1142</v>
      </c>
      <c r="F124" s="182" t="s">
        <v>743</v>
      </c>
      <c r="G124" s="183" t="s">
        <v>197</v>
      </c>
      <c r="H124" s="184">
        <v>50.49</v>
      </c>
      <c r="I124" s="185"/>
      <c r="J124" s="186">
        <f>ROUND(I124*H124,2)</f>
        <v>0</v>
      </c>
      <c r="K124" s="182" t="s">
        <v>459</v>
      </c>
      <c r="L124" s="41"/>
      <c r="M124" s="187" t="s">
        <v>19</v>
      </c>
      <c r="N124" s="188" t="s">
        <v>40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166</v>
      </c>
      <c r="AT124" s="191" t="s">
        <v>161</v>
      </c>
      <c r="AU124" s="191" t="s">
        <v>78</v>
      </c>
      <c r="AY124" s="19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76</v>
      </c>
      <c r="BK124" s="192">
        <f>ROUND(I124*H124,2)</f>
        <v>0</v>
      </c>
      <c r="BL124" s="19" t="s">
        <v>166</v>
      </c>
      <c r="BM124" s="191" t="s">
        <v>1143</v>
      </c>
    </row>
    <row r="125" spans="1:65" s="13" customFormat="1" ht="11.25">
      <c r="B125" s="193"/>
      <c r="C125" s="194"/>
      <c r="D125" s="195" t="s">
        <v>168</v>
      </c>
      <c r="E125" s="196" t="s">
        <v>19</v>
      </c>
      <c r="F125" s="197" t="s">
        <v>1144</v>
      </c>
      <c r="G125" s="194"/>
      <c r="H125" s="198">
        <v>50.49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168</v>
      </c>
      <c r="AU125" s="204" t="s">
        <v>78</v>
      </c>
      <c r="AV125" s="13" t="s">
        <v>78</v>
      </c>
      <c r="AW125" s="13" t="s">
        <v>31</v>
      </c>
      <c r="AX125" s="13" t="s">
        <v>76</v>
      </c>
      <c r="AY125" s="204" t="s">
        <v>159</v>
      </c>
    </row>
    <row r="126" spans="1:65" s="2" customFormat="1" ht="66.75" customHeight="1">
      <c r="A126" s="36"/>
      <c r="B126" s="37"/>
      <c r="C126" s="180" t="s">
        <v>8</v>
      </c>
      <c r="D126" s="180" t="s">
        <v>161</v>
      </c>
      <c r="E126" s="181" t="s">
        <v>234</v>
      </c>
      <c r="F126" s="182" t="s">
        <v>1145</v>
      </c>
      <c r="G126" s="183" t="s">
        <v>197</v>
      </c>
      <c r="H126" s="184">
        <v>6.8849999999999998</v>
      </c>
      <c r="I126" s="185"/>
      <c r="J126" s="186">
        <f>ROUND(I126*H126,2)</f>
        <v>0</v>
      </c>
      <c r="K126" s="182" t="s">
        <v>459</v>
      </c>
      <c r="L126" s="41"/>
      <c r="M126" s="187" t="s">
        <v>19</v>
      </c>
      <c r="N126" s="188" t="s">
        <v>40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166</v>
      </c>
      <c r="AT126" s="191" t="s">
        <v>161</v>
      </c>
      <c r="AU126" s="191" t="s">
        <v>78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76</v>
      </c>
      <c r="BK126" s="192">
        <f>ROUND(I126*H126,2)</f>
        <v>0</v>
      </c>
      <c r="BL126" s="19" t="s">
        <v>166</v>
      </c>
      <c r="BM126" s="191" t="s">
        <v>1146</v>
      </c>
    </row>
    <row r="127" spans="1:65" s="13" customFormat="1" ht="11.25">
      <c r="B127" s="193"/>
      <c r="C127" s="194"/>
      <c r="D127" s="195" t="s">
        <v>168</v>
      </c>
      <c r="E127" s="196" t="s">
        <v>19</v>
      </c>
      <c r="F127" s="197" t="s">
        <v>1147</v>
      </c>
      <c r="G127" s="194"/>
      <c r="H127" s="198">
        <v>6.8849999999999998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168</v>
      </c>
      <c r="AU127" s="204" t="s">
        <v>78</v>
      </c>
      <c r="AV127" s="13" t="s">
        <v>78</v>
      </c>
      <c r="AW127" s="13" t="s">
        <v>31</v>
      </c>
      <c r="AX127" s="13" t="s">
        <v>76</v>
      </c>
      <c r="AY127" s="204" t="s">
        <v>159</v>
      </c>
    </row>
    <row r="128" spans="1:65" s="2" customFormat="1" ht="16.5" customHeight="1">
      <c r="A128" s="36"/>
      <c r="B128" s="37"/>
      <c r="C128" s="216" t="s">
        <v>243</v>
      </c>
      <c r="D128" s="216" t="s">
        <v>238</v>
      </c>
      <c r="E128" s="217" t="s">
        <v>1148</v>
      </c>
      <c r="F128" s="218" t="s">
        <v>1149</v>
      </c>
      <c r="G128" s="219" t="s">
        <v>230</v>
      </c>
      <c r="H128" s="220">
        <v>13.77</v>
      </c>
      <c r="I128" s="221"/>
      <c r="J128" s="222">
        <f>ROUND(I128*H128,2)</f>
        <v>0</v>
      </c>
      <c r="K128" s="218" t="s">
        <v>459</v>
      </c>
      <c r="L128" s="223"/>
      <c r="M128" s="224" t="s">
        <v>19</v>
      </c>
      <c r="N128" s="225" t="s">
        <v>40</v>
      </c>
      <c r="O128" s="66"/>
      <c r="P128" s="189">
        <f>O128*H128</f>
        <v>0</v>
      </c>
      <c r="Q128" s="189">
        <v>1</v>
      </c>
      <c r="R128" s="189">
        <f>Q128*H128</f>
        <v>13.77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203</v>
      </c>
      <c r="AT128" s="191" t="s">
        <v>238</v>
      </c>
      <c r="AU128" s="191" t="s">
        <v>78</v>
      </c>
      <c r="AY128" s="19" t="s">
        <v>159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76</v>
      </c>
      <c r="BK128" s="192">
        <f>ROUND(I128*H128,2)</f>
        <v>0</v>
      </c>
      <c r="BL128" s="19" t="s">
        <v>166</v>
      </c>
      <c r="BM128" s="191" t="s">
        <v>1150</v>
      </c>
    </row>
    <row r="129" spans="1:65" s="13" customFormat="1" ht="11.25">
      <c r="B129" s="193"/>
      <c r="C129" s="194"/>
      <c r="D129" s="195" t="s">
        <v>168</v>
      </c>
      <c r="E129" s="194"/>
      <c r="F129" s="197" t="s">
        <v>1151</v>
      </c>
      <c r="G129" s="194"/>
      <c r="H129" s="198">
        <v>13.77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4</v>
      </c>
      <c r="AX129" s="13" t="s">
        <v>76</v>
      </c>
      <c r="AY129" s="204" t="s">
        <v>159</v>
      </c>
    </row>
    <row r="130" spans="1:65" s="2" customFormat="1" ht="21.75" customHeight="1">
      <c r="A130" s="36"/>
      <c r="B130" s="37"/>
      <c r="C130" s="180" t="s">
        <v>248</v>
      </c>
      <c r="D130" s="180" t="s">
        <v>161</v>
      </c>
      <c r="E130" s="181" t="s">
        <v>1152</v>
      </c>
      <c r="F130" s="182" t="s">
        <v>1153</v>
      </c>
      <c r="G130" s="183" t="s">
        <v>164</v>
      </c>
      <c r="H130" s="184">
        <v>103</v>
      </c>
      <c r="I130" s="185"/>
      <c r="J130" s="186">
        <f>ROUND(I130*H130,2)</f>
        <v>0</v>
      </c>
      <c r="K130" s="182" t="s">
        <v>459</v>
      </c>
      <c r="L130" s="41"/>
      <c r="M130" s="187" t="s">
        <v>19</v>
      </c>
      <c r="N130" s="188" t="s">
        <v>40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166</v>
      </c>
      <c r="AT130" s="191" t="s">
        <v>161</v>
      </c>
      <c r="AU130" s="191" t="s">
        <v>78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76</v>
      </c>
      <c r="BK130" s="192">
        <f>ROUND(I130*H130,2)</f>
        <v>0</v>
      </c>
      <c r="BL130" s="19" t="s">
        <v>166</v>
      </c>
      <c r="BM130" s="191" t="s">
        <v>1154</v>
      </c>
    </row>
    <row r="131" spans="1:65" s="13" customFormat="1" ht="11.25">
      <c r="B131" s="193"/>
      <c r="C131" s="194"/>
      <c r="D131" s="195" t="s">
        <v>168</v>
      </c>
      <c r="E131" s="196" t="s">
        <v>19</v>
      </c>
      <c r="F131" s="197" t="s">
        <v>1155</v>
      </c>
      <c r="G131" s="194"/>
      <c r="H131" s="198">
        <v>103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78</v>
      </c>
      <c r="AV131" s="13" t="s">
        <v>78</v>
      </c>
      <c r="AW131" s="13" t="s">
        <v>31</v>
      </c>
      <c r="AX131" s="13" t="s">
        <v>76</v>
      </c>
      <c r="AY131" s="204" t="s">
        <v>159</v>
      </c>
    </row>
    <row r="132" spans="1:65" s="2" customFormat="1" ht="16.5" customHeight="1">
      <c r="A132" s="36"/>
      <c r="B132" s="37"/>
      <c r="C132" s="216" t="s">
        <v>253</v>
      </c>
      <c r="D132" s="216" t="s">
        <v>238</v>
      </c>
      <c r="E132" s="217" t="s">
        <v>1156</v>
      </c>
      <c r="F132" s="218" t="s">
        <v>1157</v>
      </c>
      <c r="G132" s="219" t="s">
        <v>256</v>
      </c>
      <c r="H132" s="220">
        <v>3.09</v>
      </c>
      <c r="I132" s="221"/>
      <c r="J132" s="222">
        <f>ROUND(I132*H132,2)</f>
        <v>0</v>
      </c>
      <c r="K132" s="218" t="s">
        <v>459</v>
      </c>
      <c r="L132" s="223"/>
      <c r="M132" s="224" t="s">
        <v>19</v>
      </c>
      <c r="N132" s="225" t="s">
        <v>40</v>
      </c>
      <c r="O132" s="66"/>
      <c r="P132" s="189">
        <f>O132*H132</f>
        <v>0</v>
      </c>
      <c r="Q132" s="189">
        <v>1E-3</v>
      </c>
      <c r="R132" s="189">
        <f>Q132*H132</f>
        <v>3.0899999999999999E-3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203</v>
      </c>
      <c r="AT132" s="191" t="s">
        <v>238</v>
      </c>
      <c r="AU132" s="191" t="s">
        <v>78</v>
      </c>
      <c r="AY132" s="19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76</v>
      </c>
      <c r="BK132" s="192">
        <f>ROUND(I132*H132,2)</f>
        <v>0</v>
      </c>
      <c r="BL132" s="19" t="s">
        <v>166</v>
      </c>
      <c r="BM132" s="191" t="s">
        <v>1158</v>
      </c>
    </row>
    <row r="133" spans="1:65" s="13" customFormat="1" ht="11.25">
      <c r="B133" s="193"/>
      <c r="C133" s="194"/>
      <c r="D133" s="195" t="s">
        <v>168</v>
      </c>
      <c r="E133" s="194"/>
      <c r="F133" s="197" t="s">
        <v>1159</v>
      </c>
      <c r="G133" s="194"/>
      <c r="H133" s="198">
        <v>3.09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78</v>
      </c>
      <c r="AV133" s="13" t="s">
        <v>78</v>
      </c>
      <c r="AW133" s="13" t="s">
        <v>4</v>
      </c>
      <c r="AX133" s="13" t="s">
        <v>76</v>
      </c>
      <c r="AY133" s="204" t="s">
        <v>159</v>
      </c>
    </row>
    <row r="134" spans="1:65" s="2" customFormat="1" ht="21.75" customHeight="1">
      <c r="A134" s="36"/>
      <c r="B134" s="37"/>
      <c r="C134" s="180" t="s">
        <v>259</v>
      </c>
      <c r="D134" s="180" t="s">
        <v>161</v>
      </c>
      <c r="E134" s="181" t="s">
        <v>1152</v>
      </c>
      <c r="F134" s="182" t="s">
        <v>1153</v>
      </c>
      <c r="G134" s="183" t="s">
        <v>164</v>
      </c>
      <c r="H134" s="184">
        <v>103</v>
      </c>
      <c r="I134" s="185"/>
      <c r="J134" s="186">
        <f>ROUND(I134*H134,2)</f>
        <v>0</v>
      </c>
      <c r="K134" s="182" t="s">
        <v>459</v>
      </c>
      <c r="L134" s="41"/>
      <c r="M134" s="187" t="s">
        <v>19</v>
      </c>
      <c r="N134" s="188" t="s">
        <v>40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78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166</v>
      </c>
      <c r="BM134" s="191" t="s">
        <v>1160</v>
      </c>
    </row>
    <row r="135" spans="1:65" s="2" customFormat="1" ht="16.5" customHeight="1">
      <c r="A135" s="36"/>
      <c r="B135" s="37"/>
      <c r="C135" s="216" t="s">
        <v>264</v>
      </c>
      <c r="D135" s="216" t="s">
        <v>238</v>
      </c>
      <c r="E135" s="217" t="s">
        <v>1161</v>
      </c>
      <c r="F135" s="218" t="s">
        <v>1162</v>
      </c>
      <c r="G135" s="219" t="s">
        <v>230</v>
      </c>
      <c r="H135" s="220">
        <v>3.09</v>
      </c>
      <c r="I135" s="221"/>
      <c r="J135" s="222">
        <f>ROUND(I135*H135,2)</f>
        <v>0</v>
      </c>
      <c r="K135" s="218" t="s">
        <v>459</v>
      </c>
      <c r="L135" s="223"/>
      <c r="M135" s="224" t="s">
        <v>19</v>
      </c>
      <c r="N135" s="225" t="s">
        <v>40</v>
      </c>
      <c r="O135" s="66"/>
      <c r="P135" s="189">
        <f>O135*H135</f>
        <v>0</v>
      </c>
      <c r="Q135" s="189">
        <v>1</v>
      </c>
      <c r="R135" s="189">
        <f>Q135*H135</f>
        <v>3.09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203</v>
      </c>
      <c r="AT135" s="191" t="s">
        <v>238</v>
      </c>
      <c r="AU135" s="191" t="s">
        <v>78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76</v>
      </c>
      <c r="BK135" s="192">
        <f>ROUND(I135*H135,2)</f>
        <v>0</v>
      </c>
      <c r="BL135" s="19" t="s">
        <v>166</v>
      </c>
      <c r="BM135" s="191" t="s">
        <v>1163</v>
      </c>
    </row>
    <row r="136" spans="1:65" s="13" customFormat="1" ht="11.25">
      <c r="B136" s="193"/>
      <c r="C136" s="194"/>
      <c r="D136" s="195" t="s">
        <v>168</v>
      </c>
      <c r="E136" s="194"/>
      <c r="F136" s="197" t="s">
        <v>1159</v>
      </c>
      <c r="G136" s="194"/>
      <c r="H136" s="198">
        <v>3.09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4</v>
      </c>
      <c r="AX136" s="13" t="s">
        <v>76</v>
      </c>
      <c r="AY136" s="204" t="s">
        <v>159</v>
      </c>
    </row>
    <row r="137" spans="1:65" s="2" customFormat="1" ht="33" customHeight="1">
      <c r="A137" s="36"/>
      <c r="B137" s="37"/>
      <c r="C137" s="180" t="s">
        <v>7</v>
      </c>
      <c r="D137" s="180" t="s">
        <v>161</v>
      </c>
      <c r="E137" s="181" t="s">
        <v>1164</v>
      </c>
      <c r="F137" s="182" t="s">
        <v>1165</v>
      </c>
      <c r="G137" s="183" t="s">
        <v>164</v>
      </c>
      <c r="H137" s="184">
        <v>1114.3499999999999</v>
      </c>
      <c r="I137" s="185"/>
      <c r="J137" s="186">
        <f>ROUND(I137*H137,2)</f>
        <v>0</v>
      </c>
      <c r="K137" s="182" t="s">
        <v>459</v>
      </c>
      <c r="L137" s="41"/>
      <c r="M137" s="187" t="s">
        <v>19</v>
      </c>
      <c r="N137" s="188" t="s">
        <v>40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166</v>
      </c>
      <c r="AT137" s="191" t="s">
        <v>161</v>
      </c>
      <c r="AU137" s="191" t="s">
        <v>78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166</v>
      </c>
      <c r="BM137" s="191" t="s">
        <v>1166</v>
      </c>
    </row>
    <row r="138" spans="1:65" s="13" customFormat="1" ht="11.25">
      <c r="B138" s="193"/>
      <c r="C138" s="194"/>
      <c r="D138" s="195" t="s">
        <v>168</v>
      </c>
      <c r="E138" s="196" t="s">
        <v>19</v>
      </c>
      <c r="F138" s="197" t="s">
        <v>1167</v>
      </c>
      <c r="G138" s="194"/>
      <c r="H138" s="198">
        <v>1114.3499999999999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78</v>
      </c>
      <c r="AV138" s="13" t="s">
        <v>78</v>
      </c>
      <c r="AW138" s="13" t="s">
        <v>31</v>
      </c>
      <c r="AX138" s="13" t="s">
        <v>76</v>
      </c>
      <c r="AY138" s="204" t="s">
        <v>159</v>
      </c>
    </row>
    <row r="139" spans="1:65" s="12" customFormat="1" ht="22.9" customHeight="1">
      <c r="B139" s="164"/>
      <c r="C139" s="165"/>
      <c r="D139" s="166" t="s">
        <v>68</v>
      </c>
      <c r="E139" s="178" t="s">
        <v>175</v>
      </c>
      <c r="F139" s="178" t="s">
        <v>948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v>0</v>
      </c>
      <c r="Q139" s="172"/>
      <c r="R139" s="173">
        <v>0</v>
      </c>
      <c r="S139" s="172"/>
      <c r="T139" s="174">
        <v>0</v>
      </c>
      <c r="AR139" s="175" t="s">
        <v>76</v>
      </c>
      <c r="AT139" s="176" t="s">
        <v>68</v>
      </c>
      <c r="AU139" s="176" t="s">
        <v>76</v>
      </c>
      <c r="AY139" s="175" t="s">
        <v>159</v>
      </c>
      <c r="BK139" s="177">
        <v>0</v>
      </c>
    </row>
    <row r="140" spans="1:65" s="12" customFormat="1" ht="22.9" customHeight="1">
      <c r="B140" s="164"/>
      <c r="C140" s="165"/>
      <c r="D140" s="166" t="s">
        <v>68</v>
      </c>
      <c r="E140" s="178" t="s">
        <v>166</v>
      </c>
      <c r="F140" s="178" t="s">
        <v>759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SUM(P141:P142)</f>
        <v>0</v>
      </c>
      <c r="Q140" s="172"/>
      <c r="R140" s="173">
        <f>SUM(R141:R142)</f>
        <v>0</v>
      </c>
      <c r="S140" s="172"/>
      <c r="T140" s="174">
        <f>SUM(T141:T142)</f>
        <v>0</v>
      </c>
      <c r="AR140" s="175" t="s">
        <v>76</v>
      </c>
      <c r="AT140" s="176" t="s">
        <v>68</v>
      </c>
      <c r="AU140" s="176" t="s">
        <v>76</v>
      </c>
      <c r="AY140" s="175" t="s">
        <v>159</v>
      </c>
      <c r="BK140" s="177">
        <f>SUM(BK141:BK142)</f>
        <v>0</v>
      </c>
    </row>
    <row r="141" spans="1:65" s="2" customFormat="1" ht="33" customHeight="1">
      <c r="A141" s="36"/>
      <c r="B141" s="37"/>
      <c r="C141" s="180" t="s">
        <v>273</v>
      </c>
      <c r="D141" s="180" t="s">
        <v>161</v>
      </c>
      <c r="E141" s="181" t="s">
        <v>760</v>
      </c>
      <c r="F141" s="182" t="s">
        <v>761</v>
      </c>
      <c r="G141" s="183" t="s">
        <v>197</v>
      </c>
      <c r="H141" s="184">
        <v>1.98</v>
      </c>
      <c r="I141" s="185"/>
      <c r="J141" s="186">
        <f>ROUND(I141*H141,2)</f>
        <v>0</v>
      </c>
      <c r="K141" s="182" t="s">
        <v>459</v>
      </c>
      <c r="L141" s="41"/>
      <c r="M141" s="187" t="s">
        <v>19</v>
      </c>
      <c r="N141" s="188" t="s">
        <v>40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166</v>
      </c>
      <c r="AT141" s="191" t="s">
        <v>161</v>
      </c>
      <c r="AU141" s="191" t="s">
        <v>78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76</v>
      </c>
      <c r="BK141" s="192">
        <f>ROUND(I141*H141,2)</f>
        <v>0</v>
      </c>
      <c r="BL141" s="19" t="s">
        <v>166</v>
      </c>
      <c r="BM141" s="191" t="s">
        <v>1168</v>
      </c>
    </row>
    <row r="142" spans="1:65" s="13" customFormat="1" ht="11.25">
      <c r="B142" s="193"/>
      <c r="C142" s="194"/>
      <c r="D142" s="195" t="s">
        <v>168</v>
      </c>
      <c r="E142" s="196" t="s">
        <v>19</v>
      </c>
      <c r="F142" s="197" t="s">
        <v>1169</v>
      </c>
      <c r="G142" s="194"/>
      <c r="H142" s="198">
        <v>1.98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78</v>
      </c>
      <c r="AV142" s="13" t="s">
        <v>78</v>
      </c>
      <c r="AW142" s="13" t="s">
        <v>31</v>
      </c>
      <c r="AX142" s="13" t="s">
        <v>76</v>
      </c>
      <c r="AY142" s="204" t="s">
        <v>159</v>
      </c>
    </row>
    <row r="143" spans="1:65" s="12" customFormat="1" ht="22.9" customHeight="1">
      <c r="B143" s="164"/>
      <c r="C143" s="165"/>
      <c r="D143" s="166" t="s">
        <v>68</v>
      </c>
      <c r="E143" s="178" t="s">
        <v>185</v>
      </c>
      <c r="F143" s="178" t="s">
        <v>765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SUM(P144:P158)</f>
        <v>0</v>
      </c>
      <c r="Q143" s="172"/>
      <c r="R143" s="173">
        <f>SUM(R144:R158)</f>
        <v>12.32357</v>
      </c>
      <c r="S143" s="172"/>
      <c r="T143" s="174">
        <f>SUM(T144:T158)</f>
        <v>0</v>
      </c>
      <c r="AR143" s="175" t="s">
        <v>76</v>
      </c>
      <c r="AT143" s="176" t="s">
        <v>68</v>
      </c>
      <c r="AU143" s="176" t="s">
        <v>76</v>
      </c>
      <c r="AY143" s="175" t="s">
        <v>159</v>
      </c>
      <c r="BK143" s="177">
        <f>SUM(BK144:BK158)</f>
        <v>0</v>
      </c>
    </row>
    <row r="144" spans="1:65" s="2" customFormat="1" ht="36">
      <c r="A144" s="36"/>
      <c r="B144" s="37"/>
      <c r="C144" s="180" t="s">
        <v>277</v>
      </c>
      <c r="D144" s="180" t="s">
        <v>161</v>
      </c>
      <c r="E144" s="181" t="s">
        <v>1170</v>
      </c>
      <c r="F144" s="182" t="s">
        <v>1171</v>
      </c>
      <c r="G144" s="183" t="s">
        <v>164</v>
      </c>
      <c r="H144" s="184">
        <v>1114.3499999999999</v>
      </c>
      <c r="I144" s="185"/>
      <c r="J144" s="186">
        <f>ROUND(I144*H144,2)</f>
        <v>0</v>
      </c>
      <c r="K144" s="182" t="s">
        <v>459</v>
      </c>
      <c r="L144" s="41"/>
      <c r="M144" s="187" t="s">
        <v>19</v>
      </c>
      <c r="N144" s="188" t="s">
        <v>40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166</v>
      </c>
      <c r="AT144" s="191" t="s">
        <v>161</v>
      </c>
      <c r="AU144" s="191" t="s">
        <v>78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76</v>
      </c>
      <c r="BK144" s="192">
        <f>ROUND(I144*H144,2)</f>
        <v>0</v>
      </c>
      <c r="BL144" s="19" t="s">
        <v>166</v>
      </c>
      <c r="BM144" s="191" t="s">
        <v>1172</v>
      </c>
    </row>
    <row r="145" spans="1:65" s="2" customFormat="1" ht="36">
      <c r="A145" s="36"/>
      <c r="B145" s="37"/>
      <c r="C145" s="180" t="s">
        <v>283</v>
      </c>
      <c r="D145" s="180" t="s">
        <v>161</v>
      </c>
      <c r="E145" s="181" t="s">
        <v>1173</v>
      </c>
      <c r="F145" s="182" t="s">
        <v>1174</v>
      </c>
      <c r="G145" s="183" t="s">
        <v>164</v>
      </c>
      <c r="H145" s="184">
        <v>105.25</v>
      </c>
      <c r="I145" s="185"/>
      <c r="J145" s="186">
        <f>ROUND(I145*H145,2)</f>
        <v>0</v>
      </c>
      <c r="K145" s="182" t="s">
        <v>459</v>
      </c>
      <c r="L145" s="41"/>
      <c r="M145" s="187" t="s">
        <v>19</v>
      </c>
      <c r="N145" s="188" t="s">
        <v>40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166</v>
      </c>
      <c r="AT145" s="191" t="s">
        <v>161</v>
      </c>
      <c r="AU145" s="191" t="s">
        <v>78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1175</v>
      </c>
    </row>
    <row r="146" spans="1:65" s="13" customFormat="1" ht="11.25">
      <c r="B146" s="193"/>
      <c r="C146" s="194"/>
      <c r="D146" s="195" t="s">
        <v>168</v>
      </c>
      <c r="E146" s="196" t="s">
        <v>19</v>
      </c>
      <c r="F146" s="197" t="s">
        <v>1176</v>
      </c>
      <c r="G146" s="194"/>
      <c r="H146" s="198">
        <v>105.25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78</v>
      </c>
      <c r="AV146" s="13" t="s">
        <v>78</v>
      </c>
      <c r="AW146" s="13" t="s">
        <v>31</v>
      </c>
      <c r="AX146" s="13" t="s">
        <v>76</v>
      </c>
      <c r="AY146" s="204" t="s">
        <v>159</v>
      </c>
    </row>
    <row r="147" spans="1:65" s="2" customFormat="1" ht="44.25" customHeight="1">
      <c r="A147" s="36"/>
      <c r="B147" s="37"/>
      <c r="C147" s="180" t="s">
        <v>287</v>
      </c>
      <c r="D147" s="180" t="s">
        <v>161</v>
      </c>
      <c r="E147" s="181" t="s">
        <v>297</v>
      </c>
      <c r="F147" s="182" t="s">
        <v>298</v>
      </c>
      <c r="G147" s="183" t="s">
        <v>164</v>
      </c>
      <c r="H147" s="184">
        <v>382.4</v>
      </c>
      <c r="I147" s="185"/>
      <c r="J147" s="186">
        <f>ROUND(I147*H147,2)</f>
        <v>0</v>
      </c>
      <c r="K147" s="182" t="s">
        <v>459</v>
      </c>
      <c r="L147" s="41"/>
      <c r="M147" s="187" t="s">
        <v>19</v>
      </c>
      <c r="N147" s="188" t="s">
        <v>40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166</v>
      </c>
      <c r="AT147" s="191" t="s">
        <v>161</v>
      </c>
      <c r="AU147" s="191" t="s">
        <v>78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76</v>
      </c>
      <c r="BK147" s="192">
        <f>ROUND(I147*H147,2)</f>
        <v>0</v>
      </c>
      <c r="BL147" s="19" t="s">
        <v>166</v>
      </c>
      <c r="BM147" s="191" t="s">
        <v>1177</v>
      </c>
    </row>
    <row r="148" spans="1:65" s="2" customFormat="1" ht="44.25" customHeight="1">
      <c r="A148" s="36"/>
      <c r="B148" s="37"/>
      <c r="C148" s="180" t="s">
        <v>292</v>
      </c>
      <c r="D148" s="180" t="s">
        <v>161</v>
      </c>
      <c r="E148" s="181" t="s">
        <v>1178</v>
      </c>
      <c r="F148" s="182" t="s">
        <v>1179</v>
      </c>
      <c r="G148" s="183" t="s">
        <v>164</v>
      </c>
      <c r="H148" s="184">
        <v>731.95</v>
      </c>
      <c r="I148" s="185"/>
      <c r="J148" s="186">
        <f>ROUND(I148*H148,2)</f>
        <v>0</v>
      </c>
      <c r="K148" s="182" t="s">
        <v>459</v>
      </c>
      <c r="L148" s="41"/>
      <c r="M148" s="187" t="s">
        <v>19</v>
      </c>
      <c r="N148" s="188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78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1180</v>
      </c>
    </row>
    <row r="149" spans="1:65" s="2" customFormat="1" ht="44.25" customHeight="1">
      <c r="A149" s="36"/>
      <c r="B149" s="37"/>
      <c r="C149" s="180" t="s">
        <v>296</v>
      </c>
      <c r="D149" s="180" t="s">
        <v>161</v>
      </c>
      <c r="E149" s="181" t="s">
        <v>1181</v>
      </c>
      <c r="F149" s="182" t="s">
        <v>1182</v>
      </c>
      <c r="G149" s="183" t="s">
        <v>164</v>
      </c>
      <c r="H149" s="184">
        <v>731.95</v>
      </c>
      <c r="I149" s="185"/>
      <c r="J149" s="186">
        <f>ROUND(I149*H149,2)</f>
        <v>0</v>
      </c>
      <c r="K149" s="182" t="s">
        <v>459</v>
      </c>
      <c r="L149" s="41"/>
      <c r="M149" s="187" t="s">
        <v>19</v>
      </c>
      <c r="N149" s="188" t="s">
        <v>40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78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166</v>
      </c>
      <c r="BM149" s="191" t="s">
        <v>1183</v>
      </c>
    </row>
    <row r="150" spans="1:65" s="2" customFormat="1" ht="55.5" customHeight="1">
      <c r="A150" s="36"/>
      <c r="B150" s="37"/>
      <c r="C150" s="180" t="s">
        <v>300</v>
      </c>
      <c r="D150" s="180" t="s">
        <v>161</v>
      </c>
      <c r="E150" s="181" t="s">
        <v>305</v>
      </c>
      <c r="F150" s="182" t="s">
        <v>306</v>
      </c>
      <c r="G150" s="183" t="s">
        <v>164</v>
      </c>
      <c r="H150" s="184">
        <v>6.5</v>
      </c>
      <c r="I150" s="185"/>
      <c r="J150" s="186">
        <f>ROUND(I150*H150,2)</f>
        <v>0</v>
      </c>
      <c r="K150" s="182" t="s">
        <v>459</v>
      </c>
      <c r="L150" s="41"/>
      <c r="M150" s="187" t="s">
        <v>19</v>
      </c>
      <c r="N150" s="188" t="s">
        <v>40</v>
      </c>
      <c r="O150" s="66"/>
      <c r="P150" s="189">
        <f>O150*H150</f>
        <v>0</v>
      </c>
      <c r="Q150" s="189">
        <v>0.19536000000000001</v>
      </c>
      <c r="R150" s="189">
        <f>Q150*H150</f>
        <v>1.2698400000000001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166</v>
      </c>
      <c r="AT150" s="191" t="s">
        <v>161</v>
      </c>
      <c r="AU150" s="191" t="s">
        <v>78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76</v>
      </c>
      <c r="BK150" s="192">
        <f>ROUND(I150*H150,2)</f>
        <v>0</v>
      </c>
      <c r="BL150" s="19" t="s">
        <v>166</v>
      </c>
      <c r="BM150" s="191" t="s">
        <v>1184</v>
      </c>
    </row>
    <row r="151" spans="1:65" s="13" customFormat="1" ht="11.25">
      <c r="B151" s="193"/>
      <c r="C151" s="194"/>
      <c r="D151" s="195" t="s">
        <v>168</v>
      </c>
      <c r="E151" s="196" t="s">
        <v>19</v>
      </c>
      <c r="F151" s="197" t="s">
        <v>1185</v>
      </c>
      <c r="G151" s="194"/>
      <c r="H151" s="198">
        <v>6.5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78</v>
      </c>
      <c r="AV151" s="13" t="s">
        <v>78</v>
      </c>
      <c r="AW151" s="13" t="s">
        <v>31</v>
      </c>
      <c r="AX151" s="13" t="s">
        <v>76</v>
      </c>
      <c r="AY151" s="204" t="s">
        <v>159</v>
      </c>
    </row>
    <row r="152" spans="1:65" s="2" customFormat="1" ht="72">
      <c r="A152" s="36"/>
      <c r="B152" s="37"/>
      <c r="C152" s="180" t="s">
        <v>304</v>
      </c>
      <c r="D152" s="180" t="s">
        <v>161</v>
      </c>
      <c r="E152" s="181" t="s">
        <v>1186</v>
      </c>
      <c r="F152" s="182" t="s">
        <v>1187</v>
      </c>
      <c r="G152" s="183" t="s">
        <v>164</v>
      </c>
      <c r="H152" s="184">
        <v>41.4</v>
      </c>
      <c r="I152" s="185"/>
      <c r="J152" s="186">
        <f>ROUND(I152*H152,2)</f>
        <v>0</v>
      </c>
      <c r="K152" s="182" t="s">
        <v>459</v>
      </c>
      <c r="L152" s="41"/>
      <c r="M152" s="187" t="s">
        <v>19</v>
      </c>
      <c r="N152" s="188" t="s">
        <v>40</v>
      </c>
      <c r="O152" s="66"/>
      <c r="P152" s="189">
        <f>O152*H152</f>
        <v>0</v>
      </c>
      <c r="Q152" s="189">
        <v>8.4250000000000005E-2</v>
      </c>
      <c r="R152" s="189">
        <f>Q152*H152</f>
        <v>3.4879500000000001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166</v>
      </c>
      <c r="AT152" s="191" t="s">
        <v>161</v>
      </c>
      <c r="AU152" s="191" t="s">
        <v>78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76</v>
      </c>
      <c r="BK152" s="192">
        <f>ROUND(I152*H152,2)</f>
        <v>0</v>
      </c>
      <c r="BL152" s="19" t="s">
        <v>166</v>
      </c>
      <c r="BM152" s="191" t="s">
        <v>1188</v>
      </c>
    </row>
    <row r="153" spans="1:65" s="13" customFormat="1" ht="11.25">
      <c r="B153" s="193"/>
      <c r="C153" s="194"/>
      <c r="D153" s="195" t="s">
        <v>168</v>
      </c>
      <c r="E153" s="196" t="s">
        <v>19</v>
      </c>
      <c r="F153" s="197" t="s">
        <v>1189</v>
      </c>
      <c r="G153" s="194"/>
      <c r="H153" s="198">
        <v>41.4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78</v>
      </c>
      <c r="AV153" s="13" t="s">
        <v>78</v>
      </c>
      <c r="AW153" s="13" t="s">
        <v>31</v>
      </c>
      <c r="AX153" s="13" t="s">
        <v>76</v>
      </c>
      <c r="AY153" s="204" t="s">
        <v>159</v>
      </c>
    </row>
    <row r="154" spans="1:65" s="2" customFormat="1" ht="21.75" customHeight="1">
      <c r="A154" s="36"/>
      <c r="B154" s="37"/>
      <c r="C154" s="216" t="s">
        <v>309</v>
      </c>
      <c r="D154" s="216" t="s">
        <v>238</v>
      </c>
      <c r="E154" s="217" t="s">
        <v>1190</v>
      </c>
      <c r="F154" s="218" t="s">
        <v>1191</v>
      </c>
      <c r="G154" s="219" t="s">
        <v>164</v>
      </c>
      <c r="H154" s="220">
        <v>33.99</v>
      </c>
      <c r="I154" s="221"/>
      <c r="J154" s="222">
        <f>ROUND(I154*H154,2)</f>
        <v>0</v>
      </c>
      <c r="K154" s="218" t="s">
        <v>459</v>
      </c>
      <c r="L154" s="223"/>
      <c r="M154" s="224" t="s">
        <v>19</v>
      </c>
      <c r="N154" s="225" t="s">
        <v>40</v>
      </c>
      <c r="O154" s="66"/>
      <c r="P154" s="189">
        <f>O154*H154</f>
        <v>0</v>
      </c>
      <c r="Q154" s="189">
        <v>0.17599999999999999</v>
      </c>
      <c r="R154" s="189">
        <f>Q154*H154</f>
        <v>5.98224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203</v>
      </c>
      <c r="AT154" s="191" t="s">
        <v>238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1192</v>
      </c>
    </row>
    <row r="155" spans="1:65" s="13" customFormat="1" ht="11.25">
      <c r="B155" s="193"/>
      <c r="C155" s="194"/>
      <c r="D155" s="195" t="s">
        <v>168</v>
      </c>
      <c r="E155" s="194"/>
      <c r="F155" s="197" t="s">
        <v>1193</v>
      </c>
      <c r="G155" s="194"/>
      <c r="H155" s="198">
        <v>33.99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78</v>
      </c>
      <c r="AV155" s="13" t="s">
        <v>78</v>
      </c>
      <c r="AW155" s="13" t="s">
        <v>4</v>
      </c>
      <c r="AX155" s="13" t="s">
        <v>76</v>
      </c>
      <c r="AY155" s="204" t="s">
        <v>159</v>
      </c>
    </row>
    <row r="156" spans="1:65" s="2" customFormat="1" ht="24">
      <c r="A156" s="36"/>
      <c r="B156" s="37"/>
      <c r="C156" s="216" t="s">
        <v>314</v>
      </c>
      <c r="D156" s="216" t="s">
        <v>238</v>
      </c>
      <c r="E156" s="217" t="s">
        <v>1194</v>
      </c>
      <c r="F156" s="218" t="s">
        <v>1195</v>
      </c>
      <c r="G156" s="219" t="s">
        <v>164</v>
      </c>
      <c r="H156" s="220">
        <v>8.6519999999999992</v>
      </c>
      <c r="I156" s="221"/>
      <c r="J156" s="222">
        <f>ROUND(I156*H156,2)</f>
        <v>0</v>
      </c>
      <c r="K156" s="218" t="s">
        <v>459</v>
      </c>
      <c r="L156" s="223"/>
      <c r="M156" s="224" t="s">
        <v>19</v>
      </c>
      <c r="N156" s="225" t="s">
        <v>40</v>
      </c>
      <c r="O156" s="66"/>
      <c r="P156" s="189">
        <f>O156*H156</f>
        <v>0</v>
      </c>
      <c r="Q156" s="189">
        <v>0.17499999999999999</v>
      </c>
      <c r="R156" s="189">
        <f>Q156*H156</f>
        <v>1.5140999999999998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203</v>
      </c>
      <c r="AT156" s="191" t="s">
        <v>238</v>
      </c>
      <c r="AU156" s="191" t="s">
        <v>78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76</v>
      </c>
      <c r="BK156" s="192">
        <f>ROUND(I156*H156,2)</f>
        <v>0</v>
      </c>
      <c r="BL156" s="19" t="s">
        <v>166</v>
      </c>
      <c r="BM156" s="191" t="s">
        <v>1196</v>
      </c>
    </row>
    <row r="157" spans="1:65" s="13" customFormat="1" ht="11.25">
      <c r="B157" s="193"/>
      <c r="C157" s="194"/>
      <c r="D157" s="195" t="s">
        <v>168</v>
      </c>
      <c r="E157" s="194"/>
      <c r="F157" s="197" t="s">
        <v>1197</v>
      </c>
      <c r="G157" s="194"/>
      <c r="H157" s="198">
        <v>8.6519999999999992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78</v>
      </c>
      <c r="AV157" s="13" t="s">
        <v>78</v>
      </c>
      <c r="AW157" s="13" t="s">
        <v>4</v>
      </c>
      <c r="AX157" s="13" t="s">
        <v>76</v>
      </c>
      <c r="AY157" s="204" t="s">
        <v>159</v>
      </c>
    </row>
    <row r="158" spans="1:65" s="2" customFormat="1" ht="36">
      <c r="A158" s="36"/>
      <c r="B158" s="37"/>
      <c r="C158" s="180" t="s">
        <v>321</v>
      </c>
      <c r="D158" s="180" t="s">
        <v>161</v>
      </c>
      <c r="E158" s="181" t="s">
        <v>1198</v>
      </c>
      <c r="F158" s="182" t="s">
        <v>1199</v>
      </c>
      <c r="G158" s="183" t="s">
        <v>182</v>
      </c>
      <c r="H158" s="184">
        <v>31</v>
      </c>
      <c r="I158" s="185"/>
      <c r="J158" s="186">
        <f>ROUND(I158*H158,2)</f>
        <v>0</v>
      </c>
      <c r="K158" s="182" t="s">
        <v>459</v>
      </c>
      <c r="L158" s="41"/>
      <c r="M158" s="187" t="s">
        <v>19</v>
      </c>
      <c r="N158" s="188" t="s">
        <v>40</v>
      </c>
      <c r="O158" s="66"/>
      <c r="P158" s="189">
        <f>O158*H158</f>
        <v>0</v>
      </c>
      <c r="Q158" s="189">
        <v>2.2399999999999998E-3</v>
      </c>
      <c r="R158" s="189">
        <f>Q158*H158</f>
        <v>6.9439999999999988E-2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78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1200</v>
      </c>
    </row>
    <row r="159" spans="1:65" s="12" customFormat="1" ht="22.9" customHeight="1">
      <c r="B159" s="164"/>
      <c r="C159" s="165"/>
      <c r="D159" s="166" t="s">
        <v>68</v>
      </c>
      <c r="E159" s="178" t="s">
        <v>203</v>
      </c>
      <c r="F159" s="178" t="s">
        <v>337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SUM(P160:P164)</f>
        <v>0</v>
      </c>
      <c r="Q159" s="172"/>
      <c r="R159" s="173">
        <f>SUM(R160:R164)</f>
        <v>10.321549999999998</v>
      </c>
      <c r="S159" s="172"/>
      <c r="T159" s="174">
        <f>SUM(T160:T164)</f>
        <v>0</v>
      </c>
      <c r="AR159" s="175" t="s">
        <v>76</v>
      </c>
      <c r="AT159" s="176" t="s">
        <v>68</v>
      </c>
      <c r="AU159" s="176" t="s">
        <v>76</v>
      </c>
      <c r="AY159" s="175" t="s">
        <v>159</v>
      </c>
      <c r="BK159" s="177">
        <f>SUM(BK160:BK164)</f>
        <v>0</v>
      </c>
    </row>
    <row r="160" spans="1:65" s="2" customFormat="1" ht="24">
      <c r="A160" s="36"/>
      <c r="B160" s="37"/>
      <c r="C160" s="180" t="s">
        <v>325</v>
      </c>
      <c r="D160" s="180" t="s">
        <v>161</v>
      </c>
      <c r="E160" s="181" t="s">
        <v>1201</v>
      </c>
      <c r="F160" s="182" t="s">
        <v>1202</v>
      </c>
      <c r="G160" s="183" t="s">
        <v>341</v>
      </c>
      <c r="H160" s="184">
        <v>5</v>
      </c>
      <c r="I160" s="185"/>
      <c r="J160" s="186">
        <f>ROUND(I160*H160,2)</f>
        <v>0</v>
      </c>
      <c r="K160" s="182" t="s">
        <v>459</v>
      </c>
      <c r="L160" s="41"/>
      <c r="M160" s="187" t="s">
        <v>19</v>
      </c>
      <c r="N160" s="188" t="s">
        <v>40</v>
      </c>
      <c r="O160" s="66"/>
      <c r="P160" s="189">
        <f>O160*H160</f>
        <v>0</v>
      </c>
      <c r="Q160" s="189">
        <v>1.4732499999999999</v>
      </c>
      <c r="R160" s="189">
        <f>Q160*H160</f>
        <v>7.36625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78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166</v>
      </c>
      <c r="BM160" s="191" t="s">
        <v>1203</v>
      </c>
    </row>
    <row r="161" spans="1:65" s="2" customFormat="1" ht="44.25" customHeight="1">
      <c r="A161" s="36"/>
      <c r="B161" s="37"/>
      <c r="C161" s="180" t="s">
        <v>329</v>
      </c>
      <c r="D161" s="180" t="s">
        <v>161</v>
      </c>
      <c r="E161" s="181" t="s">
        <v>344</v>
      </c>
      <c r="F161" s="182" t="s">
        <v>1204</v>
      </c>
      <c r="G161" s="183" t="s">
        <v>182</v>
      </c>
      <c r="H161" s="184">
        <v>17</v>
      </c>
      <c r="I161" s="185"/>
      <c r="J161" s="186">
        <f>ROUND(I161*H161,2)</f>
        <v>0</v>
      </c>
      <c r="K161" s="182" t="s">
        <v>459</v>
      </c>
      <c r="L161" s="41"/>
      <c r="M161" s="187" t="s">
        <v>19</v>
      </c>
      <c r="N161" s="188" t="s">
        <v>40</v>
      </c>
      <c r="O161" s="66"/>
      <c r="P161" s="189">
        <f>O161*H161</f>
        <v>0</v>
      </c>
      <c r="Q161" s="189">
        <v>4.4000000000000003E-3</v>
      </c>
      <c r="R161" s="189">
        <f>Q161*H161</f>
        <v>7.4800000000000005E-2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166</v>
      </c>
      <c r="AT161" s="191" t="s">
        <v>161</v>
      </c>
      <c r="AU161" s="191" t="s">
        <v>78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76</v>
      </c>
      <c r="BK161" s="192">
        <f>ROUND(I161*H161,2)</f>
        <v>0</v>
      </c>
      <c r="BL161" s="19" t="s">
        <v>166</v>
      </c>
      <c r="BM161" s="191" t="s">
        <v>1205</v>
      </c>
    </row>
    <row r="162" spans="1:65" s="2" customFormat="1" ht="24">
      <c r="A162" s="36"/>
      <c r="B162" s="37"/>
      <c r="C162" s="180" t="s">
        <v>333</v>
      </c>
      <c r="D162" s="180" t="s">
        <v>161</v>
      </c>
      <c r="E162" s="181" t="s">
        <v>348</v>
      </c>
      <c r="F162" s="182" t="s">
        <v>349</v>
      </c>
      <c r="G162" s="183" t="s">
        <v>341</v>
      </c>
      <c r="H162" s="184">
        <v>5</v>
      </c>
      <c r="I162" s="185"/>
      <c r="J162" s="186">
        <f>ROUND(I162*H162,2)</f>
        <v>0</v>
      </c>
      <c r="K162" s="182" t="s">
        <v>459</v>
      </c>
      <c r="L162" s="41"/>
      <c r="M162" s="187" t="s">
        <v>19</v>
      </c>
      <c r="N162" s="188" t="s">
        <v>40</v>
      </c>
      <c r="O162" s="66"/>
      <c r="P162" s="189">
        <f>O162*H162</f>
        <v>0</v>
      </c>
      <c r="Q162" s="189">
        <v>0.14494000000000001</v>
      </c>
      <c r="R162" s="189">
        <f>Q162*H162</f>
        <v>0.72470000000000012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166</v>
      </c>
      <c r="AT162" s="191" t="s">
        <v>161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1206</v>
      </c>
    </row>
    <row r="163" spans="1:65" s="2" customFormat="1" ht="24">
      <c r="A163" s="36"/>
      <c r="B163" s="37"/>
      <c r="C163" s="216" t="s">
        <v>338</v>
      </c>
      <c r="D163" s="216" t="s">
        <v>238</v>
      </c>
      <c r="E163" s="217" t="s">
        <v>1207</v>
      </c>
      <c r="F163" s="218" t="s">
        <v>1208</v>
      </c>
      <c r="G163" s="219" t="s">
        <v>341</v>
      </c>
      <c r="H163" s="220">
        <v>5</v>
      </c>
      <c r="I163" s="221"/>
      <c r="J163" s="222">
        <f>ROUND(I163*H163,2)</f>
        <v>0</v>
      </c>
      <c r="K163" s="218" t="s">
        <v>459</v>
      </c>
      <c r="L163" s="223"/>
      <c r="M163" s="224" t="s">
        <v>19</v>
      </c>
      <c r="N163" s="225" t="s">
        <v>40</v>
      </c>
      <c r="O163" s="66"/>
      <c r="P163" s="189">
        <f>O163*H163</f>
        <v>0</v>
      </c>
      <c r="Q163" s="189">
        <v>0.34699999999999998</v>
      </c>
      <c r="R163" s="189">
        <f>Q163*H163</f>
        <v>1.7349999999999999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203</v>
      </c>
      <c r="AT163" s="191" t="s">
        <v>238</v>
      </c>
      <c r="AU163" s="191" t="s">
        <v>78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76</v>
      </c>
      <c r="BK163" s="192">
        <f>ROUND(I163*H163,2)</f>
        <v>0</v>
      </c>
      <c r="BL163" s="19" t="s">
        <v>166</v>
      </c>
      <c r="BM163" s="191" t="s">
        <v>1209</v>
      </c>
    </row>
    <row r="164" spans="1:65" s="2" customFormat="1" ht="24">
      <c r="A164" s="36"/>
      <c r="B164" s="37"/>
      <c r="C164" s="180" t="s">
        <v>343</v>
      </c>
      <c r="D164" s="180" t="s">
        <v>161</v>
      </c>
      <c r="E164" s="181" t="s">
        <v>372</v>
      </c>
      <c r="F164" s="182" t="s">
        <v>373</v>
      </c>
      <c r="G164" s="183" t="s">
        <v>341</v>
      </c>
      <c r="H164" s="184">
        <v>1</v>
      </c>
      <c r="I164" s="185"/>
      <c r="J164" s="186">
        <f>ROUND(I164*H164,2)</f>
        <v>0</v>
      </c>
      <c r="K164" s="182" t="s">
        <v>459</v>
      </c>
      <c r="L164" s="41"/>
      <c r="M164" s="187" t="s">
        <v>19</v>
      </c>
      <c r="N164" s="188" t="s">
        <v>40</v>
      </c>
      <c r="O164" s="66"/>
      <c r="P164" s="189">
        <f>O164*H164</f>
        <v>0</v>
      </c>
      <c r="Q164" s="189">
        <v>0.42080000000000001</v>
      </c>
      <c r="R164" s="189">
        <f>Q164*H164</f>
        <v>0.42080000000000001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166</v>
      </c>
      <c r="AT164" s="191" t="s">
        <v>161</v>
      </c>
      <c r="AU164" s="191" t="s">
        <v>78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76</v>
      </c>
      <c r="BK164" s="192">
        <f>ROUND(I164*H164,2)</f>
        <v>0</v>
      </c>
      <c r="BL164" s="19" t="s">
        <v>166</v>
      </c>
      <c r="BM164" s="191" t="s">
        <v>1210</v>
      </c>
    </row>
    <row r="165" spans="1:65" s="12" customFormat="1" ht="22.9" customHeight="1">
      <c r="B165" s="164"/>
      <c r="C165" s="165"/>
      <c r="D165" s="166" t="s">
        <v>68</v>
      </c>
      <c r="E165" s="178" t="s">
        <v>208</v>
      </c>
      <c r="F165" s="178" t="s">
        <v>375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SUM(P166:P189)</f>
        <v>0</v>
      </c>
      <c r="Q165" s="172"/>
      <c r="R165" s="173">
        <f>SUM(R166:R189)</f>
        <v>72.53276000000001</v>
      </c>
      <c r="S165" s="172"/>
      <c r="T165" s="174">
        <f>SUM(T166:T189)</f>
        <v>0</v>
      </c>
      <c r="AR165" s="175" t="s">
        <v>76</v>
      </c>
      <c r="AT165" s="176" t="s">
        <v>68</v>
      </c>
      <c r="AU165" s="176" t="s">
        <v>76</v>
      </c>
      <c r="AY165" s="175" t="s">
        <v>159</v>
      </c>
      <c r="BK165" s="177">
        <f>SUM(BK166:BK189)</f>
        <v>0</v>
      </c>
    </row>
    <row r="166" spans="1:65" s="2" customFormat="1" ht="33" customHeight="1">
      <c r="A166" s="36"/>
      <c r="B166" s="37"/>
      <c r="C166" s="180" t="s">
        <v>347</v>
      </c>
      <c r="D166" s="180" t="s">
        <v>161</v>
      </c>
      <c r="E166" s="181" t="s">
        <v>1211</v>
      </c>
      <c r="F166" s="182" t="s">
        <v>1212</v>
      </c>
      <c r="G166" s="183" t="s">
        <v>164</v>
      </c>
      <c r="H166" s="184">
        <v>5</v>
      </c>
      <c r="I166" s="185"/>
      <c r="J166" s="186">
        <f>ROUND(I166*H166,2)</f>
        <v>0</v>
      </c>
      <c r="K166" s="182" t="s">
        <v>459</v>
      </c>
      <c r="L166" s="41"/>
      <c r="M166" s="187" t="s">
        <v>19</v>
      </c>
      <c r="N166" s="188" t="s">
        <v>40</v>
      </c>
      <c r="O166" s="66"/>
      <c r="P166" s="189">
        <f>O166*H166</f>
        <v>0</v>
      </c>
      <c r="Q166" s="189">
        <v>1.4499999999999999E-3</v>
      </c>
      <c r="R166" s="189">
        <f>Q166*H166</f>
        <v>7.2499999999999995E-3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166</v>
      </c>
      <c r="AT166" s="191" t="s">
        <v>161</v>
      </c>
      <c r="AU166" s="191" t="s">
        <v>78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76</v>
      </c>
      <c r="BK166" s="192">
        <f>ROUND(I166*H166,2)</f>
        <v>0</v>
      </c>
      <c r="BL166" s="19" t="s">
        <v>166</v>
      </c>
      <c r="BM166" s="191" t="s">
        <v>1213</v>
      </c>
    </row>
    <row r="167" spans="1:65" s="13" customFormat="1" ht="11.25">
      <c r="B167" s="193"/>
      <c r="C167" s="194"/>
      <c r="D167" s="195" t="s">
        <v>168</v>
      </c>
      <c r="E167" s="196" t="s">
        <v>19</v>
      </c>
      <c r="F167" s="197" t="s">
        <v>1214</v>
      </c>
      <c r="G167" s="194"/>
      <c r="H167" s="198">
        <v>5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168</v>
      </c>
      <c r="AU167" s="204" t="s">
        <v>78</v>
      </c>
      <c r="AV167" s="13" t="s">
        <v>78</v>
      </c>
      <c r="AW167" s="13" t="s">
        <v>31</v>
      </c>
      <c r="AX167" s="13" t="s">
        <v>76</v>
      </c>
      <c r="AY167" s="204" t="s">
        <v>159</v>
      </c>
    </row>
    <row r="168" spans="1:65" s="2" customFormat="1" ht="55.5" customHeight="1">
      <c r="A168" s="36"/>
      <c r="B168" s="37"/>
      <c r="C168" s="180" t="s">
        <v>351</v>
      </c>
      <c r="D168" s="180" t="s">
        <v>161</v>
      </c>
      <c r="E168" s="181" t="s">
        <v>377</v>
      </c>
      <c r="F168" s="182" t="s">
        <v>1215</v>
      </c>
      <c r="G168" s="183" t="s">
        <v>182</v>
      </c>
      <c r="H168" s="184">
        <v>135</v>
      </c>
      <c r="I168" s="185"/>
      <c r="J168" s="186">
        <f>ROUND(I168*H168,2)</f>
        <v>0</v>
      </c>
      <c r="K168" s="182" t="s">
        <v>459</v>
      </c>
      <c r="L168" s="41"/>
      <c r="M168" s="187" t="s">
        <v>19</v>
      </c>
      <c r="N168" s="188" t="s">
        <v>40</v>
      </c>
      <c r="O168" s="66"/>
      <c r="P168" s="189">
        <f>O168*H168</f>
        <v>0</v>
      </c>
      <c r="Q168" s="189">
        <v>7.1900000000000006E-2</v>
      </c>
      <c r="R168" s="189">
        <f>Q168*H168</f>
        <v>9.7065000000000001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166</v>
      </c>
      <c r="AT168" s="191" t="s">
        <v>161</v>
      </c>
      <c r="AU168" s="191" t="s">
        <v>78</v>
      </c>
      <c r="AY168" s="19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76</v>
      </c>
      <c r="BK168" s="192">
        <f>ROUND(I168*H168,2)</f>
        <v>0</v>
      </c>
      <c r="BL168" s="19" t="s">
        <v>166</v>
      </c>
      <c r="BM168" s="191" t="s">
        <v>1216</v>
      </c>
    </row>
    <row r="169" spans="1:65" s="13" customFormat="1" ht="11.25">
      <c r="B169" s="193"/>
      <c r="C169" s="194"/>
      <c r="D169" s="195" t="s">
        <v>168</v>
      </c>
      <c r="E169" s="196" t="s">
        <v>19</v>
      </c>
      <c r="F169" s="197" t="s">
        <v>1217</v>
      </c>
      <c r="G169" s="194"/>
      <c r="H169" s="198">
        <v>135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168</v>
      </c>
      <c r="AU169" s="204" t="s">
        <v>78</v>
      </c>
      <c r="AV169" s="13" t="s">
        <v>78</v>
      </c>
      <c r="AW169" s="13" t="s">
        <v>31</v>
      </c>
      <c r="AX169" s="13" t="s">
        <v>76</v>
      </c>
      <c r="AY169" s="204" t="s">
        <v>159</v>
      </c>
    </row>
    <row r="170" spans="1:65" s="2" customFormat="1" ht="21.75" customHeight="1">
      <c r="A170" s="36"/>
      <c r="B170" s="37"/>
      <c r="C170" s="216" t="s">
        <v>355</v>
      </c>
      <c r="D170" s="216" t="s">
        <v>238</v>
      </c>
      <c r="E170" s="217" t="s">
        <v>1190</v>
      </c>
      <c r="F170" s="218" t="s">
        <v>1191</v>
      </c>
      <c r="G170" s="219" t="s">
        <v>164</v>
      </c>
      <c r="H170" s="220">
        <v>13.5</v>
      </c>
      <c r="I170" s="221"/>
      <c r="J170" s="222">
        <f>ROUND(I170*H170,2)</f>
        <v>0</v>
      </c>
      <c r="K170" s="218" t="s">
        <v>459</v>
      </c>
      <c r="L170" s="223"/>
      <c r="M170" s="224" t="s">
        <v>19</v>
      </c>
      <c r="N170" s="225" t="s">
        <v>40</v>
      </c>
      <c r="O170" s="66"/>
      <c r="P170" s="189">
        <f>O170*H170</f>
        <v>0</v>
      </c>
      <c r="Q170" s="189">
        <v>0.17599999999999999</v>
      </c>
      <c r="R170" s="189">
        <f>Q170*H170</f>
        <v>2.3759999999999999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203</v>
      </c>
      <c r="AT170" s="191" t="s">
        <v>238</v>
      </c>
      <c r="AU170" s="191" t="s">
        <v>78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166</v>
      </c>
      <c r="BM170" s="191" t="s">
        <v>1218</v>
      </c>
    </row>
    <row r="171" spans="1:65" s="13" customFormat="1" ht="11.25">
      <c r="B171" s="193"/>
      <c r="C171" s="194"/>
      <c r="D171" s="195" t="s">
        <v>168</v>
      </c>
      <c r="E171" s="194"/>
      <c r="F171" s="197" t="s">
        <v>1219</v>
      </c>
      <c r="G171" s="194"/>
      <c r="H171" s="198">
        <v>13.5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168</v>
      </c>
      <c r="AU171" s="204" t="s">
        <v>78</v>
      </c>
      <c r="AV171" s="13" t="s">
        <v>78</v>
      </c>
      <c r="AW171" s="13" t="s">
        <v>4</v>
      </c>
      <c r="AX171" s="13" t="s">
        <v>76</v>
      </c>
      <c r="AY171" s="204" t="s">
        <v>159</v>
      </c>
    </row>
    <row r="172" spans="1:65" s="2" customFormat="1" ht="60">
      <c r="A172" s="36"/>
      <c r="B172" s="37"/>
      <c r="C172" s="180" t="s">
        <v>359</v>
      </c>
      <c r="D172" s="180" t="s">
        <v>161</v>
      </c>
      <c r="E172" s="181" t="s">
        <v>1220</v>
      </c>
      <c r="F172" s="182" t="s">
        <v>1221</v>
      </c>
      <c r="G172" s="183" t="s">
        <v>182</v>
      </c>
      <c r="H172" s="184">
        <v>191</v>
      </c>
      <c r="I172" s="185"/>
      <c r="J172" s="186">
        <f>ROUND(I172*H172,2)</f>
        <v>0</v>
      </c>
      <c r="K172" s="182" t="s">
        <v>459</v>
      </c>
      <c r="L172" s="41"/>
      <c r="M172" s="187" t="s">
        <v>19</v>
      </c>
      <c r="N172" s="188" t="s">
        <v>40</v>
      </c>
      <c r="O172" s="66"/>
      <c r="P172" s="189">
        <f>O172*H172</f>
        <v>0</v>
      </c>
      <c r="Q172" s="189">
        <v>8.9779999999999999E-2</v>
      </c>
      <c r="R172" s="189">
        <f>Q172*H172</f>
        <v>17.14798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166</v>
      </c>
      <c r="AT172" s="191" t="s">
        <v>161</v>
      </c>
      <c r="AU172" s="191" t="s">
        <v>78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76</v>
      </c>
      <c r="BK172" s="192">
        <f>ROUND(I172*H172,2)</f>
        <v>0</v>
      </c>
      <c r="BL172" s="19" t="s">
        <v>166</v>
      </c>
      <c r="BM172" s="191" t="s">
        <v>1222</v>
      </c>
    </row>
    <row r="173" spans="1:65" s="13" customFormat="1" ht="11.25">
      <c r="B173" s="193"/>
      <c r="C173" s="194"/>
      <c r="D173" s="195" t="s">
        <v>168</v>
      </c>
      <c r="E173" s="196" t="s">
        <v>19</v>
      </c>
      <c r="F173" s="197" t="s">
        <v>1223</v>
      </c>
      <c r="G173" s="194"/>
      <c r="H173" s="198">
        <v>191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78</v>
      </c>
      <c r="AV173" s="13" t="s">
        <v>78</v>
      </c>
      <c r="AW173" s="13" t="s">
        <v>31</v>
      </c>
      <c r="AX173" s="13" t="s">
        <v>76</v>
      </c>
      <c r="AY173" s="204" t="s">
        <v>159</v>
      </c>
    </row>
    <row r="174" spans="1:65" s="2" customFormat="1" ht="16.5" customHeight="1">
      <c r="A174" s="36"/>
      <c r="B174" s="37"/>
      <c r="C174" s="216" t="s">
        <v>363</v>
      </c>
      <c r="D174" s="216" t="s">
        <v>238</v>
      </c>
      <c r="E174" s="217" t="s">
        <v>1224</v>
      </c>
      <c r="F174" s="218" t="s">
        <v>1225</v>
      </c>
      <c r="G174" s="219" t="s">
        <v>164</v>
      </c>
      <c r="H174" s="220">
        <v>19.100000000000001</v>
      </c>
      <c r="I174" s="221"/>
      <c r="J174" s="222">
        <f>ROUND(I174*H174,2)</f>
        <v>0</v>
      </c>
      <c r="K174" s="218" t="s">
        <v>459</v>
      </c>
      <c r="L174" s="223"/>
      <c r="M174" s="224" t="s">
        <v>19</v>
      </c>
      <c r="N174" s="225" t="s">
        <v>40</v>
      </c>
      <c r="O174" s="66"/>
      <c r="P174" s="189">
        <f>O174*H174</f>
        <v>0</v>
      </c>
      <c r="Q174" s="189">
        <v>0.222</v>
      </c>
      <c r="R174" s="189">
        <f>Q174*H174</f>
        <v>4.2402000000000006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203</v>
      </c>
      <c r="AT174" s="191" t="s">
        <v>238</v>
      </c>
      <c r="AU174" s="191" t="s">
        <v>78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76</v>
      </c>
      <c r="BK174" s="192">
        <f>ROUND(I174*H174,2)</f>
        <v>0</v>
      </c>
      <c r="BL174" s="19" t="s">
        <v>166</v>
      </c>
      <c r="BM174" s="191" t="s">
        <v>1226</v>
      </c>
    </row>
    <row r="175" spans="1:65" s="13" customFormat="1" ht="11.25">
      <c r="B175" s="193"/>
      <c r="C175" s="194"/>
      <c r="D175" s="195" t="s">
        <v>168</v>
      </c>
      <c r="E175" s="194"/>
      <c r="F175" s="197" t="s">
        <v>1227</v>
      </c>
      <c r="G175" s="194"/>
      <c r="H175" s="198">
        <v>19.100000000000001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78</v>
      </c>
      <c r="AV175" s="13" t="s">
        <v>78</v>
      </c>
      <c r="AW175" s="13" t="s">
        <v>4</v>
      </c>
      <c r="AX175" s="13" t="s">
        <v>76</v>
      </c>
      <c r="AY175" s="204" t="s">
        <v>159</v>
      </c>
    </row>
    <row r="176" spans="1:65" s="2" customFormat="1" ht="16.5" customHeight="1">
      <c r="A176" s="36"/>
      <c r="B176" s="37"/>
      <c r="C176" s="216" t="s">
        <v>367</v>
      </c>
      <c r="D176" s="216" t="s">
        <v>238</v>
      </c>
      <c r="E176" s="217" t="s">
        <v>1228</v>
      </c>
      <c r="F176" s="218" t="s">
        <v>1229</v>
      </c>
      <c r="G176" s="219" t="s">
        <v>182</v>
      </c>
      <c r="H176" s="220">
        <v>7.14</v>
      </c>
      <c r="I176" s="221"/>
      <c r="J176" s="222">
        <f>ROUND(I176*H176,2)</f>
        <v>0</v>
      </c>
      <c r="K176" s="218" t="s">
        <v>459</v>
      </c>
      <c r="L176" s="223"/>
      <c r="M176" s="224" t="s">
        <v>19</v>
      </c>
      <c r="N176" s="225" t="s">
        <v>40</v>
      </c>
      <c r="O176" s="66"/>
      <c r="P176" s="189">
        <f>O176*H176</f>
        <v>0</v>
      </c>
      <c r="Q176" s="189">
        <v>0.08</v>
      </c>
      <c r="R176" s="189">
        <f>Q176*H176</f>
        <v>0.57120000000000004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203</v>
      </c>
      <c r="AT176" s="191" t="s">
        <v>238</v>
      </c>
      <c r="AU176" s="191" t="s">
        <v>78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166</v>
      </c>
      <c r="BM176" s="191" t="s">
        <v>1230</v>
      </c>
    </row>
    <row r="177" spans="1:65" s="13" customFormat="1" ht="11.25">
      <c r="B177" s="193"/>
      <c r="C177" s="194"/>
      <c r="D177" s="195" t="s">
        <v>168</v>
      </c>
      <c r="E177" s="194"/>
      <c r="F177" s="197" t="s">
        <v>1231</v>
      </c>
      <c r="G177" s="194"/>
      <c r="H177" s="198">
        <v>7.14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168</v>
      </c>
      <c r="AU177" s="204" t="s">
        <v>78</v>
      </c>
      <c r="AV177" s="13" t="s">
        <v>78</v>
      </c>
      <c r="AW177" s="13" t="s">
        <v>4</v>
      </c>
      <c r="AX177" s="13" t="s">
        <v>76</v>
      </c>
      <c r="AY177" s="204" t="s">
        <v>159</v>
      </c>
    </row>
    <row r="178" spans="1:65" s="2" customFormat="1" ht="48">
      <c r="A178" s="36"/>
      <c r="B178" s="37"/>
      <c r="C178" s="180" t="s">
        <v>371</v>
      </c>
      <c r="D178" s="180" t="s">
        <v>161</v>
      </c>
      <c r="E178" s="181" t="s">
        <v>1232</v>
      </c>
      <c r="F178" s="182" t="s">
        <v>1233</v>
      </c>
      <c r="G178" s="183" t="s">
        <v>182</v>
      </c>
      <c r="H178" s="184">
        <v>7</v>
      </c>
      <c r="I178" s="185"/>
      <c r="J178" s="186">
        <f>ROUND(I178*H178,2)</f>
        <v>0</v>
      </c>
      <c r="K178" s="182" t="s">
        <v>459</v>
      </c>
      <c r="L178" s="41"/>
      <c r="M178" s="187" t="s">
        <v>19</v>
      </c>
      <c r="N178" s="188" t="s">
        <v>40</v>
      </c>
      <c r="O178" s="66"/>
      <c r="P178" s="189">
        <f>O178*H178</f>
        <v>0</v>
      </c>
      <c r="Q178" s="189">
        <v>0.15540000000000001</v>
      </c>
      <c r="R178" s="189">
        <f>Q178*H178</f>
        <v>1.0878000000000001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166</v>
      </c>
      <c r="AT178" s="191" t="s">
        <v>161</v>
      </c>
      <c r="AU178" s="191" t="s">
        <v>78</v>
      </c>
      <c r="AY178" s="19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76</v>
      </c>
      <c r="BK178" s="192">
        <f>ROUND(I178*H178,2)</f>
        <v>0</v>
      </c>
      <c r="BL178" s="19" t="s">
        <v>166</v>
      </c>
      <c r="BM178" s="191" t="s">
        <v>1234</v>
      </c>
    </row>
    <row r="179" spans="1:65" s="2" customFormat="1" ht="48">
      <c r="A179" s="36"/>
      <c r="B179" s="37"/>
      <c r="C179" s="180" t="s">
        <v>376</v>
      </c>
      <c r="D179" s="180" t="s">
        <v>161</v>
      </c>
      <c r="E179" s="181" t="s">
        <v>388</v>
      </c>
      <c r="F179" s="182" t="s">
        <v>1235</v>
      </c>
      <c r="G179" s="183" t="s">
        <v>182</v>
      </c>
      <c r="H179" s="184">
        <v>39</v>
      </c>
      <c r="I179" s="185"/>
      <c r="J179" s="186">
        <f>ROUND(I179*H179,2)</f>
        <v>0</v>
      </c>
      <c r="K179" s="182" t="s">
        <v>459</v>
      </c>
      <c r="L179" s="41"/>
      <c r="M179" s="187" t="s">
        <v>19</v>
      </c>
      <c r="N179" s="188" t="s">
        <v>40</v>
      </c>
      <c r="O179" s="66"/>
      <c r="P179" s="189">
        <f>O179*H179</f>
        <v>0</v>
      </c>
      <c r="Q179" s="189">
        <v>0.1295</v>
      </c>
      <c r="R179" s="189">
        <f>Q179*H179</f>
        <v>5.0505000000000004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166</v>
      </c>
      <c r="AT179" s="191" t="s">
        <v>161</v>
      </c>
      <c r="AU179" s="191" t="s">
        <v>78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76</v>
      </c>
      <c r="BK179" s="192">
        <f>ROUND(I179*H179,2)</f>
        <v>0</v>
      </c>
      <c r="BL179" s="19" t="s">
        <v>166</v>
      </c>
      <c r="BM179" s="191" t="s">
        <v>1236</v>
      </c>
    </row>
    <row r="180" spans="1:65" s="13" customFormat="1" ht="11.25">
      <c r="B180" s="193"/>
      <c r="C180" s="194"/>
      <c r="D180" s="195" t="s">
        <v>168</v>
      </c>
      <c r="E180" s="196" t="s">
        <v>19</v>
      </c>
      <c r="F180" s="197" t="s">
        <v>1237</v>
      </c>
      <c r="G180" s="194"/>
      <c r="H180" s="198">
        <v>39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168</v>
      </c>
      <c r="AU180" s="204" t="s">
        <v>78</v>
      </c>
      <c r="AV180" s="13" t="s">
        <v>78</v>
      </c>
      <c r="AW180" s="13" t="s">
        <v>31</v>
      </c>
      <c r="AX180" s="13" t="s">
        <v>76</v>
      </c>
      <c r="AY180" s="204" t="s">
        <v>159</v>
      </c>
    </row>
    <row r="181" spans="1:65" s="2" customFormat="1" ht="16.5" customHeight="1">
      <c r="A181" s="36"/>
      <c r="B181" s="37"/>
      <c r="C181" s="216" t="s">
        <v>380</v>
      </c>
      <c r="D181" s="216" t="s">
        <v>238</v>
      </c>
      <c r="E181" s="217" t="s">
        <v>1238</v>
      </c>
      <c r="F181" s="218" t="s">
        <v>1239</v>
      </c>
      <c r="G181" s="219" t="s">
        <v>182</v>
      </c>
      <c r="H181" s="220">
        <v>39.78</v>
      </c>
      <c r="I181" s="221"/>
      <c r="J181" s="222">
        <f>ROUND(I181*H181,2)</f>
        <v>0</v>
      </c>
      <c r="K181" s="218" t="s">
        <v>459</v>
      </c>
      <c r="L181" s="223"/>
      <c r="M181" s="224" t="s">
        <v>19</v>
      </c>
      <c r="N181" s="225" t="s">
        <v>40</v>
      </c>
      <c r="O181" s="66"/>
      <c r="P181" s="189">
        <f>O181*H181</f>
        <v>0</v>
      </c>
      <c r="Q181" s="189">
        <v>3.3500000000000002E-2</v>
      </c>
      <c r="R181" s="189">
        <f>Q181*H181</f>
        <v>1.3326300000000002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203</v>
      </c>
      <c r="AT181" s="191" t="s">
        <v>238</v>
      </c>
      <c r="AU181" s="191" t="s">
        <v>78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76</v>
      </c>
      <c r="BK181" s="192">
        <f>ROUND(I181*H181,2)</f>
        <v>0</v>
      </c>
      <c r="BL181" s="19" t="s">
        <v>166</v>
      </c>
      <c r="BM181" s="191" t="s">
        <v>1240</v>
      </c>
    </row>
    <row r="182" spans="1:65" s="13" customFormat="1" ht="11.25">
      <c r="B182" s="193"/>
      <c r="C182" s="194"/>
      <c r="D182" s="195" t="s">
        <v>168</v>
      </c>
      <c r="E182" s="194"/>
      <c r="F182" s="197" t="s">
        <v>1241</v>
      </c>
      <c r="G182" s="194"/>
      <c r="H182" s="198">
        <v>39.78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168</v>
      </c>
      <c r="AU182" s="204" t="s">
        <v>78</v>
      </c>
      <c r="AV182" s="13" t="s">
        <v>78</v>
      </c>
      <c r="AW182" s="13" t="s">
        <v>4</v>
      </c>
      <c r="AX182" s="13" t="s">
        <v>76</v>
      </c>
      <c r="AY182" s="204" t="s">
        <v>159</v>
      </c>
    </row>
    <row r="183" spans="1:65" s="2" customFormat="1" ht="48">
      <c r="A183" s="36"/>
      <c r="B183" s="37"/>
      <c r="C183" s="180" t="s">
        <v>387</v>
      </c>
      <c r="D183" s="180" t="s">
        <v>161</v>
      </c>
      <c r="E183" s="181" t="s">
        <v>397</v>
      </c>
      <c r="F183" s="182" t="s">
        <v>1242</v>
      </c>
      <c r="G183" s="183" t="s">
        <v>182</v>
      </c>
      <c r="H183" s="184">
        <v>184</v>
      </c>
      <c r="I183" s="185"/>
      <c r="J183" s="186">
        <f>ROUND(I183*H183,2)</f>
        <v>0</v>
      </c>
      <c r="K183" s="182" t="s">
        <v>459</v>
      </c>
      <c r="L183" s="41"/>
      <c r="M183" s="187" t="s">
        <v>19</v>
      </c>
      <c r="N183" s="188" t="s">
        <v>40</v>
      </c>
      <c r="O183" s="66"/>
      <c r="P183" s="189">
        <f>O183*H183</f>
        <v>0</v>
      </c>
      <c r="Q183" s="189">
        <v>0.16849</v>
      </c>
      <c r="R183" s="189">
        <f>Q183*H183</f>
        <v>31.00216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166</v>
      </c>
      <c r="AT183" s="191" t="s">
        <v>161</v>
      </c>
      <c r="AU183" s="191" t="s">
        <v>78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76</v>
      </c>
      <c r="BK183" s="192">
        <f>ROUND(I183*H183,2)</f>
        <v>0</v>
      </c>
      <c r="BL183" s="19" t="s">
        <v>166</v>
      </c>
      <c r="BM183" s="191" t="s">
        <v>1243</v>
      </c>
    </row>
    <row r="184" spans="1:65" s="13" customFormat="1" ht="11.25">
      <c r="B184" s="193"/>
      <c r="C184" s="194"/>
      <c r="D184" s="195" t="s">
        <v>168</v>
      </c>
      <c r="E184" s="196" t="s">
        <v>19</v>
      </c>
      <c r="F184" s="197" t="s">
        <v>1244</v>
      </c>
      <c r="G184" s="194"/>
      <c r="H184" s="198">
        <v>184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168</v>
      </c>
      <c r="AU184" s="204" t="s">
        <v>78</v>
      </c>
      <c r="AV184" s="13" t="s">
        <v>78</v>
      </c>
      <c r="AW184" s="13" t="s">
        <v>31</v>
      </c>
      <c r="AX184" s="13" t="s">
        <v>76</v>
      </c>
      <c r="AY184" s="204" t="s">
        <v>159</v>
      </c>
    </row>
    <row r="185" spans="1:65" s="2" customFormat="1" ht="55.5" customHeight="1">
      <c r="A185" s="36"/>
      <c r="B185" s="37"/>
      <c r="C185" s="180" t="s">
        <v>392</v>
      </c>
      <c r="D185" s="180" t="s">
        <v>161</v>
      </c>
      <c r="E185" s="181" t="s">
        <v>401</v>
      </c>
      <c r="F185" s="182" t="s">
        <v>402</v>
      </c>
      <c r="G185" s="183" t="s">
        <v>182</v>
      </c>
      <c r="H185" s="184">
        <v>31</v>
      </c>
      <c r="I185" s="185"/>
      <c r="J185" s="186">
        <f>ROUND(I185*H185,2)</f>
        <v>0</v>
      </c>
      <c r="K185" s="182" t="s">
        <v>459</v>
      </c>
      <c r="L185" s="41"/>
      <c r="M185" s="187" t="s">
        <v>19</v>
      </c>
      <c r="N185" s="188" t="s">
        <v>40</v>
      </c>
      <c r="O185" s="66"/>
      <c r="P185" s="189">
        <f>O185*H185</f>
        <v>0</v>
      </c>
      <c r="Q185" s="189">
        <v>3.4000000000000002E-4</v>
      </c>
      <c r="R185" s="189">
        <f>Q185*H185</f>
        <v>1.0540000000000001E-2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166</v>
      </c>
      <c r="AT185" s="191" t="s">
        <v>161</v>
      </c>
      <c r="AU185" s="191" t="s">
        <v>78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76</v>
      </c>
      <c r="BK185" s="192">
        <f>ROUND(I185*H185,2)</f>
        <v>0</v>
      </c>
      <c r="BL185" s="19" t="s">
        <v>166</v>
      </c>
      <c r="BM185" s="191" t="s">
        <v>1245</v>
      </c>
    </row>
    <row r="186" spans="1:65" s="2" customFormat="1" ht="24">
      <c r="A186" s="36"/>
      <c r="B186" s="37"/>
      <c r="C186" s="180" t="s">
        <v>396</v>
      </c>
      <c r="D186" s="180" t="s">
        <v>161</v>
      </c>
      <c r="E186" s="181" t="s">
        <v>406</v>
      </c>
      <c r="F186" s="182" t="s">
        <v>407</v>
      </c>
      <c r="G186" s="183" t="s">
        <v>182</v>
      </c>
      <c r="H186" s="184">
        <v>31</v>
      </c>
      <c r="I186" s="185"/>
      <c r="J186" s="186">
        <f>ROUND(I186*H186,2)</f>
        <v>0</v>
      </c>
      <c r="K186" s="182" t="s">
        <v>459</v>
      </c>
      <c r="L186" s="41"/>
      <c r="M186" s="187" t="s">
        <v>19</v>
      </c>
      <c r="N186" s="188" t="s">
        <v>40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166</v>
      </c>
      <c r="AT186" s="191" t="s">
        <v>161</v>
      </c>
      <c r="AU186" s="191" t="s">
        <v>78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76</v>
      </c>
      <c r="BK186" s="192">
        <f>ROUND(I186*H186,2)</f>
        <v>0</v>
      </c>
      <c r="BL186" s="19" t="s">
        <v>166</v>
      </c>
      <c r="BM186" s="191" t="s">
        <v>1246</v>
      </c>
    </row>
    <row r="187" spans="1:65" s="2" customFormat="1" ht="66.75" customHeight="1">
      <c r="A187" s="36"/>
      <c r="B187" s="37"/>
      <c r="C187" s="180" t="s">
        <v>400</v>
      </c>
      <c r="D187" s="180" t="s">
        <v>161</v>
      </c>
      <c r="E187" s="181" t="s">
        <v>423</v>
      </c>
      <c r="F187" s="182" t="s">
        <v>424</v>
      </c>
      <c r="G187" s="183" t="s">
        <v>182</v>
      </c>
      <c r="H187" s="184">
        <v>184</v>
      </c>
      <c r="I187" s="185"/>
      <c r="J187" s="186">
        <f>ROUND(I187*H187,2)</f>
        <v>0</v>
      </c>
      <c r="K187" s="182" t="s">
        <v>459</v>
      </c>
      <c r="L187" s="41"/>
      <c r="M187" s="187" t="s">
        <v>19</v>
      </c>
      <c r="N187" s="188" t="s">
        <v>40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166</v>
      </c>
      <c r="AT187" s="191" t="s">
        <v>161</v>
      </c>
      <c r="AU187" s="191" t="s">
        <v>78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76</v>
      </c>
      <c r="BK187" s="192">
        <f>ROUND(I187*H187,2)</f>
        <v>0</v>
      </c>
      <c r="BL187" s="19" t="s">
        <v>166</v>
      </c>
      <c r="BM187" s="191" t="s">
        <v>1247</v>
      </c>
    </row>
    <row r="188" spans="1:65" s="2" customFormat="1" ht="78" customHeight="1">
      <c r="A188" s="36"/>
      <c r="B188" s="37"/>
      <c r="C188" s="180" t="s">
        <v>405</v>
      </c>
      <c r="D188" s="180" t="s">
        <v>161</v>
      </c>
      <c r="E188" s="181" t="s">
        <v>1248</v>
      </c>
      <c r="F188" s="182" t="s">
        <v>1249</v>
      </c>
      <c r="G188" s="183" t="s">
        <v>164</v>
      </c>
      <c r="H188" s="184">
        <v>6.5</v>
      </c>
      <c r="I188" s="185"/>
      <c r="J188" s="186">
        <f>ROUND(I188*H188,2)</f>
        <v>0</v>
      </c>
      <c r="K188" s="182" t="s">
        <v>459</v>
      </c>
      <c r="L188" s="41"/>
      <c r="M188" s="187" t="s">
        <v>19</v>
      </c>
      <c r="N188" s="188" t="s">
        <v>40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166</v>
      </c>
      <c r="AT188" s="191" t="s">
        <v>161</v>
      </c>
      <c r="AU188" s="191" t="s">
        <v>78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76</v>
      </c>
      <c r="BK188" s="192">
        <f>ROUND(I188*H188,2)</f>
        <v>0</v>
      </c>
      <c r="BL188" s="19" t="s">
        <v>166</v>
      </c>
      <c r="BM188" s="191" t="s">
        <v>1250</v>
      </c>
    </row>
    <row r="189" spans="1:65" s="13" customFormat="1" ht="11.25">
      <c r="B189" s="193"/>
      <c r="C189" s="194"/>
      <c r="D189" s="195" t="s">
        <v>168</v>
      </c>
      <c r="E189" s="196" t="s">
        <v>19</v>
      </c>
      <c r="F189" s="197" t="s">
        <v>1185</v>
      </c>
      <c r="G189" s="194"/>
      <c r="H189" s="198">
        <v>6.5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168</v>
      </c>
      <c r="AU189" s="204" t="s">
        <v>78</v>
      </c>
      <c r="AV189" s="13" t="s">
        <v>78</v>
      </c>
      <c r="AW189" s="13" t="s">
        <v>31</v>
      </c>
      <c r="AX189" s="13" t="s">
        <v>76</v>
      </c>
      <c r="AY189" s="204" t="s">
        <v>159</v>
      </c>
    </row>
    <row r="190" spans="1:65" s="12" customFormat="1" ht="22.9" customHeight="1">
      <c r="B190" s="164"/>
      <c r="C190" s="165"/>
      <c r="D190" s="166" t="s">
        <v>68</v>
      </c>
      <c r="E190" s="178" t="s">
        <v>430</v>
      </c>
      <c r="F190" s="178" t="s">
        <v>431</v>
      </c>
      <c r="G190" s="165"/>
      <c r="H190" s="165"/>
      <c r="I190" s="168"/>
      <c r="J190" s="179">
        <f>BK190</f>
        <v>0</v>
      </c>
      <c r="K190" s="165"/>
      <c r="L190" s="170"/>
      <c r="M190" s="171"/>
      <c r="N190" s="172"/>
      <c r="O190" s="172"/>
      <c r="P190" s="173">
        <f>SUM(P191:P192)</f>
        <v>0</v>
      </c>
      <c r="Q190" s="172"/>
      <c r="R190" s="173">
        <f>SUM(R191:R192)</f>
        <v>0</v>
      </c>
      <c r="S190" s="172"/>
      <c r="T190" s="174">
        <f>SUM(T191:T192)</f>
        <v>0</v>
      </c>
      <c r="AR190" s="175" t="s">
        <v>76</v>
      </c>
      <c r="AT190" s="176" t="s">
        <v>68</v>
      </c>
      <c r="AU190" s="176" t="s">
        <v>76</v>
      </c>
      <c r="AY190" s="175" t="s">
        <v>159</v>
      </c>
      <c r="BK190" s="177">
        <f>SUM(BK191:BK192)</f>
        <v>0</v>
      </c>
    </row>
    <row r="191" spans="1:65" s="2" customFormat="1" ht="36">
      <c r="A191" s="36"/>
      <c r="B191" s="37"/>
      <c r="C191" s="180" t="s">
        <v>409</v>
      </c>
      <c r="D191" s="180" t="s">
        <v>161</v>
      </c>
      <c r="E191" s="181" t="s">
        <v>433</v>
      </c>
      <c r="F191" s="182" t="s">
        <v>434</v>
      </c>
      <c r="G191" s="183" t="s">
        <v>230</v>
      </c>
      <c r="H191" s="184">
        <v>322.56299999999999</v>
      </c>
      <c r="I191" s="185"/>
      <c r="J191" s="186">
        <f>ROUND(I191*H191,2)</f>
        <v>0</v>
      </c>
      <c r="K191" s="182" t="s">
        <v>459</v>
      </c>
      <c r="L191" s="41"/>
      <c r="M191" s="187" t="s">
        <v>19</v>
      </c>
      <c r="N191" s="188" t="s">
        <v>40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166</v>
      </c>
      <c r="AT191" s="191" t="s">
        <v>161</v>
      </c>
      <c r="AU191" s="191" t="s">
        <v>78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76</v>
      </c>
      <c r="BK191" s="192">
        <f>ROUND(I191*H191,2)</f>
        <v>0</v>
      </c>
      <c r="BL191" s="19" t="s">
        <v>166</v>
      </c>
      <c r="BM191" s="191" t="s">
        <v>1251</v>
      </c>
    </row>
    <row r="192" spans="1:65" s="2" customFormat="1" ht="36">
      <c r="A192" s="36"/>
      <c r="B192" s="37"/>
      <c r="C192" s="180" t="s">
        <v>413</v>
      </c>
      <c r="D192" s="180" t="s">
        <v>161</v>
      </c>
      <c r="E192" s="181" t="s">
        <v>437</v>
      </c>
      <c r="F192" s="182" t="s">
        <v>438</v>
      </c>
      <c r="G192" s="183" t="s">
        <v>230</v>
      </c>
      <c r="H192" s="184">
        <v>650.54</v>
      </c>
      <c r="I192" s="185"/>
      <c r="J192" s="186">
        <f>ROUND(I192*H192,2)</f>
        <v>0</v>
      </c>
      <c r="K192" s="182" t="s">
        <v>459</v>
      </c>
      <c r="L192" s="41"/>
      <c r="M192" s="187" t="s">
        <v>19</v>
      </c>
      <c r="N192" s="188" t="s">
        <v>40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166</v>
      </c>
      <c r="AT192" s="191" t="s">
        <v>161</v>
      </c>
      <c r="AU192" s="191" t="s">
        <v>78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76</v>
      </c>
      <c r="BK192" s="192">
        <f>ROUND(I192*H192,2)</f>
        <v>0</v>
      </c>
      <c r="BL192" s="19" t="s">
        <v>166</v>
      </c>
      <c r="BM192" s="191" t="s">
        <v>1252</v>
      </c>
    </row>
    <row r="193" spans="1:65" s="12" customFormat="1" ht="22.9" customHeight="1">
      <c r="B193" s="164"/>
      <c r="C193" s="165"/>
      <c r="D193" s="166" t="s">
        <v>68</v>
      </c>
      <c r="E193" s="178" t="s">
        <v>445</v>
      </c>
      <c r="F193" s="178" t="s">
        <v>446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SUM(P194:P197)</f>
        <v>0</v>
      </c>
      <c r="Q193" s="172"/>
      <c r="R193" s="173">
        <f>SUM(R194:R197)</f>
        <v>0</v>
      </c>
      <c r="S193" s="172"/>
      <c r="T193" s="174">
        <f>SUM(T194:T197)</f>
        <v>0</v>
      </c>
      <c r="AR193" s="175" t="s">
        <v>76</v>
      </c>
      <c r="AT193" s="176" t="s">
        <v>68</v>
      </c>
      <c r="AU193" s="176" t="s">
        <v>76</v>
      </c>
      <c r="AY193" s="175" t="s">
        <v>159</v>
      </c>
      <c r="BK193" s="177">
        <f>SUM(BK194:BK197)</f>
        <v>0</v>
      </c>
    </row>
    <row r="194" spans="1:65" s="2" customFormat="1" ht="44.25" customHeight="1">
      <c r="A194" s="36"/>
      <c r="B194" s="37"/>
      <c r="C194" s="180" t="s">
        <v>418</v>
      </c>
      <c r="D194" s="180" t="s">
        <v>161</v>
      </c>
      <c r="E194" s="181" t="s">
        <v>448</v>
      </c>
      <c r="F194" s="182" t="s">
        <v>449</v>
      </c>
      <c r="G194" s="183" t="s">
        <v>230</v>
      </c>
      <c r="H194" s="184">
        <v>127.28</v>
      </c>
      <c r="I194" s="185"/>
      <c r="J194" s="186">
        <f>ROUND(I194*H194,2)</f>
        <v>0</v>
      </c>
      <c r="K194" s="182" t="s">
        <v>459</v>
      </c>
      <c r="L194" s="41"/>
      <c r="M194" s="187" t="s">
        <v>19</v>
      </c>
      <c r="N194" s="188" t="s">
        <v>40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166</v>
      </c>
      <c r="AT194" s="191" t="s">
        <v>161</v>
      </c>
      <c r="AU194" s="191" t="s">
        <v>78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76</v>
      </c>
      <c r="BK194" s="192">
        <f>ROUND(I194*H194,2)</f>
        <v>0</v>
      </c>
      <c r="BL194" s="19" t="s">
        <v>166</v>
      </c>
      <c r="BM194" s="191" t="s">
        <v>1253</v>
      </c>
    </row>
    <row r="195" spans="1:65" s="2" customFormat="1" ht="44.25" customHeight="1">
      <c r="A195" s="36"/>
      <c r="B195" s="37"/>
      <c r="C195" s="180" t="s">
        <v>422</v>
      </c>
      <c r="D195" s="180" t="s">
        <v>161</v>
      </c>
      <c r="E195" s="181" t="s">
        <v>1254</v>
      </c>
      <c r="F195" s="182" t="s">
        <v>449</v>
      </c>
      <c r="G195" s="183" t="s">
        <v>230</v>
      </c>
      <c r="H195" s="184">
        <v>12.324</v>
      </c>
      <c r="I195" s="185"/>
      <c r="J195" s="186">
        <f>ROUND(I195*H195,2)</f>
        <v>0</v>
      </c>
      <c r="K195" s="182" t="s">
        <v>459</v>
      </c>
      <c r="L195" s="41"/>
      <c r="M195" s="187" t="s">
        <v>19</v>
      </c>
      <c r="N195" s="188" t="s">
        <v>40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166</v>
      </c>
      <c r="AT195" s="191" t="s">
        <v>161</v>
      </c>
      <c r="AU195" s="191" t="s">
        <v>78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76</v>
      </c>
      <c r="BK195" s="192">
        <f>ROUND(I195*H195,2)</f>
        <v>0</v>
      </c>
      <c r="BL195" s="19" t="s">
        <v>166</v>
      </c>
      <c r="BM195" s="191" t="s">
        <v>1255</v>
      </c>
    </row>
    <row r="196" spans="1:65" s="2" customFormat="1" ht="36">
      <c r="A196" s="36"/>
      <c r="B196" s="37"/>
      <c r="C196" s="180" t="s">
        <v>426</v>
      </c>
      <c r="D196" s="180" t="s">
        <v>161</v>
      </c>
      <c r="E196" s="181" t="s">
        <v>889</v>
      </c>
      <c r="F196" s="182" t="s">
        <v>890</v>
      </c>
      <c r="G196" s="183" t="s">
        <v>230</v>
      </c>
      <c r="H196" s="184">
        <v>114.95699999999999</v>
      </c>
      <c r="I196" s="185"/>
      <c r="J196" s="186">
        <f>ROUND(I196*H196,2)</f>
        <v>0</v>
      </c>
      <c r="K196" s="182" t="s">
        <v>459</v>
      </c>
      <c r="L196" s="41"/>
      <c r="M196" s="187" t="s">
        <v>19</v>
      </c>
      <c r="N196" s="188" t="s">
        <v>40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166</v>
      </c>
      <c r="AT196" s="191" t="s">
        <v>161</v>
      </c>
      <c r="AU196" s="191" t="s">
        <v>78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76</v>
      </c>
      <c r="BK196" s="192">
        <f>ROUND(I196*H196,2)</f>
        <v>0</v>
      </c>
      <c r="BL196" s="19" t="s">
        <v>166</v>
      </c>
      <c r="BM196" s="191" t="s">
        <v>1256</v>
      </c>
    </row>
    <row r="197" spans="1:65" s="2" customFormat="1" ht="48">
      <c r="A197" s="36"/>
      <c r="B197" s="37"/>
      <c r="C197" s="180" t="s">
        <v>432</v>
      </c>
      <c r="D197" s="180" t="s">
        <v>161</v>
      </c>
      <c r="E197" s="181" t="s">
        <v>1098</v>
      </c>
      <c r="F197" s="182" t="s">
        <v>1099</v>
      </c>
      <c r="G197" s="183" t="s">
        <v>230</v>
      </c>
      <c r="H197" s="184">
        <v>99.894999999999996</v>
      </c>
      <c r="I197" s="185"/>
      <c r="J197" s="186">
        <f>ROUND(I197*H197,2)</f>
        <v>0</v>
      </c>
      <c r="K197" s="182" t="s">
        <v>459</v>
      </c>
      <c r="L197" s="41"/>
      <c r="M197" s="187" t="s">
        <v>19</v>
      </c>
      <c r="N197" s="188" t="s">
        <v>40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166</v>
      </c>
      <c r="AT197" s="191" t="s">
        <v>161</v>
      </c>
      <c r="AU197" s="191" t="s">
        <v>78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76</v>
      </c>
      <c r="BK197" s="192">
        <f>ROUND(I197*H197,2)</f>
        <v>0</v>
      </c>
      <c r="BL197" s="19" t="s">
        <v>166</v>
      </c>
      <c r="BM197" s="191" t="s">
        <v>1257</v>
      </c>
    </row>
    <row r="198" spans="1:65" s="12" customFormat="1" ht="25.9" customHeight="1">
      <c r="B198" s="164"/>
      <c r="C198" s="165"/>
      <c r="D198" s="166" t="s">
        <v>68</v>
      </c>
      <c r="E198" s="167" t="s">
        <v>451</v>
      </c>
      <c r="F198" s="167" t="s">
        <v>452</v>
      </c>
      <c r="G198" s="165"/>
      <c r="H198" s="165"/>
      <c r="I198" s="168"/>
      <c r="J198" s="169">
        <f>BK198</f>
        <v>0</v>
      </c>
      <c r="K198" s="165"/>
      <c r="L198" s="170"/>
      <c r="M198" s="171"/>
      <c r="N198" s="172"/>
      <c r="O198" s="172"/>
      <c r="P198" s="173">
        <f>P199+P209+P215+P225</f>
        <v>0</v>
      </c>
      <c r="Q198" s="172"/>
      <c r="R198" s="173">
        <f>R199+R209+R215+R225</f>
        <v>0</v>
      </c>
      <c r="S198" s="172"/>
      <c r="T198" s="174">
        <f>T199+T209+T215+T225</f>
        <v>0</v>
      </c>
      <c r="AR198" s="175" t="s">
        <v>76</v>
      </c>
      <c r="AT198" s="176" t="s">
        <v>68</v>
      </c>
      <c r="AU198" s="176" t="s">
        <v>69</v>
      </c>
      <c r="AY198" s="175" t="s">
        <v>159</v>
      </c>
      <c r="BK198" s="177">
        <f>BK199+BK209+BK215+BK225</f>
        <v>0</v>
      </c>
    </row>
    <row r="199" spans="1:65" s="12" customFormat="1" ht="22.9" customHeight="1">
      <c r="B199" s="164"/>
      <c r="C199" s="165"/>
      <c r="D199" s="166" t="s">
        <v>68</v>
      </c>
      <c r="E199" s="178" t="s">
        <v>453</v>
      </c>
      <c r="F199" s="178" t="s">
        <v>454</v>
      </c>
      <c r="G199" s="165"/>
      <c r="H199" s="165"/>
      <c r="I199" s="168"/>
      <c r="J199" s="179">
        <f>BK199</f>
        <v>0</v>
      </c>
      <c r="K199" s="165"/>
      <c r="L199" s="170"/>
      <c r="M199" s="171"/>
      <c r="N199" s="172"/>
      <c r="O199" s="172"/>
      <c r="P199" s="173">
        <f>SUM(P200:P208)</f>
        <v>0</v>
      </c>
      <c r="Q199" s="172"/>
      <c r="R199" s="173">
        <f>SUM(R200:R208)</f>
        <v>0</v>
      </c>
      <c r="S199" s="172"/>
      <c r="T199" s="174">
        <f>SUM(T200:T208)</f>
        <v>0</v>
      </c>
      <c r="AR199" s="175" t="s">
        <v>76</v>
      </c>
      <c r="AT199" s="176" t="s">
        <v>68</v>
      </c>
      <c r="AU199" s="176" t="s">
        <v>76</v>
      </c>
      <c r="AY199" s="175" t="s">
        <v>159</v>
      </c>
      <c r="BK199" s="177">
        <f>SUM(BK200:BK208)</f>
        <v>0</v>
      </c>
    </row>
    <row r="200" spans="1:65" s="2" customFormat="1" ht="16.5" customHeight="1">
      <c r="A200" s="36"/>
      <c r="B200" s="37"/>
      <c r="C200" s="180" t="s">
        <v>436</v>
      </c>
      <c r="D200" s="180" t="s">
        <v>161</v>
      </c>
      <c r="E200" s="181" t="s">
        <v>456</v>
      </c>
      <c r="F200" s="182" t="s">
        <v>457</v>
      </c>
      <c r="G200" s="183" t="s">
        <v>458</v>
      </c>
      <c r="H200" s="184">
        <v>1</v>
      </c>
      <c r="I200" s="185"/>
      <c r="J200" s="186">
        <f>ROUND(I200*H200,2)</f>
        <v>0</v>
      </c>
      <c r="K200" s="182" t="s">
        <v>459</v>
      </c>
      <c r="L200" s="41"/>
      <c r="M200" s="187" t="s">
        <v>19</v>
      </c>
      <c r="N200" s="188" t="s">
        <v>40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460</v>
      </c>
      <c r="AT200" s="191" t="s">
        <v>161</v>
      </c>
      <c r="AU200" s="191" t="s">
        <v>78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76</v>
      </c>
      <c r="BK200" s="192">
        <f>ROUND(I200*H200,2)</f>
        <v>0</v>
      </c>
      <c r="BL200" s="19" t="s">
        <v>460</v>
      </c>
      <c r="BM200" s="191" t="s">
        <v>1258</v>
      </c>
    </row>
    <row r="201" spans="1:65" s="2" customFormat="1" ht="16.5" customHeight="1">
      <c r="A201" s="36"/>
      <c r="B201" s="37"/>
      <c r="C201" s="180" t="s">
        <v>440</v>
      </c>
      <c r="D201" s="180" t="s">
        <v>161</v>
      </c>
      <c r="E201" s="181" t="s">
        <v>463</v>
      </c>
      <c r="F201" s="182" t="s">
        <v>464</v>
      </c>
      <c r="G201" s="183" t="s">
        <v>458</v>
      </c>
      <c r="H201" s="184">
        <v>1</v>
      </c>
      <c r="I201" s="185"/>
      <c r="J201" s="186">
        <f>ROUND(I201*H201,2)</f>
        <v>0</v>
      </c>
      <c r="K201" s="182" t="s">
        <v>459</v>
      </c>
      <c r="L201" s="41"/>
      <c r="M201" s="187" t="s">
        <v>19</v>
      </c>
      <c r="N201" s="188" t="s">
        <v>40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460</v>
      </c>
      <c r="AT201" s="191" t="s">
        <v>161</v>
      </c>
      <c r="AU201" s="191" t="s">
        <v>78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76</v>
      </c>
      <c r="BK201" s="192">
        <f>ROUND(I201*H201,2)</f>
        <v>0</v>
      </c>
      <c r="BL201" s="19" t="s">
        <v>460</v>
      </c>
      <c r="BM201" s="191" t="s">
        <v>1259</v>
      </c>
    </row>
    <row r="202" spans="1:65" s="15" customFormat="1" ht="11.25">
      <c r="B202" s="230"/>
      <c r="C202" s="231"/>
      <c r="D202" s="195" t="s">
        <v>168</v>
      </c>
      <c r="E202" s="232" t="s">
        <v>19</v>
      </c>
      <c r="F202" s="233" t="s">
        <v>466</v>
      </c>
      <c r="G202" s="231"/>
      <c r="H202" s="232" t="s">
        <v>19</v>
      </c>
      <c r="I202" s="234"/>
      <c r="J202" s="231"/>
      <c r="K202" s="231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168</v>
      </c>
      <c r="AU202" s="239" t="s">
        <v>78</v>
      </c>
      <c r="AV202" s="15" t="s">
        <v>76</v>
      </c>
      <c r="AW202" s="15" t="s">
        <v>31</v>
      </c>
      <c r="AX202" s="15" t="s">
        <v>69</v>
      </c>
      <c r="AY202" s="239" t="s">
        <v>159</v>
      </c>
    </row>
    <row r="203" spans="1:65" s="15" customFormat="1" ht="11.25">
      <c r="B203" s="230"/>
      <c r="C203" s="231"/>
      <c r="D203" s="195" t="s">
        <v>168</v>
      </c>
      <c r="E203" s="232" t="s">
        <v>19</v>
      </c>
      <c r="F203" s="233" t="s">
        <v>467</v>
      </c>
      <c r="G203" s="231"/>
      <c r="H203" s="232" t="s">
        <v>19</v>
      </c>
      <c r="I203" s="234"/>
      <c r="J203" s="231"/>
      <c r="K203" s="231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168</v>
      </c>
      <c r="AU203" s="239" t="s">
        <v>78</v>
      </c>
      <c r="AV203" s="15" t="s">
        <v>76</v>
      </c>
      <c r="AW203" s="15" t="s">
        <v>31</v>
      </c>
      <c r="AX203" s="15" t="s">
        <v>69</v>
      </c>
      <c r="AY203" s="239" t="s">
        <v>159</v>
      </c>
    </row>
    <row r="204" spans="1:65" s="13" customFormat="1" ht="11.25">
      <c r="B204" s="193"/>
      <c r="C204" s="194"/>
      <c r="D204" s="195" t="s">
        <v>168</v>
      </c>
      <c r="E204" s="196" t="s">
        <v>19</v>
      </c>
      <c r="F204" s="197" t="s">
        <v>76</v>
      </c>
      <c r="G204" s="194"/>
      <c r="H204" s="198">
        <v>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168</v>
      </c>
      <c r="AU204" s="204" t="s">
        <v>78</v>
      </c>
      <c r="AV204" s="13" t="s">
        <v>78</v>
      </c>
      <c r="AW204" s="13" t="s">
        <v>31</v>
      </c>
      <c r="AX204" s="13" t="s">
        <v>76</v>
      </c>
      <c r="AY204" s="204" t="s">
        <v>159</v>
      </c>
    </row>
    <row r="205" spans="1:65" s="2" customFormat="1" ht="16.5" customHeight="1">
      <c r="A205" s="36"/>
      <c r="B205" s="37"/>
      <c r="C205" s="180" t="s">
        <v>447</v>
      </c>
      <c r="D205" s="180" t="s">
        <v>161</v>
      </c>
      <c r="E205" s="181" t="s">
        <v>469</v>
      </c>
      <c r="F205" s="182" t="s">
        <v>470</v>
      </c>
      <c r="G205" s="183" t="s">
        <v>458</v>
      </c>
      <c r="H205" s="184">
        <v>1</v>
      </c>
      <c r="I205" s="185"/>
      <c r="J205" s="186">
        <f>ROUND(I205*H205,2)</f>
        <v>0</v>
      </c>
      <c r="K205" s="182" t="s">
        <v>19</v>
      </c>
      <c r="L205" s="41"/>
      <c r="M205" s="187" t="s">
        <v>19</v>
      </c>
      <c r="N205" s="188" t="s">
        <v>40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460</v>
      </c>
      <c r="AT205" s="191" t="s">
        <v>161</v>
      </c>
      <c r="AU205" s="191" t="s">
        <v>78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76</v>
      </c>
      <c r="BK205" s="192">
        <f>ROUND(I205*H205,2)</f>
        <v>0</v>
      </c>
      <c r="BL205" s="19" t="s">
        <v>460</v>
      </c>
      <c r="BM205" s="191" t="s">
        <v>1260</v>
      </c>
    </row>
    <row r="206" spans="1:65" s="15" customFormat="1" ht="11.25">
      <c r="B206" s="230"/>
      <c r="C206" s="231"/>
      <c r="D206" s="195" t="s">
        <v>168</v>
      </c>
      <c r="E206" s="232" t="s">
        <v>19</v>
      </c>
      <c r="F206" s="233" t="s">
        <v>472</v>
      </c>
      <c r="G206" s="231"/>
      <c r="H206" s="232" t="s">
        <v>19</v>
      </c>
      <c r="I206" s="234"/>
      <c r="J206" s="231"/>
      <c r="K206" s="231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168</v>
      </c>
      <c r="AU206" s="239" t="s">
        <v>78</v>
      </c>
      <c r="AV206" s="15" t="s">
        <v>76</v>
      </c>
      <c r="AW206" s="15" t="s">
        <v>31</v>
      </c>
      <c r="AX206" s="15" t="s">
        <v>69</v>
      </c>
      <c r="AY206" s="239" t="s">
        <v>159</v>
      </c>
    </row>
    <row r="207" spans="1:65" s="15" customFormat="1" ht="11.25">
      <c r="B207" s="230"/>
      <c r="C207" s="231"/>
      <c r="D207" s="195" t="s">
        <v>168</v>
      </c>
      <c r="E207" s="232" t="s">
        <v>19</v>
      </c>
      <c r="F207" s="233" t="s">
        <v>473</v>
      </c>
      <c r="G207" s="231"/>
      <c r="H207" s="232" t="s">
        <v>19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168</v>
      </c>
      <c r="AU207" s="239" t="s">
        <v>78</v>
      </c>
      <c r="AV207" s="15" t="s">
        <v>76</v>
      </c>
      <c r="AW207" s="15" t="s">
        <v>31</v>
      </c>
      <c r="AX207" s="15" t="s">
        <v>69</v>
      </c>
      <c r="AY207" s="239" t="s">
        <v>159</v>
      </c>
    </row>
    <row r="208" spans="1:65" s="13" customFormat="1" ht="11.25">
      <c r="B208" s="193"/>
      <c r="C208" s="194"/>
      <c r="D208" s="195" t="s">
        <v>168</v>
      </c>
      <c r="E208" s="196" t="s">
        <v>19</v>
      </c>
      <c r="F208" s="197" t="s">
        <v>76</v>
      </c>
      <c r="G208" s="194"/>
      <c r="H208" s="198">
        <v>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168</v>
      </c>
      <c r="AU208" s="204" t="s">
        <v>78</v>
      </c>
      <c r="AV208" s="13" t="s">
        <v>78</v>
      </c>
      <c r="AW208" s="13" t="s">
        <v>31</v>
      </c>
      <c r="AX208" s="13" t="s">
        <v>76</v>
      </c>
      <c r="AY208" s="204" t="s">
        <v>159</v>
      </c>
    </row>
    <row r="209" spans="1:65" s="12" customFormat="1" ht="22.9" customHeight="1">
      <c r="B209" s="164"/>
      <c r="C209" s="165"/>
      <c r="D209" s="166" t="s">
        <v>68</v>
      </c>
      <c r="E209" s="178" t="s">
        <v>474</v>
      </c>
      <c r="F209" s="178" t="s">
        <v>475</v>
      </c>
      <c r="G209" s="165"/>
      <c r="H209" s="165"/>
      <c r="I209" s="168"/>
      <c r="J209" s="179">
        <f>BK209</f>
        <v>0</v>
      </c>
      <c r="K209" s="165"/>
      <c r="L209" s="170"/>
      <c r="M209" s="171"/>
      <c r="N209" s="172"/>
      <c r="O209" s="172"/>
      <c r="P209" s="173">
        <f>SUM(P210:P214)</f>
        <v>0</v>
      </c>
      <c r="Q209" s="172"/>
      <c r="R209" s="173">
        <f>SUM(R210:R214)</f>
        <v>0</v>
      </c>
      <c r="S209" s="172"/>
      <c r="T209" s="174">
        <f>SUM(T210:T214)</f>
        <v>0</v>
      </c>
      <c r="AR209" s="175" t="s">
        <v>185</v>
      </c>
      <c r="AT209" s="176" t="s">
        <v>68</v>
      </c>
      <c r="AU209" s="176" t="s">
        <v>76</v>
      </c>
      <c r="AY209" s="175" t="s">
        <v>159</v>
      </c>
      <c r="BK209" s="177">
        <f>SUM(BK210:BK214)</f>
        <v>0</v>
      </c>
    </row>
    <row r="210" spans="1:65" s="2" customFormat="1" ht="16.5" customHeight="1">
      <c r="A210" s="36"/>
      <c r="B210" s="37"/>
      <c r="C210" s="180" t="s">
        <v>455</v>
      </c>
      <c r="D210" s="180" t="s">
        <v>161</v>
      </c>
      <c r="E210" s="181" t="s">
        <v>477</v>
      </c>
      <c r="F210" s="182" t="s">
        <v>475</v>
      </c>
      <c r="G210" s="183" t="s">
        <v>458</v>
      </c>
      <c r="H210" s="184">
        <v>1</v>
      </c>
      <c r="I210" s="185"/>
      <c r="J210" s="186">
        <f>ROUND(I210*H210,2)</f>
        <v>0</v>
      </c>
      <c r="K210" s="182" t="s">
        <v>459</v>
      </c>
      <c r="L210" s="41"/>
      <c r="M210" s="187" t="s">
        <v>19</v>
      </c>
      <c r="N210" s="188" t="s">
        <v>40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460</v>
      </c>
      <c r="AT210" s="191" t="s">
        <v>161</v>
      </c>
      <c r="AU210" s="191" t="s">
        <v>78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76</v>
      </c>
      <c r="BK210" s="192">
        <f>ROUND(I210*H210,2)</f>
        <v>0</v>
      </c>
      <c r="BL210" s="19" t="s">
        <v>460</v>
      </c>
      <c r="BM210" s="191" t="s">
        <v>1261</v>
      </c>
    </row>
    <row r="211" spans="1:65" s="15" customFormat="1" ht="11.25">
      <c r="B211" s="230"/>
      <c r="C211" s="231"/>
      <c r="D211" s="195" t="s">
        <v>168</v>
      </c>
      <c r="E211" s="232" t="s">
        <v>19</v>
      </c>
      <c r="F211" s="233" t="s">
        <v>479</v>
      </c>
      <c r="G211" s="231"/>
      <c r="H211" s="232" t="s">
        <v>19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168</v>
      </c>
      <c r="AU211" s="239" t="s">
        <v>78</v>
      </c>
      <c r="AV211" s="15" t="s">
        <v>76</v>
      </c>
      <c r="AW211" s="15" t="s">
        <v>31</v>
      </c>
      <c r="AX211" s="15" t="s">
        <v>69</v>
      </c>
      <c r="AY211" s="239" t="s">
        <v>159</v>
      </c>
    </row>
    <row r="212" spans="1:65" s="15" customFormat="1" ht="11.25">
      <c r="B212" s="230"/>
      <c r="C212" s="231"/>
      <c r="D212" s="195" t="s">
        <v>168</v>
      </c>
      <c r="E212" s="232" t="s">
        <v>19</v>
      </c>
      <c r="F212" s="233" t="s">
        <v>480</v>
      </c>
      <c r="G212" s="231"/>
      <c r="H212" s="232" t="s">
        <v>19</v>
      </c>
      <c r="I212" s="234"/>
      <c r="J212" s="231"/>
      <c r="K212" s="231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168</v>
      </c>
      <c r="AU212" s="239" t="s">
        <v>78</v>
      </c>
      <c r="AV212" s="15" t="s">
        <v>76</v>
      </c>
      <c r="AW212" s="15" t="s">
        <v>31</v>
      </c>
      <c r="AX212" s="15" t="s">
        <v>69</v>
      </c>
      <c r="AY212" s="239" t="s">
        <v>159</v>
      </c>
    </row>
    <row r="213" spans="1:65" s="15" customFormat="1" ht="11.25">
      <c r="B213" s="230"/>
      <c r="C213" s="231"/>
      <c r="D213" s="195" t="s">
        <v>168</v>
      </c>
      <c r="E213" s="232" t="s">
        <v>19</v>
      </c>
      <c r="F213" s="233" t="s">
        <v>481</v>
      </c>
      <c r="G213" s="231"/>
      <c r="H213" s="232" t="s">
        <v>19</v>
      </c>
      <c r="I213" s="234"/>
      <c r="J213" s="231"/>
      <c r="K213" s="231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168</v>
      </c>
      <c r="AU213" s="239" t="s">
        <v>78</v>
      </c>
      <c r="AV213" s="15" t="s">
        <v>76</v>
      </c>
      <c r="AW213" s="15" t="s">
        <v>31</v>
      </c>
      <c r="AX213" s="15" t="s">
        <v>69</v>
      </c>
      <c r="AY213" s="239" t="s">
        <v>159</v>
      </c>
    </row>
    <row r="214" spans="1:65" s="13" customFormat="1" ht="11.25">
      <c r="B214" s="193"/>
      <c r="C214" s="194"/>
      <c r="D214" s="195" t="s">
        <v>168</v>
      </c>
      <c r="E214" s="196" t="s">
        <v>19</v>
      </c>
      <c r="F214" s="197" t="s">
        <v>76</v>
      </c>
      <c r="G214" s="194"/>
      <c r="H214" s="198">
        <v>1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168</v>
      </c>
      <c r="AU214" s="204" t="s">
        <v>78</v>
      </c>
      <c r="AV214" s="13" t="s">
        <v>78</v>
      </c>
      <c r="AW214" s="13" t="s">
        <v>31</v>
      </c>
      <c r="AX214" s="13" t="s">
        <v>76</v>
      </c>
      <c r="AY214" s="204" t="s">
        <v>159</v>
      </c>
    </row>
    <row r="215" spans="1:65" s="12" customFormat="1" ht="22.9" customHeight="1">
      <c r="B215" s="164"/>
      <c r="C215" s="165"/>
      <c r="D215" s="166" t="s">
        <v>68</v>
      </c>
      <c r="E215" s="178" t="s">
        <v>482</v>
      </c>
      <c r="F215" s="178" t="s">
        <v>483</v>
      </c>
      <c r="G215" s="165"/>
      <c r="H215" s="165"/>
      <c r="I215" s="168"/>
      <c r="J215" s="179">
        <f>BK215</f>
        <v>0</v>
      </c>
      <c r="K215" s="165"/>
      <c r="L215" s="170"/>
      <c r="M215" s="171"/>
      <c r="N215" s="172"/>
      <c r="O215" s="172"/>
      <c r="P215" s="173">
        <f>SUM(P216:P224)</f>
        <v>0</v>
      </c>
      <c r="Q215" s="172"/>
      <c r="R215" s="173">
        <f>SUM(R216:R224)</f>
        <v>0</v>
      </c>
      <c r="S215" s="172"/>
      <c r="T215" s="174">
        <f>SUM(T216:T224)</f>
        <v>0</v>
      </c>
      <c r="AR215" s="175" t="s">
        <v>185</v>
      </c>
      <c r="AT215" s="176" t="s">
        <v>68</v>
      </c>
      <c r="AU215" s="176" t="s">
        <v>76</v>
      </c>
      <c r="AY215" s="175" t="s">
        <v>159</v>
      </c>
      <c r="BK215" s="177">
        <f>SUM(BK216:BK224)</f>
        <v>0</v>
      </c>
    </row>
    <row r="216" spans="1:65" s="2" customFormat="1" ht="16.5" customHeight="1">
      <c r="A216" s="36"/>
      <c r="B216" s="37"/>
      <c r="C216" s="180" t="s">
        <v>462</v>
      </c>
      <c r="D216" s="180" t="s">
        <v>161</v>
      </c>
      <c r="E216" s="181" t="s">
        <v>485</v>
      </c>
      <c r="F216" s="182" t="s">
        <v>483</v>
      </c>
      <c r="G216" s="183" t="s">
        <v>458</v>
      </c>
      <c r="H216" s="184">
        <v>1</v>
      </c>
      <c r="I216" s="185"/>
      <c r="J216" s="186">
        <f>ROUND(I216*H216,2)</f>
        <v>0</v>
      </c>
      <c r="K216" s="182" t="s">
        <v>19</v>
      </c>
      <c r="L216" s="41"/>
      <c r="M216" s="187" t="s">
        <v>19</v>
      </c>
      <c r="N216" s="188" t="s">
        <v>40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460</v>
      </c>
      <c r="AT216" s="191" t="s">
        <v>161</v>
      </c>
      <c r="AU216" s="191" t="s">
        <v>78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76</v>
      </c>
      <c r="BK216" s="192">
        <f>ROUND(I216*H216,2)</f>
        <v>0</v>
      </c>
      <c r="BL216" s="19" t="s">
        <v>460</v>
      </c>
      <c r="BM216" s="191" t="s">
        <v>1262</v>
      </c>
    </row>
    <row r="217" spans="1:65" s="15" customFormat="1" ht="11.25">
      <c r="B217" s="230"/>
      <c r="C217" s="231"/>
      <c r="D217" s="195" t="s">
        <v>168</v>
      </c>
      <c r="E217" s="232" t="s">
        <v>19</v>
      </c>
      <c r="F217" s="233" t="s">
        <v>487</v>
      </c>
      <c r="G217" s="231"/>
      <c r="H217" s="232" t="s">
        <v>19</v>
      </c>
      <c r="I217" s="234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168</v>
      </c>
      <c r="AU217" s="239" t="s">
        <v>78</v>
      </c>
      <c r="AV217" s="15" t="s">
        <v>76</v>
      </c>
      <c r="AW217" s="15" t="s">
        <v>31</v>
      </c>
      <c r="AX217" s="15" t="s">
        <v>69</v>
      </c>
      <c r="AY217" s="239" t="s">
        <v>159</v>
      </c>
    </row>
    <row r="218" spans="1:65" s="13" customFormat="1" ht="11.25">
      <c r="B218" s="193"/>
      <c r="C218" s="194"/>
      <c r="D218" s="195" t="s">
        <v>168</v>
      </c>
      <c r="E218" s="196" t="s">
        <v>19</v>
      </c>
      <c r="F218" s="197" t="s">
        <v>76</v>
      </c>
      <c r="G218" s="194"/>
      <c r="H218" s="198">
        <v>1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168</v>
      </c>
      <c r="AU218" s="204" t="s">
        <v>78</v>
      </c>
      <c r="AV218" s="13" t="s">
        <v>78</v>
      </c>
      <c r="AW218" s="13" t="s">
        <v>31</v>
      </c>
      <c r="AX218" s="13" t="s">
        <v>76</v>
      </c>
      <c r="AY218" s="204" t="s">
        <v>159</v>
      </c>
    </row>
    <row r="219" spans="1:65" s="2" customFormat="1" ht="16.5" customHeight="1">
      <c r="A219" s="36"/>
      <c r="B219" s="37"/>
      <c r="C219" s="180" t="s">
        <v>468</v>
      </c>
      <c r="D219" s="180" t="s">
        <v>161</v>
      </c>
      <c r="E219" s="181" t="s">
        <v>489</v>
      </c>
      <c r="F219" s="182" t="s">
        <v>490</v>
      </c>
      <c r="G219" s="183" t="s">
        <v>458</v>
      </c>
      <c r="H219" s="184">
        <v>1</v>
      </c>
      <c r="I219" s="185"/>
      <c r="J219" s="186">
        <f>ROUND(I219*H219,2)</f>
        <v>0</v>
      </c>
      <c r="K219" s="182" t="s">
        <v>459</v>
      </c>
      <c r="L219" s="41"/>
      <c r="M219" s="187" t="s">
        <v>19</v>
      </c>
      <c r="N219" s="188" t="s">
        <v>40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460</v>
      </c>
      <c r="AT219" s="191" t="s">
        <v>161</v>
      </c>
      <c r="AU219" s="191" t="s">
        <v>78</v>
      </c>
      <c r="AY219" s="19" t="s">
        <v>159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76</v>
      </c>
      <c r="BK219" s="192">
        <f>ROUND(I219*H219,2)</f>
        <v>0</v>
      </c>
      <c r="BL219" s="19" t="s">
        <v>460</v>
      </c>
      <c r="BM219" s="191" t="s">
        <v>1263</v>
      </c>
    </row>
    <row r="220" spans="1:65" s="15" customFormat="1" ht="11.25">
      <c r="B220" s="230"/>
      <c r="C220" s="231"/>
      <c r="D220" s="195" t="s">
        <v>168</v>
      </c>
      <c r="E220" s="232" t="s">
        <v>19</v>
      </c>
      <c r="F220" s="233" t="s">
        <v>492</v>
      </c>
      <c r="G220" s="231"/>
      <c r="H220" s="232" t="s">
        <v>19</v>
      </c>
      <c r="I220" s="234"/>
      <c r="J220" s="231"/>
      <c r="K220" s="231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168</v>
      </c>
      <c r="AU220" s="239" t="s">
        <v>78</v>
      </c>
      <c r="AV220" s="15" t="s">
        <v>76</v>
      </c>
      <c r="AW220" s="15" t="s">
        <v>31</v>
      </c>
      <c r="AX220" s="15" t="s">
        <v>69</v>
      </c>
      <c r="AY220" s="239" t="s">
        <v>159</v>
      </c>
    </row>
    <row r="221" spans="1:65" s="15" customFormat="1" ht="22.5">
      <c r="B221" s="230"/>
      <c r="C221" s="231"/>
      <c r="D221" s="195" t="s">
        <v>168</v>
      </c>
      <c r="E221" s="232" t="s">
        <v>19</v>
      </c>
      <c r="F221" s="233" t="s">
        <v>493</v>
      </c>
      <c r="G221" s="231"/>
      <c r="H221" s="232" t="s">
        <v>19</v>
      </c>
      <c r="I221" s="234"/>
      <c r="J221" s="231"/>
      <c r="K221" s="231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168</v>
      </c>
      <c r="AU221" s="239" t="s">
        <v>78</v>
      </c>
      <c r="AV221" s="15" t="s">
        <v>76</v>
      </c>
      <c r="AW221" s="15" t="s">
        <v>31</v>
      </c>
      <c r="AX221" s="15" t="s">
        <v>69</v>
      </c>
      <c r="AY221" s="239" t="s">
        <v>159</v>
      </c>
    </row>
    <row r="222" spans="1:65" s="15" customFormat="1" ht="11.25">
      <c r="B222" s="230"/>
      <c r="C222" s="231"/>
      <c r="D222" s="195" t="s">
        <v>168</v>
      </c>
      <c r="E222" s="232" t="s">
        <v>19</v>
      </c>
      <c r="F222" s="233" t="s">
        <v>494</v>
      </c>
      <c r="G222" s="231"/>
      <c r="H222" s="232" t="s">
        <v>19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168</v>
      </c>
      <c r="AU222" s="239" t="s">
        <v>78</v>
      </c>
      <c r="AV222" s="15" t="s">
        <v>76</v>
      </c>
      <c r="AW222" s="15" t="s">
        <v>31</v>
      </c>
      <c r="AX222" s="15" t="s">
        <v>69</v>
      </c>
      <c r="AY222" s="239" t="s">
        <v>159</v>
      </c>
    </row>
    <row r="223" spans="1:65" s="15" customFormat="1" ht="11.25">
      <c r="B223" s="230"/>
      <c r="C223" s="231"/>
      <c r="D223" s="195" t="s">
        <v>168</v>
      </c>
      <c r="E223" s="232" t="s">
        <v>19</v>
      </c>
      <c r="F223" s="233" t="s">
        <v>495</v>
      </c>
      <c r="G223" s="231"/>
      <c r="H223" s="232" t="s">
        <v>19</v>
      </c>
      <c r="I223" s="234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168</v>
      </c>
      <c r="AU223" s="239" t="s">
        <v>78</v>
      </c>
      <c r="AV223" s="15" t="s">
        <v>76</v>
      </c>
      <c r="AW223" s="15" t="s">
        <v>31</v>
      </c>
      <c r="AX223" s="15" t="s">
        <v>69</v>
      </c>
      <c r="AY223" s="239" t="s">
        <v>159</v>
      </c>
    </row>
    <row r="224" spans="1:65" s="13" customFormat="1" ht="11.25">
      <c r="B224" s="193"/>
      <c r="C224" s="194"/>
      <c r="D224" s="195" t="s">
        <v>168</v>
      </c>
      <c r="E224" s="196" t="s">
        <v>19</v>
      </c>
      <c r="F224" s="197" t="s">
        <v>76</v>
      </c>
      <c r="G224" s="194"/>
      <c r="H224" s="198">
        <v>1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168</v>
      </c>
      <c r="AU224" s="204" t="s">
        <v>78</v>
      </c>
      <c r="AV224" s="13" t="s">
        <v>78</v>
      </c>
      <c r="AW224" s="13" t="s">
        <v>31</v>
      </c>
      <c r="AX224" s="13" t="s">
        <v>76</v>
      </c>
      <c r="AY224" s="204" t="s">
        <v>159</v>
      </c>
    </row>
    <row r="225" spans="1:65" s="12" customFormat="1" ht="22.9" customHeight="1">
      <c r="B225" s="164"/>
      <c r="C225" s="165"/>
      <c r="D225" s="166" t="s">
        <v>68</v>
      </c>
      <c r="E225" s="178" t="s">
        <v>496</v>
      </c>
      <c r="F225" s="178" t="s">
        <v>497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SUM(P226:P232)</f>
        <v>0</v>
      </c>
      <c r="Q225" s="172"/>
      <c r="R225" s="173">
        <f>SUM(R226:R232)</f>
        <v>0</v>
      </c>
      <c r="S225" s="172"/>
      <c r="T225" s="174">
        <f>SUM(T226:T232)</f>
        <v>0</v>
      </c>
      <c r="AR225" s="175" t="s">
        <v>185</v>
      </c>
      <c r="AT225" s="176" t="s">
        <v>68</v>
      </c>
      <c r="AU225" s="176" t="s">
        <v>76</v>
      </c>
      <c r="AY225" s="175" t="s">
        <v>159</v>
      </c>
      <c r="BK225" s="177">
        <f>SUM(BK226:BK232)</f>
        <v>0</v>
      </c>
    </row>
    <row r="226" spans="1:65" s="2" customFormat="1" ht="16.5" customHeight="1">
      <c r="A226" s="36"/>
      <c r="B226" s="37"/>
      <c r="C226" s="180" t="s">
        <v>476</v>
      </c>
      <c r="D226" s="180" t="s">
        <v>161</v>
      </c>
      <c r="E226" s="181" t="s">
        <v>499</v>
      </c>
      <c r="F226" s="182" t="s">
        <v>497</v>
      </c>
      <c r="G226" s="183" t="s">
        <v>458</v>
      </c>
      <c r="H226" s="184">
        <v>1</v>
      </c>
      <c r="I226" s="185"/>
      <c r="J226" s="186">
        <f>ROUND(I226*H226,2)</f>
        <v>0</v>
      </c>
      <c r="K226" s="182" t="s">
        <v>19</v>
      </c>
      <c r="L226" s="41"/>
      <c r="M226" s="187" t="s">
        <v>19</v>
      </c>
      <c r="N226" s="188" t="s">
        <v>40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460</v>
      </c>
      <c r="AT226" s="191" t="s">
        <v>161</v>
      </c>
      <c r="AU226" s="191" t="s">
        <v>78</v>
      </c>
      <c r="AY226" s="19" t="s">
        <v>159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76</v>
      </c>
      <c r="BK226" s="192">
        <f>ROUND(I226*H226,2)</f>
        <v>0</v>
      </c>
      <c r="BL226" s="19" t="s">
        <v>460</v>
      </c>
      <c r="BM226" s="191" t="s">
        <v>1264</v>
      </c>
    </row>
    <row r="227" spans="1:65" s="2" customFormat="1" ht="16.5" customHeight="1">
      <c r="A227" s="36"/>
      <c r="B227" s="37"/>
      <c r="C227" s="180" t="s">
        <v>484</v>
      </c>
      <c r="D227" s="180" t="s">
        <v>161</v>
      </c>
      <c r="E227" s="181" t="s">
        <v>502</v>
      </c>
      <c r="F227" s="182" t="s">
        <v>503</v>
      </c>
      <c r="G227" s="183" t="s">
        <v>458</v>
      </c>
      <c r="H227" s="184">
        <v>1</v>
      </c>
      <c r="I227" s="185"/>
      <c r="J227" s="186">
        <f>ROUND(I227*H227,2)</f>
        <v>0</v>
      </c>
      <c r="K227" s="182" t="s">
        <v>459</v>
      </c>
      <c r="L227" s="41"/>
      <c r="M227" s="187" t="s">
        <v>19</v>
      </c>
      <c r="N227" s="188" t="s">
        <v>40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460</v>
      </c>
      <c r="AT227" s="191" t="s">
        <v>161</v>
      </c>
      <c r="AU227" s="191" t="s">
        <v>78</v>
      </c>
      <c r="AY227" s="19" t="s">
        <v>159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76</v>
      </c>
      <c r="BK227" s="192">
        <f>ROUND(I227*H227,2)</f>
        <v>0</v>
      </c>
      <c r="BL227" s="19" t="s">
        <v>460</v>
      </c>
      <c r="BM227" s="191" t="s">
        <v>1265</v>
      </c>
    </row>
    <row r="228" spans="1:65" s="15" customFormat="1" ht="22.5">
      <c r="B228" s="230"/>
      <c r="C228" s="231"/>
      <c r="D228" s="195" t="s">
        <v>168</v>
      </c>
      <c r="E228" s="232" t="s">
        <v>19</v>
      </c>
      <c r="F228" s="233" t="s">
        <v>505</v>
      </c>
      <c r="G228" s="231"/>
      <c r="H228" s="232" t="s">
        <v>19</v>
      </c>
      <c r="I228" s="234"/>
      <c r="J228" s="231"/>
      <c r="K228" s="231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168</v>
      </c>
      <c r="AU228" s="239" t="s">
        <v>78</v>
      </c>
      <c r="AV228" s="15" t="s">
        <v>76</v>
      </c>
      <c r="AW228" s="15" t="s">
        <v>31</v>
      </c>
      <c r="AX228" s="15" t="s">
        <v>69</v>
      </c>
      <c r="AY228" s="239" t="s">
        <v>159</v>
      </c>
    </row>
    <row r="229" spans="1:65" s="13" customFormat="1" ht="11.25">
      <c r="B229" s="193"/>
      <c r="C229" s="194"/>
      <c r="D229" s="195" t="s">
        <v>168</v>
      </c>
      <c r="E229" s="196" t="s">
        <v>19</v>
      </c>
      <c r="F229" s="197" t="s">
        <v>76</v>
      </c>
      <c r="G229" s="194"/>
      <c r="H229" s="198">
        <v>1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168</v>
      </c>
      <c r="AU229" s="204" t="s">
        <v>78</v>
      </c>
      <c r="AV229" s="13" t="s">
        <v>78</v>
      </c>
      <c r="AW229" s="13" t="s">
        <v>31</v>
      </c>
      <c r="AX229" s="13" t="s">
        <v>76</v>
      </c>
      <c r="AY229" s="204" t="s">
        <v>159</v>
      </c>
    </row>
    <row r="230" spans="1:65" s="2" customFormat="1" ht="16.5" customHeight="1">
      <c r="A230" s="36"/>
      <c r="B230" s="37"/>
      <c r="C230" s="180" t="s">
        <v>488</v>
      </c>
      <c r="D230" s="180" t="s">
        <v>161</v>
      </c>
      <c r="E230" s="181" t="s">
        <v>507</v>
      </c>
      <c r="F230" s="182" t="s">
        <v>508</v>
      </c>
      <c r="G230" s="183" t="s">
        <v>458</v>
      </c>
      <c r="H230" s="184">
        <v>1</v>
      </c>
      <c r="I230" s="185"/>
      <c r="J230" s="186">
        <f>ROUND(I230*H230,2)</f>
        <v>0</v>
      </c>
      <c r="K230" s="182" t="s">
        <v>459</v>
      </c>
      <c r="L230" s="41"/>
      <c r="M230" s="187" t="s">
        <v>19</v>
      </c>
      <c r="N230" s="188" t="s">
        <v>40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460</v>
      </c>
      <c r="AT230" s="191" t="s">
        <v>161</v>
      </c>
      <c r="AU230" s="191" t="s">
        <v>78</v>
      </c>
      <c r="AY230" s="19" t="s">
        <v>159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76</v>
      </c>
      <c r="BK230" s="192">
        <f>ROUND(I230*H230,2)</f>
        <v>0</v>
      </c>
      <c r="BL230" s="19" t="s">
        <v>460</v>
      </c>
      <c r="BM230" s="191" t="s">
        <v>1266</v>
      </c>
    </row>
    <row r="231" spans="1:65" s="15" customFormat="1" ht="11.25">
      <c r="B231" s="230"/>
      <c r="C231" s="231"/>
      <c r="D231" s="195" t="s">
        <v>168</v>
      </c>
      <c r="E231" s="232" t="s">
        <v>19</v>
      </c>
      <c r="F231" s="233" t="s">
        <v>510</v>
      </c>
      <c r="G231" s="231"/>
      <c r="H231" s="232" t="s">
        <v>19</v>
      </c>
      <c r="I231" s="234"/>
      <c r="J231" s="231"/>
      <c r="K231" s="231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168</v>
      </c>
      <c r="AU231" s="239" t="s">
        <v>78</v>
      </c>
      <c r="AV231" s="15" t="s">
        <v>76</v>
      </c>
      <c r="AW231" s="15" t="s">
        <v>31</v>
      </c>
      <c r="AX231" s="15" t="s">
        <v>69</v>
      </c>
      <c r="AY231" s="239" t="s">
        <v>159</v>
      </c>
    </row>
    <row r="232" spans="1:65" s="13" customFormat="1" ht="11.25">
      <c r="B232" s="193"/>
      <c r="C232" s="194"/>
      <c r="D232" s="195" t="s">
        <v>168</v>
      </c>
      <c r="E232" s="196" t="s">
        <v>19</v>
      </c>
      <c r="F232" s="197" t="s">
        <v>76</v>
      </c>
      <c r="G232" s="194"/>
      <c r="H232" s="198">
        <v>1</v>
      </c>
      <c r="I232" s="199"/>
      <c r="J232" s="194"/>
      <c r="K232" s="194"/>
      <c r="L232" s="200"/>
      <c r="M232" s="240"/>
      <c r="N232" s="241"/>
      <c r="O232" s="241"/>
      <c r="P232" s="241"/>
      <c r="Q232" s="241"/>
      <c r="R232" s="241"/>
      <c r="S232" s="241"/>
      <c r="T232" s="242"/>
      <c r="AT232" s="204" t="s">
        <v>168</v>
      </c>
      <c r="AU232" s="204" t="s">
        <v>78</v>
      </c>
      <c r="AV232" s="13" t="s">
        <v>78</v>
      </c>
      <c r="AW232" s="13" t="s">
        <v>31</v>
      </c>
      <c r="AX232" s="13" t="s">
        <v>76</v>
      </c>
      <c r="AY232" s="204" t="s">
        <v>159</v>
      </c>
    </row>
    <row r="233" spans="1:65" s="2" customFormat="1" ht="6.95" customHeight="1">
      <c r="A233" s="36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41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algorithmName="SHA-512" hashValue="hHZEGduA1zbGE4XTKBpw03f1COCAJEyeYdIN7tSaKV3e8AO8U5BjDA21i+5I4zfSjpFkSWZvLdrzC5Nl1LD8wA==" saltValue="sFCOIPLShvVePv0NZ4Oz16baWJZ2TPArvBtaCTV8LWqu1Mr/5yX7aUSXXQ14lcPL3hi2sV3xJZk2BSRznmHlaA==" spinCount="100000" sheet="1" objects="1" scenarios="1" formatColumns="0" formatRows="0" autoFilter="0"/>
  <autoFilter ref="C98:K232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1101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1267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27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ROUND((SUM(BE95:BE152)),  2)</f>
        <v>0</v>
      </c>
      <c r="G35" s="36"/>
      <c r="H35" s="36"/>
      <c r="I35" s="126">
        <v>0.21</v>
      </c>
      <c r="J35" s="125">
        <f>ROUND(((SUM(BE95:BE152))*I35),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ROUND((SUM(BF95:BF152)),  2)</f>
        <v>0</v>
      </c>
      <c r="G36" s="36"/>
      <c r="H36" s="36"/>
      <c r="I36" s="126">
        <v>0.15</v>
      </c>
      <c r="J36" s="125">
        <f>ROUND(((SUM(BF95:BF152))*I36),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ROUND((SUM(BG95:BG152)),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ROUND((SUM(BH95:BH152)),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ROUND((SUM(BI95:BI152)),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1101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401-2 - VEŘEJNÉ OSVĚTLENÍ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512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9" customFormat="1" ht="24.95" customHeight="1">
      <c r="B65" s="142"/>
      <c r="C65" s="143"/>
      <c r="D65" s="144" t="s">
        <v>513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514</v>
      </c>
      <c r="E66" s="145"/>
      <c r="F66" s="145"/>
      <c r="G66" s="145"/>
      <c r="H66" s="145"/>
      <c r="I66" s="145"/>
      <c r="J66" s="146">
        <f>J119</f>
        <v>0</v>
      </c>
      <c r="K66" s="143"/>
      <c r="L66" s="147"/>
    </row>
    <row r="67" spans="1:31" s="9" customFormat="1" ht="24.95" customHeight="1">
      <c r="B67" s="142"/>
      <c r="C67" s="143"/>
      <c r="D67" s="144" t="s">
        <v>515</v>
      </c>
      <c r="E67" s="145"/>
      <c r="F67" s="145"/>
      <c r="G67" s="145"/>
      <c r="H67" s="145"/>
      <c r="I67" s="145"/>
      <c r="J67" s="146">
        <f>J122</f>
        <v>0</v>
      </c>
      <c r="K67" s="143"/>
      <c r="L67" s="147"/>
    </row>
    <row r="68" spans="1:31" s="9" customFormat="1" ht="24.95" customHeight="1">
      <c r="B68" s="142"/>
      <c r="C68" s="143"/>
      <c r="D68" s="144" t="s">
        <v>516</v>
      </c>
      <c r="E68" s="145"/>
      <c r="F68" s="145"/>
      <c r="G68" s="145"/>
      <c r="H68" s="145"/>
      <c r="I68" s="145"/>
      <c r="J68" s="146">
        <f>J137</f>
        <v>0</v>
      </c>
      <c r="K68" s="143"/>
      <c r="L68" s="147"/>
    </row>
    <row r="69" spans="1:31" s="9" customFormat="1" ht="24.95" customHeight="1">
      <c r="B69" s="142"/>
      <c r="C69" s="143"/>
      <c r="D69" s="144" t="s">
        <v>517</v>
      </c>
      <c r="E69" s="145"/>
      <c r="F69" s="145"/>
      <c r="G69" s="145"/>
      <c r="H69" s="145"/>
      <c r="I69" s="145"/>
      <c r="J69" s="146">
        <f>J141</f>
        <v>0</v>
      </c>
      <c r="K69" s="143"/>
      <c r="L69" s="147"/>
    </row>
    <row r="70" spans="1:31" s="9" customFormat="1" ht="24.95" customHeight="1">
      <c r="B70" s="142"/>
      <c r="C70" s="143"/>
      <c r="D70" s="144" t="s">
        <v>518</v>
      </c>
      <c r="E70" s="145"/>
      <c r="F70" s="145"/>
      <c r="G70" s="145"/>
      <c r="H70" s="145"/>
      <c r="I70" s="145"/>
      <c r="J70" s="146">
        <f>J144</f>
        <v>0</v>
      </c>
      <c r="K70" s="143"/>
      <c r="L70" s="147"/>
    </row>
    <row r="71" spans="1:31" s="9" customFormat="1" ht="24.95" customHeight="1">
      <c r="B71" s="142"/>
      <c r="C71" s="143"/>
      <c r="D71" s="144" t="s">
        <v>519</v>
      </c>
      <c r="E71" s="145"/>
      <c r="F71" s="145"/>
      <c r="G71" s="145"/>
      <c r="H71" s="145"/>
      <c r="I71" s="145"/>
      <c r="J71" s="146">
        <f>J146</f>
        <v>0</v>
      </c>
      <c r="K71" s="143"/>
      <c r="L71" s="147"/>
    </row>
    <row r="72" spans="1:31" s="9" customFormat="1" ht="24.95" customHeight="1">
      <c r="B72" s="142"/>
      <c r="C72" s="143"/>
      <c r="D72" s="144" t="s">
        <v>520</v>
      </c>
      <c r="E72" s="145"/>
      <c r="F72" s="145"/>
      <c r="G72" s="145"/>
      <c r="H72" s="145"/>
      <c r="I72" s="145"/>
      <c r="J72" s="146">
        <f>J150</f>
        <v>0</v>
      </c>
      <c r="K72" s="143"/>
      <c r="L72" s="147"/>
    </row>
    <row r="73" spans="1:31" s="9" customFormat="1" ht="24.95" customHeight="1">
      <c r="B73" s="142"/>
      <c r="C73" s="143"/>
      <c r="D73" s="144" t="s">
        <v>521</v>
      </c>
      <c r="E73" s="145"/>
      <c r="F73" s="145"/>
      <c r="G73" s="145"/>
      <c r="H73" s="145"/>
      <c r="I73" s="145"/>
      <c r="J73" s="146">
        <f>J151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144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391" t="str">
        <f>E7</f>
        <v>Oprava povrchu komunikací, výměna vodovodu a kanalizace v Klatovech 2022, 1. část</v>
      </c>
      <c r="F83" s="392"/>
      <c r="G83" s="392"/>
      <c r="H83" s="392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1" t="s">
        <v>1101</v>
      </c>
      <c r="F85" s="393"/>
      <c r="G85" s="393"/>
      <c r="H85" s="393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123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5" t="str">
        <f>E11</f>
        <v>SO 401-2 - VEŘEJNÉ OSVĚTLENÍ</v>
      </c>
      <c r="F87" s="393"/>
      <c r="G87" s="393"/>
      <c r="H87" s="393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21. 12. 2021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31" t="s">
        <v>30</v>
      </c>
      <c r="J91" s="34" t="str">
        <f>E23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IF(E20="","",E20)</f>
        <v>Vyplň údaj</v>
      </c>
      <c r="G92" s="38"/>
      <c r="H92" s="38"/>
      <c r="I92" s="31" t="s">
        <v>32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145</v>
      </c>
      <c r="D94" s="156" t="s">
        <v>54</v>
      </c>
      <c r="E94" s="156" t="s">
        <v>50</v>
      </c>
      <c r="F94" s="156" t="s">
        <v>51</v>
      </c>
      <c r="G94" s="156" t="s">
        <v>146</v>
      </c>
      <c r="H94" s="156" t="s">
        <v>147</v>
      </c>
      <c r="I94" s="156" t="s">
        <v>148</v>
      </c>
      <c r="J94" s="156" t="s">
        <v>130</v>
      </c>
      <c r="K94" s="157" t="s">
        <v>149</v>
      </c>
      <c r="L94" s="158"/>
      <c r="M94" s="70" t="s">
        <v>19</v>
      </c>
      <c r="N94" s="71" t="s">
        <v>39</v>
      </c>
      <c r="O94" s="71" t="s">
        <v>150</v>
      </c>
      <c r="P94" s="71" t="s">
        <v>151</v>
      </c>
      <c r="Q94" s="71" t="s">
        <v>152</v>
      </c>
      <c r="R94" s="71" t="s">
        <v>153</v>
      </c>
      <c r="S94" s="71" t="s">
        <v>154</v>
      </c>
      <c r="T94" s="72" t="s">
        <v>155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156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P96+P98+P119+P122+P137+P141+P144+P146+P150+P151</f>
        <v>0</v>
      </c>
      <c r="Q95" s="74"/>
      <c r="R95" s="161">
        <f>R96+R98+R119+R122+R137+R141+R144+R146+R150+R151</f>
        <v>0</v>
      </c>
      <c r="S95" s="74"/>
      <c r="T95" s="162">
        <f>T96+T98+T119+T122+T137+T141+T144+T146+T150+T151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68</v>
      </c>
      <c r="AU95" s="19" t="s">
        <v>131</v>
      </c>
      <c r="BK95" s="163">
        <f>BK96+BK98+BK119+BK122+BK137+BK141+BK144+BK146+BK150+BK151</f>
        <v>0</v>
      </c>
    </row>
    <row r="96" spans="1:63" s="12" customFormat="1" ht="25.9" customHeight="1">
      <c r="B96" s="164"/>
      <c r="C96" s="165"/>
      <c r="D96" s="166" t="s">
        <v>68</v>
      </c>
      <c r="E96" s="167" t="s">
        <v>314</v>
      </c>
      <c r="F96" s="167" t="s">
        <v>522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</v>
      </c>
      <c r="S96" s="172"/>
      <c r="T96" s="174">
        <f>T97</f>
        <v>0</v>
      </c>
      <c r="AR96" s="175" t="s">
        <v>76</v>
      </c>
      <c r="AT96" s="176" t="s">
        <v>68</v>
      </c>
      <c r="AU96" s="176" t="s">
        <v>69</v>
      </c>
      <c r="AY96" s="175" t="s">
        <v>159</v>
      </c>
      <c r="BK96" s="177">
        <f>BK97</f>
        <v>0</v>
      </c>
    </row>
    <row r="97" spans="1:65" s="2" customFormat="1" ht="16.5" customHeight="1">
      <c r="A97" s="36"/>
      <c r="B97" s="37"/>
      <c r="C97" s="180" t="s">
        <v>76</v>
      </c>
      <c r="D97" s="180" t="s">
        <v>161</v>
      </c>
      <c r="E97" s="181" t="s">
        <v>523</v>
      </c>
      <c r="F97" s="182" t="s">
        <v>524</v>
      </c>
      <c r="G97" s="183" t="s">
        <v>182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40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166</v>
      </c>
      <c r="AT97" s="191" t="s">
        <v>161</v>
      </c>
      <c r="AU97" s="191" t="s">
        <v>76</v>
      </c>
      <c r="AY97" s="19" t="s">
        <v>159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76</v>
      </c>
      <c r="BK97" s="192">
        <f>ROUND(I97*H97,2)</f>
        <v>0</v>
      </c>
      <c r="BL97" s="19" t="s">
        <v>166</v>
      </c>
      <c r="BM97" s="191" t="s">
        <v>78</v>
      </c>
    </row>
    <row r="98" spans="1:65" s="12" customFormat="1" ht="25.9" customHeight="1">
      <c r="B98" s="164"/>
      <c r="C98" s="165"/>
      <c r="D98" s="166" t="s">
        <v>68</v>
      </c>
      <c r="E98" s="167" t="s">
        <v>525</v>
      </c>
      <c r="F98" s="167" t="s">
        <v>526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SUM(P99:P118)</f>
        <v>0</v>
      </c>
      <c r="Q98" s="172"/>
      <c r="R98" s="173">
        <f>SUM(R99:R118)</f>
        <v>0</v>
      </c>
      <c r="S98" s="172"/>
      <c r="T98" s="174">
        <f>SUM(T99:T118)</f>
        <v>0</v>
      </c>
      <c r="AR98" s="175" t="s">
        <v>76</v>
      </c>
      <c r="AT98" s="176" t="s">
        <v>68</v>
      </c>
      <c r="AU98" s="176" t="s">
        <v>69</v>
      </c>
      <c r="AY98" s="175" t="s">
        <v>159</v>
      </c>
      <c r="BK98" s="177">
        <f>SUM(BK99:BK118)</f>
        <v>0</v>
      </c>
    </row>
    <row r="99" spans="1:65" s="2" customFormat="1" ht="16.5" customHeight="1">
      <c r="A99" s="36"/>
      <c r="B99" s="37"/>
      <c r="C99" s="180" t="s">
        <v>78</v>
      </c>
      <c r="D99" s="180" t="s">
        <v>161</v>
      </c>
      <c r="E99" s="181" t="s">
        <v>527</v>
      </c>
      <c r="F99" s="182" t="s">
        <v>528</v>
      </c>
      <c r="G99" s="183" t="s">
        <v>341</v>
      </c>
      <c r="H99" s="184">
        <v>4</v>
      </c>
      <c r="I99" s="185"/>
      <c r="J99" s="186">
        <f t="shared" ref="J99:J118" si="0">ROUND(I99*H99,2)</f>
        <v>0</v>
      </c>
      <c r="K99" s="182" t="s">
        <v>19</v>
      </c>
      <c r="L99" s="41"/>
      <c r="M99" s="187" t="s">
        <v>19</v>
      </c>
      <c r="N99" s="188" t="s">
        <v>40</v>
      </c>
      <c r="O99" s="66"/>
      <c r="P99" s="189">
        <f t="shared" ref="P99:P118" si="1">O99*H99</f>
        <v>0</v>
      </c>
      <c r="Q99" s="189">
        <v>0</v>
      </c>
      <c r="R99" s="189">
        <f t="shared" ref="R99:R118" si="2">Q99*H99</f>
        <v>0</v>
      </c>
      <c r="S99" s="189">
        <v>0</v>
      </c>
      <c r="T99" s="190">
        <f t="shared" ref="T99:T118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166</v>
      </c>
      <c r="AT99" s="191" t="s">
        <v>161</v>
      </c>
      <c r="AU99" s="191" t="s">
        <v>76</v>
      </c>
      <c r="AY99" s="19" t="s">
        <v>159</v>
      </c>
      <c r="BE99" s="192">
        <f t="shared" ref="BE99:BE118" si="4">IF(N99="základní",J99,0)</f>
        <v>0</v>
      </c>
      <c r="BF99" s="192">
        <f t="shared" ref="BF99:BF118" si="5">IF(N99="snížená",J99,0)</f>
        <v>0</v>
      </c>
      <c r="BG99" s="192">
        <f t="shared" ref="BG99:BG118" si="6">IF(N99="zákl. přenesená",J99,0)</f>
        <v>0</v>
      </c>
      <c r="BH99" s="192">
        <f t="shared" ref="BH99:BH118" si="7">IF(N99="sníž. přenesená",J99,0)</f>
        <v>0</v>
      </c>
      <c r="BI99" s="192">
        <f t="shared" ref="BI99:BI118" si="8">IF(N99="nulová",J99,0)</f>
        <v>0</v>
      </c>
      <c r="BJ99" s="19" t="s">
        <v>76</v>
      </c>
      <c r="BK99" s="192">
        <f t="shared" ref="BK99:BK118" si="9">ROUND(I99*H99,2)</f>
        <v>0</v>
      </c>
      <c r="BL99" s="19" t="s">
        <v>166</v>
      </c>
      <c r="BM99" s="191" t="s">
        <v>166</v>
      </c>
    </row>
    <row r="100" spans="1:65" s="2" customFormat="1" ht="16.5" customHeight="1">
      <c r="A100" s="36"/>
      <c r="B100" s="37"/>
      <c r="C100" s="180" t="s">
        <v>175</v>
      </c>
      <c r="D100" s="180" t="s">
        <v>161</v>
      </c>
      <c r="E100" s="181" t="s">
        <v>529</v>
      </c>
      <c r="F100" s="182" t="s">
        <v>530</v>
      </c>
      <c r="G100" s="183" t="s">
        <v>341</v>
      </c>
      <c r="H100" s="184">
        <v>4</v>
      </c>
      <c r="I100" s="185"/>
      <c r="J100" s="186">
        <f t="shared" si="0"/>
        <v>0</v>
      </c>
      <c r="K100" s="182" t="s">
        <v>19</v>
      </c>
      <c r="L100" s="41"/>
      <c r="M100" s="187" t="s">
        <v>19</v>
      </c>
      <c r="N100" s="188" t="s">
        <v>40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166</v>
      </c>
      <c r="AT100" s="191" t="s">
        <v>161</v>
      </c>
      <c r="AU100" s="191" t="s">
        <v>76</v>
      </c>
      <c r="AY100" s="19" t="s">
        <v>159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76</v>
      </c>
      <c r="BK100" s="192">
        <f t="shared" si="9"/>
        <v>0</v>
      </c>
      <c r="BL100" s="19" t="s">
        <v>166</v>
      </c>
      <c r="BM100" s="191" t="s">
        <v>189</v>
      </c>
    </row>
    <row r="101" spans="1:65" s="2" customFormat="1" ht="16.5" customHeight="1">
      <c r="A101" s="36"/>
      <c r="B101" s="37"/>
      <c r="C101" s="216" t="s">
        <v>166</v>
      </c>
      <c r="D101" s="216" t="s">
        <v>238</v>
      </c>
      <c r="E101" s="217" t="s">
        <v>531</v>
      </c>
      <c r="F101" s="218" t="s">
        <v>532</v>
      </c>
      <c r="G101" s="219" t="s">
        <v>341</v>
      </c>
      <c r="H101" s="220">
        <v>4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40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203</v>
      </c>
      <c r="AT101" s="191" t="s">
        <v>238</v>
      </c>
      <c r="AU101" s="191" t="s">
        <v>76</v>
      </c>
      <c r="AY101" s="19" t="s">
        <v>159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76</v>
      </c>
      <c r="BK101" s="192">
        <f t="shared" si="9"/>
        <v>0</v>
      </c>
      <c r="BL101" s="19" t="s">
        <v>166</v>
      </c>
      <c r="BM101" s="191" t="s">
        <v>203</v>
      </c>
    </row>
    <row r="102" spans="1:65" s="2" customFormat="1" ht="16.5" customHeight="1">
      <c r="A102" s="36"/>
      <c r="B102" s="37"/>
      <c r="C102" s="180" t="s">
        <v>185</v>
      </c>
      <c r="D102" s="180" t="s">
        <v>161</v>
      </c>
      <c r="E102" s="181" t="s">
        <v>533</v>
      </c>
      <c r="F102" s="182" t="s">
        <v>534</v>
      </c>
      <c r="G102" s="183" t="s">
        <v>341</v>
      </c>
      <c r="H102" s="184">
        <v>4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40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166</v>
      </c>
      <c r="AT102" s="191" t="s">
        <v>161</v>
      </c>
      <c r="AU102" s="191" t="s">
        <v>76</v>
      </c>
      <c r="AY102" s="19" t="s">
        <v>159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76</v>
      </c>
      <c r="BK102" s="192">
        <f t="shared" si="9"/>
        <v>0</v>
      </c>
      <c r="BL102" s="19" t="s">
        <v>166</v>
      </c>
      <c r="BM102" s="191" t="s">
        <v>213</v>
      </c>
    </row>
    <row r="103" spans="1:65" s="2" customFormat="1" ht="16.5" customHeight="1">
      <c r="A103" s="36"/>
      <c r="B103" s="37"/>
      <c r="C103" s="216" t="s">
        <v>189</v>
      </c>
      <c r="D103" s="216" t="s">
        <v>238</v>
      </c>
      <c r="E103" s="217" t="s">
        <v>535</v>
      </c>
      <c r="F103" s="218" t="s">
        <v>536</v>
      </c>
      <c r="G103" s="219" t="s">
        <v>341</v>
      </c>
      <c r="H103" s="220">
        <v>35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40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203</v>
      </c>
      <c r="AT103" s="191" t="s">
        <v>238</v>
      </c>
      <c r="AU103" s="191" t="s">
        <v>76</v>
      </c>
      <c r="AY103" s="19" t="s">
        <v>159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76</v>
      </c>
      <c r="BK103" s="192">
        <f t="shared" si="9"/>
        <v>0</v>
      </c>
      <c r="BL103" s="19" t="s">
        <v>166</v>
      </c>
      <c r="BM103" s="191" t="s">
        <v>222</v>
      </c>
    </row>
    <row r="104" spans="1:65" s="2" customFormat="1" ht="21.75" customHeight="1">
      <c r="A104" s="36"/>
      <c r="B104" s="37"/>
      <c r="C104" s="216" t="s">
        <v>194</v>
      </c>
      <c r="D104" s="216" t="s">
        <v>238</v>
      </c>
      <c r="E104" s="217" t="s">
        <v>537</v>
      </c>
      <c r="F104" s="218" t="s">
        <v>538</v>
      </c>
      <c r="G104" s="219" t="s">
        <v>182</v>
      </c>
      <c r="H104" s="220">
        <v>32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40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203</v>
      </c>
      <c r="AT104" s="191" t="s">
        <v>238</v>
      </c>
      <c r="AU104" s="191" t="s">
        <v>76</v>
      </c>
      <c r="AY104" s="19" t="s">
        <v>159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76</v>
      </c>
      <c r="BK104" s="192">
        <f t="shared" si="9"/>
        <v>0</v>
      </c>
      <c r="BL104" s="19" t="s">
        <v>166</v>
      </c>
      <c r="BM104" s="191" t="s">
        <v>233</v>
      </c>
    </row>
    <row r="105" spans="1:65" s="2" customFormat="1" ht="21.75" customHeight="1">
      <c r="A105" s="36"/>
      <c r="B105" s="37"/>
      <c r="C105" s="180" t="s">
        <v>203</v>
      </c>
      <c r="D105" s="180" t="s">
        <v>161</v>
      </c>
      <c r="E105" s="181" t="s">
        <v>539</v>
      </c>
      <c r="F105" s="182" t="s">
        <v>540</v>
      </c>
      <c r="G105" s="183" t="s">
        <v>182</v>
      </c>
      <c r="H105" s="184">
        <v>125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40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76</v>
      </c>
      <c r="AY105" s="19" t="s">
        <v>159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76</v>
      </c>
      <c r="BK105" s="192">
        <f t="shared" si="9"/>
        <v>0</v>
      </c>
      <c r="BL105" s="19" t="s">
        <v>166</v>
      </c>
      <c r="BM105" s="191" t="s">
        <v>243</v>
      </c>
    </row>
    <row r="106" spans="1:65" s="2" customFormat="1" ht="16.5" customHeight="1">
      <c r="A106" s="36"/>
      <c r="B106" s="37"/>
      <c r="C106" s="216" t="s">
        <v>208</v>
      </c>
      <c r="D106" s="216" t="s">
        <v>238</v>
      </c>
      <c r="E106" s="217" t="s">
        <v>541</v>
      </c>
      <c r="F106" s="218" t="s">
        <v>542</v>
      </c>
      <c r="G106" s="219" t="s">
        <v>182</v>
      </c>
      <c r="H106" s="220">
        <v>125.001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40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203</v>
      </c>
      <c r="AT106" s="191" t="s">
        <v>238</v>
      </c>
      <c r="AU106" s="191" t="s">
        <v>76</v>
      </c>
      <c r="AY106" s="19" t="s">
        <v>159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76</v>
      </c>
      <c r="BK106" s="192">
        <f t="shared" si="9"/>
        <v>0</v>
      </c>
      <c r="BL106" s="19" t="s">
        <v>166</v>
      </c>
      <c r="BM106" s="191" t="s">
        <v>253</v>
      </c>
    </row>
    <row r="107" spans="1:65" s="2" customFormat="1" ht="21.75" customHeight="1">
      <c r="A107" s="36"/>
      <c r="B107" s="37"/>
      <c r="C107" s="180" t="s">
        <v>213</v>
      </c>
      <c r="D107" s="180" t="s">
        <v>161</v>
      </c>
      <c r="E107" s="181" t="s">
        <v>543</v>
      </c>
      <c r="F107" s="182" t="s">
        <v>544</v>
      </c>
      <c r="G107" s="183" t="s">
        <v>182</v>
      </c>
      <c r="H107" s="184">
        <v>20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40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166</v>
      </c>
      <c r="AT107" s="191" t="s">
        <v>161</v>
      </c>
      <c r="AU107" s="191" t="s">
        <v>76</v>
      </c>
      <c r="AY107" s="19" t="s">
        <v>159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76</v>
      </c>
      <c r="BK107" s="192">
        <f t="shared" si="9"/>
        <v>0</v>
      </c>
      <c r="BL107" s="19" t="s">
        <v>166</v>
      </c>
      <c r="BM107" s="191" t="s">
        <v>264</v>
      </c>
    </row>
    <row r="108" spans="1:65" s="2" customFormat="1" ht="16.5" customHeight="1">
      <c r="A108" s="36"/>
      <c r="B108" s="37"/>
      <c r="C108" s="216" t="s">
        <v>218</v>
      </c>
      <c r="D108" s="216" t="s">
        <v>238</v>
      </c>
      <c r="E108" s="217" t="s">
        <v>545</v>
      </c>
      <c r="F108" s="218" t="s">
        <v>546</v>
      </c>
      <c r="G108" s="219" t="s">
        <v>182</v>
      </c>
      <c r="H108" s="220">
        <v>20.001000000000001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40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203</v>
      </c>
      <c r="AT108" s="191" t="s">
        <v>238</v>
      </c>
      <c r="AU108" s="191" t="s">
        <v>76</v>
      </c>
      <c r="AY108" s="19" t="s">
        <v>159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76</v>
      </c>
      <c r="BK108" s="192">
        <f t="shared" si="9"/>
        <v>0</v>
      </c>
      <c r="BL108" s="19" t="s">
        <v>166</v>
      </c>
      <c r="BM108" s="191" t="s">
        <v>273</v>
      </c>
    </row>
    <row r="109" spans="1:65" s="2" customFormat="1" ht="21.75" customHeight="1">
      <c r="A109" s="36"/>
      <c r="B109" s="37"/>
      <c r="C109" s="180" t="s">
        <v>222</v>
      </c>
      <c r="D109" s="180" t="s">
        <v>161</v>
      </c>
      <c r="E109" s="181" t="s">
        <v>547</v>
      </c>
      <c r="F109" s="182" t="s">
        <v>548</v>
      </c>
      <c r="G109" s="183" t="s">
        <v>182</v>
      </c>
      <c r="H109" s="184">
        <v>120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40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76</v>
      </c>
      <c r="AY109" s="19" t="s">
        <v>159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76</v>
      </c>
      <c r="BK109" s="192">
        <f t="shared" si="9"/>
        <v>0</v>
      </c>
      <c r="BL109" s="19" t="s">
        <v>166</v>
      </c>
      <c r="BM109" s="191" t="s">
        <v>283</v>
      </c>
    </row>
    <row r="110" spans="1:65" s="2" customFormat="1" ht="16.5" customHeight="1">
      <c r="A110" s="36"/>
      <c r="B110" s="37"/>
      <c r="C110" s="216" t="s">
        <v>227</v>
      </c>
      <c r="D110" s="216" t="s">
        <v>238</v>
      </c>
      <c r="E110" s="217" t="s">
        <v>549</v>
      </c>
      <c r="F110" s="218" t="s">
        <v>550</v>
      </c>
      <c r="G110" s="219" t="s">
        <v>256</v>
      </c>
      <c r="H110" s="220">
        <v>74.400000000000006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40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203</v>
      </c>
      <c r="AT110" s="191" t="s">
        <v>238</v>
      </c>
      <c r="AU110" s="191" t="s">
        <v>76</v>
      </c>
      <c r="AY110" s="19" t="s">
        <v>159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76</v>
      </c>
      <c r="BK110" s="192">
        <f t="shared" si="9"/>
        <v>0</v>
      </c>
      <c r="BL110" s="19" t="s">
        <v>166</v>
      </c>
      <c r="BM110" s="191" t="s">
        <v>292</v>
      </c>
    </row>
    <row r="111" spans="1:65" s="2" customFormat="1" ht="21.75" customHeight="1">
      <c r="A111" s="36"/>
      <c r="B111" s="37"/>
      <c r="C111" s="180" t="s">
        <v>233</v>
      </c>
      <c r="D111" s="180" t="s">
        <v>161</v>
      </c>
      <c r="E111" s="181" t="s">
        <v>551</v>
      </c>
      <c r="F111" s="182" t="s">
        <v>552</v>
      </c>
      <c r="G111" s="183" t="s">
        <v>341</v>
      </c>
      <c r="H111" s="184">
        <v>15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40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166</v>
      </c>
      <c r="AT111" s="191" t="s">
        <v>161</v>
      </c>
      <c r="AU111" s="191" t="s">
        <v>76</v>
      </c>
      <c r="AY111" s="19" t="s">
        <v>159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76</v>
      </c>
      <c r="BK111" s="192">
        <f t="shared" si="9"/>
        <v>0</v>
      </c>
      <c r="BL111" s="19" t="s">
        <v>166</v>
      </c>
      <c r="BM111" s="191" t="s">
        <v>300</v>
      </c>
    </row>
    <row r="112" spans="1:65" s="2" customFormat="1" ht="16.5" customHeight="1">
      <c r="A112" s="36"/>
      <c r="B112" s="37"/>
      <c r="C112" s="216" t="s">
        <v>8</v>
      </c>
      <c r="D112" s="216" t="s">
        <v>238</v>
      </c>
      <c r="E112" s="217" t="s">
        <v>553</v>
      </c>
      <c r="F112" s="218" t="s">
        <v>554</v>
      </c>
      <c r="G112" s="219" t="s">
        <v>341</v>
      </c>
      <c r="H112" s="220">
        <v>10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40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203</v>
      </c>
      <c r="AT112" s="191" t="s">
        <v>238</v>
      </c>
      <c r="AU112" s="191" t="s">
        <v>76</v>
      </c>
      <c r="AY112" s="19" t="s">
        <v>159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76</v>
      </c>
      <c r="BK112" s="192">
        <f t="shared" si="9"/>
        <v>0</v>
      </c>
      <c r="BL112" s="19" t="s">
        <v>166</v>
      </c>
      <c r="BM112" s="191" t="s">
        <v>309</v>
      </c>
    </row>
    <row r="113" spans="1:65" s="2" customFormat="1" ht="21.75" customHeight="1">
      <c r="A113" s="36"/>
      <c r="B113" s="37"/>
      <c r="C113" s="216" t="s">
        <v>243</v>
      </c>
      <c r="D113" s="216" t="s">
        <v>238</v>
      </c>
      <c r="E113" s="217" t="s">
        <v>555</v>
      </c>
      <c r="F113" s="218" t="s">
        <v>556</v>
      </c>
      <c r="G113" s="219" t="s">
        <v>341</v>
      </c>
      <c r="H113" s="220">
        <v>5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40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203</v>
      </c>
      <c r="AT113" s="191" t="s">
        <v>238</v>
      </c>
      <c r="AU113" s="191" t="s">
        <v>76</v>
      </c>
      <c r="AY113" s="19" t="s">
        <v>159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76</v>
      </c>
      <c r="BK113" s="192">
        <f t="shared" si="9"/>
        <v>0</v>
      </c>
      <c r="BL113" s="19" t="s">
        <v>166</v>
      </c>
      <c r="BM113" s="191" t="s">
        <v>321</v>
      </c>
    </row>
    <row r="114" spans="1:65" s="2" customFormat="1" ht="21.75" customHeight="1">
      <c r="A114" s="36"/>
      <c r="B114" s="37"/>
      <c r="C114" s="180" t="s">
        <v>248</v>
      </c>
      <c r="D114" s="180" t="s">
        <v>161</v>
      </c>
      <c r="E114" s="181" t="s">
        <v>557</v>
      </c>
      <c r="F114" s="182" t="s">
        <v>558</v>
      </c>
      <c r="G114" s="183" t="s">
        <v>182</v>
      </c>
      <c r="H114" s="184">
        <v>135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40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166</v>
      </c>
      <c r="AT114" s="191" t="s">
        <v>161</v>
      </c>
      <c r="AU114" s="191" t="s">
        <v>76</v>
      </c>
      <c r="AY114" s="19" t="s">
        <v>159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76</v>
      </c>
      <c r="BK114" s="192">
        <f t="shared" si="9"/>
        <v>0</v>
      </c>
      <c r="BL114" s="19" t="s">
        <v>166</v>
      </c>
      <c r="BM114" s="191" t="s">
        <v>329</v>
      </c>
    </row>
    <row r="115" spans="1:65" s="2" customFormat="1" ht="21.75" customHeight="1">
      <c r="A115" s="36"/>
      <c r="B115" s="37"/>
      <c r="C115" s="216" t="s">
        <v>253</v>
      </c>
      <c r="D115" s="216" t="s">
        <v>238</v>
      </c>
      <c r="E115" s="217" t="s">
        <v>559</v>
      </c>
      <c r="F115" s="218" t="s">
        <v>560</v>
      </c>
      <c r="G115" s="219" t="s">
        <v>182</v>
      </c>
      <c r="H115" s="220">
        <v>135.00200000000001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40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203</v>
      </c>
      <c r="AT115" s="191" t="s">
        <v>238</v>
      </c>
      <c r="AU115" s="191" t="s">
        <v>76</v>
      </c>
      <c r="AY115" s="19" t="s">
        <v>159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76</v>
      </c>
      <c r="BK115" s="192">
        <f t="shared" si="9"/>
        <v>0</v>
      </c>
      <c r="BL115" s="19" t="s">
        <v>166</v>
      </c>
      <c r="BM115" s="191" t="s">
        <v>338</v>
      </c>
    </row>
    <row r="116" spans="1:65" s="2" customFormat="1" ht="21.75" customHeight="1">
      <c r="A116" s="36"/>
      <c r="B116" s="37"/>
      <c r="C116" s="180" t="s">
        <v>259</v>
      </c>
      <c r="D116" s="180" t="s">
        <v>161</v>
      </c>
      <c r="E116" s="181" t="s">
        <v>565</v>
      </c>
      <c r="F116" s="182" t="s">
        <v>566</v>
      </c>
      <c r="G116" s="183" t="s">
        <v>341</v>
      </c>
      <c r="H116" s="184">
        <v>10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40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76</v>
      </c>
      <c r="AY116" s="19" t="s">
        <v>159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76</v>
      </c>
      <c r="BK116" s="192">
        <f t="shared" si="9"/>
        <v>0</v>
      </c>
      <c r="BL116" s="19" t="s">
        <v>166</v>
      </c>
      <c r="BM116" s="191" t="s">
        <v>347</v>
      </c>
    </row>
    <row r="117" spans="1:65" s="2" customFormat="1" ht="21.75" customHeight="1">
      <c r="A117" s="36"/>
      <c r="B117" s="37"/>
      <c r="C117" s="180" t="s">
        <v>264</v>
      </c>
      <c r="D117" s="180" t="s">
        <v>161</v>
      </c>
      <c r="E117" s="181" t="s">
        <v>569</v>
      </c>
      <c r="F117" s="182" t="s">
        <v>570</v>
      </c>
      <c r="G117" s="183" t="s">
        <v>341</v>
      </c>
      <c r="H117" s="184">
        <v>24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40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166</v>
      </c>
      <c r="AT117" s="191" t="s">
        <v>161</v>
      </c>
      <c r="AU117" s="191" t="s">
        <v>76</v>
      </c>
      <c r="AY117" s="19" t="s">
        <v>159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76</v>
      </c>
      <c r="BK117" s="192">
        <f t="shared" si="9"/>
        <v>0</v>
      </c>
      <c r="BL117" s="19" t="s">
        <v>166</v>
      </c>
      <c r="BM117" s="191" t="s">
        <v>355</v>
      </c>
    </row>
    <row r="118" spans="1:65" s="2" customFormat="1" ht="21.75" customHeight="1">
      <c r="A118" s="36"/>
      <c r="B118" s="37"/>
      <c r="C118" s="180" t="s">
        <v>7</v>
      </c>
      <c r="D118" s="180" t="s">
        <v>161</v>
      </c>
      <c r="E118" s="181" t="s">
        <v>571</v>
      </c>
      <c r="F118" s="182" t="s">
        <v>572</v>
      </c>
      <c r="G118" s="183" t="s">
        <v>341</v>
      </c>
      <c r="H118" s="184">
        <v>40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40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166</v>
      </c>
      <c r="AT118" s="191" t="s">
        <v>161</v>
      </c>
      <c r="AU118" s="191" t="s">
        <v>76</v>
      </c>
      <c r="AY118" s="19" t="s">
        <v>159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76</v>
      </c>
      <c r="BK118" s="192">
        <f t="shared" si="9"/>
        <v>0</v>
      </c>
      <c r="BL118" s="19" t="s">
        <v>166</v>
      </c>
      <c r="BM118" s="191" t="s">
        <v>363</v>
      </c>
    </row>
    <row r="119" spans="1:65" s="12" customFormat="1" ht="25.9" customHeight="1">
      <c r="B119" s="164"/>
      <c r="C119" s="165"/>
      <c r="D119" s="166" t="s">
        <v>68</v>
      </c>
      <c r="E119" s="167" t="s">
        <v>579</v>
      </c>
      <c r="F119" s="167" t="s">
        <v>580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SUM(P120:P121)</f>
        <v>0</v>
      </c>
      <c r="Q119" s="172"/>
      <c r="R119" s="173">
        <f>SUM(R120:R121)</f>
        <v>0</v>
      </c>
      <c r="S119" s="172"/>
      <c r="T119" s="174">
        <f>SUM(T120:T121)</f>
        <v>0</v>
      </c>
      <c r="AR119" s="175" t="s">
        <v>76</v>
      </c>
      <c r="AT119" s="176" t="s">
        <v>68</v>
      </c>
      <c r="AU119" s="176" t="s">
        <v>69</v>
      </c>
      <c r="AY119" s="175" t="s">
        <v>159</v>
      </c>
      <c r="BK119" s="177">
        <f>SUM(BK120:BK121)</f>
        <v>0</v>
      </c>
    </row>
    <row r="120" spans="1:65" s="2" customFormat="1" ht="16.5" customHeight="1">
      <c r="A120" s="36"/>
      <c r="B120" s="37"/>
      <c r="C120" s="180" t="s">
        <v>273</v>
      </c>
      <c r="D120" s="180" t="s">
        <v>161</v>
      </c>
      <c r="E120" s="181" t="s">
        <v>581</v>
      </c>
      <c r="F120" s="182" t="s">
        <v>582</v>
      </c>
      <c r="G120" s="183" t="s">
        <v>583</v>
      </c>
      <c r="H120" s="184">
        <v>5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166</v>
      </c>
      <c r="AT120" s="191" t="s">
        <v>161</v>
      </c>
      <c r="AU120" s="191" t="s">
        <v>76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166</v>
      </c>
      <c r="BM120" s="191" t="s">
        <v>371</v>
      </c>
    </row>
    <row r="121" spans="1:65" s="2" customFormat="1" ht="16.5" customHeight="1">
      <c r="A121" s="36"/>
      <c r="B121" s="37"/>
      <c r="C121" s="180" t="s">
        <v>277</v>
      </c>
      <c r="D121" s="180" t="s">
        <v>161</v>
      </c>
      <c r="E121" s="181" t="s">
        <v>584</v>
      </c>
      <c r="F121" s="182" t="s">
        <v>585</v>
      </c>
      <c r="G121" s="183" t="s">
        <v>341</v>
      </c>
      <c r="H121" s="184">
        <v>1</v>
      </c>
      <c r="I121" s="185"/>
      <c r="J121" s="186">
        <f>ROUND(I121*H121,2)</f>
        <v>0</v>
      </c>
      <c r="K121" s="182" t="s">
        <v>19</v>
      </c>
      <c r="L121" s="41"/>
      <c r="M121" s="187" t="s">
        <v>19</v>
      </c>
      <c r="N121" s="188" t="s">
        <v>40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76</v>
      </c>
      <c r="AY121" s="19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166</v>
      </c>
      <c r="BM121" s="191" t="s">
        <v>380</v>
      </c>
    </row>
    <row r="122" spans="1:65" s="12" customFormat="1" ht="25.9" customHeight="1">
      <c r="B122" s="164"/>
      <c r="C122" s="165"/>
      <c r="D122" s="166" t="s">
        <v>68</v>
      </c>
      <c r="E122" s="167" t="s">
        <v>586</v>
      </c>
      <c r="F122" s="167" t="s">
        <v>587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SUM(P123:P136)</f>
        <v>0</v>
      </c>
      <c r="Q122" s="172"/>
      <c r="R122" s="173">
        <f>SUM(R123:R136)</f>
        <v>0</v>
      </c>
      <c r="S122" s="172"/>
      <c r="T122" s="174">
        <f>SUM(T123:T136)</f>
        <v>0</v>
      </c>
      <c r="AR122" s="175" t="s">
        <v>76</v>
      </c>
      <c r="AT122" s="176" t="s">
        <v>68</v>
      </c>
      <c r="AU122" s="176" t="s">
        <v>69</v>
      </c>
      <c r="AY122" s="175" t="s">
        <v>159</v>
      </c>
      <c r="BK122" s="177">
        <f>SUM(BK123:BK136)</f>
        <v>0</v>
      </c>
    </row>
    <row r="123" spans="1:65" s="2" customFormat="1" ht="16.5" customHeight="1">
      <c r="A123" s="36"/>
      <c r="B123" s="37"/>
      <c r="C123" s="180" t="s">
        <v>283</v>
      </c>
      <c r="D123" s="180" t="s">
        <v>161</v>
      </c>
      <c r="E123" s="181" t="s">
        <v>588</v>
      </c>
      <c r="F123" s="182" t="s">
        <v>589</v>
      </c>
      <c r="G123" s="183" t="s">
        <v>197</v>
      </c>
      <c r="H123" s="184">
        <v>4</v>
      </c>
      <c r="I123" s="185"/>
      <c r="J123" s="186">
        <f t="shared" ref="J123:J136" si="10">ROUND(I123*H123,2)</f>
        <v>0</v>
      </c>
      <c r="K123" s="182" t="s">
        <v>19</v>
      </c>
      <c r="L123" s="41"/>
      <c r="M123" s="187" t="s">
        <v>19</v>
      </c>
      <c r="N123" s="188" t="s">
        <v>40</v>
      </c>
      <c r="O123" s="66"/>
      <c r="P123" s="189">
        <f t="shared" ref="P123:P136" si="11">O123*H123</f>
        <v>0</v>
      </c>
      <c r="Q123" s="189">
        <v>0</v>
      </c>
      <c r="R123" s="189">
        <f t="shared" ref="R123:R136" si="12">Q123*H123</f>
        <v>0</v>
      </c>
      <c r="S123" s="189">
        <v>0</v>
      </c>
      <c r="T123" s="190">
        <f t="shared" ref="T123:T136" si="13"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166</v>
      </c>
      <c r="AT123" s="191" t="s">
        <v>161</v>
      </c>
      <c r="AU123" s="191" t="s">
        <v>76</v>
      </c>
      <c r="AY123" s="19" t="s">
        <v>159</v>
      </c>
      <c r="BE123" s="192">
        <f t="shared" ref="BE123:BE136" si="14">IF(N123="základní",J123,0)</f>
        <v>0</v>
      </c>
      <c r="BF123" s="192">
        <f t="shared" ref="BF123:BF136" si="15">IF(N123="snížená",J123,0)</f>
        <v>0</v>
      </c>
      <c r="BG123" s="192">
        <f t="shared" ref="BG123:BG136" si="16">IF(N123="zákl. přenesená",J123,0)</f>
        <v>0</v>
      </c>
      <c r="BH123" s="192">
        <f t="shared" ref="BH123:BH136" si="17">IF(N123="sníž. přenesená",J123,0)</f>
        <v>0</v>
      </c>
      <c r="BI123" s="192">
        <f t="shared" ref="BI123:BI136" si="18">IF(N123="nulová",J123,0)</f>
        <v>0</v>
      </c>
      <c r="BJ123" s="19" t="s">
        <v>76</v>
      </c>
      <c r="BK123" s="192">
        <f t="shared" ref="BK123:BK136" si="19">ROUND(I123*H123,2)</f>
        <v>0</v>
      </c>
      <c r="BL123" s="19" t="s">
        <v>166</v>
      </c>
      <c r="BM123" s="191" t="s">
        <v>392</v>
      </c>
    </row>
    <row r="124" spans="1:65" s="2" customFormat="1" ht="21.75" customHeight="1">
      <c r="A124" s="36"/>
      <c r="B124" s="37"/>
      <c r="C124" s="180" t="s">
        <v>287</v>
      </c>
      <c r="D124" s="180" t="s">
        <v>161</v>
      </c>
      <c r="E124" s="181" t="s">
        <v>590</v>
      </c>
      <c r="F124" s="182" t="s">
        <v>591</v>
      </c>
      <c r="G124" s="183" t="s">
        <v>341</v>
      </c>
      <c r="H124" s="184">
        <v>4</v>
      </c>
      <c r="I124" s="185"/>
      <c r="J124" s="186">
        <f t="shared" si="10"/>
        <v>0</v>
      </c>
      <c r="K124" s="182" t="s">
        <v>19</v>
      </c>
      <c r="L124" s="41"/>
      <c r="M124" s="187" t="s">
        <v>19</v>
      </c>
      <c r="N124" s="188" t="s">
        <v>40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166</v>
      </c>
      <c r="AT124" s="191" t="s">
        <v>161</v>
      </c>
      <c r="AU124" s="191" t="s">
        <v>76</v>
      </c>
      <c r="AY124" s="19" t="s">
        <v>159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76</v>
      </c>
      <c r="BK124" s="192">
        <f t="shared" si="19"/>
        <v>0</v>
      </c>
      <c r="BL124" s="19" t="s">
        <v>166</v>
      </c>
      <c r="BM124" s="191" t="s">
        <v>400</v>
      </c>
    </row>
    <row r="125" spans="1:65" s="2" customFormat="1" ht="16.5" customHeight="1">
      <c r="A125" s="36"/>
      <c r="B125" s="37"/>
      <c r="C125" s="216" t="s">
        <v>292</v>
      </c>
      <c r="D125" s="216" t="s">
        <v>238</v>
      </c>
      <c r="E125" s="217" t="s">
        <v>592</v>
      </c>
      <c r="F125" s="218" t="s">
        <v>593</v>
      </c>
      <c r="G125" s="219" t="s">
        <v>341</v>
      </c>
      <c r="H125" s="220">
        <v>4</v>
      </c>
      <c r="I125" s="221"/>
      <c r="J125" s="222">
        <f t="shared" si="10"/>
        <v>0</v>
      </c>
      <c r="K125" s="218" t="s">
        <v>19</v>
      </c>
      <c r="L125" s="223"/>
      <c r="M125" s="224" t="s">
        <v>19</v>
      </c>
      <c r="N125" s="225" t="s">
        <v>40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203</v>
      </c>
      <c r="AT125" s="191" t="s">
        <v>238</v>
      </c>
      <c r="AU125" s="191" t="s">
        <v>76</v>
      </c>
      <c r="AY125" s="19" t="s">
        <v>159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76</v>
      </c>
      <c r="BK125" s="192">
        <f t="shared" si="19"/>
        <v>0</v>
      </c>
      <c r="BL125" s="19" t="s">
        <v>166</v>
      </c>
      <c r="BM125" s="191" t="s">
        <v>409</v>
      </c>
    </row>
    <row r="126" spans="1:65" s="2" customFormat="1" ht="16.5" customHeight="1">
      <c r="A126" s="36"/>
      <c r="B126" s="37"/>
      <c r="C126" s="216" t="s">
        <v>296</v>
      </c>
      <c r="D126" s="216" t="s">
        <v>238</v>
      </c>
      <c r="E126" s="217" t="s">
        <v>594</v>
      </c>
      <c r="F126" s="218" t="s">
        <v>595</v>
      </c>
      <c r="G126" s="219" t="s">
        <v>197</v>
      </c>
      <c r="H126" s="220">
        <v>2</v>
      </c>
      <c r="I126" s="221"/>
      <c r="J126" s="222">
        <f t="shared" si="10"/>
        <v>0</v>
      </c>
      <c r="K126" s="218" t="s">
        <v>19</v>
      </c>
      <c r="L126" s="223"/>
      <c r="M126" s="224" t="s">
        <v>19</v>
      </c>
      <c r="N126" s="225" t="s">
        <v>40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203</v>
      </c>
      <c r="AT126" s="191" t="s">
        <v>238</v>
      </c>
      <c r="AU126" s="191" t="s">
        <v>76</v>
      </c>
      <c r="AY126" s="19" t="s">
        <v>159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76</v>
      </c>
      <c r="BK126" s="192">
        <f t="shared" si="19"/>
        <v>0</v>
      </c>
      <c r="BL126" s="19" t="s">
        <v>166</v>
      </c>
      <c r="BM126" s="191" t="s">
        <v>418</v>
      </c>
    </row>
    <row r="127" spans="1:65" s="2" customFormat="1" ht="16.5" customHeight="1">
      <c r="A127" s="36"/>
      <c r="B127" s="37"/>
      <c r="C127" s="216" t="s">
        <v>300</v>
      </c>
      <c r="D127" s="216" t="s">
        <v>238</v>
      </c>
      <c r="E127" s="217" t="s">
        <v>596</v>
      </c>
      <c r="F127" s="218" t="s">
        <v>597</v>
      </c>
      <c r="G127" s="219" t="s">
        <v>230</v>
      </c>
      <c r="H127" s="220">
        <v>4</v>
      </c>
      <c r="I127" s="221"/>
      <c r="J127" s="222">
        <f t="shared" si="10"/>
        <v>0</v>
      </c>
      <c r="K127" s="218" t="s">
        <v>19</v>
      </c>
      <c r="L127" s="223"/>
      <c r="M127" s="224" t="s">
        <v>19</v>
      </c>
      <c r="N127" s="225" t="s">
        <v>40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203</v>
      </c>
      <c r="AT127" s="191" t="s">
        <v>238</v>
      </c>
      <c r="AU127" s="191" t="s">
        <v>76</v>
      </c>
      <c r="AY127" s="19" t="s">
        <v>159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76</v>
      </c>
      <c r="BK127" s="192">
        <f t="shared" si="19"/>
        <v>0</v>
      </c>
      <c r="BL127" s="19" t="s">
        <v>166</v>
      </c>
      <c r="BM127" s="191" t="s">
        <v>426</v>
      </c>
    </row>
    <row r="128" spans="1:65" s="2" customFormat="1" ht="16.5" customHeight="1">
      <c r="A128" s="36"/>
      <c r="B128" s="37"/>
      <c r="C128" s="180" t="s">
        <v>304</v>
      </c>
      <c r="D128" s="180" t="s">
        <v>161</v>
      </c>
      <c r="E128" s="181" t="s">
        <v>598</v>
      </c>
      <c r="F128" s="182" t="s">
        <v>599</v>
      </c>
      <c r="G128" s="183" t="s">
        <v>182</v>
      </c>
      <c r="H128" s="184">
        <v>100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40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166</v>
      </c>
      <c r="AT128" s="191" t="s">
        <v>161</v>
      </c>
      <c r="AU128" s="191" t="s">
        <v>76</v>
      </c>
      <c r="AY128" s="19" t="s">
        <v>159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76</v>
      </c>
      <c r="BK128" s="192">
        <f t="shared" si="19"/>
        <v>0</v>
      </c>
      <c r="BL128" s="19" t="s">
        <v>166</v>
      </c>
      <c r="BM128" s="191" t="s">
        <v>436</v>
      </c>
    </row>
    <row r="129" spans="1:65" s="2" customFormat="1" ht="16.5" customHeight="1">
      <c r="A129" s="36"/>
      <c r="B129" s="37"/>
      <c r="C129" s="180" t="s">
        <v>309</v>
      </c>
      <c r="D129" s="180" t="s">
        <v>161</v>
      </c>
      <c r="E129" s="181" t="s">
        <v>601</v>
      </c>
      <c r="F129" s="182" t="s">
        <v>602</v>
      </c>
      <c r="G129" s="183" t="s">
        <v>182</v>
      </c>
      <c r="H129" s="184">
        <v>10</v>
      </c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40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166</v>
      </c>
      <c r="AT129" s="191" t="s">
        <v>161</v>
      </c>
      <c r="AU129" s="191" t="s">
        <v>76</v>
      </c>
      <c r="AY129" s="19" t="s">
        <v>159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76</v>
      </c>
      <c r="BK129" s="192">
        <f t="shared" si="19"/>
        <v>0</v>
      </c>
      <c r="BL129" s="19" t="s">
        <v>166</v>
      </c>
      <c r="BM129" s="191" t="s">
        <v>447</v>
      </c>
    </row>
    <row r="130" spans="1:65" s="2" customFormat="1" ht="16.5" customHeight="1">
      <c r="A130" s="36"/>
      <c r="B130" s="37"/>
      <c r="C130" s="180" t="s">
        <v>314</v>
      </c>
      <c r="D130" s="180" t="s">
        <v>161</v>
      </c>
      <c r="E130" s="181" t="s">
        <v>604</v>
      </c>
      <c r="F130" s="182" t="s">
        <v>605</v>
      </c>
      <c r="G130" s="183" t="s">
        <v>182</v>
      </c>
      <c r="H130" s="184">
        <v>110</v>
      </c>
      <c r="I130" s="185"/>
      <c r="J130" s="186">
        <f t="shared" si="10"/>
        <v>0</v>
      </c>
      <c r="K130" s="182" t="s">
        <v>19</v>
      </c>
      <c r="L130" s="41"/>
      <c r="M130" s="187" t="s">
        <v>19</v>
      </c>
      <c r="N130" s="188" t="s">
        <v>40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166</v>
      </c>
      <c r="AT130" s="191" t="s">
        <v>161</v>
      </c>
      <c r="AU130" s="191" t="s">
        <v>76</v>
      </c>
      <c r="AY130" s="19" t="s">
        <v>159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76</v>
      </c>
      <c r="BK130" s="192">
        <f t="shared" si="19"/>
        <v>0</v>
      </c>
      <c r="BL130" s="19" t="s">
        <v>166</v>
      </c>
      <c r="BM130" s="191" t="s">
        <v>462</v>
      </c>
    </row>
    <row r="131" spans="1:65" s="2" customFormat="1" ht="16.5" customHeight="1">
      <c r="A131" s="36"/>
      <c r="B131" s="37"/>
      <c r="C131" s="216" t="s">
        <v>321</v>
      </c>
      <c r="D131" s="216" t="s">
        <v>238</v>
      </c>
      <c r="E131" s="217" t="s">
        <v>607</v>
      </c>
      <c r="F131" s="218" t="s">
        <v>608</v>
      </c>
      <c r="G131" s="219" t="s">
        <v>182</v>
      </c>
      <c r="H131" s="220">
        <v>110</v>
      </c>
      <c r="I131" s="221"/>
      <c r="J131" s="222">
        <f t="shared" si="10"/>
        <v>0</v>
      </c>
      <c r="K131" s="218" t="s">
        <v>19</v>
      </c>
      <c r="L131" s="223"/>
      <c r="M131" s="224" t="s">
        <v>19</v>
      </c>
      <c r="N131" s="225" t="s">
        <v>40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203</v>
      </c>
      <c r="AT131" s="191" t="s">
        <v>238</v>
      </c>
      <c r="AU131" s="191" t="s">
        <v>76</v>
      </c>
      <c r="AY131" s="19" t="s">
        <v>159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76</v>
      </c>
      <c r="BK131" s="192">
        <f t="shared" si="19"/>
        <v>0</v>
      </c>
      <c r="BL131" s="19" t="s">
        <v>166</v>
      </c>
      <c r="BM131" s="191" t="s">
        <v>476</v>
      </c>
    </row>
    <row r="132" spans="1:65" s="2" customFormat="1" ht="16.5" customHeight="1">
      <c r="A132" s="36"/>
      <c r="B132" s="37"/>
      <c r="C132" s="180" t="s">
        <v>325</v>
      </c>
      <c r="D132" s="180" t="s">
        <v>161</v>
      </c>
      <c r="E132" s="181" t="s">
        <v>610</v>
      </c>
      <c r="F132" s="182" t="s">
        <v>611</v>
      </c>
      <c r="G132" s="183" t="s">
        <v>182</v>
      </c>
      <c r="H132" s="184">
        <v>100</v>
      </c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40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166</v>
      </c>
      <c r="AT132" s="191" t="s">
        <v>161</v>
      </c>
      <c r="AU132" s="191" t="s">
        <v>76</v>
      </c>
      <c r="AY132" s="19" t="s">
        <v>159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76</v>
      </c>
      <c r="BK132" s="192">
        <f t="shared" si="19"/>
        <v>0</v>
      </c>
      <c r="BL132" s="19" t="s">
        <v>166</v>
      </c>
      <c r="BM132" s="191" t="s">
        <v>488</v>
      </c>
    </row>
    <row r="133" spans="1:65" s="2" customFormat="1" ht="16.5" customHeight="1">
      <c r="A133" s="36"/>
      <c r="B133" s="37"/>
      <c r="C133" s="180" t="s">
        <v>329</v>
      </c>
      <c r="D133" s="180" t="s">
        <v>161</v>
      </c>
      <c r="E133" s="181" t="s">
        <v>613</v>
      </c>
      <c r="F133" s="182" t="s">
        <v>614</v>
      </c>
      <c r="G133" s="183" t="s">
        <v>182</v>
      </c>
      <c r="H133" s="184">
        <v>10</v>
      </c>
      <c r="I133" s="185"/>
      <c r="J133" s="186">
        <f t="shared" si="10"/>
        <v>0</v>
      </c>
      <c r="K133" s="182" t="s">
        <v>19</v>
      </c>
      <c r="L133" s="41"/>
      <c r="M133" s="187" t="s">
        <v>19</v>
      </c>
      <c r="N133" s="188" t="s">
        <v>40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166</v>
      </c>
      <c r="AT133" s="191" t="s">
        <v>161</v>
      </c>
      <c r="AU133" s="191" t="s">
        <v>76</v>
      </c>
      <c r="AY133" s="19" t="s">
        <v>159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76</v>
      </c>
      <c r="BK133" s="192">
        <f t="shared" si="19"/>
        <v>0</v>
      </c>
      <c r="BL133" s="19" t="s">
        <v>166</v>
      </c>
      <c r="BM133" s="191" t="s">
        <v>501</v>
      </c>
    </row>
    <row r="134" spans="1:65" s="2" customFormat="1" ht="16.5" customHeight="1">
      <c r="A134" s="36"/>
      <c r="B134" s="37"/>
      <c r="C134" s="180" t="s">
        <v>333</v>
      </c>
      <c r="D134" s="180" t="s">
        <v>161</v>
      </c>
      <c r="E134" s="181" t="s">
        <v>616</v>
      </c>
      <c r="F134" s="182" t="s">
        <v>617</v>
      </c>
      <c r="G134" s="183" t="s">
        <v>230</v>
      </c>
      <c r="H134" s="184">
        <v>9.9629999999999992</v>
      </c>
      <c r="I134" s="185"/>
      <c r="J134" s="186">
        <f t="shared" si="10"/>
        <v>0</v>
      </c>
      <c r="K134" s="182" t="s">
        <v>19</v>
      </c>
      <c r="L134" s="41"/>
      <c r="M134" s="187" t="s">
        <v>19</v>
      </c>
      <c r="N134" s="188" t="s">
        <v>40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76</v>
      </c>
      <c r="AY134" s="19" t="s">
        <v>159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76</v>
      </c>
      <c r="BK134" s="192">
        <f t="shared" si="19"/>
        <v>0</v>
      </c>
      <c r="BL134" s="19" t="s">
        <v>166</v>
      </c>
      <c r="BM134" s="191" t="s">
        <v>600</v>
      </c>
    </row>
    <row r="135" spans="1:65" s="2" customFormat="1" ht="21.75" customHeight="1">
      <c r="A135" s="36"/>
      <c r="B135" s="37"/>
      <c r="C135" s="180" t="s">
        <v>338</v>
      </c>
      <c r="D135" s="180" t="s">
        <v>161</v>
      </c>
      <c r="E135" s="181" t="s">
        <v>619</v>
      </c>
      <c r="F135" s="182" t="s">
        <v>620</v>
      </c>
      <c r="G135" s="183" t="s">
        <v>230</v>
      </c>
      <c r="H135" s="184">
        <v>49.8</v>
      </c>
      <c r="I135" s="185"/>
      <c r="J135" s="186">
        <f t="shared" si="10"/>
        <v>0</v>
      </c>
      <c r="K135" s="182" t="s">
        <v>19</v>
      </c>
      <c r="L135" s="41"/>
      <c r="M135" s="187" t="s">
        <v>19</v>
      </c>
      <c r="N135" s="188" t="s">
        <v>40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166</v>
      </c>
      <c r="AT135" s="191" t="s">
        <v>161</v>
      </c>
      <c r="AU135" s="191" t="s">
        <v>76</v>
      </c>
      <c r="AY135" s="19" t="s">
        <v>159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76</v>
      </c>
      <c r="BK135" s="192">
        <f t="shared" si="19"/>
        <v>0</v>
      </c>
      <c r="BL135" s="19" t="s">
        <v>166</v>
      </c>
      <c r="BM135" s="191" t="s">
        <v>603</v>
      </c>
    </row>
    <row r="136" spans="1:65" s="2" customFormat="1" ht="16.5" customHeight="1">
      <c r="A136" s="36"/>
      <c r="B136" s="37"/>
      <c r="C136" s="180" t="s">
        <v>343</v>
      </c>
      <c r="D136" s="180" t="s">
        <v>161</v>
      </c>
      <c r="E136" s="181" t="s">
        <v>622</v>
      </c>
      <c r="F136" s="182" t="s">
        <v>623</v>
      </c>
      <c r="G136" s="183" t="s">
        <v>197</v>
      </c>
      <c r="H136" s="184">
        <v>4</v>
      </c>
      <c r="I136" s="185"/>
      <c r="J136" s="186">
        <f t="shared" si="10"/>
        <v>0</v>
      </c>
      <c r="K136" s="182" t="s">
        <v>19</v>
      </c>
      <c r="L136" s="41"/>
      <c r="M136" s="187" t="s">
        <v>19</v>
      </c>
      <c r="N136" s="188" t="s">
        <v>40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166</v>
      </c>
      <c r="AT136" s="191" t="s">
        <v>161</v>
      </c>
      <c r="AU136" s="191" t="s">
        <v>76</v>
      </c>
      <c r="AY136" s="19" t="s">
        <v>159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76</v>
      </c>
      <c r="BK136" s="192">
        <f t="shared" si="19"/>
        <v>0</v>
      </c>
      <c r="BL136" s="19" t="s">
        <v>166</v>
      </c>
      <c r="BM136" s="191" t="s">
        <v>606</v>
      </c>
    </row>
    <row r="137" spans="1:65" s="12" customFormat="1" ht="25.9" customHeight="1">
      <c r="B137" s="164"/>
      <c r="C137" s="165"/>
      <c r="D137" s="166" t="s">
        <v>68</v>
      </c>
      <c r="E137" s="167" t="s">
        <v>625</v>
      </c>
      <c r="F137" s="167" t="s">
        <v>626</v>
      </c>
      <c r="G137" s="165"/>
      <c r="H137" s="165"/>
      <c r="I137" s="168"/>
      <c r="J137" s="169">
        <f>BK137</f>
        <v>0</v>
      </c>
      <c r="K137" s="165"/>
      <c r="L137" s="170"/>
      <c r="M137" s="171"/>
      <c r="N137" s="172"/>
      <c r="O137" s="172"/>
      <c r="P137" s="173">
        <f>SUM(P138:P140)</f>
        <v>0</v>
      </c>
      <c r="Q137" s="172"/>
      <c r="R137" s="173">
        <f>SUM(R138:R140)</f>
        <v>0</v>
      </c>
      <c r="S137" s="172"/>
      <c r="T137" s="174">
        <f>SUM(T138:T140)</f>
        <v>0</v>
      </c>
      <c r="AR137" s="175" t="s">
        <v>76</v>
      </c>
      <c r="AT137" s="176" t="s">
        <v>68</v>
      </c>
      <c r="AU137" s="176" t="s">
        <v>69</v>
      </c>
      <c r="AY137" s="175" t="s">
        <v>159</v>
      </c>
      <c r="BK137" s="177">
        <f>SUM(BK138:BK140)</f>
        <v>0</v>
      </c>
    </row>
    <row r="138" spans="1:65" s="2" customFormat="1" ht="16.5" customHeight="1">
      <c r="A138" s="36"/>
      <c r="B138" s="37"/>
      <c r="C138" s="180" t="s">
        <v>347</v>
      </c>
      <c r="D138" s="180" t="s">
        <v>161</v>
      </c>
      <c r="E138" s="181" t="s">
        <v>627</v>
      </c>
      <c r="F138" s="182" t="s">
        <v>628</v>
      </c>
      <c r="G138" s="183" t="s">
        <v>341</v>
      </c>
      <c r="H138" s="184">
        <v>4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40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166</v>
      </c>
      <c r="AT138" s="191" t="s">
        <v>161</v>
      </c>
      <c r="AU138" s="191" t="s">
        <v>76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76</v>
      </c>
      <c r="BK138" s="192">
        <f>ROUND(I138*H138,2)</f>
        <v>0</v>
      </c>
      <c r="BL138" s="19" t="s">
        <v>166</v>
      </c>
      <c r="BM138" s="191" t="s">
        <v>609</v>
      </c>
    </row>
    <row r="139" spans="1:65" s="2" customFormat="1" ht="16.5" customHeight="1">
      <c r="A139" s="36"/>
      <c r="B139" s="37"/>
      <c r="C139" s="180" t="s">
        <v>351</v>
      </c>
      <c r="D139" s="180" t="s">
        <v>161</v>
      </c>
      <c r="E139" s="181" t="s">
        <v>630</v>
      </c>
      <c r="F139" s="182" t="s">
        <v>631</v>
      </c>
      <c r="G139" s="183" t="s">
        <v>341</v>
      </c>
      <c r="H139" s="184">
        <v>4</v>
      </c>
      <c r="I139" s="185"/>
      <c r="J139" s="186">
        <f>ROUND(I139*H139,2)</f>
        <v>0</v>
      </c>
      <c r="K139" s="182" t="s">
        <v>19</v>
      </c>
      <c r="L139" s="41"/>
      <c r="M139" s="187" t="s">
        <v>19</v>
      </c>
      <c r="N139" s="188" t="s">
        <v>40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166</v>
      </c>
      <c r="AT139" s="191" t="s">
        <v>161</v>
      </c>
      <c r="AU139" s="191" t="s">
        <v>76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76</v>
      </c>
      <c r="BK139" s="192">
        <f>ROUND(I139*H139,2)</f>
        <v>0</v>
      </c>
      <c r="BL139" s="19" t="s">
        <v>166</v>
      </c>
      <c r="BM139" s="191" t="s">
        <v>612</v>
      </c>
    </row>
    <row r="140" spans="1:65" s="2" customFormat="1" ht="21.75" customHeight="1">
      <c r="A140" s="36"/>
      <c r="B140" s="37"/>
      <c r="C140" s="180" t="s">
        <v>355</v>
      </c>
      <c r="D140" s="180" t="s">
        <v>161</v>
      </c>
      <c r="E140" s="181" t="s">
        <v>633</v>
      </c>
      <c r="F140" s="182" t="s">
        <v>634</v>
      </c>
      <c r="G140" s="183" t="s">
        <v>341</v>
      </c>
      <c r="H140" s="184">
        <v>4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40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166</v>
      </c>
      <c r="AT140" s="191" t="s">
        <v>161</v>
      </c>
      <c r="AU140" s="191" t="s">
        <v>76</v>
      </c>
      <c r="AY140" s="19" t="s">
        <v>159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76</v>
      </c>
      <c r="BK140" s="192">
        <f>ROUND(I140*H140,2)</f>
        <v>0</v>
      </c>
      <c r="BL140" s="19" t="s">
        <v>166</v>
      </c>
      <c r="BM140" s="191" t="s">
        <v>615</v>
      </c>
    </row>
    <row r="141" spans="1:65" s="12" customFormat="1" ht="25.9" customHeight="1">
      <c r="B141" s="164"/>
      <c r="C141" s="165"/>
      <c r="D141" s="166" t="s">
        <v>68</v>
      </c>
      <c r="E141" s="167" t="s">
        <v>243</v>
      </c>
      <c r="F141" s="167" t="s">
        <v>636</v>
      </c>
      <c r="G141" s="165"/>
      <c r="H141" s="165"/>
      <c r="I141" s="168"/>
      <c r="J141" s="169">
        <f>BK141</f>
        <v>0</v>
      </c>
      <c r="K141" s="165"/>
      <c r="L141" s="170"/>
      <c r="M141" s="171"/>
      <c r="N141" s="172"/>
      <c r="O141" s="172"/>
      <c r="P141" s="173">
        <f>SUM(P142:P143)</f>
        <v>0</v>
      </c>
      <c r="Q141" s="172"/>
      <c r="R141" s="173">
        <f>SUM(R142:R143)</f>
        <v>0</v>
      </c>
      <c r="S141" s="172"/>
      <c r="T141" s="174">
        <f>SUM(T142:T143)</f>
        <v>0</v>
      </c>
      <c r="AR141" s="175" t="s">
        <v>76</v>
      </c>
      <c r="AT141" s="176" t="s">
        <v>68</v>
      </c>
      <c r="AU141" s="176" t="s">
        <v>69</v>
      </c>
      <c r="AY141" s="175" t="s">
        <v>159</v>
      </c>
      <c r="BK141" s="177">
        <f>SUM(BK142:BK143)</f>
        <v>0</v>
      </c>
    </row>
    <row r="142" spans="1:65" s="2" customFormat="1" ht="21.75" customHeight="1">
      <c r="A142" s="36"/>
      <c r="B142" s="37"/>
      <c r="C142" s="180" t="s">
        <v>359</v>
      </c>
      <c r="D142" s="180" t="s">
        <v>161</v>
      </c>
      <c r="E142" s="181" t="s">
        <v>637</v>
      </c>
      <c r="F142" s="182" t="s">
        <v>638</v>
      </c>
      <c r="G142" s="183" t="s">
        <v>197</v>
      </c>
      <c r="H142" s="184">
        <v>7.7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40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76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76</v>
      </c>
      <c r="BK142" s="192">
        <f>ROUND(I142*H142,2)</f>
        <v>0</v>
      </c>
      <c r="BL142" s="19" t="s">
        <v>166</v>
      </c>
      <c r="BM142" s="191" t="s">
        <v>618</v>
      </c>
    </row>
    <row r="143" spans="1:65" s="2" customFormat="1" ht="21.75" customHeight="1">
      <c r="A143" s="36"/>
      <c r="B143" s="37"/>
      <c r="C143" s="180" t="s">
        <v>363</v>
      </c>
      <c r="D143" s="180" t="s">
        <v>161</v>
      </c>
      <c r="E143" s="181" t="s">
        <v>640</v>
      </c>
      <c r="F143" s="182" t="s">
        <v>641</v>
      </c>
      <c r="G143" s="183" t="s">
        <v>197</v>
      </c>
      <c r="H143" s="184">
        <v>38.5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40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166</v>
      </c>
      <c r="AT143" s="191" t="s">
        <v>161</v>
      </c>
      <c r="AU143" s="191" t="s">
        <v>76</v>
      </c>
      <c r="AY143" s="19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76</v>
      </c>
      <c r="BK143" s="192">
        <f>ROUND(I143*H143,2)</f>
        <v>0</v>
      </c>
      <c r="BL143" s="19" t="s">
        <v>166</v>
      </c>
      <c r="BM143" s="191" t="s">
        <v>621</v>
      </c>
    </row>
    <row r="144" spans="1:65" s="12" customFormat="1" ht="25.9" customHeight="1">
      <c r="B144" s="164"/>
      <c r="C144" s="165"/>
      <c r="D144" s="166" t="s">
        <v>68</v>
      </c>
      <c r="E144" s="167" t="s">
        <v>259</v>
      </c>
      <c r="F144" s="167" t="s">
        <v>643</v>
      </c>
      <c r="G144" s="165"/>
      <c r="H144" s="165"/>
      <c r="I144" s="168"/>
      <c r="J144" s="169">
        <f>BK144</f>
        <v>0</v>
      </c>
      <c r="K144" s="165"/>
      <c r="L144" s="170"/>
      <c r="M144" s="171"/>
      <c r="N144" s="172"/>
      <c r="O144" s="172"/>
      <c r="P144" s="173">
        <f>P145</f>
        <v>0</v>
      </c>
      <c r="Q144" s="172"/>
      <c r="R144" s="173">
        <f>R145</f>
        <v>0</v>
      </c>
      <c r="S144" s="172"/>
      <c r="T144" s="174">
        <f>T145</f>
        <v>0</v>
      </c>
      <c r="AR144" s="175" t="s">
        <v>76</v>
      </c>
      <c r="AT144" s="176" t="s">
        <v>68</v>
      </c>
      <c r="AU144" s="176" t="s">
        <v>69</v>
      </c>
      <c r="AY144" s="175" t="s">
        <v>159</v>
      </c>
      <c r="BK144" s="177">
        <f>BK145</f>
        <v>0</v>
      </c>
    </row>
    <row r="145" spans="1:65" s="2" customFormat="1" ht="16.5" customHeight="1">
      <c r="A145" s="36"/>
      <c r="B145" s="37"/>
      <c r="C145" s="180" t="s">
        <v>367</v>
      </c>
      <c r="D145" s="180" t="s">
        <v>161</v>
      </c>
      <c r="E145" s="181" t="s">
        <v>644</v>
      </c>
      <c r="F145" s="182" t="s">
        <v>645</v>
      </c>
      <c r="G145" s="183" t="s">
        <v>230</v>
      </c>
      <c r="H145" s="184">
        <v>16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40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166</v>
      </c>
      <c r="AT145" s="191" t="s">
        <v>161</v>
      </c>
      <c r="AU145" s="191" t="s">
        <v>76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624</v>
      </c>
    </row>
    <row r="146" spans="1:65" s="12" customFormat="1" ht="25.9" customHeight="1">
      <c r="B146" s="164"/>
      <c r="C146" s="165"/>
      <c r="D146" s="166" t="s">
        <v>68</v>
      </c>
      <c r="E146" s="167" t="s">
        <v>647</v>
      </c>
      <c r="F146" s="167" t="s">
        <v>648</v>
      </c>
      <c r="G146" s="165"/>
      <c r="H146" s="165"/>
      <c r="I146" s="168"/>
      <c r="J146" s="169">
        <f>BK146</f>
        <v>0</v>
      </c>
      <c r="K146" s="165"/>
      <c r="L146" s="170"/>
      <c r="M146" s="171"/>
      <c r="N146" s="172"/>
      <c r="O146" s="172"/>
      <c r="P146" s="173">
        <f>SUM(P147:P149)</f>
        <v>0</v>
      </c>
      <c r="Q146" s="172"/>
      <c r="R146" s="173">
        <f>SUM(R147:R149)</f>
        <v>0</v>
      </c>
      <c r="S146" s="172"/>
      <c r="T146" s="174">
        <f>SUM(T147:T149)</f>
        <v>0</v>
      </c>
      <c r="AR146" s="175" t="s">
        <v>76</v>
      </c>
      <c r="AT146" s="176" t="s">
        <v>68</v>
      </c>
      <c r="AU146" s="176" t="s">
        <v>69</v>
      </c>
      <c r="AY146" s="175" t="s">
        <v>159</v>
      </c>
      <c r="BK146" s="177">
        <f>SUM(BK147:BK149)</f>
        <v>0</v>
      </c>
    </row>
    <row r="147" spans="1:65" s="2" customFormat="1" ht="16.5" customHeight="1">
      <c r="A147" s="36"/>
      <c r="B147" s="37"/>
      <c r="C147" s="180" t="s">
        <v>371</v>
      </c>
      <c r="D147" s="180" t="s">
        <v>161</v>
      </c>
      <c r="E147" s="181" t="s">
        <v>649</v>
      </c>
      <c r="F147" s="182" t="s">
        <v>650</v>
      </c>
      <c r="G147" s="183" t="s">
        <v>230</v>
      </c>
      <c r="H147" s="184">
        <v>8</v>
      </c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40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166</v>
      </c>
      <c r="AT147" s="191" t="s">
        <v>161</v>
      </c>
      <c r="AU147" s="191" t="s">
        <v>76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76</v>
      </c>
      <c r="BK147" s="192">
        <f>ROUND(I147*H147,2)</f>
        <v>0</v>
      </c>
      <c r="BL147" s="19" t="s">
        <v>166</v>
      </c>
      <c r="BM147" s="191" t="s">
        <v>629</v>
      </c>
    </row>
    <row r="148" spans="1:65" s="2" customFormat="1" ht="21.75" customHeight="1">
      <c r="A148" s="36"/>
      <c r="B148" s="37"/>
      <c r="C148" s="180" t="s">
        <v>376</v>
      </c>
      <c r="D148" s="180" t="s">
        <v>161</v>
      </c>
      <c r="E148" s="181" t="s">
        <v>652</v>
      </c>
      <c r="F148" s="182" t="s">
        <v>653</v>
      </c>
      <c r="G148" s="183" t="s">
        <v>230</v>
      </c>
      <c r="H148" s="184">
        <v>40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76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632</v>
      </c>
    </row>
    <row r="149" spans="1:65" s="2" customFormat="1" ht="16.5" customHeight="1">
      <c r="A149" s="36"/>
      <c r="B149" s="37"/>
      <c r="C149" s="180" t="s">
        <v>380</v>
      </c>
      <c r="D149" s="180" t="s">
        <v>161</v>
      </c>
      <c r="E149" s="181" t="s">
        <v>655</v>
      </c>
      <c r="F149" s="182" t="s">
        <v>656</v>
      </c>
      <c r="G149" s="183" t="s">
        <v>230</v>
      </c>
      <c r="H149" s="184">
        <v>8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40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166</v>
      </c>
      <c r="BM149" s="191" t="s">
        <v>635</v>
      </c>
    </row>
    <row r="150" spans="1:65" s="12" customFormat="1" ht="25.9" customHeight="1">
      <c r="B150" s="164"/>
      <c r="C150" s="165"/>
      <c r="D150" s="166" t="s">
        <v>68</v>
      </c>
      <c r="E150" s="167" t="s">
        <v>658</v>
      </c>
      <c r="F150" s="167" t="s">
        <v>659</v>
      </c>
      <c r="G150" s="165"/>
      <c r="H150" s="165"/>
      <c r="I150" s="168"/>
      <c r="J150" s="169">
        <f>BK150</f>
        <v>0</v>
      </c>
      <c r="K150" s="165"/>
      <c r="L150" s="170"/>
      <c r="M150" s="171"/>
      <c r="N150" s="172"/>
      <c r="O150" s="172"/>
      <c r="P150" s="173">
        <v>0</v>
      </c>
      <c r="Q150" s="172"/>
      <c r="R150" s="173">
        <v>0</v>
      </c>
      <c r="S150" s="172"/>
      <c r="T150" s="174">
        <v>0</v>
      </c>
      <c r="AR150" s="175" t="s">
        <v>76</v>
      </c>
      <c r="AT150" s="176" t="s">
        <v>68</v>
      </c>
      <c r="AU150" s="176" t="s">
        <v>69</v>
      </c>
      <c r="AY150" s="175" t="s">
        <v>159</v>
      </c>
      <c r="BK150" s="177">
        <v>0</v>
      </c>
    </row>
    <row r="151" spans="1:65" s="12" customFormat="1" ht="25.9" customHeight="1">
      <c r="B151" s="164"/>
      <c r="C151" s="165"/>
      <c r="D151" s="166" t="s">
        <v>68</v>
      </c>
      <c r="E151" s="167" t="s">
        <v>660</v>
      </c>
      <c r="F151" s="167" t="s">
        <v>661</v>
      </c>
      <c r="G151" s="165"/>
      <c r="H151" s="165"/>
      <c r="I151" s="168"/>
      <c r="J151" s="169">
        <f>BK151</f>
        <v>0</v>
      </c>
      <c r="K151" s="165"/>
      <c r="L151" s="170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AR151" s="175" t="s">
        <v>76</v>
      </c>
      <c r="AT151" s="176" t="s">
        <v>68</v>
      </c>
      <c r="AU151" s="176" t="s">
        <v>69</v>
      </c>
      <c r="AY151" s="175" t="s">
        <v>159</v>
      </c>
      <c r="BK151" s="177">
        <f>BK152</f>
        <v>0</v>
      </c>
    </row>
    <row r="152" spans="1:65" s="2" customFormat="1" ht="24.2" customHeight="1">
      <c r="A152" s="36"/>
      <c r="B152" s="37"/>
      <c r="C152" s="180" t="s">
        <v>387</v>
      </c>
      <c r="D152" s="180" t="s">
        <v>161</v>
      </c>
      <c r="E152" s="181" t="s">
        <v>662</v>
      </c>
      <c r="F152" s="182" t="s">
        <v>464</v>
      </c>
      <c r="G152" s="183" t="s">
        <v>663</v>
      </c>
      <c r="H152" s="184">
        <v>1</v>
      </c>
      <c r="I152" s="185"/>
      <c r="J152" s="186">
        <f>ROUND(I152*H152,2)</f>
        <v>0</v>
      </c>
      <c r="K152" s="182" t="s">
        <v>19</v>
      </c>
      <c r="L152" s="41"/>
      <c r="M152" s="243" t="s">
        <v>19</v>
      </c>
      <c r="N152" s="244" t="s">
        <v>40</v>
      </c>
      <c r="O152" s="245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166</v>
      </c>
      <c r="AT152" s="191" t="s">
        <v>161</v>
      </c>
      <c r="AU152" s="191" t="s">
        <v>76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76</v>
      </c>
      <c r="BK152" s="192">
        <f>ROUND(I152*H152,2)</f>
        <v>0</v>
      </c>
      <c r="BL152" s="19" t="s">
        <v>166</v>
      </c>
      <c r="BM152" s="191" t="s">
        <v>639</v>
      </c>
    </row>
    <row r="153" spans="1:65" s="2" customFormat="1" ht="6.95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ZpTSwn+CsSlrmRuefH3m8SNd7+2ndPMYoFFJe/gUWF/AT7T5P4hOyD2KQqMbt4dE9NQ+646c5tl0gVr/2DRvWA==" saltValue="9NMjnmYxlQmO0VR9AVyEpW3aJTzoW/8qLAl212ZyzCVEFlhiFAk2uY+tCOR/AuG4lW/zCdxqJejvS8qIiClPaA==" spinCount="100000" sheet="1" objects="1" scenarios="1" formatColumns="0" formatRows="0" autoFilter="0"/>
  <autoFilter ref="C94:K152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1101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1268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ROUND((SUM(BE90:BE125)),  2)</f>
        <v>0</v>
      </c>
      <c r="G35" s="36"/>
      <c r="H35" s="36"/>
      <c r="I35" s="126">
        <v>0.21</v>
      </c>
      <c r="J35" s="125">
        <f>ROUND(((SUM(BE90:BE125))*I35),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ROUND((SUM(BF90:BF125)),  2)</f>
        <v>0</v>
      </c>
      <c r="G36" s="36"/>
      <c r="H36" s="36"/>
      <c r="I36" s="126">
        <v>0.15</v>
      </c>
      <c r="J36" s="125">
        <f>ROUND(((SUM(BF90:BF125))*I36),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ROUND((SUM(BG90:BG125)),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ROUND((SUM(BH90:BH125)),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ROUND((SUM(BI90:BI125)),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1101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SO-2 - VRN V+K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139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140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141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142</v>
      </c>
      <c r="E67" s="150"/>
      <c r="F67" s="150"/>
      <c r="G67" s="150"/>
      <c r="H67" s="150"/>
      <c r="I67" s="150"/>
      <c r="J67" s="151">
        <f>J108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143</v>
      </c>
      <c r="E68" s="150"/>
      <c r="F68" s="150"/>
      <c r="G68" s="150"/>
      <c r="H68" s="150"/>
      <c r="I68" s="150"/>
      <c r="J68" s="151">
        <f>J118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144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1" t="str">
        <f>E7</f>
        <v>Oprava povrchu komunikací, výměna vodovodu a kanalizace v Klatovech 2022, 1. část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1" t="s">
        <v>1101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5" t="str">
        <f>E11</f>
        <v>SO-2 - VRN V+K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Klatovy</v>
      </c>
      <c r="G84" s="38"/>
      <c r="H84" s="38"/>
      <c r="I84" s="31" t="s">
        <v>23</v>
      </c>
      <c r="J84" s="61" t="str">
        <f>IF(J14="","",J14)</f>
        <v>21. 12. 2021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Město Klatovy</v>
      </c>
      <c r="G86" s="38"/>
      <c r="H86" s="38"/>
      <c r="I86" s="31" t="s">
        <v>30</v>
      </c>
      <c r="J86" s="34" t="str">
        <f>E23</f>
        <v>Šumavské vodovody a kanalizace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32</v>
      </c>
      <c r="J87" s="34" t="str">
        <f>E26</f>
        <v>Šumavské vodovody a kanalizace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145</v>
      </c>
      <c r="D89" s="156" t="s">
        <v>54</v>
      </c>
      <c r="E89" s="156" t="s">
        <v>50</v>
      </c>
      <c r="F89" s="156" t="s">
        <v>51</v>
      </c>
      <c r="G89" s="156" t="s">
        <v>146</v>
      </c>
      <c r="H89" s="156" t="s">
        <v>147</v>
      </c>
      <c r="I89" s="156" t="s">
        <v>148</v>
      </c>
      <c r="J89" s="156" t="s">
        <v>130</v>
      </c>
      <c r="K89" s="157" t="s">
        <v>149</v>
      </c>
      <c r="L89" s="158"/>
      <c r="M89" s="70" t="s">
        <v>19</v>
      </c>
      <c r="N89" s="71" t="s">
        <v>39</v>
      </c>
      <c r="O89" s="71" t="s">
        <v>150</v>
      </c>
      <c r="P89" s="71" t="s">
        <v>151</v>
      </c>
      <c r="Q89" s="71" t="s">
        <v>152</v>
      </c>
      <c r="R89" s="71" t="s">
        <v>153</v>
      </c>
      <c r="S89" s="71" t="s">
        <v>154</v>
      </c>
      <c r="T89" s="72" t="s">
        <v>155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156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0</v>
      </c>
      <c r="S90" s="74"/>
      <c r="T90" s="162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131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68</v>
      </c>
      <c r="E91" s="167" t="s">
        <v>451</v>
      </c>
      <c r="F91" s="167" t="s">
        <v>452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P92+P102+P108+P118</f>
        <v>0</v>
      </c>
      <c r="Q91" s="172"/>
      <c r="R91" s="173">
        <f>R92+R102+R108+R118</f>
        <v>0</v>
      </c>
      <c r="S91" s="172"/>
      <c r="T91" s="174">
        <f>T92+T102+T108+T118</f>
        <v>0</v>
      </c>
      <c r="AR91" s="175" t="s">
        <v>76</v>
      </c>
      <c r="AT91" s="176" t="s">
        <v>68</v>
      </c>
      <c r="AU91" s="176" t="s">
        <v>69</v>
      </c>
      <c r="AY91" s="175" t="s">
        <v>159</v>
      </c>
      <c r="BK91" s="177">
        <f>BK92+BK102+BK108+BK118</f>
        <v>0</v>
      </c>
    </row>
    <row r="92" spans="1:65" s="12" customFormat="1" ht="22.9" customHeight="1">
      <c r="B92" s="164"/>
      <c r="C92" s="165"/>
      <c r="D92" s="166" t="s">
        <v>68</v>
      </c>
      <c r="E92" s="178" t="s">
        <v>453</v>
      </c>
      <c r="F92" s="178" t="s">
        <v>454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SUM(P93:P101)</f>
        <v>0</v>
      </c>
      <c r="Q92" s="172"/>
      <c r="R92" s="173">
        <f>SUM(R93:R101)</f>
        <v>0</v>
      </c>
      <c r="S92" s="172"/>
      <c r="T92" s="174">
        <f>SUM(T93:T101)</f>
        <v>0</v>
      </c>
      <c r="AR92" s="175" t="s">
        <v>76</v>
      </c>
      <c r="AT92" s="176" t="s">
        <v>68</v>
      </c>
      <c r="AU92" s="176" t="s">
        <v>76</v>
      </c>
      <c r="AY92" s="175" t="s">
        <v>159</v>
      </c>
      <c r="BK92" s="177">
        <f>SUM(BK93:BK101)</f>
        <v>0</v>
      </c>
    </row>
    <row r="93" spans="1:65" s="2" customFormat="1" ht="16.5" customHeight="1">
      <c r="A93" s="36"/>
      <c r="B93" s="37"/>
      <c r="C93" s="180" t="s">
        <v>76</v>
      </c>
      <c r="D93" s="180" t="s">
        <v>161</v>
      </c>
      <c r="E93" s="181" t="s">
        <v>456</v>
      </c>
      <c r="F93" s="182" t="s">
        <v>457</v>
      </c>
      <c r="G93" s="183" t="s">
        <v>458</v>
      </c>
      <c r="H93" s="184">
        <v>1</v>
      </c>
      <c r="I93" s="185"/>
      <c r="J93" s="186">
        <f>ROUND(I93*H93,2)</f>
        <v>0</v>
      </c>
      <c r="K93" s="182" t="s">
        <v>459</v>
      </c>
      <c r="L93" s="41"/>
      <c r="M93" s="187" t="s">
        <v>19</v>
      </c>
      <c r="N93" s="188" t="s">
        <v>40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460</v>
      </c>
      <c r="AT93" s="191" t="s">
        <v>161</v>
      </c>
      <c r="AU93" s="191" t="s">
        <v>78</v>
      </c>
      <c r="AY93" s="19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76</v>
      </c>
      <c r="BK93" s="192">
        <f>ROUND(I93*H93,2)</f>
        <v>0</v>
      </c>
      <c r="BL93" s="19" t="s">
        <v>460</v>
      </c>
      <c r="BM93" s="191" t="s">
        <v>1269</v>
      </c>
    </row>
    <row r="94" spans="1:65" s="2" customFormat="1" ht="16.5" customHeight="1">
      <c r="A94" s="36"/>
      <c r="B94" s="37"/>
      <c r="C94" s="180" t="s">
        <v>78</v>
      </c>
      <c r="D94" s="180" t="s">
        <v>161</v>
      </c>
      <c r="E94" s="181" t="s">
        <v>463</v>
      </c>
      <c r="F94" s="182" t="s">
        <v>464</v>
      </c>
      <c r="G94" s="183" t="s">
        <v>458</v>
      </c>
      <c r="H94" s="184">
        <v>1</v>
      </c>
      <c r="I94" s="185"/>
      <c r="J94" s="186">
        <f>ROUND(I94*H94,2)</f>
        <v>0</v>
      </c>
      <c r="K94" s="182" t="s">
        <v>459</v>
      </c>
      <c r="L94" s="41"/>
      <c r="M94" s="187" t="s">
        <v>19</v>
      </c>
      <c r="N94" s="188" t="s">
        <v>40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460</v>
      </c>
      <c r="AT94" s="191" t="s">
        <v>161</v>
      </c>
      <c r="AU94" s="191" t="s">
        <v>78</v>
      </c>
      <c r="AY94" s="19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76</v>
      </c>
      <c r="BK94" s="192">
        <f>ROUND(I94*H94,2)</f>
        <v>0</v>
      </c>
      <c r="BL94" s="19" t="s">
        <v>460</v>
      </c>
      <c r="BM94" s="191" t="s">
        <v>1270</v>
      </c>
    </row>
    <row r="95" spans="1:65" s="15" customFormat="1" ht="11.25">
      <c r="B95" s="230"/>
      <c r="C95" s="231"/>
      <c r="D95" s="195" t="s">
        <v>168</v>
      </c>
      <c r="E95" s="232" t="s">
        <v>19</v>
      </c>
      <c r="F95" s="233" t="s">
        <v>466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168</v>
      </c>
      <c r="AU95" s="239" t="s">
        <v>78</v>
      </c>
      <c r="AV95" s="15" t="s">
        <v>76</v>
      </c>
      <c r="AW95" s="15" t="s">
        <v>31</v>
      </c>
      <c r="AX95" s="15" t="s">
        <v>69</v>
      </c>
      <c r="AY95" s="239" t="s">
        <v>159</v>
      </c>
    </row>
    <row r="96" spans="1:65" s="15" customFormat="1" ht="11.25">
      <c r="B96" s="230"/>
      <c r="C96" s="231"/>
      <c r="D96" s="195" t="s">
        <v>168</v>
      </c>
      <c r="E96" s="232" t="s">
        <v>19</v>
      </c>
      <c r="F96" s="233" t="s">
        <v>467</v>
      </c>
      <c r="G96" s="231"/>
      <c r="H96" s="232" t="s">
        <v>19</v>
      </c>
      <c r="I96" s="234"/>
      <c r="J96" s="231"/>
      <c r="K96" s="231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168</v>
      </c>
      <c r="AU96" s="239" t="s">
        <v>78</v>
      </c>
      <c r="AV96" s="15" t="s">
        <v>76</v>
      </c>
      <c r="AW96" s="15" t="s">
        <v>31</v>
      </c>
      <c r="AX96" s="15" t="s">
        <v>69</v>
      </c>
      <c r="AY96" s="239" t="s">
        <v>159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76</v>
      </c>
      <c r="G97" s="194"/>
      <c r="H97" s="198">
        <v>1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76</v>
      </c>
      <c r="AY97" s="204" t="s">
        <v>159</v>
      </c>
    </row>
    <row r="98" spans="1:65" s="2" customFormat="1" ht="16.5" customHeight="1">
      <c r="A98" s="36"/>
      <c r="B98" s="37"/>
      <c r="C98" s="180" t="s">
        <v>175</v>
      </c>
      <c r="D98" s="180" t="s">
        <v>161</v>
      </c>
      <c r="E98" s="181" t="s">
        <v>469</v>
      </c>
      <c r="F98" s="182" t="s">
        <v>470</v>
      </c>
      <c r="G98" s="183" t="s">
        <v>458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40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460</v>
      </c>
      <c r="AT98" s="191" t="s">
        <v>161</v>
      </c>
      <c r="AU98" s="191" t="s">
        <v>78</v>
      </c>
      <c r="AY98" s="19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76</v>
      </c>
      <c r="BK98" s="192">
        <f>ROUND(I98*H98,2)</f>
        <v>0</v>
      </c>
      <c r="BL98" s="19" t="s">
        <v>460</v>
      </c>
      <c r="BM98" s="191" t="s">
        <v>1271</v>
      </c>
    </row>
    <row r="99" spans="1:65" s="15" customFormat="1" ht="11.25">
      <c r="B99" s="230"/>
      <c r="C99" s="231"/>
      <c r="D99" s="195" t="s">
        <v>168</v>
      </c>
      <c r="E99" s="232" t="s">
        <v>19</v>
      </c>
      <c r="F99" s="233" t="s">
        <v>472</v>
      </c>
      <c r="G99" s="231"/>
      <c r="H99" s="232" t="s">
        <v>19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168</v>
      </c>
      <c r="AU99" s="239" t="s">
        <v>78</v>
      </c>
      <c r="AV99" s="15" t="s">
        <v>76</v>
      </c>
      <c r="AW99" s="15" t="s">
        <v>31</v>
      </c>
      <c r="AX99" s="15" t="s">
        <v>69</v>
      </c>
      <c r="AY99" s="239" t="s">
        <v>159</v>
      </c>
    </row>
    <row r="100" spans="1:65" s="15" customFormat="1" ht="11.25">
      <c r="B100" s="230"/>
      <c r="C100" s="231"/>
      <c r="D100" s="195" t="s">
        <v>168</v>
      </c>
      <c r="E100" s="232" t="s">
        <v>19</v>
      </c>
      <c r="F100" s="233" t="s">
        <v>473</v>
      </c>
      <c r="G100" s="231"/>
      <c r="H100" s="232" t="s">
        <v>19</v>
      </c>
      <c r="I100" s="234"/>
      <c r="J100" s="231"/>
      <c r="K100" s="231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168</v>
      </c>
      <c r="AU100" s="239" t="s">
        <v>78</v>
      </c>
      <c r="AV100" s="15" t="s">
        <v>76</v>
      </c>
      <c r="AW100" s="15" t="s">
        <v>31</v>
      </c>
      <c r="AX100" s="15" t="s">
        <v>69</v>
      </c>
      <c r="AY100" s="239" t="s">
        <v>159</v>
      </c>
    </row>
    <row r="101" spans="1:65" s="13" customFormat="1" ht="11.25">
      <c r="B101" s="193"/>
      <c r="C101" s="194"/>
      <c r="D101" s="195" t="s">
        <v>168</v>
      </c>
      <c r="E101" s="196" t="s">
        <v>19</v>
      </c>
      <c r="F101" s="197" t="s">
        <v>76</v>
      </c>
      <c r="G101" s="194"/>
      <c r="H101" s="198">
        <v>1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78</v>
      </c>
      <c r="AV101" s="13" t="s">
        <v>78</v>
      </c>
      <c r="AW101" s="13" t="s">
        <v>31</v>
      </c>
      <c r="AX101" s="13" t="s">
        <v>76</v>
      </c>
      <c r="AY101" s="204" t="s">
        <v>159</v>
      </c>
    </row>
    <row r="102" spans="1:65" s="12" customFormat="1" ht="22.9" customHeight="1">
      <c r="B102" s="164"/>
      <c r="C102" s="165"/>
      <c r="D102" s="166" t="s">
        <v>68</v>
      </c>
      <c r="E102" s="178" t="s">
        <v>474</v>
      </c>
      <c r="F102" s="178" t="s">
        <v>475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185</v>
      </c>
      <c r="AT102" s="176" t="s">
        <v>68</v>
      </c>
      <c r="AU102" s="176" t="s">
        <v>76</v>
      </c>
      <c r="AY102" s="175" t="s">
        <v>159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166</v>
      </c>
      <c r="D103" s="180" t="s">
        <v>161</v>
      </c>
      <c r="E103" s="181" t="s">
        <v>477</v>
      </c>
      <c r="F103" s="182" t="s">
        <v>475</v>
      </c>
      <c r="G103" s="183" t="s">
        <v>458</v>
      </c>
      <c r="H103" s="184">
        <v>1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460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460</v>
      </c>
      <c r="BM103" s="191" t="s">
        <v>1272</v>
      </c>
    </row>
    <row r="104" spans="1:65" s="15" customFormat="1" ht="11.25">
      <c r="B104" s="230"/>
      <c r="C104" s="231"/>
      <c r="D104" s="195" t="s">
        <v>168</v>
      </c>
      <c r="E104" s="232" t="s">
        <v>19</v>
      </c>
      <c r="F104" s="233" t="s">
        <v>479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168</v>
      </c>
      <c r="AU104" s="239" t="s">
        <v>78</v>
      </c>
      <c r="AV104" s="15" t="s">
        <v>76</v>
      </c>
      <c r="AW104" s="15" t="s">
        <v>31</v>
      </c>
      <c r="AX104" s="15" t="s">
        <v>69</v>
      </c>
      <c r="AY104" s="239" t="s">
        <v>159</v>
      </c>
    </row>
    <row r="105" spans="1:65" s="15" customFormat="1" ht="11.25">
      <c r="B105" s="230"/>
      <c r="C105" s="231"/>
      <c r="D105" s="195" t="s">
        <v>168</v>
      </c>
      <c r="E105" s="232" t="s">
        <v>19</v>
      </c>
      <c r="F105" s="233" t="s">
        <v>480</v>
      </c>
      <c r="G105" s="231"/>
      <c r="H105" s="232" t="s">
        <v>19</v>
      </c>
      <c r="I105" s="234"/>
      <c r="J105" s="231"/>
      <c r="K105" s="231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168</v>
      </c>
      <c r="AU105" s="239" t="s">
        <v>78</v>
      </c>
      <c r="AV105" s="15" t="s">
        <v>76</v>
      </c>
      <c r="AW105" s="15" t="s">
        <v>31</v>
      </c>
      <c r="AX105" s="15" t="s">
        <v>69</v>
      </c>
      <c r="AY105" s="239" t="s">
        <v>159</v>
      </c>
    </row>
    <row r="106" spans="1:65" s="15" customFormat="1" ht="11.25">
      <c r="B106" s="230"/>
      <c r="C106" s="231"/>
      <c r="D106" s="195" t="s">
        <v>168</v>
      </c>
      <c r="E106" s="232" t="s">
        <v>19</v>
      </c>
      <c r="F106" s="233" t="s">
        <v>481</v>
      </c>
      <c r="G106" s="231"/>
      <c r="H106" s="232" t="s">
        <v>19</v>
      </c>
      <c r="I106" s="234"/>
      <c r="J106" s="231"/>
      <c r="K106" s="231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168</v>
      </c>
      <c r="AU106" s="239" t="s">
        <v>78</v>
      </c>
      <c r="AV106" s="15" t="s">
        <v>76</v>
      </c>
      <c r="AW106" s="15" t="s">
        <v>31</v>
      </c>
      <c r="AX106" s="15" t="s">
        <v>69</v>
      </c>
      <c r="AY106" s="239" t="s">
        <v>159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76</v>
      </c>
      <c r="G107" s="194"/>
      <c r="H107" s="198">
        <v>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76</v>
      </c>
      <c r="AY107" s="204" t="s">
        <v>159</v>
      </c>
    </row>
    <row r="108" spans="1:65" s="12" customFormat="1" ht="22.9" customHeight="1">
      <c r="B108" s="164"/>
      <c r="C108" s="165"/>
      <c r="D108" s="166" t="s">
        <v>68</v>
      </c>
      <c r="E108" s="178" t="s">
        <v>482</v>
      </c>
      <c r="F108" s="178" t="s">
        <v>483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SUM(P109:P117)</f>
        <v>0</v>
      </c>
      <c r="Q108" s="172"/>
      <c r="R108" s="173">
        <f>SUM(R109:R117)</f>
        <v>0</v>
      </c>
      <c r="S108" s="172"/>
      <c r="T108" s="174">
        <f>SUM(T109:T117)</f>
        <v>0</v>
      </c>
      <c r="AR108" s="175" t="s">
        <v>185</v>
      </c>
      <c r="AT108" s="176" t="s">
        <v>68</v>
      </c>
      <c r="AU108" s="176" t="s">
        <v>76</v>
      </c>
      <c r="AY108" s="175" t="s">
        <v>159</v>
      </c>
      <c r="BK108" s="177">
        <f>SUM(BK109:BK117)</f>
        <v>0</v>
      </c>
    </row>
    <row r="109" spans="1:65" s="2" customFormat="1" ht="16.5" customHeight="1">
      <c r="A109" s="36"/>
      <c r="B109" s="37"/>
      <c r="C109" s="180" t="s">
        <v>185</v>
      </c>
      <c r="D109" s="180" t="s">
        <v>161</v>
      </c>
      <c r="E109" s="181" t="s">
        <v>485</v>
      </c>
      <c r="F109" s="182" t="s">
        <v>483</v>
      </c>
      <c r="G109" s="183" t="s">
        <v>458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460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460</v>
      </c>
      <c r="BM109" s="191" t="s">
        <v>1273</v>
      </c>
    </row>
    <row r="110" spans="1:65" s="15" customFormat="1" ht="11.25">
      <c r="B110" s="230"/>
      <c r="C110" s="231"/>
      <c r="D110" s="195" t="s">
        <v>168</v>
      </c>
      <c r="E110" s="232" t="s">
        <v>19</v>
      </c>
      <c r="F110" s="233" t="s">
        <v>487</v>
      </c>
      <c r="G110" s="231"/>
      <c r="H110" s="232" t="s">
        <v>19</v>
      </c>
      <c r="I110" s="234"/>
      <c r="J110" s="231"/>
      <c r="K110" s="231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168</v>
      </c>
      <c r="AU110" s="239" t="s">
        <v>78</v>
      </c>
      <c r="AV110" s="15" t="s">
        <v>76</v>
      </c>
      <c r="AW110" s="15" t="s">
        <v>31</v>
      </c>
      <c r="AX110" s="15" t="s">
        <v>69</v>
      </c>
      <c r="AY110" s="239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76</v>
      </c>
      <c r="G111" s="194"/>
      <c r="H111" s="198">
        <v>1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76</v>
      </c>
      <c r="AY111" s="204" t="s">
        <v>159</v>
      </c>
    </row>
    <row r="112" spans="1:65" s="2" customFormat="1" ht="16.5" customHeight="1">
      <c r="A112" s="36"/>
      <c r="B112" s="37"/>
      <c r="C112" s="180" t="s">
        <v>189</v>
      </c>
      <c r="D112" s="180" t="s">
        <v>161</v>
      </c>
      <c r="E112" s="181" t="s">
        <v>489</v>
      </c>
      <c r="F112" s="182" t="s">
        <v>490</v>
      </c>
      <c r="G112" s="183" t="s">
        <v>458</v>
      </c>
      <c r="H112" s="184">
        <v>1</v>
      </c>
      <c r="I112" s="185"/>
      <c r="J112" s="186">
        <f>ROUND(I112*H112,2)</f>
        <v>0</v>
      </c>
      <c r="K112" s="182" t="s">
        <v>459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460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460</v>
      </c>
      <c r="BM112" s="191" t="s">
        <v>1274</v>
      </c>
    </row>
    <row r="113" spans="1:65" s="15" customFormat="1" ht="11.25">
      <c r="B113" s="230"/>
      <c r="C113" s="231"/>
      <c r="D113" s="195" t="s">
        <v>168</v>
      </c>
      <c r="E113" s="232" t="s">
        <v>19</v>
      </c>
      <c r="F113" s="233" t="s">
        <v>492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168</v>
      </c>
      <c r="AU113" s="239" t="s">
        <v>78</v>
      </c>
      <c r="AV113" s="15" t="s">
        <v>76</v>
      </c>
      <c r="AW113" s="15" t="s">
        <v>31</v>
      </c>
      <c r="AX113" s="15" t="s">
        <v>69</v>
      </c>
      <c r="AY113" s="239" t="s">
        <v>159</v>
      </c>
    </row>
    <row r="114" spans="1:65" s="15" customFormat="1" ht="22.5">
      <c r="B114" s="230"/>
      <c r="C114" s="231"/>
      <c r="D114" s="195" t="s">
        <v>168</v>
      </c>
      <c r="E114" s="232" t="s">
        <v>19</v>
      </c>
      <c r="F114" s="233" t="s">
        <v>493</v>
      </c>
      <c r="G114" s="231"/>
      <c r="H114" s="232" t="s">
        <v>19</v>
      </c>
      <c r="I114" s="234"/>
      <c r="J114" s="231"/>
      <c r="K114" s="231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168</v>
      </c>
      <c r="AU114" s="239" t="s">
        <v>78</v>
      </c>
      <c r="AV114" s="15" t="s">
        <v>76</v>
      </c>
      <c r="AW114" s="15" t="s">
        <v>31</v>
      </c>
      <c r="AX114" s="15" t="s">
        <v>69</v>
      </c>
      <c r="AY114" s="239" t="s">
        <v>159</v>
      </c>
    </row>
    <row r="115" spans="1:65" s="15" customFormat="1" ht="11.25">
      <c r="B115" s="230"/>
      <c r="C115" s="231"/>
      <c r="D115" s="195" t="s">
        <v>168</v>
      </c>
      <c r="E115" s="232" t="s">
        <v>19</v>
      </c>
      <c r="F115" s="233" t="s">
        <v>494</v>
      </c>
      <c r="G115" s="231"/>
      <c r="H115" s="232" t="s">
        <v>19</v>
      </c>
      <c r="I115" s="234"/>
      <c r="J115" s="231"/>
      <c r="K115" s="231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168</v>
      </c>
      <c r="AU115" s="239" t="s">
        <v>78</v>
      </c>
      <c r="AV115" s="15" t="s">
        <v>76</v>
      </c>
      <c r="AW115" s="15" t="s">
        <v>31</v>
      </c>
      <c r="AX115" s="15" t="s">
        <v>69</v>
      </c>
      <c r="AY115" s="239" t="s">
        <v>159</v>
      </c>
    </row>
    <row r="116" spans="1:65" s="15" customFormat="1" ht="11.25">
      <c r="B116" s="230"/>
      <c r="C116" s="231"/>
      <c r="D116" s="195" t="s">
        <v>168</v>
      </c>
      <c r="E116" s="232" t="s">
        <v>19</v>
      </c>
      <c r="F116" s="233" t="s">
        <v>495</v>
      </c>
      <c r="G116" s="231"/>
      <c r="H116" s="232" t="s">
        <v>19</v>
      </c>
      <c r="I116" s="234"/>
      <c r="J116" s="231"/>
      <c r="K116" s="231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168</v>
      </c>
      <c r="AU116" s="239" t="s">
        <v>78</v>
      </c>
      <c r="AV116" s="15" t="s">
        <v>76</v>
      </c>
      <c r="AW116" s="15" t="s">
        <v>31</v>
      </c>
      <c r="AX116" s="15" t="s">
        <v>69</v>
      </c>
      <c r="AY116" s="239" t="s">
        <v>159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76</v>
      </c>
      <c r="G117" s="194"/>
      <c r="H117" s="198">
        <v>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76</v>
      </c>
      <c r="AY117" s="204" t="s">
        <v>159</v>
      </c>
    </row>
    <row r="118" spans="1:65" s="12" customFormat="1" ht="22.9" customHeight="1">
      <c r="B118" s="164"/>
      <c r="C118" s="165"/>
      <c r="D118" s="166" t="s">
        <v>68</v>
      </c>
      <c r="E118" s="178" t="s">
        <v>496</v>
      </c>
      <c r="F118" s="178" t="s">
        <v>497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SUM(P119:P125)</f>
        <v>0</v>
      </c>
      <c r="Q118" s="172"/>
      <c r="R118" s="173">
        <f>SUM(R119:R125)</f>
        <v>0</v>
      </c>
      <c r="S118" s="172"/>
      <c r="T118" s="174">
        <f>SUM(T119:T125)</f>
        <v>0</v>
      </c>
      <c r="AR118" s="175" t="s">
        <v>185</v>
      </c>
      <c r="AT118" s="176" t="s">
        <v>68</v>
      </c>
      <c r="AU118" s="176" t="s">
        <v>76</v>
      </c>
      <c r="AY118" s="175" t="s">
        <v>159</v>
      </c>
      <c r="BK118" s="177">
        <f>SUM(BK119:BK125)</f>
        <v>0</v>
      </c>
    </row>
    <row r="119" spans="1:65" s="2" customFormat="1" ht="16.5" customHeight="1">
      <c r="A119" s="36"/>
      <c r="B119" s="37"/>
      <c r="C119" s="180" t="s">
        <v>194</v>
      </c>
      <c r="D119" s="180" t="s">
        <v>161</v>
      </c>
      <c r="E119" s="181" t="s">
        <v>499</v>
      </c>
      <c r="F119" s="182" t="s">
        <v>497</v>
      </c>
      <c r="G119" s="183" t="s">
        <v>458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460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460</v>
      </c>
      <c r="BM119" s="191" t="s">
        <v>1275</v>
      </c>
    </row>
    <row r="120" spans="1:65" s="2" customFormat="1" ht="16.5" customHeight="1">
      <c r="A120" s="36"/>
      <c r="B120" s="37"/>
      <c r="C120" s="180" t="s">
        <v>203</v>
      </c>
      <c r="D120" s="180" t="s">
        <v>161</v>
      </c>
      <c r="E120" s="181" t="s">
        <v>502</v>
      </c>
      <c r="F120" s="182" t="s">
        <v>503</v>
      </c>
      <c r="G120" s="183" t="s">
        <v>458</v>
      </c>
      <c r="H120" s="184">
        <v>1</v>
      </c>
      <c r="I120" s="185"/>
      <c r="J120" s="186">
        <f>ROUND(I120*H120,2)</f>
        <v>0</v>
      </c>
      <c r="K120" s="182" t="s">
        <v>459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460</v>
      </c>
      <c r="AT120" s="191" t="s">
        <v>161</v>
      </c>
      <c r="AU120" s="191" t="s">
        <v>78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460</v>
      </c>
      <c r="BM120" s="191" t="s">
        <v>1276</v>
      </c>
    </row>
    <row r="121" spans="1:65" s="15" customFormat="1" ht="22.5">
      <c r="B121" s="230"/>
      <c r="C121" s="231"/>
      <c r="D121" s="195" t="s">
        <v>168</v>
      </c>
      <c r="E121" s="232" t="s">
        <v>19</v>
      </c>
      <c r="F121" s="233" t="s">
        <v>505</v>
      </c>
      <c r="G121" s="231"/>
      <c r="H121" s="232" t="s">
        <v>19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168</v>
      </c>
      <c r="AU121" s="239" t="s">
        <v>78</v>
      </c>
      <c r="AV121" s="15" t="s">
        <v>76</v>
      </c>
      <c r="AW121" s="15" t="s">
        <v>31</v>
      </c>
      <c r="AX121" s="15" t="s">
        <v>69</v>
      </c>
      <c r="AY121" s="239" t="s">
        <v>159</v>
      </c>
    </row>
    <row r="122" spans="1:65" s="13" customFormat="1" ht="11.25">
      <c r="B122" s="193"/>
      <c r="C122" s="194"/>
      <c r="D122" s="195" t="s">
        <v>168</v>
      </c>
      <c r="E122" s="196" t="s">
        <v>19</v>
      </c>
      <c r="F122" s="197" t="s">
        <v>76</v>
      </c>
      <c r="G122" s="194"/>
      <c r="H122" s="198">
        <v>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78</v>
      </c>
      <c r="AV122" s="13" t="s">
        <v>78</v>
      </c>
      <c r="AW122" s="13" t="s">
        <v>31</v>
      </c>
      <c r="AX122" s="13" t="s">
        <v>76</v>
      </c>
      <c r="AY122" s="204" t="s">
        <v>159</v>
      </c>
    </row>
    <row r="123" spans="1:65" s="2" customFormat="1" ht="16.5" customHeight="1">
      <c r="A123" s="36"/>
      <c r="B123" s="37"/>
      <c r="C123" s="180" t="s">
        <v>208</v>
      </c>
      <c r="D123" s="180" t="s">
        <v>161</v>
      </c>
      <c r="E123" s="181" t="s">
        <v>507</v>
      </c>
      <c r="F123" s="182" t="s">
        <v>508</v>
      </c>
      <c r="G123" s="183" t="s">
        <v>1277</v>
      </c>
      <c r="H123" s="184">
        <v>1</v>
      </c>
      <c r="I123" s="185"/>
      <c r="J123" s="186">
        <f>ROUND(I123*H123,2)</f>
        <v>0</v>
      </c>
      <c r="K123" s="182" t="s">
        <v>459</v>
      </c>
      <c r="L123" s="41"/>
      <c r="M123" s="187" t="s">
        <v>19</v>
      </c>
      <c r="N123" s="188" t="s">
        <v>40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460</v>
      </c>
      <c r="AT123" s="191" t="s">
        <v>161</v>
      </c>
      <c r="AU123" s="191" t="s">
        <v>78</v>
      </c>
      <c r="AY123" s="19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76</v>
      </c>
      <c r="BK123" s="192">
        <f>ROUND(I123*H123,2)</f>
        <v>0</v>
      </c>
      <c r="BL123" s="19" t="s">
        <v>460</v>
      </c>
      <c r="BM123" s="191" t="s">
        <v>1278</v>
      </c>
    </row>
    <row r="124" spans="1:65" s="15" customFormat="1" ht="11.25">
      <c r="B124" s="230"/>
      <c r="C124" s="231"/>
      <c r="D124" s="195" t="s">
        <v>168</v>
      </c>
      <c r="E124" s="232" t="s">
        <v>19</v>
      </c>
      <c r="F124" s="233" t="s">
        <v>510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78</v>
      </c>
      <c r="AV124" s="15" t="s">
        <v>76</v>
      </c>
      <c r="AW124" s="15" t="s">
        <v>31</v>
      </c>
      <c r="AX124" s="15" t="s">
        <v>69</v>
      </c>
      <c r="AY124" s="239" t="s">
        <v>159</v>
      </c>
    </row>
    <row r="125" spans="1:65" s="13" customFormat="1" ht="11.25">
      <c r="B125" s="193"/>
      <c r="C125" s="194"/>
      <c r="D125" s="195" t="s">
        <v>168</v>
      </c>
      <c r="E125" s="196" t="s">
        <v>19</v>
      </c>
      <c r="F125" s="197" t="s">
        <v>76</v>
      </c>
      <c r="G125" s="194"/>
      <c r="H125" s="198">
        <v>1</v>
      </c>
      <c r="I125" s="199"/>
      <c r="J125" s="194"/>
      <c r="K125" s="194"/>
      <c r="L125" s="200"/>
      <c r="M125" s="240"/>
      <c r="N125" s="241"/>
      <c r="O125" s="241"/>
      <c r="P125" s="241"/>
      <c r="Q125" s="241"/>
      <c r="R125" s="241"/>
      <c r="S125" s="241"/>
      <c r="T125" s="242"/>
      <c r="AT125" s="204" t="s">
        <v>168</v>
      </c>
      <c r="AU125" s="204" t="s">
        <v>78</v>
      </c>
      <c r="AV125" s="13" t="s">
        <v>78</v>
      </c>
      <c r="AW125" s="13" t="s">
        <v>31</v>
      </c>
      <c r="AX125" s="13" t="s">
        <v>76</v>
      </c>
      <c r="AY125" s="204" t="s">
        <v>159</v>
      </c>
    </row>
    <row r="126" spans="1:65" s="2" customFormat="1" ht="6.95" customHeight="1">
      <c r="A126" s="36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1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sheetProtection algorithmName="SHA-512" hashValue="k1/QcogNhO2zcXyqCcAoHpGsl+j9IkUxmlf56Pgmx3mc+RcQpB32bcmsOY5SY+t2hHR81ZxUn4HI6hh3cxpA+Q==" saltValue="8xJcroYx8QSPlsQXVhQSpI7BN4M+ZhpKYGbCQPSjC+2+MM0m/kvVPTulTwGLxHQSnXx0MGj0qaUmZR4u4csh4A==" spinCount="100000" sheet="1" objects="1" scenarios="1" formatColumns="0" formatRows="0" autoFilter="0"/>
  <autoFilter ref="C89:K1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1101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1279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ROUND((SUM(BE93:BE241)),  2)</f>
        <v>0</v>
      </c>
      <c r="G35" s="36"/>
      <c r="H35" s="36"/>
      <c r="I35" s="126">
        <v>0.21</v>
      </c>
      <c r="J35" s="125">
        <f>ROUND(((SUM(BE93:BE241))*I35),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ROUND((SUM(BF93:BF241)),  2)</f>
        <v>0</v>
      </c>
      <c r="G36" s="36"/>
      <c r="H36" s="36"/>
      <c r="I36" s="126">
        <v>0.15</v>
      </c>
      <c r="J36" s="125">
        <f>ROUND(((SUM(BF93:BF241))*I36),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ROUND((SUM(BG93:BG241)),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ROUND((SUM(BH93:BH241)),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ROUND((SUM(BI93:BI241)),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1101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102-2 - VODOVOD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683</v>
      </c>
      <c r="E66" s="150"/>
      <c r="F66" s="150"/>
      <c r="G66" s="150"/>
      <c r="H66" s="150"/>
      <c r="I66" s="150"/>
      <c r="J66" s="151">
        <f>J164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684</v>
      </c>
      <c r="E67" s="150"/>
      <c r="F67" s="150"/>
      <c r="G67" s="150"/>
      <c r="H67" s="150"/>
      <c r="I67" s="150"/>
      <c r="J67" s="151">
        <f>J169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135</v>
      </c>
      <c r="E68" s="150"/>
      <c r="F68" s="150"/>
      <c r="G68" s="150"/>
      <c r="H68" s="150"/>
      <c r="I68" s="150"/>
      <c r="J68" s="151">
        <f>J184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136</v>
      </c>
      <c r="E69" s="150"/>
      <c r="F69" s="150"/>
      <c r="G69" s="150"/>
      <c r="H69" s="150"/>
      <c r="I69" s="150"/>
      <c r="J69" s="151">
        <f>J230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137</v>
      </c>
      <c r="E70" s="150"/>
      <c r="F70" s="150"/>
      <c r="G70" s="150"/>
      <c r="H70" s="150"/>
      <c r="I70" s="150"/>
      <c r="J70" s="151">
        <f>J233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J239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144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391" t="str">
        <f>E7</f>
        <v>Oprava povrchu komunikací, výměna vodovodu a kanalizace v Klatovech 2022, 1. část</v>
      </c>
      <c r="F81" s="392"/>
      <c r="G81" s="392"/>
      <c r="H81" s="392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121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1" t="s">
        <v>1101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123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5" t="str">
        <f>E11</f>
        <v>SO 102-2 - VODOVOD</v>
      </c>
      <c r="F85" s="393"/>
      <c r="G85" s="393"/>
      <c r="H85" s="393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Klatovy</v>
      </c>
      <c r="G87" s="38"/>
      <c r="H87" s="38"/>
      <c r="I87" s="31" t="s">
        <v>23</v>
      </c>
      <c r="J87" s="61" t="str">
        <f>IF(J14="","",J14)</f>
        <v>21. 12. 2021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Město Klatovy</v>
      </c>
      <c r="G89" s="38"/>
      <c r="H89" s="38"/>
      <c r="I89" s="31" t="s">
        <v>30</v>
      </c>
      <c r="J89" s="34" t="str">
        <f>E23</f>
        <v>Šumavské vodovody a kanalizace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25.7" customHeight="1">
      <c r="A90" s="36"/>
      <c r="B90" s="37"/>
      <c r="C90" s="31" t="s">
        <v>28</v>
      </c>
      <c r="D90" s="38"/>
      <c r="E90" s="38"/>
      <c r="F90" s="29" t="str">
        <f>IF(E20="","",E20)</f>
        <v>Vyplň údaj</v>
      </c>
      <c r="G90" s="38"/>
      <c r="H90" s="38"/>
      <c r="I90" s="31" t="s">
        <v>32</v>
      </c>
      <c r="J90" s="34" t="str">
        <f>E26</f>
        <v>Šumavské vodovody a kanalizace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145</v>
      </c>
      <c r="D92" s="156" t="s">
        <v>54</v>
      </c>
      <c r="E92" s="156" t="s">
        <v>50</v>
      </c>
      <c r="F92" s="156" t="s">
        <v>51</v>
      </c>
      <c r="G92" s="156" t="s">
        <v>146</v>
      </c>
      <c r="H92" s="156" t="s">
        <v>147</v>
      </c>
      <c r="I92" s="156" t="s">
        <v>148</v>
      </c>
      <c r="J92" s="156" t="s">
        <v>130</v>
      </c>
      <c r="K92" s="157" t="s">
        <v>149</v>
      </c>
      <c r="L92" s="158"/>
      <c r="M92" s="70" t="s">
        <v>19</v>
      </c>
      <c r="N92" s="71" t="s">
        <v>39</v>
      </c>
      <c r="O92" s="71" t="s">
        <v>150</v>
      </c>
      <c r="P92" s="71" t="s">
        <v>151</v>
      </c>
      <c r="Q92" s="71" t="s">
        <v>152</v>
      </c>
      <c r="R92" s="71" t="s">
        <v>153</v>
      </c>
      <c r="S92" s="71" t="s">
        <v>154</v>
      </c>
      <c r="T92" s="72" t="s">
        <v>155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156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143.51264935200001</v>
      </c>
      <c r="S93" s="74"/>
      <c r="T93" s="162">
        <f>T94</f>
        <v>105.25599999999999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68</v>
      </c>
      <c r="AU93" s="19" t="s">
        <v>131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68</v>
      </c>
      <c r="E94" s="167" t="s">
        <v>157</v>
      </c>
      <c r="F94" s="167" t="s">
        <v>158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P95+P164+P169+P184+P230+P233+P239</f>
        <v>0</v>
      </c>
      <c r="Q94" s="172"/>
      <c r="R94" s="173">
        <f>R95+R164+R169+R184+R230+R233+R239</f>
        <v>143.51264935200001</v>
      </c>
      <c r="S94" s="172"/>
      <c r="T94" s="174">
        <f>T95+T164+T169+T184+T230+T233+T239</f>
        <v>105.25599999999999</v>
      </c>
      <c r="AR94" s="175" t="s">
        <v>76</v>
      </c>
      <c r="AT94" s="176" t="s">
        <v>68</v>
      </c>
      <c r="AU94" s="176" t="s">
        <v>69</v>
      </c>
      <c r="AY94" s="175" t="s">
        <v>159</v>
      </c>
      <c r="BK94" s="177">
        <f>BK95+BK164+BK169+BK184+BK230+BK233+BK239</f>
        <v>0</v>
      </c>
    </row>
    <row r="95" spans="1:65" s="12" customFormat="1" ht="22.9" customHeight="1">
      <c r="B95" s="164"/>
      <c r="C95" s="165"/>
      <c r="D95" s="166" t="s">
        <v>68</v>
      </c>
      <c r="E95" s="178" t="s">
        <v>76</v>
      </c>
      <c r="F95" s="178" t="s">
        <v>160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SUM(P96:P163)</f>
        <v>0</v>
      </c>
      <c r="Q95" s="172"/>
      <c r="R95" s="173">
        <f>SUM(R96:R163)</f>
        <v>0.96520070400000002</v>
      </c>
      <c r="S95" s="172"/>
      <c r="T95" s="174">
        <f>SUM(T96:T163)</f>
        <v>105.25599999999999</v>
      </c>
      <c r="AR95" s="175" t="s">
        <v>76</v>
      </c>
      <c r="AT95" s="176" t="s">
        <v>68</v>
      </c>
      <c r="AU95" s="176" t="s">
        <v>76</v>
      </c>
      <c r="AY95" s="175" t="s">
        <v>159</v>
      </c>
      <c r="BK95" s="177">
        <f>SUM(BK96:BK163)</f>
        <v>0</v>
      </c>
    </row>
    <row r="96" spans="1:65" s="2" customFormat="1" ht="66.75" customHeight="1">
      <c r="A96" s="36"/>
      <c r="B96" s="37"/>
      <c r="C96" s="180" t="s">
        <v>76</v>
      </c>
      <c r="D96" s="180" t="s">
        <v>161</v>
      </c>
      <c r="E96" s="181" t="s">
        <v>1280</v>
      </c>
      <c r="F96" s="182" t="s">
        <v>1281</v>
      </c>
      <c r="G96" s="183" t="s">
        <v>164</v>
      </c>
      <c r="H96" s="184">
        <v>6</v>
      </c>
      <c r="I96" s="185"/>
      <c r="J96" s="186">
        <f>ROUND(I96*H96,2)</f>
        <v>0</v>
      </c>
      <c r="K96" s="182" t="s">
        <v>459</v>
      </c>
      <c r="L96" s="41"/>
      <c r="M96" s="187" t="s">
        <v>19</v>
      </c>
      <c r="N96" s="188" t="s">
        <v>40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0.26</v>
      </c>
      <c r="T96" s="190">
        <f>S96*H96</f>
        <v>1.56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166</v>
      </c>
      <c r="AT96" s="191" t="s">
        <v>161</v>
      </c>
      <c r="AU96" s="191" t="s">
        <v>78</v>
      </c>
      <c r="AY96" s="19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76</v>
      </c>
      <c r="BK96" s="192">
        <f>ROUND(I96*H96,2)</f>
        <v>0</v>
      </c>
      <c r="BL96" s="19" t="s">
        <v>166</v>
      </c>
      <c r="BM96" s="191" t="s">
        <v>1282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1283</v>
      </c>
      <c r="G97" s="194"/>
      <c r="H97" s="198">
        <v>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76</v>
      </c>
      <c r="AY97" s="204" t="s">
        <v>159</v>
      </c>
    </row>
    <row r="98" spans="1:65" s="2" customFormat="1" ht="66.75" customHeight="1">
      <c r="A98" s="36"/>
      <c r="B98" s="37"/>
      <c r="C98" s="180" t="s">
        <v>78</v>
      </c>
      <c r="D98" s="180" t="s">
        <v>161</v>
      </c>
      <c r="E98" s="181" t="s">
        <v>894</v>
      </c>
      <c r="F98" s="182" t="s">
        <v>895</v>
      </c>
      <c r="G98" s="183" t="s">
        <v>164</v>
      </c>
      <c r="H98" s="184">
        <v>8.4</v>
      </c>
      <c r="I98" s="185"/>
      <c r="J98" s="186">
        <f>ROUND(I98*H98,2)</f>
        <v>0</v>
      </c>
      <c r="K98" s="182" t="s">
        <v>459</v>
      </c>
      <c r="L98" s="41"/>
      <c r="M98" s="187" t="s">
        <v>19</v>
      </c>
      <c r="N98" s="188" t="s">
        <v>40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0.44</v>
      </c>
      <c r="T98" s="190">
        <f>S98*H98</f>
        <v>3.6960000000000002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166</v>
      </c>
      <c r="AT98" s="191" t="s">
        <v>161</v>
      </c>
      <c r="AU98" s="191" t="s">
        <v>78</v>
      </c>
      <c r="AY98" s="19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76</v>
      </c>
      <c r="BK98" s="192">
        <f>ROUND(I98*H98,2)</f>
        <v>0</v>
      </c>
      <c r="BL98" s="19" t="s">
        <v>166</v>
      </c>
      <c r="BM98" s="191" t="s">
        <v>1284</v>
      </c>
    </row>
    <row r="99" spans="1:65" s="15" customFormat="1" ht="11.25">
      <c r="B99" s="230"/>
      <c r="C99" s="231"/>
      <c r="D99" s="195" t="s">
        <v>168</v>
      </c>
      <c r="E99" s="232" t="s">
        <v>19</v>
      </c>
      <c r="F99" s="233" t="s">
        <v>1285</v>
      </c>
      <c r="G99" s="231"/>
      <c r="H99" s="232" t="s">
        <v>19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168</v>
      </c>
      <c r="AU99" s="239" t="s">
        <v>78</v>
      </c>
      <c r="AV99" s="15" t="s">
        <v>76</v>
      </c>
      <c r="AW99" s="15" t="s">
        <v>31</v>
      </c>
      <c r="AX99" s="15" t="s">
        <v>69</v>
      </c>
      <c r="AY99" s="239" t="s">
        <v>159</v>
      </c>
    </row>
    <row r="100" spans="1:65" s="13" customFormat="1" ht="11.25">
      <c r="B100" s="193"/>
      <c r="C100" s="194"/>
      <c r="D100" s="195" t="s">
        <v>168</v>
      </c>
      <c r="E100" s="196" t="s">
        <v>19</v>
      </c>
      <c r="F100" s="197" t="s">
        <v>1286</v>
      </c>
      <c r="G100" s="194"/>
      <c r="H100" s="198">
        <v>6.4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168</v>
      </c>
      <c r="AU100" s="204" t="s">
        <v>78</v>
      </c>
      <c r="AV100" s="13" t="s">
        <v>78</v>
      </c>
      <c r="AW100" s="13" t="s">
        <v>31</v>
      </c>
      <c r="AX100" s="13" t="s">
        <v>69</v>
      </c>
      <c r="AY100" s="204" t="s">
        <v>159</v>
      </c>
    </row>
    <row r="101" spans="1:65" s="13" customFormat="1" ht="11.25">
      <c r="B101" s="193"/>
      <c r="C101" s="194"/>
      <c r="D101" s="195" t="s">
        <v>168</v>
      </c>
      <c r="E101" s="196" t="s">
        <v>19</v>
      </c>
      <c r="F101" s="197" t="s">
        <v>1287</v>
      </c>
      <c r="G101" s="194"/>
      <c r="H101" s="198">
        <v>2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78</v>
      </c>
      <c r="AV101" s="13" t="s">
        <v>78</v>
      </c>
      <c r="AW101" s="13" t="s">
        <v>31</v>
      </c>
      <c r="AX101" s="13" t="s">
        <v>69</v>
      </c>
      <c r="AY101" s="204" t="s">
        <v>159</v>
      </c>
    </row>
    <row r="102" spans="1:65" s="14" customFormat="1" ht="11.25">
      <c r="B102" s="205"/>
      <c r="C102" s="206"/>
      <c r="D102" s="195" t="s">
        <v>168</v>
      </c>
      <c r="E102" s="207" t="s">
        <v>19</v>
      </c>
      <c r="F102" s="208" t="s">
        <v>170</v>
      </c>
      <c r="G102" s="206"/>
      <c r="H102" s="209">
        <v>8.4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78</v>
      </c>
      <c r="AV102" s="14" t="s">
        <v>166</v>
      </c>
      <c r="AW102" s="14" t="s">
        <v>31</v>
      </c>
      <c r="AX102" s="14" t="s">
        <v>76</v>
      </c>
      <c r="AY102" s="215" t="s">
        <v>159</v>
      </c>
    </row>
    <row r="103" spans="1:65" s="2" customFormat="1" ht="66.75" customHeight="1">
      <c r="A103" s="36"/>
      <c r="B103" s="37"/>
      <c r="C103" s="180" t="s">
        <v>175</v>
      </c>
      <c r="D103" s="180" t="s">
        <v>161</v>
      </c>
      <c r="E103" s="181" t="s">
        <v>685</v>
      </c>
      <c r="F103" s="182" t="s">
        <v>686</v>
      </c>
      <c r="G103" s="183" t="s">
        <v>164</v>
      </c>
      <c r="H103" s="184">
        <v>129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0.57999999999999996</v>
      </c>
      <c r="T103" s="190">
        <f>S103*H103</f>
        <v>74.819999999999993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1288</v>
      </c>
    </row>
    <row r="104" spans="1:65" s="15" customFormat="1" ht="11.25">
      <c r="B104" s="230"/>
      <c r="C104" s="231"/>
      <c r="D104" s="195" t="s">
        <v>168</v>
      </c>
      <c r="E104" s="232" t="s">
        <v>19</v>
      </c>
      <c r="F104" s="233" t="s">
        <v>688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168</v>
      </c>
      <c r="AU104" s="239" t="s">
        <v>78</v>
      </c>
      <c r="AV104" s="15" t="s">
        <v>76</v>
      </c>
      <c r="AW104" s="15" t="s">
        <v>31</v>
      </c>
      <c r="AX104" s="15" t="s">
        <v>69</v>
      </c>
      <c r="AY104" s="239" t="s">
        <v>159</v>
      </c>
    </row>
    <row r="105" spans="1:65" s="13" customFormat="1" ht="11.25">
      <c r="B105" s="193"/>
      <c r="C105" s="194"/>
      <c r="D105" s="195" t="s">
        <v>168</v>
      </c>
      <c r="E105" s="196" t="s">
        <v>19</v>
      </c>
      <c r="F105" s="197" t="s">
        <v>1289</v>
      </c>
      <c r="G105" s="194"/>
      <c r="H105" s="198">
        <v>104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168</v>
      </c>
      <c r="AU105" s="204" t="s">
        <v>78</v>
      </c>
      <c r="AV105" s="13" t="s">
        <v>78</v>
      </c>
      <c r="AW105" s="13" t="s">
        <v>31</v>
      </c>
      <c r="AX105" s="13" t="s">
        <v>69</v>
      </c>
      <c r="AY105" s="204" t="s">
        <v>159</v>
      </c>
    </row>
    <row r="106" spans="1:65" s="13" customFormat="1" ht="11.25">
      <c r="B106" s="193"/>
      <c r="C106" s="194"/>
      <c r="D106" s="195" t="s">
        <v>168</v>
      </c>
      <c r="E106" s="196" t="s">
        <v>19</v>
      </c>
      <c r="F106" s="197" t="s">
        <v>1290</v>
      </c>
      <c r="G106" s="194"/>
      <c r="H106" s="198">
        <v>10.8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78</v>
      </c>
      <c r="AV106" s="13" t="s">
        <v>78</v>
      </c>
      <c r="AW106" s="13" t="s">
        <v>31</v>
      </c>
      <c r="AX106" s="13" t="s">
        <v>69</v>
      </c>
      <c r="AY106" s="204" t="s">
        <v>159</v>
      </c>
    </row>
    <row r="107" spans="1:65" s="16" customFormat="1" ht="11.25">
      <c r="B107" s="248"/>
      <c r="C107" s="249"/>
      <c r="D107" s="195" t="s">
        <v>168</v>
      </c>
      <c r="E107" s="250" t="s">
        <v>19</v>
      </c>
      <c r="F107" s="251" t="s">
        <v>720</v>
      </c>
      <c r="G107" s="249"/>
      <c r="H107" s="252">
        <v>114.8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168</v>
      </c>
      <c r="AU107" s="258" t="s">
        <v>78</v>
      </c>
      <c r="AV107" s="16" t="s">
        <v>175</v>
      </c>
      <c r="AW107" s="16" t="s">
        <v>31</v>
      </c>
      <c r="AX107" s="16" t="s">
        <v>69</v>
      </c>
      <c r="AY107" s="258" t="s">
        <v>159</v>
      </c>
    </row>
    <row r="108" spans="1:65" s="15" customFormat="1" ht="11.25">
      <c r="B108" s="230"/>
      <c r="C108" s="231"/>
      <c r="D108" s="195" t="s">
        <v>168</v>
      </c>
      <c r="E108" s="232" t="s">
        <v>19</v>
      </c>
      <c r="F108" s="233" t="s">
        <v>1291</v>
      </c>
      <c r="G108" s="231"/>
      <c r="H108" s="232" t="s">
        <v>19</v>
      </c>
      <c r="I108" s="234"/>
      <c r="J108" s="231"/>
      <c r="K108" s="231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168</v>
      </c>
      <c r="AU108" s="239" t="s">
        <v>78</v>
      </c>
      <c r="AV108" s="15" t="s">
        <v>76</v>
      </c>
      <c r="AW108" s="15" t="s">
        <v>31</v>
      </c>
      <c r="AX108" s="15" t="s">
        <v>69</v>
      </c>
      <c r="AY108" s="239" t="s">
        <v>159</v>
      </c>
    </row>
    <row r="109" spans="1:65" s="13" customFormat="1" ht="11.25">
      <c r="B109" s="193"/>
      <c r="C109" s="194"/>
      <c r="D109" s="195" t="s">
        <v>168</v>
      </c>
      <c r="E109" s="196" t="s">
        <v>19</v>
      </c>
      <c r="F109" s="197" t="s">
        <v>1292</v>
      </c>
      <c r="G109" s="194"/>
      <c r="H109" s="198">
        <v>14.2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168</v>
      </c>
      <c r="AU109" s="204" t="s">
        <v>78</v>
      </c>
      <c r="AV109" s="13" t="s">
        <v>78</v>
      </c>
      <c r="AW109" s="13" t="s">
        <v>31</v>
      </c>
      <c r="AX109" s="13" t="s">
        <v>69</v>
      </c>
      <c r="AY109" s="204" t="s">
        <v>159</v>
      </c>
    </row>
    <row r="110" spans="1:65" s="14" customFormat="1" ht="11.25">
      <c r="B110" s="205"/>
      <c r="C110" s="206"/>
      <c r="D110" s="195" t="s">
        <v>168</v>
      </c>
      <c r="E110" s="207" t="s">
        <v>19</v>
      </c>
      <c r="F110" s="208" t="s">
        <v>170</v>
      </c>
      <c r="G110" s="206"/>
      <c r="H110" s="209">
        <v>129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168</v>
      </c>
      <c r="AU110" s="215" t="s">
        <v>78</v>
      </c>
      <c r="AV110" s="14" t="s">
        <v>166</v>
      </c>
      <c r="AW110" s="14" t="s">
        <v>31</v>
      </c>
      <c r="AX110" s="14" t="s">
        <v>76</v>
      </c>
      <c r="AY110" s="215" t="s">
        <v>159</v>
      </c>
    </row>
    <row r="111" spans="1:65" s="2" customFormat="1" ht="55.5" customHeight="1">
      <c r="A111" s="36"/>
      <c r="B111" s="37"/>
      <c r="C111" s="180" t="s">
        <v>166</v>
      </c>
      <c r="D111" s="180" t="s">
        <v>161</v>
      </c>
      <c r="E111" s="181" t="s">
        <v>1293</v>
      </c>
      <c r="F111" s="182" t="s">
        <v>1294</v>
      </c>
      <c r="G111" s="183" t="s">
        <v>164</v>
      </c>
      <c r="H111" s="184">
        <v>28.4</v>
      </c>
      <c r="I111" s="185"/>
      <c r="J111" s="186">
        <f>ROUND(I111*H111,2)</f>
        <v>0</v>
      </c>
      <c r="K111" s="182" t="s">
        <v>459</v>
      </c>
      <c r="L111" s="41"/>
      <c r="M111" s="187" t="s">
        <v>19</v>
      </c>
      <c r="N111" s="188" t="s">
        <v>40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0.45</v>
      </c>
      <c r="T111" s="190">
        <f>S111*H111</f>
        <v>12.78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166</v>
      </c>
      <c r="AT111" s="191" t="s">
        <v>161</v>
      </c>
      <c r="AU111" s="191" t="s">
        <v>78</v>
      </c>
      <c r="AY111" s="19" t="s">
        <v>159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76</v>
      </c>
      <c r="BK111" s="192">
        <f>ROUND(I111*H111,2)</f>
        <v>0</v>
      </c>
      <c r="BL111" s="19" t="s">
        <v>166</v>
      </c>
      <c r="BM111" s="191" t="s">
        <v>1295</v>
      </c>
    </row>
    <row r="112" spans="1:65" s="13" customFormat="1" ht="11.25">
      <c r="B112" s="193"/>
      <c r="C112" s="194"/>
      <c r="D112" s="195" t="s">
        <v>168</v>
      </c>
      <c r="E112" s="196" t="s">
        <v>19</v>
      </c>
      <c r="F112" s="197" t="s">
        <v>1296</v>
      </c>
      <c r="G112" s="194"/>
      <c r="H112" s="198">
        <v>28.4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168</v>
      </c>
      <c r="AU112" s="204" t="s">
        <v>78</v>
      </c>
      <c r="AV112" s="13" t="s">
        <v>78</v>
      </c>
      <c r="AW112" s="13" t="s">
        <v>31</v>
      </c>
      <c r="AX112" s="13" t="s">
        <v>76</v>
      </c>
      <c r="AY112" s="204" t="s">
        <v>159</v>
      </c>
    </row>
    <row r="113" spans="1:65" s="2" customFormat="1" ht="44.25" customHeight="1">
      <c r="A113" s="36"/>
      <c r="B113" s="37"/>
      <c r="C113" s="180" t="s">
        <v>185</v>
      </c>
      <c r="D113" s="180" t="s">
        <v>161</v>
      </c>
      <c r="E113" s="181" t="s">
        <v>1297</v>
      </c>
      <c r="F113" s="182" t="s">
        <v>1298</v>
      </c>
      <c r="G113" s="183" t="s">
        <v>164</v>
      </c>
      <c r="H113" s="184">
        <v>90</v>
      </c>
      <c r="I113" s="185"/>
      <c r="J113" s="186">
        <f>ROUND(I113*H113,2)</f>
        <v>0</v>
      </c>
      <c r="K113" s="182" t="s">
        <v>459</v>
      </c>
      <c r="L113" s="41"/>
      <c r="M113" s="187" t="s">
        <v>19</v>
      </c>
      <c r="N113" s="188" t="s">
        <v>40</v>
      </c>
      <c r="O113" s="66"/>
      <c r="P113" s="189">
        <f>O113*H113</f>
        <v>0</v>
      </c>
      <c r="Q113" s="189">
        <v>4.0000000000000003E-5</v>
      </c>
      <c r="R113" s="189">
        <f>Q113*H113</f>
        <v>3.6000000000000003E-3</v>
      </c>
      <c r="S113" s="189">
        <v>0.115</v>
      </c>
      <c r="T113" s="190">
        <f>S113*H113</f>
        <v>10.35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166</v>
      </c>
      <c r="AT113" s="191" t="s">
        <v>161</v>
      </c>
      <c r="AU113" s="191" t="s">
        <v>78</v>
      </c>
      <c r="AY113" s="19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76</v>
      </c>
      <c r="BK113" s="192">
        <f>ROUND(I113*H113,2)</f>
        <v>0</v>
      </c>
      <c r="BL113" s="19" t="s">
        <v>166</v>
      </c>
      <c r="BM113" s="191" t="s">
        <v>1299</v>
      </c>
    </row>
    <row r="114" spans="1:65" s="13" customFormat="1" ht="11.25">
      <c r="B114" s="193"/>
      <c r="C114" s="194"/>
      <c r="D114" s="195" t="s">
        <v>168</v>
      </c>
      <c r="E114" s="196" t="s">
        <v>19</v>
      </c>
      <c r="F114" s="197" t="s">
        <v>1300</v>
      </c>
      <c r="G114" s="194"/>
      <c r="H114" s="198">
        <v>90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168</v>
      </c>
      <c r="AU114" s="204" t="s">
        <v>78</v>
      </c>
      <c r="AV114" s="13" t="s">
        <v>78</v>
      </c>
      <c r="AW114" s="13" t="s">
        <v>31</v>
      </c>
      <c r="AX114" s="13" t="s">
        <v>76</v>
      </c>
      <c r="AY114" s="204" t="s">
        <v>159</v>
      </c>
    </row>
    <row r="115" spans="1:65" s="2" customFormat="1" ht="48">
      <c r="A115" s="36"/>
      <c r="B115" s="37"/>
      <c r="C115" s="180" t="s">
        <v>189</v>
      </c>
      <c r="D115" s="180" t="s">
        <v>161</v>
      </c>
      <c r="E115" s="181" t="s">
        <v>902</v>
      </c>
      <c r="F115" s="182" t="s">
        <v>903</v>
      </c>
      <c r="G115" s="183" t="s">
        <v>182</v>
      </c>
      <c r="H115" s="184">
        <v>10</v>
      </c>
      <c r="I115" s="185"/>
      <c r="J115" s="186">
        <f>ROUND(I115*H115,2)</f>
        <v>0</v>
      </c>
      <c r="K115" s="182" t="s">
        <v>459</v>
      </c>
      <c r="L115" s="41"/>
      <c r="M115" s="187" t="s">
        <v>19</v>
      </c>
      <c r="N115" s="188" t="s">
        <v>40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0.20499999999999999</v>
      </c>
      <c r="T115" s="190">
        <f>S115*H115</f>
        <v>2.0499999999999998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166</v>
      </c>
      <c r="AT115" s="191" t="s">
        <v>161</v>
      </c>
      <c r="AU115" s="191" t="s">
        <v>78</v>
      </c>
      <c r="AY115" s="19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76</v>
      </c>
      <c r="BK115" s="192">
        <f>ROUND(I115*H115,2)</f>
        <v>0</v>
      </c>
      <c r="BL115" s="19" t="s">
        <v>166</v>
      </c>
      <c r="BM115" s="191" t="s">
        <v>1301</v>
      </c>
    </row>
    <row r="116" spans="1:65" s="13" customFormat="1" ht="11.25">
      <c r="B116" s="193"/>
      <c r="C116" s="194"/>
      <c r="D116" s="195" t="s">
        <v>168</v>
      </c>
      <c r="E116" s="196" t="s">
        <v>19</v>
      </c>
      <c r="F116" s="197" t="s">
        <v>1302</v>
      </c>
      <c r="G116" s="194"/>
      <c r="H116" s="198">
        <v>10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168</v>
      </c>
      <c r="AU116" s="204" t="s">
        <v>78</v>
      </c>
      <c r="AV116" s="13" t="s">
        <v>78</v>
      </c>
      <c r="AW116" s="13" t="s">
        <v>31</v>
      </c>
      <c r="AX116" s="13" t="s">
        <v>76</v>
      </c>
      <c r="AY116" s="204" t="s">
        <v>159</v>
      </c>
    </row>
    <row r="117" spans="1:65" s="2" customFormat="1" ht="66.75" customHeight="1">
      <c r="A117" s="36"/>
      <c r="B117" s="37"/>
      <c r="C117" s="180" t="s">
        <v>194</v>
      </c>
      <c r="D117" s="180" t="s">
        <v>161</v>
      </c>
      <c r="E117" s="181" t="s">
        <v>691</v>
      </c>
      <c r="F117" s="182" t="s">
        <v>906</v>
      </c>
      <c r="G117" s="183" t="s">
        <v>182</v>
      </c>
      <c r="H117" s="184">
        <v>2</v>
      </c>
      <c r="I117" s="185"/>
      <c r="J117" s="186">
        <f>ROUND(I117*H117,2)</f>
        <v>0</v>
      </c>
      <c r="K117" s="182" t="s">
        <v>459</v>
      </c>
      <c r="L117" s="41"/>
      <c r="M117" s="187" t="s">
        <v>19</v>
      </c>
      <c r="N117" s="188" t="s">
        <v>40</v>
      </c>
      <c r="O117" s="66"/>
      <c r="P117" s="189">
        <f>O117*H117</f>
        <v>0</v>
      </c>
      <c r="Q117" s="189">
        <v>8.6767000000000007E-3</v>
      </c>
      <c r="R117" s="189">
        <f>Q117*H117</f>
        <v>1.7353400000000001E-2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166</v>
      </c>
      <c r="AT117" s="191" t="s">
        <v>161</v>
      </c>
      <c r="AU117" s="191" t="s">
        <v>78</v>
      </c>
      <c r="AY117" s="19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76</v>
      </c>
      <c r="BK117" s="192">
        <f>ROUND(I117*H117,2)</f>
        <v>0</v>
      </c>
      <c r="BL117" s="19" t="s">
        <v>166</v>
      </c>
      <c r="BM117" s="191" t="s">
        <v>1303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698</v>
      </c>
      <c r="G118" s="194"/>
      <c r="H118" s="198">
        <v>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76</v>
      </c>
      <c r="AY118" s="204" t="s">
        <v>159</v>
      </c>
    </row>
    <row r="119" spans="1:65" s="2" customFormat="1" ht="66.75" customHeight="1">
      <c r="A119" s="36"/>
      <c r="B119" s="37"/>
      <c r="C119" s="180" t="s">
        <v>203</v>
      </c>
      <c r="D119" s="180" t="s">
        <v>161</v>
      </c>
      <c r="E119" s="181" t="s">
        <v>695</v>
      </c>
      <c r="F119" s="182" t="s">
        <v>906</v>
      </c>
      <c r="G119" s="183" t="s">
        <v>182</v>
      </c>
      <c r="H119" s="184">
        <v>6</v>
      </c>
      <c r="I119" s="185"/>
      <c r="J119" s="186">
        <f>ROUND(I119*H119,2)</f>
        <v>0</v>
      </c>
      <c r="K119" s="182" t="s">
        <v>459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1.06826E-2</v>
      </c>
      <c r="R119" s="189">
        <f>Q119*H119</f>
        <v>6.4095600000000003E-2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166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166</v>
      </c>
      <c r="BM119" s="191" t="s">
        <v>1304</v>
      </c>
    </row>
    <row r="120" spans="1:65" s="13" customFormat="1" ht="11.25">
      <c r="B120" s="193"/>
      <c r="C120" s="194"/>
      <c r="D120" s="195" t="s">
        <v>168</v>
      </c>
      <c r="E120" s="196" t="s">
        <v>19</v>
      </c>
      <c r="F120" s="197" t="s">
        <v>1305</v>
      </c>
      <c r="G120" s="194"/>
      <c r="H120" s="198">
        <v>6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78</v>
      </c>
      <c r="AV120" s="13" t="s">
        <v>78</v>
      </c>
      <c r="AW120" s="13" t="s">
        <v>31</v>
      </c>
      <c r="AX120" s="13" t="s">
        <v>76</v>
      </c>
      <c r="AY120" s="204" t="s">
        <v>159</v>
      </c>
    </row>
    <row r="121" spans="1:65" s="2" customFormat="1" ht="66.75" customHeight="1">
      <c r="A121" s="36"/>
      <c r="B121" s="37"/>
      <c r="C121" s="180" t="s">
        <v>208</v>
      </c>
      <c r="D121" s="180" t="s">
        <v>161</v>
      </c>
      <c r="E121" s="181" t="s">
        <v>699</v>
      </c>
      <c r="F121" s="182" t="s">
        <v>906</v>
      </c>
      <c r="G121" s="183" t="s">
        <v>182</v>
      </c>
      <c r="H121" s="184">
        <v>1</v>
      </c>
      <c r="I121" s="185"/>
      <c r="J121" s="186">
        <f>ROUND(I121*H121,2)</f>
        <v>0</v>
      </c>
      <c r="K121" s="182" t="s">
        <v>459</v>
      </c>
      <c r="L121" s="41"/>
      <c r="M121" s="187" t="s">
        <v>19</v>
      </c>
      <c r="N121" s="188" t="s">
        <v>40</v>
      </c>
      <c r="O121" s="66"/>
      <c r="P121" s="189">
        <f>O121*H121</f>
        <v>0</v>
      </c>
      <c r="Q121" s="189">
        <v>1.26885E-2</v>
      </c>
      <c r="R121" s="189">
        <f>Q121*H121</f>
        <v>1.26885E-2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78</v>
      </c>
      <c r="AY121" s="19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166</v>
      </c>
      <c r="BM121" s="191" t="s">
        <v>1306</v>
      </c>
    </row>
    <row r="122" spans="1:65" s="13" customFormat="1" ht="11.25">
      <c r="B122" s="193"/>
      <c r="C122" s="194"/>
      <c r="D122" s="195" t="s">
        <v>168</v>
      </c>
      <c r="E122" s="196" t="s">
        <v>19</v>
      </c>
      <c r="F122" s="197" t="s">
        <v>702</v>
      </c>
      <c r="G122" s="194"/>
      <c r="H122" s="198">
        <v>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78</v>
      </c>
      <c r="AV122" s="13" t="s">
        <v>78</v>
      </c>
      <c r="AW122" s="13" t="s">
        <v>31</v>
      </c>
      <c r="AX122" s="13" t="s">
        <v>76</v>
      </c>
      <c r="AY122" s="204" t="s">
        <v>159</v>
      </c>
    </row>
    <row r="123" spans="1:65" s="2" customFormat="1" ht="66.75" customHeight="1">
      <c r="A123" s="36"/>
      <c r="B123" s="37"/>
      <c r="C123" s="180" t="s">
        <v>213</v>
      </c>
      <c r="D123" s="180" t="s">
        <v>161</v>
      </c>
      <c r="E123" s="181" t="s">
        <v>703</v>
      </c>
      <c r="F123" s="182" t="s">
        <v>906</v>
      </c>
      <c r="G123" s="183" t="s">
        <v>182</v>
      </c>
      <c r="H123" s="184">
        <v>11</v>
      </c>
      <c r="I123" s="185"/>
      <c r="J123" s="186">
        <f>ROUND(I123*H123,2)</f>
        <v>0</v>
      </c>
      <c r="K123" s="182" t="s">
        <v>459</v>
      </c>
      <c r="L123" s="41"/>
      <c r="M123" s="187" t="s">
        <v>19</v>
      </c>
      <c r="N123" s="188" t="s">
        <v>40</v>
      </c>
      <c r="O123" s="66"/>
      <c r="P123" s="189">
        <f>O123*H123</f>
        <v>0</v>
      </c>
      <c r="Q123" s="189">
        <v>3.6904300000000001E-2</v>
      </c>
      <c r="R123" s="189">
        <f>Q123*H123</f>
        <v>0.40594730000000001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166</v>
      </c>
      <c r="AT123" s="191" t="s">
        <v>161</v>
      </c>
      <c r="AU123" s="191" t="s">
        <v>78</v>
      </c>
      <c r="AY123" s="19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76</v>
      </c>
      <c r="BK123" s="192">
        <f>ROUND(I123*H123,2)</f>
        <v>0</v>
      </c>
      <c r="BL123" s="19" t="s">
        <v>166</v>
      </c>
      <c r="BM123" s="191" t="s">
        <v>1307</v>
      </c>
    </row>
    <row r="124" spans="1:65" s="13" customFormat="1" ht="11.25">
      <c r="B124" s="193"/>
      <c r="C124" s="194"/>
      <c r="D124" s="195" t="s">
        <v>168</v>
      </c>
      <c r="E124" s="196" t="s">
        <v>19</v>
      </c>
      <c r="F124" s="197" t="s">
        <v>1308</v>
      </c>
      <c r="G124" s="194"/>
      <c r="H124" s="198">
        <v>11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168</v>
      </c>
      <c r="AU124" s="204" t="s">
        <v>78</v>
      </c>
      <c r="AV124" s="13" t="s">
        <v>78</v>
      </c>
      <c r="AW124" s="13" t="s">
        <v>31</v>
      </c>
      <c r="AX124" s="13" t="s">
        <v>76</v>
      </c>
      <c r="AY124" s="204" t="s">
        <v>159</v>
      </c>
    </row>
    <row r="125" spans="1:65" s="2" customFormat="1" ht="36">
      <c r="A125" s="36"/>
      <c r="B125" s="37"/>
      <c r="C125" s="180" t="s">
        <v>218</v>
      </c>
      <c r="D125" s="180" t="s">
        <v>161</v>
      </c>
      <c r="E125" s="181" t="s">
        <v>708</v>
      </c>
      <c r="F125" s="182" t="s">
        <v>709</v>
      </c>
      <c r="G125" s="183" t="s">
        <v>197</v>
      </c>
      <c r="H125" s="184">
        <v>21.8</v>
      </c>
      <c r="I125" s="185"/>
      <c r="J125" s="186">
        <f>ROUND(I125*H125,2)</f>
        <v>0</v>
      </c>
      <c r="K125" s="182" t="s">
        <v>459</v>
      </c>
      <c r="L125" s="41"/>
      <c r="M125" s="187" t="s">
        <v>19</v>
      </c>
      <c r="N125" s="188" t="s">
        <v>40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78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76</v>
      </c>
      <c r="BK125" s="192">
        <f>ROUND(I125*H125,2)</f>
        <v>0</v>
      </c>
      <c r="BL125" s="19" t="s">
        <v>166</v>
      </c>
      <c r="BM125" s="191" t="s">
        <v>1309</v>
      </c>
    </row>
    <row r="126" spans="1:65" s="13" customFormat="1" ht="11.25">
      <c r="B126" s="193"/>
      <c r="C126" s="194"/>
      <c r="D126" s="195" t="s">
        <v>168</v>
      </c>
      <c r="E126" s="196" t="s">
        <v>19</v>
      </c>
      <c r="F126" s="197" t="s">
        <v>712</v>
      </c>
      <c r="G126" s="194"/>
      <c r="H126" s="198">
        <v>2.4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78</v>
      </c>
      <c r="AV126" s="13" t="s">
        <v>78</v>
      </c>
      <c r="AW126" s="13" t="s">
        <v>31</v>
      </c>
      <c r="AX126" s="13" t="s">
        <v>69</v>
      </c>
      <c r="AY126" s="204" t="s">
        <v>159</v>
      </c>
    </row>
    <row r="127" spans="1:65" s="13" customFormat="1" ht="11.25">
      <c r="B127" s="193"/>
      <c r="C127" s="194"/>
      <c r="D127" s="195" t="s">
        <v>168</v>
      </c>
      <c r="E127" s="196" t="s">
        <v>19</v>
      </c>
      <c r="F127" s="197" t="s">
        <v>1310</v>
      </c>
      <c r="G127" s="194"/>
      <c r="H127" s="198">
        <v>7.2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168</v>
      </c>
      <c r="AU127" s="204" t="s">
        <v>78</v>
      </c>
      <c r="AV127" s="13" t="s">
        <v>78</v>
      </c>
      <c r="AW127" s="13" t="s">
        <v>31</v>
      </c>
      <c r="AX127" s="13" t="s">
        <v>69</v>
      </c>
      <c r="AY127" s="204" t="s">
        <v>159</v>
      </c>
    </row>
    <row r="128" spans="1:65" s="13" customFormat="1" ht="11.25">
      <c r="B128" s="193"/>
      <c r="C128" s="194"/>
      <c r="D128" s="195" t="s">
        <v>168</v>
      </c>
      <c r="E128" s="196" t="s">
        <v>19</v>
      </c>
      <c r="F128" s="197" t="s">
        <v>713</v>
      </c>
      <c r="G128" s="194"/>
      <c r="H128" s="198">
        <v>1.2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78</v>
      </c>
      <c r="AV128" s="13" t="s">
        <v>78</v>
      </c>
      <c r="AW128" s="13" t="s">
        <v>31</v>
      </c>
      <c r="AX128" s="13" t="s">
        <v>69</v>
      </c>
      <c r="AY128" s="204" t="s">
        <v>159</v>
      </c>
    </row>
    <row r="129" spans="1:65" s="13" customFormat="1" ht="11.25">
      <c r="B129" s="193"/>
      <c r="C129" s="194"/>
      <c r="D129" s="195" t="s">
        <v>168</v>
      </c>
      <c r="E129" s="196" t="s">
        <v>19</v>
      </c>
      <c r="F129" s="197" t="s">
        <v>1311</v>
      </c>
      <c r="G129" s="194"/>
      <c r="H129" s="198">
        <v>11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31</v>
      </c>
      <c r="AX129" s="13" t="s">
        <v>69</v>
      </c>
      <c r="AY129" s="204" t="s">
        <v>159</v>
      </c>
    </row>
    <row r="130" spans="1:65" s="2" customFormat="1" ht="48">
      <c r="A130" s="36"/>
      <c r="B130" s="37"/>
      <c r="C130" s="180" t="s">
        <v>222</v>
      </c>
      <c r="D130" s="180" t="s">
        <v>161</v>
      </c>
      <c r="E130" s="181" t="s">
        <v>715</v>
      </c>
      <c r="F130" s="182" t="s">
        <v>716</v>
      </c>
      <c r="G130" s="183" t="s">
        <v>197</v>
      </c>
      <c r="H130" s="184">
        <v>107.604</v>
      </c>
      <c r="I130" s="185"/>
      <c r="J130" s="186">
        <f>ROUND(I130*H130,2)</f>
        <v>0</v>
      </c>
      <c r="K130" s="182" t="s">
        <v>459</v>
      </c>
      <c r="L130" s="41"/>
      <c r="M130" s="187" t="s">
        <v>19</v>
      </c>
      <c r="N130" s="188" t="s">
        <v>40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166</v>
      </c>
      <c r="AT130" s="191" t="s">
        <v>161</v>
      </c>
      <c r="AU130" s="191" t="s">
        <v>78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76</v>
      </c>
      <c r="BK130" s="192">
        <f>ROUND(I130*H130,2)</f>
        <v>0</v>
      </c>
      <c r="BL130" s="19" t="s">
        <v>166</v>
      </c>
      <c r="BM130" s="191" t="s">
        <v>1312</v>
      </c>
    </row>
    <row r="131" spans="1:65" s="13" customFormat="1" ht="11.25">
      <c r="B131" s="193"/>
      <c r="C131" s="194"/>
      <c r="D131" s="195" t="s">
        <v>168</v>
      </c>
      <c r="E131" s="196" t="s">
        <v>19</v>
      </c>
      <c r="F131" s="197" t="s">
        <v>1313</v>
      </c>
      <c r="G131" s="194"/>
      <c r="H131" s="198">
        <v>217.44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78</v>
      </c>
      <c r="AV131" s="13" t="s">
        <v>78</v>
      </c>
      <c r="AW131" s="13" t="s">
        <v>31</v>
      </c>
      <c r="AX131" s="13" t="s">
        <v>69</v>
      </c>
      <c r="AY131" s="204" t="s">
        <v>159</v>
      </c>
    </row>
    <row r="132" spans="1:65" s="13" customFormat="1" ht="11.25">
      <c r="B132" s="193"/>
      <c r="C132" s="194"/>
      <c r="D132" s="195" t="s">
        <v>168</v>
      </c>
      <c r="E132" s="196" t="s">
        <v>19</v>
      </c>
      <c r="F132" s="197" t="s">
        <v>1314</v>
      </c>
      <c r="G132" s="194"/>
      <c r="H132" s="198">
        <v>46.207999999999998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78</v>
      </c>
      <c r="AV132" s="13" t="s">
        <v>78</v>
      </c>
      <c r="AW132" s="13" t="s">
        <v>31</v>
      </c>
      <c r="AX132" s="13" t="s">
        <v>69</v>
      </c>
      <c r="AY132" s="204" t="s">
        <v>159</v>
      </c>
    </row>
    <row r="133" spans="1:65" s="16" customFormat="1" ht="11.25">
      <c r="B133" s="248"/>
      <c r="C133" s="249"/>
      <c r="D133" s="195" t="s">
        <v>168</v>
      </c>
      <c r="E133" s="250" t="s">
        <v>19</v>
      </c>
      <c r="F133" s="251" t="s">
        <v>720</v>
      </c>
      <c r="G133" s="249"/>
      <c r="H133" s="252">
        <v>263.64800000000002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168</v>
      </c>
      <c r="AU133" s="258" t="s">
        <v>78</v>
      </c>
      <c r="AV133" s="16" t="s">
        <v>175</v>
      </c>
      <c r="AW133" s="16" t="s">
        <v>31</v>
      </c>
      <c r="AX133" s="16" t="s">
        <v>69</v>
      </c>
      <c r="AY133" s="258" t="s">
        <v>159</v>
      </c>
    </row>
    <row r="134" spans="1:65" s="13" customFormat="1" ht="11.25">
      <c r="B134" s="193"/>
      <c r="C134" s="194"/>
      <c r="D134" s="195" t="s">
        <v>168</v>
      </c>
      <c r="E134" s="196" t="s">
        <v>19</v>
      </c>
      <c r="F134" s="197" t="s">
        <v>1315</v>
      </c>
      <c r="G134" s="194"/>
      <c r="H134" s="198">
        <v>-48.44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168</v>
      </c>
      <c r="AU134" s="204" t="s">
        <v>78</v>
      </c>
      <c r="AV134" s="13" t="s">
        <v>78</v>
      </c>
      <c r="AW134" s="13" t="s">
        <v>31</v>
      </c>
      <c r="AX134" s="13" t="s">
        <v>69</v>
      </c>
      <c r="AY134" s="204" t="s">
        <v>159</v>
      </c>
    </row>
    <row r="135" spans="1:65" s="14" customFormat="1" ht="11.25">
      <c r="B135" s="205"/>
      <c r="C135" s="206"/>
      <c r="D135" s="195" t="s">
        <v>168</v>
      </c>
      <c r="E135" s="207" t="s">
        <v>19</v>
      </c>
      <c r="F135" s="208" t="s">
        <v>170</v>
      </c>
      <c r="G135" s="206"/>
      <c r="H135" s="209">
        <v>215.208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78</v>
      </c>
      <c r="AV135" s="14" t="s">
        <v>166</v>
      </c>
      <c r="AW135" s="14" t="s">
        <v>31</v>
      </c>
      <c r="AX135" s="14" t="s">
        <v>69</v>
      </c>
      <c r="AY135" s="215" t="s">
        <v>159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1316</v>
      </c>
      <c r="G136" s="194"/>
      <c r="H136" s="198">
        <v>107.604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76</v>
      </c>
      <c r="AY136" s="204" t="s">
        <v>159</v>
      </c>
    </row>
    <row r="137" spans="1:65" s="2" customFormat="1" ht="48">
      <c r="A137" s="36"/>
      <c r="B137" s="37"/>
      <c r="C137" s="180" t="s">
        <v>227</v>
      </c>
      <c r="D137" s="180" t="s">
        <v>161</v>
      </c>
      <c r="E137" s="181" t="s">
        <v>723</v>
      </c>
      <c r="F137" s="182" t="s">
        <v>724</v>
      </c>
      <c r="G137" s="183" t="s">
        <v>197</v>
      </c>
      <c r="H137" s="184">
        <v>107.604</v>
      </c>
      <c r="I137" s="185"/>
      <c r="J137" s="186">
        <f>ROUND(I137*H137,2)</f>
        <v>0</v>
      </c>
      <c r="K137" s="182" t="s">
        <v>459</v>
      </c>
      <c r="L137" s="41"/>
      <c r="M137" s="187" t="s">
        <v>19</v>
      </c>
      <c r="N137" s="188" t="s">
        <v>40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166</v>
      </c>
      <c r="AT137" s="191" t="s">
        <v>161</v>
      </c>
      <c r="AU137" s="191" t="s">
        <v>78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166</v>
      </c>
      <c r="BM137" s="191" t="s">
        <v>1317</v>
      </c>
    </row>
    <row r="138" spans="1:65" s="2" customFormat="1" ht="36">
      <c r="A138" s="36"/>
      <c r="B138" s="37"/>
      <c r="C138" s="180" t="s">
        <v>233</v>
      </c>
      <c r="D138" s="180" t="s">
        <v>161</v>
      </c>
      <c r="E138" s="181" t="s">
        <v>726</v>
      </c>
      <c r="F138" s="182" t="s">
        <v>727</v>
      </c>
      <c r="G138" s="183" t="s">
        <v>164</v>
      </c>
      <c r="H138" s="184">
        <v>550.4</v>
      </c>
      <c r="I138" s="185"/>
      <c r="J138" s="186">
        <f>ROUND(I138*H138,2)</f>
        <v>0</v>
      </c>
      <c r="K138" s="182" t="s">
        <v>459</v>
      </c>
      <c r="L138" s="41"/>
      <c r="M138" s="187" t="s">
        <v>19</v>
      </c>
      <c r="N138" s="188" t="s">
        <v>40</v>
      </c>
      <c r="O138" s="66"/>
      <c r="P138" s="189">
        <f>O138*H138</f>
        <v>0</v>
      </c>
      <c r="Q138" s="189">
        <v>8.3850999999999999E-4</v>
      </c>
      <c r="R138" s="189">
        <f>Q138*H138</f>
        <v>0.46151590399999998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166</v>
      </c>
      <c r="AT138" s="191" t="s">
        <v>161</v>
      </c>
      <c r="AU138" s="191" t="s">
        <v>78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76</v>
      </c>
      <c r="BK138" s="192">
        <f>ROUND(I138*H138,2)</f>
        <v>0</v>
      </c>
      <c r="BL138" s="19" t="s">
        <v>166</v>
      </c>
      <c r="BM138" s="191" t="s">
        <v>1318</v>
      </c>
    </row>
    <row r="139" spans="1:65" s="13" customFormat="1" ht="11.25">
      <c r="B139" s="193"/>
      <c r="C139" s="194"/>
      <c r="D139" s="195" t="s">
        <v>168</v>
      </c>
      <c r="E139" s="196" t="s">
        <v>19</v>
      </c>
      <c r="F139" s="197" t="s">
        <v>1319</v>
      </c>
      <c r="G139" s="194"/>
      <c r="H139" s="198">
        <v>434.88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78</v>
      </c>
      <c r="AV139" s="13" t="s">
        <v>78</v>
      </c>
      <c r="AW139" s="13" t="s">
        <v>31</v>
      </c>
      <c r="AX139" s="13" t="s">
        <v>69</v>
      </c>
      <c r="AY139" s="204" t="s">
        <v>159</v>
      </c>
    </row>
    <row r="140" spans="1:65" s="13" customFormat="1" ht="11.25">
      <c r="B140" s="193"/>
      <c r="C140" s="194"/>
      <c r="D140" s="195" t="s">
        <v>168</v>
      </c>
      <c r="E140" s="196" t="s">
        <v>19</v>
      </c>
      <c r="F140" s="197" t="s">
        <v>1320</v>
      </c>
      <c r="G140" s="194"/>
      <c r="H140" s="198">
        <v>115.52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168</v>
      </c>
      <c r="AU140" s="204" t="s">
        <v>78</v>
      </c>
      <c r="AV140" s="13" t="s">
        <v>78</v>
      </c>
      <c r="AW140" s="13" t="s">
        <v>31</v>
      </c>
      <c r="AX140" s="13" t="s">
        <v>69</v>
      </c>
      <c r="AY140" s="204" t="s">
        <v>159</v>
      </c>
    </row>
    <row r="141" spans="1:65" s="14" customFormat="1" ht="11.25">
      <c r="B141" s="205"/>
      <c r="C141" s="206"/>
      <c r="D141" s="195" t="s">
        <v>168</v>
      </c>
      <c r="E141" s="207" t="s">
        <v>19</v>
      </c>
      <c r="F141" s="208" t="s">
        <v>170</v>
      </c>
      <c r="G141" s="206"/>
      <c r="H141" s="209">
        <v>550.4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78</v>
      </c>
      <c r="AV141" s="14" t="s">
        <v>166</v>
      </c>
      <c r="AW141" s="14" t="s">
        <v>31</v>
      </c>
      <c r="AX141" s="14" t="s">
        <v>76</v>
      </c>
      <c r="AY141" s="215" t="s">
        <v>159</v>
      </c>
    </row>
    <row r="142" spans="1:65" s="2" customFormat="1" ht="44.25" customHeight="1">
      <c r="A142" s="36"/>
      <c r="B142" s="37"/>
      <c r="C142" s="180" t="s">
        <v>8</v>
      </c>
      <c r="D142" s="180" t="s">
        <v>161</v>
      </c>
      <c r="E142" s="181" t="s">
        <v>731</v>
      </c>
      <c r="F142" s="182" t="s">
        <v>732</v>
      </c>
      <c r="G142" s="183" t="s">
        <v>164</v>
      </c>
      <c r="H142" s="184">
        <v>55.4</v>
      </c>
      <c r="I142" s="185"/>
      <c r="J142" s="186">
        <f>ROUND(I142*H142,2)</f>
        <v>0</v>
      </c>
      <c r="K142" s="182" t="s">
        <v>459</v>
      </c>
      <c r="L142" s="41"/>
      <c r="M142" s="187" t="s">
        <v>19</v>
      </c>
      <c r="N142" s="188" t="s">
        <v>40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78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76</v>
      </c>
      <c r="BK142" s="192">
        <f>ROUND(I142*H142,2)</f>
        <v>0</v>
      </c>
      <c r="BL142" s="19" t="s">
        <v>166</v>
      </c>
      <c r="BM142" s="191" t="s">
        <v>1321</v>
      </c>
    </row>
    <row r="143" spans="1:65" s="2" customFormat="1" ht="48">
      <c r="A143" s="36"/>
      <c r="B143" s="37"/>
      <c r="C143" s="180" t="s">
        <v>243</v>
      </c>
      <c r="D143" s="180" t="s">
        <v>161</v>
      </c>
      <c r="E143" s="181" t="s">
        <v>734</v>
      </c>
      <c r="F143" s="182" t="s">
        <v>735</v>
      </c>
      <c r="G143" s="183" t="s">
        <v>230</v>
      </c>
      <c r="H143" s="184">
        <v>329.733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40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166</v>
      </c>
      <c r="AT143" s="191" t="s">
        <v>161</v>
      </c>
      <c r="AU143" s="191" t="s">
        <v>78</v>
      </c>
      <c r="AY143" s="19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76</v>
      </c>
      <c r="BK143" s="192">
        <f>ROUND(I143*H143,2)</f>
        <v>0</v>
      </c>
      <c r="BL143" s="19" t="s">
        <v>166</v>
      </c>
      <c r="BM143" s="191" t="s">
        <v>1322</v>
      </c>
    </row>
    <row r="144" spans="1:65" s="15" customFormat="1" ht="11.25">
      <c r="B144" s="230"/>
      <c r="C144" s="231"/>
      <c r="D144" s="195" t="s">
        <v>168</v>
      </c>
      <c r="E144" s="232" t="s">
        <v>19</v>
      </c>
      <c r="F144" s="233" t="s">
        <v>737</v>
      </c>
      <c r="G144" s="231"/>
      <c r="H144" s="232" t="s">
        <v>19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168</v>
      </c>
      <c r="AU144" s="239" t="s">
        <v>78</v>
      </c>
      <c r="AV144" s="15" t="s">
        <v>76</v>
      </c>
      <c r="AW144" s="15" t="s">
        <v>31</v>
      </c>
      <c r="AX144" s="15" t="s">
        <v>69</v>
      </c>
      <c r="AY144" s="239" t="s">
        <v>159</v>
      </c>
    </row>
    <row r="145" spans="1:65" s="13" customFormat="1" ht="11.25">
      <c r="B145" s="193"/>
      <c r="C145" s="194"/>
      <c r="D145" s="195" t="s">
        <v>168</v>
      </c>
      <c r="E145" s="196" t="s">
        <v>19</v>
      </c>
      <c r="F145" s="197" t="s">
        <v>1323</v>
      </c>
      <c r="G145" s="194"/>
      <c r="H145" s="198">
        <v>215.208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168</v>
      </c>
      <c r="AU145" s="204" t="s">
        <v>78</v>
      </c>
      <c r="AV145" s="13" t="s">
        <v>78</v>
      </c>
      <c r="AW145" s="13" t="s">
        <v>31</v>
      </c>
      <c r="AX145" s="13" t="s">
        <v>69</v>
      </c>
      <c r="AY145" s="204" t="s">
        <v>159</v>
      </c>
    </row>
    <row r="146" spans="1:65" s="13" customFormat="1" ht="11.25">
      <c r="B146" s="193"/>
      <c r="C146" s="194"/>
      <c r="D146" s="195" t="s">
        <v>168</v>
      </c>
      <c r="E146" s="196" t="s">
        <v>19</v>
      </c>
      <c r="F146" s="197" t="s">
        <v>1324</v>
      </c>
      <c r="G146" s="194"/>
      <c r="H146" s="198">
        <v>-72.403000000000006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78</v>
      </c>
      <c r="AV146" s="13" t="s">
        <v>78</v>
      </c>
      <c r="AW146" s="13" t="s">
        <v>31</v>
      </c>
      <c r="AX146" s="13" t="s">
        <v>69</v>
      </c>
      <c r="AY146" s="204" t="s">
        <v>159</v>
      </c>
    </row>
    <row r="147" spans="1:65" s="13" customFormat="1" ht="11.25">
      <c r="B147" s="193"/>
      <c r="C147" s="194"/>
      <c r="D147" s="195" t="s">
        <v>168</v>
      </c>
      <c r="E147" s="196" t="s">
        <v>19</v>
      </c>
      <c r="F147" s="197" t="s">
        <v>1325</v>
      </c>
      <c r="G147" s="194"/>
      <c r="H147" s="198">
        <v>40.380000000000003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168</v>
      </c>
      <c r="AU147" s="204" t="s">
        <v>78</v>
      </c>
      <c r="AV147" s="13" t="s">
        <v>78</v>
      </c>
      <c r="AW147" s="13" t="s">
        <v>31</v>
      </c>
      <c r="AX147" s="13" t="s">
        <v>69</v>
      </c>
      <c r="AY147" s="204" t="s">
        <v>159</v>
      </c>
    </row>
    <row r="148" spans="1:65" s="14" customFormat="1" ht="11.25">
      <c r="B148" s="205"/>
      <c r="C148" s="206"/>
      <c r="D148" s="195" t="s">
        <v>168</v>
      </c>
      <c r="E148" s="207" t="s">
        <v>19</v>
      </c>
      <c r="F148" s="208" t="s">
        <v>170</v>
      </c>
      <c r="G148" s="206"/>
      <c r="H148" s="209">
        <v>183.185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78</v>
      </c>
      <c r="AV148" s="14" t="s">
        <v>166</v>
      </c>
      <c r="AW148" s="14" t="s">
        <v>31</v>
      </c>
      <c r="AX148" s="14" t="s">
        <v>69</v>
      </c>
      <c r="AY148" s="215" t="s">
        <v>159</v>
      </c>
    </row>
    <row r="149" spans="1:65" s="13" customFormat="1" ht="11.25">
      <c r="B149" s="193"/>
      <c r="C149" s="194"/>
      <c r="D149" s="195" t="s">
        <v>168</v>
      </c>
      <c r="E149" s="196" t="s">
        <v>19</v>
      </c>
      <c r="F149" s="197" t="s">
        <v>1326</v>
      </c>
      <c r="G149" s="194"/>
      <c r="H149" s="198">
        <v>329.733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78</v>
      </c>
      <c r="AV149" s="13" t="s">
        <v>78</v>
      </c>
      <c r="AW149" s="13" t="s">
        <v>31</v>
      </c>
      <c r="AX149" s="13" t="s">
        <v>76</v>
      </c>
      <c r="AY149" s="204" t="s">
        <v>159</v>
      </c>
    </row>
    <row r="150" spans="1:65" s="2" customFormat="1" ht="44.25" customHeight="1">
      <c r="A150" s="36"/>
      <c r="B150" s="37"/>
      <c r="C150" s="180" t="s">
        <v>248</v>
      </c>
      <c r="D150" s="180" t="s">
        <v>161</v>
      </c>
      <c r="E150" s="181" t="s">
        <v>742</v>
      </c>
      <c r="F150" s="182" t="s">
        <v>743</v>
      </c>
      <c r="G150" s="183" t="s">
        <v>197</v>
      </c>
      <c r="H150" s="184">
        <v>144.80600000000001</v>
      </c>
      <c r="I150" s="185"/>
      <c r="J150" s="186">
        <f>ROUND(I150*H150,2)</f>
        <v>0</v>
      </c>
      <c r="K150" s="182" t="s">
        <v>459</v>
      </c>
      <c r="L150" s="41"/>
      <c r="M150" s="187" t="s">
        <v>19</v>
      </c>
      <c r="N150" s="188" t="s">
        <v>40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166</v>
      </c>
      <c r="AT150" s="191" t="s">
        <v>161</v>
      </c>
      <c r="AU150" s="191" t="s">
        <v>78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76</v>
      </c>
      <c r="BK150" s="192">
        <f>ROUND(I150*H150,2)</f>
        <v>0</v>
      </c>
      <c r="BL150" s="19" t="s">
        <v>166</v>
      </c>
      <c r="BM150" s="191" t="s">
        <v>1327</v>
      </c>
    </row>
    <row r="151" spans="1:65" s="13" customFormat="1" ht="11.25">
      <c r="B151" s="193"/>
      <c r="C151" s="194"/>
      <c r="D151" s="195" t="s">
        <v>168</v>
      </c>
      <c r="E151" s="196" t="s">
        <v>19</v>
      </c>
      <c r="F151" s="197" t="s">
        <v>1323</v>
      </c>
      <c r="G151" s="194"/>
      <c r="H151" s="198">
        <v>215.208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78</v>
      </c>
      <c r="AV151" s="13" t="s">
        <v>78</v>
      </c>
      <c r="AW151" s="13" t="s">
        <v>31</v>
      </c>
      <c r="AX151" s="13" t="s">
        <v>69</v>
      </c>
      <c r="AY151" s="204" t="s">
        <v>159</v>
      </c>
    </row>
    <row r="152" spans="1:65" s="13" customFormat="1" ht="11.25">
      <c r="B152" s="193"/>
      <c r="C152" s="194"/>
      <c r="D152" s="195" t="s">
        <v>168</v>
      </c>
      <c r="E152" s="196" t="s">
        <v>19</v>
      </c>
      <c r="F152" s="197" t="s">
        <v>1328</v>
      </c>
      <c r="G152" s="194"/>
      <c r="H152" s="198">
        <v>-14.968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168</v>
      </c>
      <c r="AU152" s="204" t="s">
        <v>78</v>
      </c>
      <c r="AV152" s="13" t="s">
        <v>78</v>
      </c>
      <c r="AW152" s="13" t="s">
        <v>31</v>
      </c>
      <c r="AX152" s="13" t="s">
        <v>69</v>
      </c>
      <c r="AY152" s="204" t="s">
        <v>159</v>
      </c>
    </row>
    <row r="153" spans="1:65" s="13" customFormat="1" ht="11.25">
      <c r="B153" s="193"/>
      <c r="C153" s="194"/>
      <c r="D153" s="195" t="s">
        <v>168</v>
      </c>
      <c r="E153" s="196" t="s">
        <v>19</v>
      </c>
      <c r="F153" s="197" t="s">
        <v>1329</v>
      </c>
      <c r="G153" s="194"/>
      <c r="H153" s="198">
        <v>-55.433999999999997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78</v>
      </c>
      <c r="AV153" s="13" t="s">
        <v>78</v>
      </c>
      <c r="AW153" s="13" t="s">
        <v>31</v>
      </c>
      <c r="AX153" s="13" t="s">
        <v>69</v>
      </c>
      <c r="AY153" s="204" t="s">
        <v>159</v>
      </c>
    </row>
    <row r="154" spans="1:65" s="14" customFormat="1" ht="11.25">
      <c r="B154" s="205"/>
      <c r="C154" s="206"/>
      <c r="D154" s="195" t="s">
        <v>168</v>
      </c>
      <c r="E154" s="207" t="s">
        <v>19</v>
      </c>
      <c r="F154" s="208" t="s">
        <v>170</v>
      </c>
      <c r="G154" s="206"/>
      <c r="H154" s="209">
        <v>144.80600000000001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78</v>
      </c>
      <c r="AV154" s="14" t="s">
        <v>166</v>
      </c>
      <c r="AW154" s="14" t="s">
        <v>31</v>
      </c>
      <c r="AX154" s="14" t="s">
        <v>76</v>
      </c>
      <c r="AY154" s="215" t="s">
        <v>159</v>
      </c>
    </row>
    <row r="155" spans="1:65" s="2" customFormat="1" ht="16.5" customHeight="1">
      <c r="A155" s="36"/>
      <c r="B155" s="37"/>
      <c r="C155" s="216" t="s">
        <v>253</v>
      </c>
      <c r="D155" s="216" t="s">
        <v>238</v>
      </c>
      <c r="E155" s="217" t="s">
        <v>239</v>
      </c>
      <c r="F155" s="218" t="s">
        <v>747</v>
      </c>
      <c r="G155" s="219" t="s">
        <v>230</v>
      </c>
      <c r="H155" s="220">
        <v>137.566</v>
      </c>
      <c r="I155" s="221"/>
      <c r="J155" s="222">
        <f>ROUND(I155*H155,2)</f>
        <v>0</v>
      </c>
      <c r="K155" s="218" t="s">
        <v>459</v>
      </c>
      <c r="L155" s="223"/>
      <c r="M155" s="224" t="s">
        <v>19</v>
      </c>
      <c r="N155" s="225" t="s">
        <v>40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203</v>
      </c>
      <c r="AT155" s="191" t="s">
        <v>238</v>
      </c>
      <c r="AU155" s="191" t="s">
        <v>78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76</v>
      </c>
      <c r="BK155" s="192">
        <f>ROUND(I155*H155,2)</f>
        <v>0</v>
      </c>
      <c r="BL155" s="19" t="s">
        <v>166</v>
      </c>
      <c r="BM155" s="191" t="s">
        <v>1330</v>
      </c>
    </row>
    <row r="156" spans="1:65" s="15" customFormat="1" ht="11.25">
      <c r="B156" s="230"/>
      <c r="C156" s="231"/>
      <c r="D156" s="195" t="s">
        <v>168</v>
      </c>
      <c r="E156" s="232" t="s">
        <v>19</v>
      </c>
      <c r="F156" s="233" t="s">
        <v>749</v>
      </c>
      <c r="G156" s="231"/>
      <c r="H156" s="232" t="s">
        <v>19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168</v>
      </c>
      <c r="AU156" s="239" t="s">
        <v>78</v>
      </c>
      <c r="AV156" s="15" t="s">
        <v>76</v>
      </c>
      <c r="AW156" s="15" t="s">
        <v>31</v>
      </c>
      <c r="AX156" s="15" t="s">
        <v>69</v>
      </c>
      <c r="AY156" s="239" t="s">
        <v>159</v>
      </c>
    </row>
    <row r="157" spans="1:65" s="13" customFormat="1" ht="11.25">
      <c r="B157" s="193"/>
      <c r="C157" s="194"/>
      <c r="D157" s="195" t="s">
        <v>168</v>
      </c>
      <c r="E157" s="196" t="s">
        <v>19</v>
      </c>
      <c r="F157" s="197" t="s">
        <v>1331</v>
      </c>
      <c r="G157" s="194"/>
      <c r="H157" s="198">
        <v>137.566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78</v>
      </c>
      <c r="AV157" s="13" t="s">
        <v>78</v>
      </c>
      <c r="AW157" s="13" t="s">
        <v>31</v>
      </c>
      <c r="AX157" s="13" t="s">
        <v>76</v>
      </c>
      <c r="AY157" s="204" t="s">
        <v>159</v>
      </c>
    </row>
    <row r="158" spans="1:65" s="2" customFormat="1" ht="66.75" customHeight="1">
      <c r="A158" s="36"/>
      <c r="B158" s="37"/>
      <c r="C158" s="180" t="s">
        <v>259</v>
      </c>
      <c r="D158" s="180" t="s">
        <v>161</v>
      </c>
      <c r="E158" s="181" t="s">
        <v>244</v>
      </c>
      <c r="F158" s="182" t="s">
        <v>751</v>
      </c>
      <c r="G158" s="183" t="s">
        <v>197</v>
      </c>
      <c r="H158" s="184">
        <v>55.433999999999997</v>
      </c>
      <c r="I158" s="185"/>
      <c r="J158" s="186">
        <f>ROUND(I158*H158,2)</f>
        <v>0</v>
      </c>
      <c r="K158" s="182" t="s">
        <v>459</v>
      </c>
      <c r="L158" s="41"/>
      <c r="M158" s="187" t="s">
        <v>19</v>
      </c>
      <c r="N158" s="188" t="s">
        <v>40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78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1332</v>
      </c>
    </row>
    <row r="159" spans="1:65" s="13" customFormat="1" ht="11.25">
      <c r="B159" s="193"/>
      <c r="C159" s="194"/>
      <c r="D159" s="195" t="s">
        <v>168</v>
      </c>
      <c r="E159" s="196" t="s">
        <v>19</v>
      </c>
      <c r="F159" s="197" t="s">
        <v>1333</v>
      </c>
      <c r="G159" s="194"/>
      <c r="H159" s="198">
        <v>45.904000000000003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78</v>
      </c>
      <c r="AV159" s="13" t="s">
        <v>78</v>
      </c>
      <c r="AW159" s="13" t="s">
        <v>31</v>
      </c>
      <c r="AX159" s="13" t="s">
        <v>69</v>
      </c>
      <c r="AY159" s="204" t="s">
        <v>159</v>
      </c>
    </row>
    <row r="160" spans="1:65" s="13" customFormat="1" ht="11.25">
      <c r="B160" s="193"/>
      <c r="C160" s="194"/>
      <c r="D160" s="195" t="s">
        <v>168</v>
      </c>
      <c r="E160" s="196" t="s">
        <v>19</v>
      </c>
      <c r="F160" s="197" t="s">
        <v>1334</v>
      </c>
      <c r="G160" s="194"/>
      <c r="H160" s="198">
        <v>9.5299999999999994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168</v>
      </c>
      <c r="AU160" s="204" t="s">
        <v>78</v>
      </c>
      <c r="AV160" s="13" t="s">
        <v>78</v>
      </c>
      <c r="AW160" s="13" t="s">
        <v>31</v>
      </c>
      <c r="AX160" s="13" t="s">
        <v>69</v>
      </c>
      <c r="AY160" s="204" t="s">
        <v>159</v>
      </c>
    </row>
    <row r="161" spans="1:65" s="14" customFormat="1" ht="11.25">
      <c r="B161" s="205"/>
      <c r="C161" s="206"/>
      <c r="D161" s="195" t="s">
        <v>168</v>
      </c>
      <c r="E161" s="207" t="s">
        <v>19</v>
      </c>
      <c r="F161" s="208" t="s">
        <v>170</v>
      </c>
      <c r="G161" s="206"/>
      <c r="H161" s="209">
        <v>55.433999999999997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78</v>
      </c>
      <c r="AV161" s="14" t="s">
        <v>166</v>
      </c>
      <c r="AW161" s="14" t="s">
        <v>31</v>
      </c>
      <c r="AX161" s="14" t="s">
        <v>76</v>
      </c>
      <c r="AY161" s="215" t="s">
        <v>159</v>
      </c>
    </row>
    <row r="162" spans="1:65" s="2" customFormat="1" ht="16.5" customHeight="1">
      <c r="A162" s="36"/>
      <c r="B162" s="37"/>
      <c r="C162" s="216" t="s">
        <v>264</v>
      </c>
      <c r="D162" s="216" t="s">
        <v>238</v>
      </c>
      <c r="E162" s="217" t="s">
        <v>755</v>
      </c>
      <c r="F162" s="218" t="s">
        <v>756</v>
      </c>
      <c r="G162" s="219" t="s">
        <v>230</v>
      </c>
      <c r="H162" s="220">
        <v>113.64</v>
      </c>
      <c r="I162" s="221"/>
      <c r="J162" s="222">
        <f>ROUND(I162*H162,2)</f>
        <v>0</v>
      </c>
      <c r="K162" s="218" t="s">
        <v>459</v>
      </c>
      <c r="L162" s="223"/>
      <c r="M162" s="224" t="s">
        <v>19</v>
      </c>
      <c r="N162" s="225" t="s">
        <v>40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203</v>
      </c>
      <c r="AT162" s="191" t="s">
        <v>238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1335</v>
      </c>
    </row>
    <row r="163" spans="1:65" s="13" customFormat="1" ht="11.25">
      <c r="B163" s="193"/>
      <c r="C163" s="194"/>
      <c r="D163" s="195" t="s">
        <v>168</v>
      </c>
      <c r="E163" s="196" t="s">
        <v>19</v>
      </c>
      <c r="F163" s="197" t="s">
        <v>1336</v>
      </c>
      <c r="G163" s="194"/>
      <c r="H163" s="198">
        <v>113.64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168</v>
      </c>
      <c r="AU163" s="204" t="s">
        <v>78</v>
      </c>
      <c r="AV163" s="13" t="s">
        <v>78</v>
      </c>
      <c r="AW163" s="13" t="s">
        <v>31</v>
      </c>
      <c r="AX163" s="13" t="s">
        <v>76</v>
      </c>
      <c r="AY163" s="204" t="s">
        <v>159</v>
      </c>
    </row>
    <row r="164" spans="1:65" s="12" customFormat="1" ht="22.9" customHeight="1">
      <c r="B164" s="164"/>
      <c r="C164" s="165"/>
      <c r="D164" s="166" t="s">
        <v>68</v>
      </c>
      <c r="E164" s="178" t="s">
        <v>166</v>
      </c>
      <c r="F164" s="178" t="s">
        <v>759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SUM(P165:P168)</f>
        <v>0</v>
      </c>
      <c r="Q164" s="172"/>
      <c r="R164" s="173">
        <f>SUM(R165:R168)</f>
        <v>0</v>
      </c>
      <c r="S164" s="172"/>
      <c r="T164" s="174">
        <f>SUM(T165:T168)</f>
        <v>0</v>
      </c>
      <c r="AR164" s="175" t="s">
        <v>76</v>
      </c>
      <c r="AT164" s="176" t="s">
        <v>68</v>
      </c>
      <c r="AU164" s="176" t="s">
        <v>76</v>
      </c>
      <c r="AY164" s="175" t="s">
        <v>159</v>
      </c>
      <c r="BK164" s="177">
        <f>SUM(BK165:BK168)</f>
        <v>0</v>
      </c>
    </row>
    <row r="165" spans="1:65" s="2" customFormat="1" ht="33" customHeight="1">
      <c r="A165" s="36"/>
      <c r="B165" s="37"/>
      <c r="C165" s="180" t="s">
        <v>7</v>
      </c>
      <c r="D165" s="180" t="s">
        <v>161</v>
      </c>
      <c r="E165" s="181" t="s">
        <v>760</v>
      </c>
      <c r="F165" s="182" t="s">
        <v>761</v>
      </c>
      <c r="G165" s="183" t="s">
        <v>197</v>
      </c>
      <c r="H165" s="184">
        <v>14.968</v>
      </c>
      <c r="I165" s="185"/>
      <c r="J165" s="186">
        <f>ROUND(I165*H165,2)</f>
        <v>0</v>
      </c>
      <c r="K165" s="182" t="s">
        <v>459</v>
      </c>
      <c r="L165" s="41"/>
      <c r="M165" s="187" t="s">
        <v>19</v>
      </c>
      <c r="N165" s="188" t="s">
        <v>40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166</v>
      </c>
      <c r="AT165" s="191" t="s">
        <v>161</v>
      </c>
      <c r="AU165" s="191" t="s">
        <v>78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76</v>
      </c>
      <c r="BK165" s="192">
        <f>ROUND(I165*H165,2)</f>
        <v>0</v>
      </c>
      <c r="BL165" s="19" t="s">
        <v>166</v>
      </c>
      <c r="BM165" s="191" t="s">
        <v>1337</v>
      </c>
    </row>
    <row r="166" spans="1:65" s="13" customFormat="1" ht="11.25">
      <c r="B166" s="193"/>
      <c r="C166" s="194"/>
      <c r="D166" s="195" t="s">
        <v>168</v>
      </c>
      <c r="E166" s="196" t="s">
        <v>19</v>
      </c>
      <c r="F166" s="197" t="s">
        <v>1338</v>
      </c>
      <c r="G166" s="194"/>
      <c r="H166" s="198">
        <v>12.08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168</v>
      </c>
      <c r="AU166" s="204" t="s">
        <v>78</v>
      </c>
      <c r="AV166" s="13" t="s">
        <v>78</v>
      </c>
      <c r="AW166" s="13" t="s">
        <v>31</v>
      </c>
      <c r="AX166" s="13" t="s">
        <v>69</v>
      </c>
      <c r="AY166" s="204" t="s">
        <v>159</v>
      </c>
    </row>
    <row r="167" spans="1:65" s="13" customFormat="1" ht="11.25">
      <c r="B167" s="193"/>
      <c r="C167" s="194"/>
      <c r="D167" s="195" t="s">
        <v>168</v>
      </c>
      <c r="E167" s="196" t="s">
        <v>19</v>
      </c>
      <c r="F167" s="197" t="s">
        <v>1339</v>
      </c>
      <c r="G167" s="194"/>
      <c r="H167" s="198">
        <v>2.8879999999999999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168</v>
      </c>
      <c r="AU167" s="204" t="s">
        <v>78</v>
      </c>
      <c r="AV167" s="13" t="s">
        <v>78</v>
      </c>
      <c r="AW167" s="13" t="s">
        <v>31</v>
      </c>
      <c r="AX167" s="13" t="s">
        <v>69</v>
      </c>
      <c r="AY167" s="204" t="s">
        <v>159</v>
      </c>
    </row>
    <row r="168" spans="1:65" s="14" customFormat="1" ht="11.25">
      <c r="B168" s="205"/>
      <c r="C168" s="206"/>
      <c r="D168" s="195" t="s">
        <v>168</v>
      </c>
      <c r="E168" s="207" t="s">
        <v>19</v>
      </c>
      <c r="F168" s="208" t="s">
        <v>170</v>
      </c>
      <c r="G168" s="206"/>
      <c r="H168" s="209">
        <v>14.968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78</v>
      </c>
      <c r="AV168" s="14" t="s">
        <v>166</v>
      </c>
      <c r="AW168" s="14" t="s">
        <v>31</v>
      </c>
      <c r="AX168" s="14" t="s">
        <v>76</v>
      </c>
      <c r="AY168" s="215" t="s">
        <v>159</v>
      </c>
    </row>
    <row r="169" spans="1:65" s="12" customFormat="1" ht="22.9" customHeight="1">
      <c r="B169" s="164"/>
      <c r="C169" s="165"/>
      <c r="D169" s="166" t="s">
        <v>68</v>
      </c>
      <c r="E169" s="178" t="s">
        <v>185</v>
      </c>
      <c r="F169" s="178" t="s">
        <v>765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SUM(P170:P183)</f>
        <v>0</v>
      </c>
      <c r="Q169" s="172"/>
      <c r="R169" s="173">
        <f>SUM(R170:R183)</f>
        <v>139.58320800000001</v>
      </c>
      <c r="S169" s="172"/>
      <c r="T169" s="174">
        <f>SUM(T170:T183)</f>
        <v>0</v>
      </c>
      <c r="AR169" s="175" t="s">
        <v>76</v>
      </c>
      <c r="AT169" s="176" t="s">
        <v>68</v>
      </c>
      <c r="AU169" s="176" t="s">
        <v>76</v>
      </c>
      <c r="AY169" s="175" t="s">
        <v>159</v>
      </c>
      <c r="BK169" s="177">
        <f>SUM(BK170:BK183)</f>
        <v>0</v>
      </c>
    </row>
    <row r="170" spans="1:65" s="2" customFormat="1" ht="24">
      <c r="A170" s="36"/>
      <c r="B170" s="37"/>
      <c r="C170" s="180" t="s">
        <v>273</v>
      </c>
      <c r="D170" s="180" t="s">
        <v>161</v>
      </c>
      <c r="E170" s="181" t="s">
        <v>278</v>
      </c>
      <c r="F170" s="182" t="s">
        <v>279</v>
      </c>
      <c r="G170" s="183" t="s">
        <v>164</v>
      </c>
      <c r="H170" s="184">
        <v>8.4</v>
      </c>
      <c r="I170" s="185"/>
      <c r="J170" s="186">
        <f>ROUND(I170*H170,2)</f>
        <v>0</v>
      </c>
      <c r="K170" s="182" t="s">
        <v>459</v>
      </c>
      <c r="L170" s="41"/>
      <c r="M170" s="187" t="s">
        <v>19</v>
      </c>
      <c r="N170" s="188" t="s">
        <v>40</v>
      </c>
      <c r="O170" s="66"/>
      <c r="P170" s="189">
        <f>O170*H170</f>
        <v>0</v>
      </c>
      <c r="Q170" s="189">
        <v>0.46</v>
      </c>
      <c r="R170" s="189">
        <f>Q170*H170</f>
        <v>3.8640000000000003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166</v>
      </c>
      <c r="AT170" s="191" t="s">
        <v>161</v>
      </c>
      <c r="AU170" s="191" t="s">
        <v>78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166</v>
      </c>
      <c r="BM170" s="191" t="s">
        <v>1340</v>
      </c>
    </row>
    <row r="171" spans="1:65" s="13" customFormat="1" ht="11.25">
      <c r="B171" s="193"/>
      <c r="C171" s="194"/>
      <c r="D171" s="195" t="s">
        <v>168</v>
      </c>
      <c r="E171" s="196" t="s">
        <v>19</v>
      </c>
      <c r="F171" s="197" t="s">
        <v>1341</v>
      </c>
      <c r="G171" s="194"/>
      <c r="H171" s="198">
        <v>8.4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168</v>
      </c>
      <c r="AU171" s="204" t="s">
        <v>78</v>
      </c>
      <c r="AV171" s="13" t="s">
        <v>78</v>
      </c>
      <c r="AW171" s="13" t="s">
        <v>31</v>
      </c>
      <c r="AX171" s="13" t="s">
        <v>76</v>
      </c>
      <c r="AY171" s="204" t="s">
        <v>159</v>
      </c>
    </row>
    <row r="172" spans="1:65" s="2" customFormat="1" ht="24">
      <c r="A172" s="36"/>
      <c r="B172" s="37"/>
      <c r="C172" s="180" t="s">
        <v>277</v>
      </c>
      <c r="D172" s="180" t="s">
        <v>161</v>
      </c>
      <c r="E172" s="181" t="s">
        <v>766</v>
      </c>
      <c r="F172" s="182" t="s">
        <v>767</v>
      </c>
      <c r="G172" s="183" t="s">
        <v>164</v>
      </c>
      <c r="H172" s="184">
        <v>129</v>
      </c>
      <c r="I172" s="185"/>
      <c r="J172" s="186">
        <f>ROUND(I172*H172,2)</f>
        <v>0</v>
      </c>
      <c r="K172" s="182" t="s">
        <v>459</v>
      </c>
      <c r="L172" s="41"/>
      <c r="M172" s="187" t="s">
        <v>19</v>
      </c>
      <c r="N172" s="188" t="s">
        <v>40</v>
      </c>
      <c r="O172" s="66"/>
      <c r="P172" s="189">
        <f>O172*H172</f>
        <v>0</v>
      </c>
      <c r="Q172" s="189">
        <v>0.69</v>
      </c>
      <c r="R172" s="189">
        <f>Q172*H172</f>
        <v>89.009999999999991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166</v>
      </c>
      <c r="AT172" s="191" t="s">
        <v>161</v>
      </c>
      <c r="AU172" s="191" t="s">
        <v>78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76</v>
      </c>
      <c r="BK172" s="192">
        <f>ROUND(I172*H172,2)</f>
        <v>0</v>
      </c>
      <c r="BL172" s="19" t="s">
        <v>166</v>
      </c>
      <c r="BM172" s="191" t="s">
        <v>1342</v>
      </c>
    </row>
    <row r="173" spans="1:65" s="13" customFormat="1" ht="11.25">
      <c r="B173" s="193"/>
      <c r="C173" s="194"/>
      <c r="D173" s="195" t="s">
        <v>168</v>
      </c>
      <c r="E173" s="196" t="s">
        <v>19</v>
      </c>
      <c r="F173" s="197" t="s">
        <v>1343</v>
      </c>
      <c r="G173" s="194"/>
      <c r="H173" s="198">
        <v>129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168</v>
      </c>
      <c r="AU173" s="204" t="s">
        <v>78</v>
      </c>
      <c r="AV173" s="13" t="s">
        <v>78</v>
      </c>
      <c r="AW173" s="13" t="s">
        <v>31</v>
      </c>
      <c r="AX173" s="13" t="s">
        <v>76</v>
      </c>
      <c r="AY173" s="204" t="s">
        <v>159</v>
      </c>
    </row>
    <row r="174" spans="1:65" s="2" customFormat="1" ht="33" customHeight="1">
      <c r="A174" s="36"/>
      <c r="B174" s="37"/>
      <c r="C174" s="180" t="s">
        <v>283</v>
      </c>
      <c r="D174" s="180" t="s">
        <v>161</v>
      </c>
      <c r="E174" s="181" t="s">
        <v>770</v>
      </c>
      <c r="F174" s="182" t="s">
        <v>771</v>
      </c>
      <c r="G174" s="183" t="s">
        <v>164</v>
      </c>
      <c r="H174" s="184">
        <v>114.8</v>
      </c>
      <c r="I174" s="185"/>
      <c r="J174" s="186">
        <f>ROUND(I174*H174,2)</f>
        <v>0</v>
      </c>
      <c r="K174" s="182" t="s">
        <v>459</v>
      </c>
      <c r="L174" s="41"/>
      <c r="M174" s="187" t="s">
        <v>19</v>
      </c>
      <c r="N174" s="188" t="s">
        <v>40</v>
      </c>
      <c r="O174" s="66"/>
      <c r="P174" s="189">
        <f>O174*H174</f>
        <v>0</v>
      </c>
      <c r="Q174" s="189">
        <v>0.216</v>
      </c>
      <c r="R174" s="189">
        <f>Q174*H174</f>
        <v>24.796799999999998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166</v>
      </c>
      <c r="AT174" s="191" t="s">
        <v>161</v>
      </c>
      <c r="AU174" s="191" t="s">
        <v>78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76</v>
      </c>
      <c r="BK174" s="192">
        <f>ROUND(I174*H174,2)</f>
        <v>0</v>
      </c>
      <c r="BL174" s="19" t="s">
        <v>166</v>
      </c>
      <c r="BM174" s="191" t="s">
        <v>1344</v>
      </c>
    </row>
    <row r="175" spans="1:65" s="13" customFormat="1" ht="11.25">
      <c r="B175" s="193"/>
      <c r="C175" s="194"/>
      <c r="D175" s="195" t="s">
        <v>168</v>
      </c>
      <c r="E175" s="196" t="s">
        <v>19</v>
      </c>
      <c r="F175" s="197" t="s">
        <v>1345</v>
      </c>
      <c r="G175" s="194"/>
      <c r="H175" s="198">
        <v>114.8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78</v>
      </c>
      <c r="AV175" s="13" t="s">
        <v>78</v>
      </c>
      <c r="AW175" s="13" t="s">
        <v>31</v>
      </c>
      <c r="AX175" s="13" t="s">
        <v>76</v>
      </c>
      <c r="AY175" s="204" t="s">
        <v>159</v>
      </c>
    </row>
    <row r="176" spans="1:65" s="2" customFormat="1" ht="48">
      <c r="A176" s="36"/>
      <c r="B176" s="37"/>
      <c r="C176" s="180" t="s">
        <v>287</v>
      </c>
      <c r="D176" s="180" t="s">
        <v>161</v>
      </c>
      <c r="E176" s="181" t="s">
        <v>1346</v>
      </c>
      <c r="F176" s="182" t="s">
        <v>1347</v>
      </c>
      <c r="G176" s="183" t="s">
        <v>164</v>
      </c>
      <c r="H176" s="184">
        <v>28.4</v>
      </c>
      <c r="I176" s="185"/>
      <c r="J176" s="186">
        <f>ROUND(I176*H176,2)</f>
        <v>0</v>
      </c>
      <c r="K176" s="182" t="s">
        <v>459</v>
      </c>
      <c r="L176" s="41"/>
      <c r="M176" s="187" t="s">
        <v>19</v>
      </c>
      <c r="N176" s="188" t="s">
        <v>40</v>
      </c>
      <c r="O176" s="66"/>
      <c r="P176" s="189">
        <f>O176*H176</f>
        <v>0</v>
      </c>
      <c r="Q176" s="189">
        <v>0.34287000000000001</v>
      </c>
      <c r="R176" s="189">
        <f>Q176*H176</f>
        <v>9.7375080000000001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166</v>
      </c>
      <c r="AT176" s="191" t="s">
        <v>161</v>
      </c>
      <c r="AU176" s="191" t="s">
        <v>78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166</v>
      </c>
      <c r="BM176" s="191" t="s">
        <v>1348</v>
      </c>
    </row>
    <row r="177" spans="1:65" s="15" customFormat="1" ht="11.25">
      <c r="B177" s="230"/>
      <c r="C177" s="231"/>
      <c r="D177" s="195" t="s">
        <v>168</v>
      </c>
      <c r="E177" s="232" t="s">
        <v>19</v>
      </c>
      <c r="F177" s="233" t="s">
        <v>1349</v>
      </c>
      <c r="G177" s="231"/>
      <c r="H177" s="232" t="s">
        <v>19</v>
      </c>
      <c r="I177" s="234"/>
      <c r="J177" s="231"/>
      <c r="K177" s="231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168</v>
      </c>
      <c r="AU177" s="239" t="s">
        <v>78</v>
      </c>
      <c r="AV177" s="15" t="s">
        <v>76</v>
      </c>
      <c r="AW177" s="15" t="s">
        <v>31</v>
      </c>
      <c r="AX177" s="15" t="s">
        <v>69</v>
      </c>
      <c r="AY177" s="239" t="s">
        <v>159</v>
      </c>
    </row>
    <row r="178" spans="1:65" s="13" customFormat="1" ht="11.25">
      <c r="B178" s="193"/>
      <c r="C178" s="194"/>
      <c r="D178" s="195" t="s">
        <v>168</v>
      </c>
      <c r="E178" s="196" t="s">
        <v>19</v>
      </c>
      <c r="F178" s="197" t="s">
        <v>1350</v>
      </c>
      <c r="G178" s="194"/>
      <c r="H178" s="198">
        <v>28.4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168</v>
      </c>
      <c r="AU178" s="204" t="s">
        <v>78</v>
      </c>
      <c r="AV178" s="13" t="s">
        <v>78</v>
      </c>
      <c r="AW178" s="13" t="s">
        <v>31</v>
      </c>
      <c r="AX178" s="13" t="s">
        <v>76</v>
      </c>
      <c r="AY178" s="204" t="s">
        <v>159</v>
      </c>
    </row>
    <row r="179" spans="1:65" s="2" customFormat="1" ht="44.25" customHeight="1">
      <c r="A179" s="36"/>
      <c r="B179" s="37"/>
      <c r="C179" s="180" t="s">
        <v>292</v>
      </c>
      <c r="D179" s="180" t="s">
        <v>161</v>
      </c>
      <c r="E179" s="181" t="s">
        <v>1351</v>
      </c>
      <c r="F179" s="182" t="s">
        <v>1352</v>
      </c>
      <c r="G179" s="183" t="s">
        <v>164</v>
      </c>
      <c r="H179" s="184">
        <v>90</v>
      </c>
      <c r="I179" s="185"/>
      <c r="J179" s="186">
        <f>ROUND(I179*H179,2)</f>
        <v>0</v>
      </c>
      <c r="K179" s="182" t="s">
        <v>459</v>
      </c>
      <c r="L179" s="41"/>
      <c r="M179" s="187" t="s">
        <v>19</v>
      </c>
      <c r="N179" s="188" t="s">
        <v>40</v>
      </c>
      <c r="O179" s="66"/>
      <c r="P179" s="189">
        <f>O179*H179</f>
        <v>0</v>
      </c>
      <c r="Q179" s="189">
        <v>0.12966</v>
      </c>
      <c r="R179" s="189">
        <f>Q179*H179</f>
        <v>11.6694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166</v>
      </c>
      <c r="AT179" s="191" t="s">
        <v>161</v>
      </c>
      <c r="AU179" s="191" t="s">
        <v>78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76</v>
      </c>
      <c r="BK179" s="192">
        <f>ROUND(I179*H179,2)</f>
        <v>0</v>
      </c>
      <c r="BL179" s="19" t="s">
        <v>166</v>
      </c>
      <c r="BM179" s="191" t="s">
        <v>1353</v>
      </c>
    </row>
    <row r="180" spans="1:65" s="15" customFormat="1" ht="11.25">
      <c r="B180" s="230"/>
      <c r="C180" s="231"/>
      <c r="D180" s="195" t="s">
        <v>168</v>
      </c>
      <c r="E180" s="232" t="s">
        <v>19</v>
      </c>
      <c r="F180" s="233" t="s">
        <v>1354</v>
      </c>
      <c r="G180" s="231"/>
      <c r="H180" s="232" t="s">
        <v>19</v>
      </c>
      <c r="I180" s="234"/>
      <c r="J180" s="231"/>
      <c r="K180" s="231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168</v>
      </c>
      <c r="AU180" s="239" t="s">
        <v>78</v>
      </c>
      <c r="AV180" s="15" t="s">
        <v>76</v>
      </c>
      <c r="AW180" s="15" t="s">
        <v>31</v>
      </c>
      <c r="AX180" s="15" t="s">
        <v>69</v>
      </c>
      <c r="AY180" s="239" t="s">
        <v>159</v>
      </c>
    </row>
    <row r="181" spans="1:65" s="13" customFormat="1" ht="11.25">
      <c r="B181" s="193"/>
      <c r="C181" s="194"/>
      <c r="D181" s="195" t="s">
        <v>168</v>
      </c>
      <c r="E181" s="196" t="s">
        <v>19</v>
      </c>
      <c r="F181" s="197" t="s">
        <v>1355</v>
      </c>
      <c r="G181" s="194"/>
      <c r="H181" s="198">
        <v>90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168</v>
      </c>
      <c r="AU181" s="204" t="s">
        <v>78</v>
      </c>
      <c r="AV181" s="13" t="s">
        <v>78</v>
      </c>
      <c r="AW181" s="13" t="s">
        <v>31</v>
      </c>
      <c r="AX181" s="13" t="s">
        <v>76</v>
      </c>
      <c r="AY181" s="204" t="s">
        <v>159</v>
      </c>
    </row>
    <row r="182" spans="1:65" s="2" customFormat="1" ht="72">
      <c r="A182" s="36"/>
      <c r="B182" s="37"/>
      <c r="C182" s="180" t="s">
        <v>296</v>
      </c>
      <c r="D182" s="180" t="s">
        <v>161</v>
      </c>
      <c r="E182" s="181" t="s">
        <v>1356</v>
      </c>
      <c r="F182" s="182" t="s">
        <v>1357</v>
      </c>
      <c r="G182" s="183" t="s">
        <v>164</v>
      </c>
      <c r="H182" s="184">
        <v>6</v>
      </c>
      <c r="I182" s="185"/>
      <c r="J182" s="186">
        <f>ROUND(I182*H182,2)</f>
        <v>0</v>
      </c>
      <c r="K182" s="182" t="s">
        <v>459</v>
      </c>
      <c r="L182" s="41"/>
      <c r="M182" s="187" t="s">
        <v>19</v>
      </c>
      <c r="N182" s="188" t="s">
        <v>40</v>
      </c>
      <c r="O182" s="66"/>
      <c r="P182" s="189">
        <f>O182*H182</f>
        <v>0</v>
      </c>
      <c r="Q182" s="189">
        <v>8.4250000000000005E-2</v>
      </c>
      <c r="R182" s="189">
        <f>Q182*H182</f>
        <v>0.50550000000000006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166</v>
      </c>
      <c r="AT182" s="191" t="s">
        <v>161</v>
      </c>
      <c r="AU182" s="191" t="s">
        <v>78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76</v>
      </c>
      <c r="BK182" s="192">
        <f>ROUND(I182*H182,2)</f>
        <v>0</v>
      </c>
      <c r="BL182" s="19" t="s">
        <v>166</v>
      </c>
      <c r="BM182" s="191" t="s">
        <v>1358</v>
      </c>
    </row>
    <row r="183" spans="1:65" s="13" customFormat="1" ht="11.25">
      <c r="B183" s="193"/>
      <c r="C183" s="194"/>
      <c r="D183" s="195" t="s">
        <v>168</v>
      </c>
      <c r="E183" s="196" t="s">
        <v>19</v>
      </c>
      <c r="F183" s="197" t="s">
        <v>1283</v>
      </c>
      <c r="G183" s="194"/>
      <c r="H183" s="198">
        <v>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168</v>
      </c>
      <c r="AU183" s="204" t="s">
        <v>78</v>
      </c>
      <c r="AV183" s="13" t="s">
        <v>78</v>
      </c>
      <c r="AW183" s="13" t="s">
        <v>31</v>
      </c>
      <c r="AX183" s="13" t="s">
        <v>76</v>
      </c>
      <c r="AY183" s="204" t="s">
        <v>159</v>
      </c>
    </row>
    <row r="184" spans="1:65" s="12" customFormat="1" ht="22.9" customHeight="1">
      <c r="B184" s="164"/>
      <c r="C184" s="165"/>
      <c r="D184" s="166" t="s">
        <v>68</v>
      </c>
      <c r="E184" s="178" t="s">
        <v>203</v>
      </c>
      <c r="F184" s="178" t="s">
        <v>337</v>
      </c>
      <c r="G184" s="165"/>
      <c r="H184" s="165"/>
      <c r="I184" s="168"/>
      <c r="J184" s="179">
        <f>BK184</f>
        <v>0</v>
      </c>
      <c r="K184" s="165"/>
      <c r="L184" s="170"/>
      <c r="M184" s="171"/>
      <c r="N184" s="172"/>
      <c r="O184" s="172"/>
      <c r="P184" s="173">
        <f>SUM(P185:P229)</f>
        <v>0</v>
      </c>
      <c r="Q184" s="172"/>
      <c r="R184" s="173">
        <f>SUM(R185:R229)</f>
        <v>2.9642406479999992</v>
      </c>
      <c r="S184" s="172"/>
      <c r="T184" s="174">
        <f>SUM(T185:T229)</f>
        <v>0</v>
      </c>
      <c r="AR184" s="175" t="s">
        <v>76</v>
      </c>
      <c r="AT184" s="176" t="s">
        <v>68</v>
      </c>
      <c r="AU184" s="176" t="s">
        <v>76</v>
      </c>
      <c r="AY184" s="175" t="s">
        <v>159</v>
      </c>
      <c r="BK184" s="177">
        <f>SUM(BK185:BK229)</f>
        <v>0</v>
      </c>
    </row>
    <row r="185" spans="1:65" s="2" customFormat="1" ht="33" customHeight="1">
      <c r="A185" s="36"/>
      <c r="B185" s="37"/>
      <c r="C185" s="180" t="s">
        <v>300</v>
      </c>
      <c r="D185" s="180" t="s">
        <v>161</v>
      </c>
      <c r="E185" s="181" t="s">
        <v>777</v>
      </c>
      <c r="F185" s="182" t="s">
        <v>778</v>
      </c>
      <c r="G185" s="183" t="s">
        <v>182</v>
      </c>
      <c r="H185" s="184">
        <v>120.8</v>
      </c>
      <c r="I185" s="185"/>
      <c r="J185" s="186">
        <f>ROUND(I185*H185,2)</f>
        <v>0</v>
      </c>
      <c r="K185" s="182" t="s">
        <v>459</v>
      </c>
      <c r="L185" s="41"/>
      <c r="M185" s="187" t="s">
        <v>19</v>
      </c>
      <c r="N185" s="188" t="s">
        <v>40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166</v>
      </c>
      <c r="AT185" s="191" t="s">
        <v>161</v>
      </c>
      <c r="AU185" s="191" t="s">
        <v>78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76</v>
      </c>
      <c r="BK185" s="192">
        <f>ROUND(I185*H185,2)</f>
        <v>0</v>
      </c>
      <c r="BL185" s="19" t="s">
        <v>166</v>
      </c>
      <c r="BM185" s="191" t="s">
        <v>1359</v>
      </c>
    </row>
    <row r="186" spans="1:65" s="13" customFormat="1" ht="11.25">
      <c r="B186" s="193"/>
      <c r="C186" s="194"/>
      <c r="D186" s="195" t="s">
        <v>168</v>
      </c>
      <c r="E186" s="196" t="s">
        <v>19</v>
      </c>
      <c r="F186" s="197" t="s">
        <v>1360</v>
      </c>
      <c r="G186" s="194"/>
      <c r="H186" s="198">
        <v>120.8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168</v>
      </c>
      <c r="AU186" s="204" t="s">
        <v>78</v>
      </c>
      <c r="AV186" s="13" t="s">
        <v>78</v>
      </c>
      <c r="AW186" s="13" t="s">
        <v>31</v>
      </c>
      <c r="AX186" s="13" t="s">
        <v>76</v>
      </c>
      <c r="AY186" s="204" t="s">
        <v>159</v>
      </c>
    </row>
    <row r="187" spans="1:65" s="2" customFormat="1" ht="21.75" customHeight="1">
      <c r="A187" s="36"/>
      <c r="B187" s="37"/>
      <c r="C187" s="216" t="s">
        <v>304</v>
      </c>
      <c r="D187" s="216" t="s">
        <v>238</v>
      </c>
      <c r="E187" s="217" t="s">
        <v>781</v>
      </c>
      <c r="F187" s="218" t="s">
        <v>782</v>
      </c>
      <c r="G187" s="219" t="s">
        <v>182</v>
      </c>
      <c r="H187" s="220">
        <v>122.008</v>
      </c>
      <c r="I187" s="221"/>
      <c r="J187" s="222">
        <f>ROUND(I187*H187,2)</f>
        <v>0</v>
      </c>
      <c r="K187" s="218" t="s">
        <v>459</v>
      </c>
      <c r="L187" s="223"/>
      <c r="M187" s="224" t="s">
        <v>19</v>
      </c>
      <c r="N187" s="225" t="s">
        <v>40</v>
      </c>
      <c r="O187" s="66"/>
      <c r="P187" s="189">
        <f>O187*H187</f>
        <v>0</v>
      </c>
      <c r="Q187" s="189">
        <v>1.4500000000000001E-2</v>
      </c>
      <c r="R187" s="189">
        <f>Q187*H187</f>
        <v>1.7691160000000001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203</v>
      </c>
      <c r="AT187" s="191" t="s">
        <v>238</v>
      </c>
      <c r="AU187" s="191" t="s">
        <v>78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76</v>
      </c>
      <c r="BK187" s="192">
        <f>ROUND(I187*H187,2)</f>
        <v>0</v>
      </c>
      <c r="BL187" s="19" t="s">
        <v>166</v>
      </c>
      <c r="BM187" s="191" t="s">
        <v>1361</v>
      </c>
    </row>
    <row r="188" spans="1:65" s="13" customFormat="1" ht="11.25">
      <c r="B188" s="193"/>
      <c r="C188" s="194"/>
      <c r="D188" s="195" t="s">
        <v>168</v>
      </c>
      <c r="E188" s="194"/>
      <c r="F188" s="197" t="s">
        <v>1362</v>
      </c>
      <c r="G188" s="194"/>
      <c r="H188" s="198">
        <v>122.008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168</v>
      </c>
      <c r="AU188" s="204" t="s">
        <v>78</v>
      </c>
      <c r="AV188" s="13" t="s">
        <v>78</v>
      </c>
      <c r="AW188" s="13" t="s">
        <v>4</v>
      </c>
      <c r="AX188" s="13" t="s">
        <v>76</v>
      </c>
      <c r="AY188" s="204" t="s">
        <v>159</v>
      </c>
    </row>
    <row r="189" spans="1:65" s="2" customFormat="1" ht="24">
      <c r="A189" s="36"/>
      <c r="B189" s="37"/>
      <c r="C189" s="216" t="s">
        <v>309</v>
      </c>
      <c r="D189" s="216" t="s">
        <v>238</v>
      </c>
      <c r="E189" s="217" t="s">
        <v>785</v>
      </c>
      <c r="F189" s="218" t="s">
        <v>786</v>
      </c>
      <c r="G189" s="219" t="s">
        <v>341</v>
      </c>
      <c r="H189" s="220">
        <v>11</v>
      </c>
      <c r="I189" s="221"/>
      <c r="J189" s="222">
        <f t="shared" ref="J189:J200" si="0">ROUND(I189*H189,2)</f>
        <v>0</v>
      </c>
      <c r="K189" s="218" t="s">
        <v>787</v>
      </c>
      <c r="L189" s="223"/>
      <c r="M189" s="224" t="s">
        <v>19</v>
      </c>
      <c r="N189" s="225" t="s">
        <v>40</v>
      </c>
      <c r="O189" s="66"/>
      <c r="P189" s="189">
        <f t="shared" ref="P189:P200" si="1">O189*H189</f>
        <v>0</v>
      </c>
      <c r="Q189" s="189">
        <v>2.9999999999999997E-4</v>
      </c>
      <c r="R189" s="189">
        <f t="shared" ref="R189:R200" si="2">Q189*H189</f>
        <v>3.2999999999999995E-3</v>
      </c>
      <c r="S189" s="189">
        <v>0</v>
      </c>
      <c r="T189" s="190">
        <f t="shared" ref="T189:T200" si="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203</v>
      </c>
      <c r="AT189" s="191" t="s">
        <v>238</v>
      </c>
      <c r="AU189" s="191" t="s">
        <v>78</v>
      </c>
      <c r="AY189" s="19" t="s">
        <v>159</v>
      </c>
      <c r="BE189" s="192">
        <f t="shared" ref="BE189:BE200" si="4">IF(N189="základní",J189,0)</f>
        <v>0</v>
      </c>
      <c r="BF189" s="192">
        <f t="shared" ref="BF189:BF200" si="5">IF(N189="snížená",J189,0)</f>
        <v>0</v>
      </c>
      <c r="BG189" s="192">
        <f t="shared" ref="BG189:BG200" si="6">IF(N189="zákl. přenesená",J189,0)</f>
        <v>0</v>
      </c>
      <c r="BH189" s="192">
        <f t="shared" ref="BH189:BH200" si="7">IF(N189="sníž. přenesená",J189,0)</f>
        <v>0</v>
      </c>
      <c r="BI189" s="192">
        <f t="shared" ref="BI189:BI200" si="8">IF(N189="nulová",J189,0)</f>
        <v>0</v>
      </c>
      <c r="BJ189" s="19" t="s">
        <v>76</v>
      </c>
      <c r="BK189" s="192">
        <f t="shared" ref="BK189:BK200" si="9">ROUND(I189*H189,2)</f>
        <v>0</v>
      </c>
      <c r="BL189" s="19" t="s">
        <v>166</v>
      </c>
      <c r="BM189" s="191" t="s">
        <v>1363</v>
      </c>
    </row>
    <row r="190" spans="1:65" s="2" customFormat="1" ht="48">
      <c r="A190" s="36"/>
      <c r="B190" s="37"/>
      <c r="C190" s="180" t="s">
        <v>314</v>
      </c>
      <c r="D190" s="180" t="s">
        <v>161</v>
      </c>
      <c r="E190" s="181" t="s">
        <v>1364</v>
      </c>
      <c r="F190" s="182" t="s">
        <v>1365</v>
      </c>
      <c r="G190" s="183" t="s">
        <v>341</v>
      </c>
      <c r="H190" s="184">
        <v>1</v>
      </c>
      <c r="I190" s="185"/>
      <c r="J190" s="186">
        <f t="shared" si="0"/>
        <v>0</v>
      </c>
      <c r="K190" s="182" t="s">
        <v>459</v>
      </c>
      <c r="L190" s="41"/>
      <c r="M190" s="187" t="s">
        <v>19</v>
      </c>
      <c r="N190" s="188" t="s">
        <v>40</v>
      </c>
      <c r="O190" s="66"/>
      <c r="P190" s="189">
        <f t="shared" si="1"/>
        <v>0</v>
      </c>
      <c r="Q190" s="189">
        <v>0</v>
      </c>
      <c r="R190" s="189">
        <f t="shared" si="2"/>
        <v>0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166</v>
      </c>
      <c r="AT190" s="191" t="s">
        <v>161</v>
      </c>
      <c r="AU190" s="191" t="s">
        <v>78</v>
      </c>
      <c r="AY190" s="19" t="s">
        <v>159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76</v>
      </c>
      <c r="BK190" s="192">
        <f t="shared" si="9"/>
        <v>0</v>
      </c>
      <c r="BL190" s="19" t="s">
        <v>166</v>
      </c>
      <c r="BM190" s="191" t="s">
        <v>1366</v>
      </c>
    </row>
    <row r="191" spans="1:65" s="2" customFormat="1" ht="24">
      <c r="A191" s="36"/>
      <c r="B191" s="37"/>
      <c r="C191" s="216" t="s">
        <v>321</v>
      </c>
      <c r="D191" s="216" t="s">
        <v>238</v>
      </c>
      <c r="E191" s="217" t="s">
        <v>1367</v>
      </c>
      <c r="F191" s="218" t="s">
        <v>1368</v>
      </c>
      <c r="G191" s="219" t="s">
        <v>341</v>
      </c>
      <c r="H191" s="220">
        <v>1</v>
      </c>
      <c r="I191" s="221"/>
      <c r="J191" s="222">
        <f t="shared" si="0"/>
        <v>0</v>
      </c>
      <c r="K191" s="218" t="s">
        <v>459</v>
      </c>
      <c r="L191" s="223"/>
      <c r="M191" s="224" t="s">
        <v>19</v>
      </c>
      <c r="N191" s="225" t="s">
        <v>40</v>
      </c>
      <c r="O191" s="66"/>
      <c r="P191" s="189">
        <f t="shared" si="1"/>
        <v>0</v>
      </c>
      <c r="Q191" s="189">
        <v>6.7999999999999996E-3</v>
      </c>
      <c r="R191" s="189">
        <f t="shared" si="2"/>
        <v>6.7999999999999996E-3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203</v>
      </c>
      <c r="AT191" s="191" t="s">
        <v>238</v>
      </c>
      <c r="AU191" s="191" t="s">
        <v>78</v>
      </c>
      <c r="AY191" s="19" t="s">
        <v>159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76</v>
      </c>
      <c r="BK191" s="192">
        <f t="shared" si="9"/>
        <v>0</v>
      </c>
      <c r="BL191" s="19" t="s">
        <v>166</v>
      </c>
      <c r="BM191" s="191" t="s">
        <v>1369</v>
      </c>
    </row>
    <row r="192" spans="1:65" s="2" customFormat="1" ht="44.25" customHeight="1">
      <c r="A192" s="36"/>
      <c r="B192" s="37"/>
      <c r="C192" s="180" t="s">
        <v>325</v>
      </c>
      <c r="D192" s="180" t="s">
        <v>161</v>
      </c>
      <c r="E192" s="181" t="s">
        <v>789</v>
      </c>
      <c r="F192" s="182" t="s">
        <v>790</v>
      </c>
      <c r="G192" s="183" t="s">
        <v>341</v>
      </c>
      <c r="H192" s="184">
        <v>7</v>
      </c>
      <c r="I192" s="185"/>
      <c r="J192" s="186">
        <f t="shared" si="0"/>
        <v>0</v>
      </c>
      <c r="K192" s="182" t="s">
        <v>459</v>
      </c>
      <c r="L192" s="41"/>
      <c r="M192" s="187" t="s">
        <v>19</v>
      </c>
      <c r="N192" s="188" t="s">
        <v>40</v>
      </c>
      <c r="O192" s="66"/>
      <c r="P192" s="189">
        <f t="shared" si="1"/>
        <v>0</v>
      </c>
      <c r="Q192" s="189">
        <v>1.6692E-3</v>
      </c>
      <c r="R192" s="189">
        <f t="shared" si="2"/>
        <v>1.1684400000000001E-2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166</v>
      </c>
      <c r="AT192" s="191" t="s">
        <v>161</v>
      </c>
      <c r="AU192" s="191" t="s">
        <v>78</v>
      </c>
      <c r="AY192" s="19" t="s">
        <v>159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76</v>
      </c>
      <c r="BK192" s="192">
        <f t="shared" si="9"/>
        <v>0</v>
      </c>
      <c r="BL192" s="19" t="s">
        <v>166</v>
      </c>
      <c r="BM192" s="191" t="s">
        <v>1370</v>
      </c>
    </row>
    <row r="193" spans="1:65" s="2" customFormat="1" ht="33" customHeight="1">
      <c r="A193" s="36"/>
      <c r="B193" s="37"/>
      <c r="C193" s="216" t="s">
        <v>329</v>
      </c>
      <c r="D193" s="216" t="s">
        <v>238</v>
      </c>
      <c r="E193" s="217" t="s">
        <v>792</v>
      </c>
      <c r="F193" s="218" t="s">
        <v>793</v>
      </c>
      <c r="G193" s="219" t="s">
        <v>341</v>
      </c>
      <c r="H193" s="220">
        <v>4</v>
      </c>
      <c r="I193" s="221"/>
      <c r="J193" s="222">
        <f t="shared" si="0"/>
        <v>0</v>
      </c>
      <c r="K193" s="218" t="s">
        <v>459</v>
      </c>
      <c r="L193" s="223"/>
      <c r="M193" s="224" t="s">
        <v>19</v>
      </c>
      <c r="N193" s="225" t="s">
        <v>40</v>
      </c>
      <c r="O193" s="66"/>
      <c r="P193" s="189">
        <f t="shared" si="1"/>
        <v>0</v>
      </c>
      <c r="Q193" s="189">
        <v>7.1999999999999998E-3</v>
      </c>
      <c r="R193" s="189">
        <f t="shared" si="2"/>
        <v>2.8799999999999999E-2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203</v>
      </c>
      <c r="AT193" s="191" t="s">
        <v>238</v>
      </c>
      <c r="AU193" s="191" t="s">
        <v>78</v>
      </c>
      <c r="AY193" s="19" t="s">
        <v>159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76</v>
      </c>
      <c r="BK193" s="192">
        <f t="shared" si="9"/>
        <v>0</v>
      </c>
      <c r="BL193" s="19" t="s">
        <v>166</v>
      </c>
      <c r="BM193" s="191" t="s">
        <v>1371</v>
      </c>
    </row>
    <row r="194" spans="1:65" s="2" customFormat="1" ht="16.5" customHeight="1">
      <c r="A194" s="36"/>
      <c r="B194" s="37"/>
      <c r="C194" s="216" t="s">
        <v>333</v>
      </c>
      <c r="D194" s="216" t="s">
        <v>238</v>
      </c>
      <c r="E194" s="217" t="s">
        <v>1372</v>
      </c>
      <c r="F194" s="218" t="s">
        <v>1373</v>
      </c>
      <c r="G194" s="219" t="s">
        <v>341</v>
      </c>
      <c r="H194" s="220">
        <v>1</v>
      </c>
      <c r="I194" s="221"/>
      <c r="J194" s="222">
        <f t="shared" si="0"/>
        <v>0</v>
      </c>
      <c r="K194" s="218" t="s">
        <v>459</v>
      </c>
      <c r="L194" s="223"/>
      <c r="M194" s="224" t="s">
        <v>19</v>
      </c>
      <c r="N194" s="225" t="s">
        <v>40</v>
      </c>
      <c r="O194" s="66"/>
      <c r="P194" s="189">
        <f t="shared" si="1"/>
        <v>0</v>
      </c>
      <c r="Q194" s="189">
        <v>9.5999999999999992E-3</v>
      </c>
      <c r="R194" s="189">
        <f t="shared" si="2"/>
        <v>9.5999999999999992E-3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203</v>
      </c>
      <c r="AT194" s="191" t="s">
        <v>238</v>
      </c>
      <c r="AU194" s="191" t="s">
        <v>78</v>
      </c>
      <c r="AY194" s="19" t="s">
        <v>159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76</v>
      </c>
      <c r="BK194" s="192">
        <f t="shared" si="9"/>
        <v>0</v>
      </c>
      <c r="BL194" s="19" t="s">
        <v>166</v>
      </c>
      <c r="BM194" s="191" t="s">
        <v>1374</v>
      </c>
    </row>
    <row r="195" spans="1:65" s="2" customFormat="1" ht="16.5" customHeight="1">
      <c r="A195" s="36"/>
      <c r="B195" s="37"/>
      <c r="C195" s="216" t="s">
        <v>338</v>
      </c>
      <c r="D195" s="216" t="s">
        <v>238</v>
      </c>
      <c r="E195" s="217" t="s">
        <v>1375</v>
      </c>
      <c r="F195" s="218" t="s">
        <v>1376</v>
      </c>
      <c r="G195" s="219" t="s">
        <v>341</v>
      </c>
      <c r="H195" s="220">
        <v>1</v>
      </c>
      <c r="I195" s="221"/>
      <c r="J195" s="222">
        <f t="shared" si="0"/>
        <v>0</v>
      </c>
      <c r="K195" s="218" t="s">
        <v>459</v>
      </c>
      <c r="L195" s="223"/>
      <c r="M195" s="224" t="s">
        <v>19</v>
      </c>
      <c r="N195" s="225" t="s">
        <v>40</v>
      </c>
      <c r="O195" s="66"/>
      <c r="P195" s="189">
        <f t="shared" si="1"/>
        <v>0</v>
      </c>
      <c r="Q195" s="189">
        <v>1.41E-2</v>
      </c>
      <c r="R195" s="189">
        <f t="shared" si="2"/>
        <v>1.41E-2</v>
      </c>
      <c r="S195" s="189">
        <v>0</v>
      </c>
      <c r="T195" s="190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203</v>
      </c>
      <c r="AT195" s="191" t="s">
        <v>238</v>
      </c>
      <c r="AU195" s="191" t="s">
        <v>78</v>
      </c>
      <c r="AY195" s="19" t="s">
        <v>159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9" t="s">
        <v>76</v>
      </c>
      <c r="BK195" s="192">
        <f t="shared" si="9"/>
        <v>0</v>
      </c>
      <c r="BL195" s="19" t="s">
        <v>166</v>
      </c>
      <c r="BM195" s="191" t="s">
        <v>1377</v>
      </c>
    </row>
    <row r="196" spans="1:65" s="2" customFormat="1" ht="24">
      <c r="A196" s="36"/>
      <c r="B196" s="37"/>
      <c r="C196" s="216" t="s">
        <v>343</v>
      </c>
      <c r="D196" s="216" t="s">
        <v>238</v>
      </c>
      <c r="E196" s="217" t="s">
        <v>1378</v>
      </c>
      <c r="F196" s="218" t="s">
        <v>1379</v>
      </c>
      <c r="G196" s="219" t="s">
        <v>341</v>
      </c>
      <c r="H196" s="220">
        <v>1</v>
      </c>
      <c r="I196" s="221"/>
      <c r="J196" s="222">
        <f t="shared" si="0"/>
        <v>0</v>
      </c>
      <c r="K196" s="218" t="s">
        <v>459</v>
      </c>
      <c r="L196" s="223"/>
      <c r="M196" s="224" t="s">
        <v>19</v>
      </c>
      <c r="N196" s="225" t="s">
        <v>40</v>
      </c>
      <c r="O196" s="66"/>
      <c r="P196" s="189">
        <f t="shared" si="1"/>
        <v>0</v>
      </c>
      <c r="Q196" s="189">
        <v>1.09E-2</v>
      </c>
      <c r="R196" s="189">
        <f t="shared" si="2"/>
        <v>1.09E-2</v>
      </c>
      <c r="S196" s="189">
        <v>0</v>
      </c>
      <c r="T196" s="190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203</v>
      </c>
      <c r="AT196" s="191" t="s">
        <v>238</v>
      </c>
      <c r="AU196" s="191" t="s">
        <v>78</v>
      </c>
      <c r="AY196" s="19" t="s">
        <v>159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9" t="s">
        <v>76</v>
      </c>
      <c r="BK196" s="192">
        <f t="shared" si="9"/>
        <v>0</v>
      </c>
      <c r="BL196" s="19" t="s">
        <v>166</v>
      </c>
      <c r="BM196" s="191" t="s">
        <v>1380</v>
      </c>
    </row>
    <row r="197" spans="1:65" s="2" customFormat="1" ht="24">
      <c r="A197" s="36"/>
      <c r="B197" s="37"/>
      <c r="C197" s="216" t="s">
        <v>347</v>
      </c>
      <c r="D197" s="216" t="s">
        <v>238</v>
      </c>
      <c r="E197" s="217" t="s">
        <v>798</v>
      </c>
      <c r="F197" s="218" t="s">
        <v>799</v>
      </c>
      <c r="G197" s="219" t="s">
        <v>458</v>
      </c>
      <c r="H197" s="220">
        <v>8</v>
      </c>
      <c r="I197" s="221"/>
      <c r="J197" s="222">
        <f t="shared" si="0"/>
        <v>0</v>
      </c>
      <c r="K197" s="218" t="s">
        <v>19</v>
      </c>
      <c r="L197" s="223"/>
      <c r="M197" s="224" t="s">
        <v>19</v>
      </c>
      <c r="N197" s="225" t="s">
        <v>40</v>
      </c>
      <c r="O197" s="66"/>
      <c r="P197" s="189">
        <f t="shared" si="1"/>
        <v>0</v>
      </c>
      <c r="Q197" s="189">
        <v>1.3599999999999999E-2</v>
      </c>
      <c r="R197" s="189">
        <f t="shared" si="2"/>
        <v>0.10879999999999999</v>
      </c>
      <c r="S197" s="189">
        <v>0</v>
      </c>
      <c r="T197" s="190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203</v>
      </c>
      <c r="AT197" s="191" t="s">
        <v>238</v>
      </c>
      <c r="AU197" s="191" t="s">
        <v>78</v>
      </c>
      <c r="AY197" s="19" t="s">
        <v>159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9" t="s">
        <v>76</v>
      </c>
      <c r="BK197" s="192">
        <f t="shared" si="9"/>
        <v>0</v>
      </c>
      <c r="BL197" s="19" t="s">
        <v>166</v>
      </c>
      <c r="BM197" s="191" t="s">
        <v>1381</v>
      </c>
    </row>
    <row r="198" spans="1:65" s="2" customFormat="1" ht="48">
      <c r="A198" s="36"/>
      <c r="B198" s="37"/>
      <c r="C198" s="180" t="s">
        <v>351</v>
      </c>
      <c r="D198" s="180" t="s">
        <v>161</v>
      </c>
      <c r="E198" s="181" t="s">
        <v>801</v>
      </c>
      <c r="F198" s="182" t="s">
        <v>802</v>
      </c>
      <c r="G198" s="183" t="s">
        <v>341</v>
      </c>
      <c r="H198" s="184">
        <v>1</v>
      </c>
      <c r="I198" s="185"/>
      <c r="J198" s="186">
        <f t="shared" si="0"/>
        <v>0</v>
      </c>
      <c r="K198" s="182" t="s">
        <v>459</v>
      </c>
      <c r="L198" s="41"/>
      <c r="M198" s="187" t="s">
        <v>19</v>
      </c>
      <c r="N198" s="188" t="s">
        <v>40</v>
      </c>
      <c r="O198" s="66"/>
      <c r="P198" s="189">
        <f t="shared" si="1"/>
        <v>0</v>
      </c>
      <c r="Q198" s="189">
        <v>0</v>
      </c>
      <c r="R198" s="189">
        <f t="shared" si="2"/>
        <v>0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166</v>
      </c>
      <c r="AT198" s="191" t="s">
        <v>161</v>
      </c>
      <c r="AU198" s="191" t="s">
        <v>78</v>
      </c>
      <c r="AY198" s="19" t="s">
        <v>159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76</v>
      </c>
      <c r="BK198" s="192">
        <f t="shared" si="9"/>
        <v>0</v>
      </c>
      <c r="BL198" s="19" t="s">
        <v>166</v>
      </c>
      <c r="BM198" s="191" t="s">
        <v>1382</v>
      </c>
    </row>
    <row r="199" spans="1:65" s="2" customFormat="1" ht="33" customHeight="1">
      <c r="A199" s="36"/>
      <c r="B199" s="37"/>
      <c r="C199" s="216" t="s">
        <v>355</v>
      </c>
      <c r="D199" s="216" t="s">
        <v>238</v>
      </c>
      <c r="E199" s="217" t="s">
        <v>804</v>
      </c>
      <c r="F199" s="218" t="s">
        <v>805</v>
      </c>
      <c r="G199" s="219" t="s">
        <v>341</v>
      </c>
      <c r="H199" s="220">
        <v>1</v>
      </c>
      <c r="I199" s="221"/>
      <c r="J199" s="222">
        <f t="shared" si="0"/>
        <v>0</v>
      </c>
      <c r="K199" s="218" t="s">
        <v>459</v>
      </c>
      <c r="L199" s="223"/>
      <c r="M199" s="224" t="s">
        <v>19</v>
      </c>
      <c r="N199" s="225" t="s">
        <v>40</v>
      </c>
      <c r="O199" s="66"/>
      <c r="P199" s="189">
        <f t="shared" si="1"/>
        <v>0</v>
      </c>
      <c r="Q199" s="189">
        <v>1.2999999999999999E-2</v>
      </c>
      <c r="R199" s="189">
        <f t="shared" si="2"/>
        <v>1.2999999999999999E-2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203</v>
      </c>
      <c r="AT199" s="191" t="s">
        <v>238</v>
      </c>
      <c r="AU199" s="191" t="s">
        <v>78</v>
      </c>
      <c r="AY199" s="19" t="s">
        <v>159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76</v>
      </c>
      <c r="BK199" s="192">
        <f t="shared" si="9"/>
        <v>0</v>
      </c>
      <c r="BL199" s="19" t="s">
        <v>166</v>
      </c>
      <c r="BM199" s="191" t="s">
        <v>1383</v>
      </c>
    </row>
    <row r="200" spans="1:65" s="2" customFormat="1" ht="36">
      <c r="A200" s="36"/>
      <c r="B200" s="37"/>
      <c r="C200" s="180" t="s">
        <v>359</v>
      </c>
      <c r="D200" s="180" t="s">
        <v>161</v>
      </c>
      <c r="E200" s="181" t="s">
        <v>815</v>
      </c>
      <c r="F200" s="182" t="s">
        <v>816</v>
      </c>
      <c r="G200" s="183" t="s">
        <v>182</v>
      </c>
      <c r="H200" s="184">
        <v>36.1</v>
      </c>
      <c r="I200" s="185"/>
      <c r="J200" s="186">
        <f t="shared" si="0"/>
        <v>0</v>
      </c>
      <c r="K200" s="182" t="s">
        <v>459</v>
      </c>
      <c r="L200" s="41"/>
      <c r="M200" s="187" t="s">
        <v>19</v>
      </c>
      <c r="N200" s="188" t="s">
        <v>40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166</v>
      </c>
      <c r="AT200" s="191" t="s">
        <v>161</v>
      </c>
      <c r="AU200" s="191" t="s">
        <v>78</v>
      </c>
      <c r="AY200" s="19" t="s">
        <v>159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76</v>
      </c>
      <c r="BK200" s="192">
        <f t="shared" si="9"/>
        <v>0</v>
      </c>
      <c r="BL200" s="19" t="s">
        <v>166</v>
      </c>
      <c r="BM200" s="191" t="s">
        <v>1384</v>
      </c>
    </row>
    <row r="201" spans="1:65" s="13" customFormat="1" ht="11.25">
      <c r="B201" s="193"/>
      <c r="C201" s="194"/>
      <c r="D201" s="195" t="s">
        <v>168</v>
      </c>
      <c r="E201" s="196" t="s">
        <v>19</v>
      </c>
      <c r="F201" s="197" t="s">
        <v>1385</v>
      </c>
      <c r="G201" s="194"/>
      <c r="H201" s="198">
        <v>36.1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168</v>
      </c>
      <c r="AU201" s="204" t="s">
        <v>78</v>
      </c>
      <c r="AV201" s="13" t="s">
        <v>78</v>
      </c>
      <c r="AW201" s="13" t="s">
        <v>31</v>
      </c>
      <c r="AX201" s="13" t="s">
        <v>76</v>
      </c>
      <c r="AY201" s="204" t="s">
        <v>159</v>
      </c>
    </row>
    <row r="202" spans="1:65" s="2" customFormat="1" ht="21.75" customHeight="1">
      <c r="A202" s="36"/>
      <c r="B202" s="37"/>
      <c r="C202" s="216" t="s">
        <v>363</v>
      </c>
      <c r="D202" s="216" t="s">
        <v>238</v>
      </c>
      <c r="E202" s="217" t="s">
        <v>819</v>
      </c>
      <c r="F202" s="218" t="s">
        <v>820</v>
      </c>
      <c r="G202" s="219" t="s">
        <v>182</v>
      </c>
      <c r="H202" s="220">
        <v>36.642000000000003</v>
      </c>
      <c r="I202" s="221"/>
      <c r="J202" s="222">
        <f>ROUND(I202*H202,2)</f>
        <v>0</v>
      </c>
      <c r="K202" s="218" t="s">
        <v>459</v>
      </c>
      <c r="L202" s="223"/>
      <c r="M202" s="224" t="s">
        <v>19</v>
      </c>
      <c r="N202" s="225" t="s">
        <v>40</v>
      </c>
      <c r="O202" s="66"/>
      <c r="P202" s="189">
        <f>O202*H202</f>
        <v>0</v>
      </c>
      <c r="Q202" s="189">
        <v>1.06E-3</v>
      </c>
      <c r="R202" s="189">
        <f>Q202*H202</f>
        <v>3.8840520000000003E-2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203</v>
      </c>
      <c r="AT202" s="191" t="s">
        <v>238</v>
      </c>
      <c r="AU202" s="191" t="s">
        <v>78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76</v>
      </c>
      <c r="BK202" s="192">
        <f>ROUND(I202*H202,2)</f>
        <v>0</v>
      </c>
      <c r="BL202" s="19" t="s">
        <v>166</v>
      </c>
      <c r="BM202" s="191" t="s">
        <v>1386</v>
      </c>
    </row>
    <row r="203" spans="1:65" s="13" customFormat="1" ht="11.25">
      <c r="B203" s="193"/>
      <c r="C203" s="194"/>
      <c r="D203" s="195" t="s">
        <v>168</v>
      </c>
      <c r="E203" s="194"/>
      <c r="F203" s="197" t="s">
        <v>1387</v>
      </c>
      <c r="G203" s="194"/>
      <c r="H203" s="198">
        <v>36.642000000000003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168</v>
      </c>
      <c r="AU203" s="204" t="s">
        <v>78</v>
      </c>
      <c r="AV203" s="13" t="s">
        <v>78</v>
      </c>
      <c r="AW203" s="13" t="s">
        <v>4</v>
      </c>
      <c r="AX203" s="13" t="s">
        <v>76</v>
      </c>
      <c r="AY203" s="204" t="s">
        <v>159</v>
      </c>
    </row>
    <row r="204" spans="1:65" s="2" customFormat="1" ht="33" customHeight="1">
      <c r="A204" s="36"/>
      <c r="B204" s="37"/>
      <c r="C204" s="180" t="s">
        <v>367</v>
      </c>
      <c r="D204" s="180" t="s">
        <v>161</v>
      </c>
      <c r="E204" s="181" t="s">
        <v>826</v>
      </c>
      <c r="F204" s="182" t="s">
        <v>827</v>
      </c>
      <c r="G204" s="183" t="s">
        <v>341</v>
      </c>
      <c r="H204" s="184">
        <v>4</v>
      </c>
      <c r="I204" s="185"/>
      <c r="J204" s="186">
        <f t="shared" ref="J204:J209" si="10">ROUND(I204*H204,2)</f>
        <v>0</v>
      </c>
      <c r="K204" s="182" t="s">
        <v>19</v>
      </c>
      <c r="L204" s="41"/>
      <c r="M204" s="187" t="s">
        <v>19</v>
      </c>
      <c r="N204" s="188" t="s">
        <v>40</v>
      </c>
      <c r="O204" s="66"/>
      <c r="P204" s="189">
        <f t="shared" ref="P204:P209" si="11">O204*H204</f>
        <v>0</v>
      </c>
      <c r="Q204" s="189">
        <v>8.8999999999999995E-4</v>
      </c>
      <c r="R204" s="189">
        <f t="shared" ref="R204:R209" si="12">Q204*H204</f>
        <v>3.5599999999999998E-3</v>
      </c>
      <c r="S204" s="189">
        <v>0</v>
      </c>
      <c r="T204" s="190">
        <f t="shared" ref="T204:T209" si="1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166</v>
      </c>
      <c r="AT204" s="191" t="s">
        <v>161</v>
      </c>
      <c r="AU204" s="191" t="s">
        <v>78</v>
      </c>
      <c r="AY204" s="19" t="s">
        <v>159</v>
      </c>
      <c r="BE204" s="192">
        <f t="shared" ref="BE204:BE209" si="14">IF(N204="základní",J204,0)</f>
        <v>0</v>
      </c>
      <c r="BF204" s="192">
        <f t="shared" ref="BF204:BF209" si="15">IF(N204="snížená",J204,0)</f>
        <v>0</v>
      </c>
      <c r="BG204" s="192">
        <f t="shared" ref="BG204:BG209" si="16">IF(N204="zákl. přenesená",J204,0)</f>
        <v>0</v>
      </c>
      <c r="BH204" s="192">
        <f t="shared" ref="BH204:BH209" si="17">IF(N204="sníž. přenesená",J204,0)</f>
        <v>0</v>
      </c>
      <c r="BI204" s="192">
        <f t="shared" ref="BI204:BI209" si="18">IF(N204="nulová",J204,0)</f>
        <v>0</v>
      </c>
      <c r="BJ204" s="19" t="s">
        <v>76</v>
      </c>
      <c r="BK204" s="192">
        <f t="shared" ref="BK204:BK209" si="19">ROUND(I204*H204,2)</f>
        <v>0</v>
      </c>
      <c r="BL204" s="19" t="s">
        <v>166</v>
      </c>
      <c r="BM204" s="191" t="s">
        <v>1388</v>
      </c>
    </row>
    <row r="205" spans="1:65" s="2" customFormat="1" ht="24">
      <c r="A205" s="36"/>
      <c r="B205" s="37"/>
      <c r="C205" s="180" t="s">
        <v>371</v>
      </c>
      <c r="D205" s="180" t="s">
        <v>161</v>
      </c>
      <c r="E205" s="181" t="s">
        <v>838</v>
      </c>
      <c r="F205" s="182" t="s">
        <v>839</v>
      </c>
      <c r="G205" s="183" t="s">
        <v>341</v>
      </c>
      <c r="H205" s="184">
        <v>4</v>
      </c>
      <c r="I205" s="185"/>
      <c r="J205" s="186">
        <f t="shared" si="10"/>
        <v>0</v>
      </c>
      <c r="K205" s="182" t="s">
        <v>19</v>
      </c>
      <c r="L205" s="41"/>
      <c r="M205" s="187" t="s">
        <v>19</v>
      </c>
      <c r="N205" s="188" t="s">
        <v>40</v>
      </c>
      <c r="O205" s="66"/>
      <c r="P205" s="189">
        <f t="shared" si="11"/>
        <v>0</v>
      </c>
      <c r="Q205" s="189">
        <v>0</v>
      </c>
      <c r="R205" s="189">
        <f t="shared" si="12"/>
        <v>0</v>
      </c>
      <c r="S205" s="189">
        <v>0</v>
      </c>
      <c r="T205" s="190">
        <f t="shared" si="1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166</v>
      </c>
      <c r="AT205" s="191" t="s">
        <v>161</v>
      </c>
      <c r="AU205" s="191" t="s">
        <v>78</v>
      </c>
      <c r="AY205" s="19" t="s">
        <v>159</v>
      </c>
      <c r="BE205" s="192">
        <f t="shared" si="14"/>
        <v>0</v>
      </c>
      <c r="BF205" s="192">
        <f t="shared" si="15"/>
        <v>0</v>
      </c>
      <c r="BG205" s="192">
        <f t="shared" si="16"/>
        <v>0</v>
      </c>
      <c r="BH205" s="192">
        <f t="shared" si="17"/>
        <v>0</v>
      </c>
      <c r="BI205" s="192">
        <f t="shared" si="18"/>
        <v>0</v>
      </c>
      <c r="BJ205" s="19" t="s">
        <v>76</v>
      </c>
      <c r="BK205" s="192">
        <f t="shared" si="19"/>
        <v>0</v>
      </c>
      <c r="BL205" s="19" t="s">
        <v>166</v>
      </c>
      <c r="BM205" s="191" t="s">
        <v>1389</v>
      </c>
    </row>
    <row r="206" spans="1:65" s="2" customFormat="1" ht="24.2" customHeight="1">
      <c r="A206" s="36"/>
      <c r="B206" s="37"/>
      <c r="C206" s="216" t="s">
        <v>376</v>
      </c>
      <c r="D206" s="216" t="s">
        <v>238</v>
      </c>
      <c r="E206" s="217" t="s">
        <v>841</v>
      </c>
      <c r="F206" s="218" t="s">
        <v>842</v>
      </c>
      <c r="G206" s="219" t="s">
        <v>341</v>
      </c>
      <c r="H206" s="220">
        <v>4</v>
      </c>
      <c r="I206" s="221"/>
      <c r="J206" s="222">
        <f t="shared" si="10"/>
        <v>0</v>
      </c>
      <c r="K206" s="218" t="s">
        <v>19</v>
      </c>
      <c r="L206" s="223"/>
      <c r="M206" s="224" t="s">
        <v>19</v>
      </c>
      <c r="N206" s="225" t="s">
        <v>40</v>
      </c>
      <c r="O206" s="66"/>
      <c r="P206" s="189">
        <f t="shared" si="11"/>
        <v>0</v>
      </c>
      <c r="Q206" s="189">
        <v>6.4999999999999997E-3</v>
      </c>
      <c r="R206" s="189">
        <f t="shared" si="12"/>
        <v>2.5999999999999999E-2</v>
      </c>
      <c r="S206" s="189">
        <v>0</v>
      </c>
      <c r="T206" s="190">
        <f t="shared" si="1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203</v>
      </c>
      <c r="AT206" s="191" t="s">
        <v>238</v>
      </c>
      <c r="AU206" s="191" t="s">
        <v>78</v>
      </c>
      <c r="AY206" s="19" t="s">
        <v>159</v>
      </c>
      <c r="BE206" s="192">
        <f t="shared" si="14"/>
        <v>0</v>
      </c>
      <c r="BF206" s="192">
        <f t="shared" si="15"/>
        <v>0</v>
      </c>
      <c r="BG206" s="192">
        <f t="shared" si="16"/>
        <v>0</v>
      </c>
      <c r="BH206" s="192">
        <f t="shared" si="17"/>
        <v>0</v>
      </c>
      <c r="BI206" s="192">
        <f t="shared" si="18"/>
        <v>0</v>
      </c>
      <c r="BJ206" s="19" t="s">
        <v>76</v>
      </c>
      <c r="BK206" s="192">
        <f t="shared" si="19"/>
        <v>0</v>
      </c>
      <c r="BL206" s="19" t="s">
        <v>166</v>
      </c>
      <c r="BM206" s="191" t="s">
        <v>1390</v>
      </c>
    </row>
    <row r="207" spans="1:65" s="2" customFormat="1" ht="24">
      <c r="A207" s="36"/>
      <c r="B207" s="37"/>
      <c r="C207" s="216" t="s">
        <v>380</v>
      </c>
      <c r="D207" s="216" t="s">
        <v>238</v>
      </c>
      <c r="E207" s="217" t="s">
        <v>835</v>
      </c>
      <c r="F207" s="218" t="s">
        <v>836</v>
      </c>
      <c r="G207" s="219" t="s">
        <v>341</v>
      </c>
      <c r="H207" s="220">
        <v>4</v>
      </c>
      <c r="I207" s="221"/>
      <c r="J207" s="222">
        <f t="shared" si="10"/>
        <v>0</v>
      </c>
      <c r="K207" s="218" t="s">
        <v>19</v>
      </c>
      <c r="L207" s="223"/>
      <c r="M207" s="224" t="s">
        <v>19</v>
      </c>
      <c r="N207" s="225" t="s">
        <v>40</v>
      </c>
      <c r="O207" s="66"/>
      <c r="P207" s="189">
        <f t="shared" si="11"/>
        <v>0</v>
      </c>
      <c r="Q207" s="189">
        <v>3.3E-3</v>
      </c>
      <c r="R207" s="189">
        <f t="shared" si="12"/>
        <v>1.32E-2</v>
      </c>
      <c r="S207" s="189">
        <v>0</v>
      </c>
      <c r="T207" s="190">
        <f t="shared" si="1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203</v>
      </c>
      <c r="AT207" s="191" t="s">
        <v>238</v>
      </c>
      <c r="AU207" s="191" t="s">
        <v>78</v>
      </c>
      <c r="AY207" s="19" t="s">
        <v>159</v>
      </c>
      <c r="BE207" s="192">
        <f t="shared" si="14"/>
        <v>0</v>
      </c>
      <c r="BF207" s="192">
        <f t="shared" si="15"/>
        <v>0</v>
      </c>
      <c r="BG207" s="192">
        <f t="shared" si="16"/>
        <v>0</v>
      </c>
      <c r="BH207" s="192">
        <f t="shared" si="17"/>
        <v>0</v>
      </c>
      <c r="BI207" s="192">
        <f t="shared" si="18"/>
        <v>0</v>
      </c>
      <c r="BJ207" s="19" t="s">
        <v>76</v>
      </c>
      <c r="BK207" s="192">
        <f t="shared" si="19"/>
        <v>0</v>
      </c>
      <c r="BL207" s="19" t="s">
        <v>166</v>
      </c>
      <c r="BM207" s="191" t="s">
        <v>1391</v>
      </c>
    </row>
    <row r="208" spans="1:65" s="2" customFormat="1" ht="44.25" customHeight="1">
      <c r="A208" s="36"/>
      <c r="B208" s="37"/>
      <c r="C208" s="180" t="s">
        <v>387</v>
      </c>
      <c r="D208" s="180" t="s">
        <v>161</v>
      </c>
      <c r="E208" s="181" t="s">
        <v>845</v>
      </c>
      <c r="F208" s="182" t="s">
        <v>846</v>
      </c>
      <c r="G208" s="183" t="s">
        <v>341</v>
      </c>
      <c r="H208" s="184">
        <v>3</v>
      </c>
      <c r="I208" s="185"/>
      <c r="J208" s="186">
        <f t="shared" si="10"/>
        <v>0</v>
      </c>
      <c r="K208" s="182" t="s">
        <v>459</v>
      </c>
      <c r="L208" s="41"/>
      <c r="M208" s="187" t="s">
        <v>19</v>
      </c>
      <c r="N208" s="188" t="s">
        <v>40</v>
      </c>
      <c r="O208" s="66"/>
      <c r="P208" s="189">
        <f t="shared" si="11"/>
        <v>0</v>
      </c>
      <c r="Q208" s="189">
        <v>1.61652E-3</v>
      </c>
      <c r="R208" s="189">
        <f t="shared" si="12"/>
        <v>4.8495600000000002E-3</v>
      </c>
      <c r="S208" s="189">
        <v>0</v>
      </c>
      <c r="T208" s="190">
        <f t="shared" si="1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166</v>
      </c>
      <c r="AT208" s="191" t="s">
        <v>161</v>
      </c>
      <c r="AU208" s="191" t="s">
        <v>78</v>
      </c>
      <c r="AY208" s="19" t="s">
        <v>159</v>
      </c>
      <c r="BE208" s="192">
        <f t="shared" si="14"/>
        <v>0</v>
      </c>
      <c r="BF208" s="192">
        <f t="shared" si="15"/>
        <v>0</v>
      </c>
      <c r="BG208" s="192">
        <f t="shared" si="16"/>
        <v>0</v>
      </c>
      <c r="BH208" s="192">
        <f t="shared" si="17"/>
        <v>0</v>
      </c>
      <c r="BI208" s="192">
        <f t="shared" si="18"/>
        <v>0</v>
      </c>
      <c r="BJ208" s="19" t="s">
        <v>76</v>
      </c>
      <c r="BK208" s="192">
        <f t="shared" si="19"/>
        <v>0</v>
      </c>
      <c r="BL208" s="19" t="s">
        <v>166</v>
      </c>
      <c r="BM208" s="191" t="s">
        <v>1392</v>
      </c>
    </row>
    <row r="209" spans="1:65" s="2" customFormat="1" ht="24.2" customHeight="1">
      <c r="A209" s="36"/>
      <c r="B209" s="37"/>
      <c r="C209" s="216" t="s">
        <v>392</v>
      </c>
      <c r="D209" s="216" t="s">
        <v>238</v>
      </c>
      <c r="E209" s="217" t="s">
        <v>848</v>
      </c>
      <c r="F209" s="218" t="s">
        <v>849</v>
      </c>
      <c r="G209" s="219" t="s">
        <v>341</v>
      </c>
      <c r="H209" s="220">
        <v>3</v>
      </c>
      <c r="I209" s="221"/>
      <c r="J209" s="222">
        <f t="shared" si="10"/>
        <v>0</v>
      </c>
      <c r="K209" s="218" t="s">
        <v>19</v>
      </c>
      <c r="L209" s="223"/>
      <c r="M209" s="224" t="s">
        <v>19</v>
      </c>
      <c r="N209" s="225" t="s">
        <v>40</v>
      </c>
      <c r="O209" s="66"/>
      <c r="P209" s="189">
        <f t="shared" si="11"/>
        <v>0</v>
      </c>
      <c r="Q209" s="189">
        <v>1.6199999999999999E-2</v>
      </c>
      <c r="R209" s="189">
        <f t="shared" si="12"/>
        <v>4.8599999999999997E-2</v>
      </c>
      <c r="S209" s="189">
        <v>0</v>
      </c>
      <c r="T209" s="190">
        <f t="shared" si="1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203</v>
      </c>
      <c r="AT209" s="191" t="s">
        <v>238</v>
      </c>
      <c r="AU209" s="191" t="s">
        <v>78</v>
      </c>
      <c r="AY209" s="19" t="s">
        <v>159</v>
      </c>
      <c r="BE209" s="192">
        <f t="shared" si="14"/>
        <v>0</v>
      </c>
      <c r="BF209" s="192">
        <f t="shared" si="15"/>
        <v>0</v>
      </c>
      <c r="BG209" s="192">
        <f t="shared" si="16"/>
        <v>0</v>
      </c>
      <c r="BH209" s="192">
        <f t="shared" si="17"/>
        <v>0</v>
      </c>
      <c r="BI209" s="192">
        <f t="shared" si="18"/>
        <v>0</v>
      </c>
      <c r="BJ209" s="19" t="s">
        <v>76</v>
      </c>
      <c r="BK209" s="192">
        <f t="shared" si="19"/>
        <v>0</v>
      </c>
      <c r="BL209" s="19" t="s">
        <v>166</v>
      </c>
      <c r="BM209" s="191" t="s">
        <v>1393</v>
      </c>
    </row>
    <row r="210" spans="1:65" s="13" customFormat="1" ht="11.25">
      <c r="B210" s="193"/>
      <c r="C210" s="194"/>
      <c r="D210" s="195" t="s">
        <v>168</v>
      </c>
      <c r="E210" s="196" t="s">
        <v>19</v>
      </c>
      <c r="F210" s="197" t="s">
        <v>1394</v>
      </c>
      <c r="G210" s="194"/>
      <c r="H210" s="198">
        <v>3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168</v>
      </c>
      <c r="AU210" s="204" t="s">
        <v>78</v>
      </c>
      <c r="AV210" s="13" t="s">
        <v>78</v>
      </c>
      <c r="AW210" s="13" t="s">
        <v>31</v>
      </c>
      <c r="AX210" s="13" t="s">
        <v>76</v>
      </c>
      <c r="AY210" s="204" t="s">
        <v>159</v>
      </c>
    </row>
    <row r="211" spans="1:65" s="2" customFormat="1" ht="24">
      <c r="A211" s="36"/>
      <c r="B211" s="37"/>
      <c r="C211" s="216" t="s">
        <v>396</v>
      </c>
      <c r="D211" s="216" t="s">
        <v>238</v>
      </c>
      <c r="E211" s="217" t="s">
        <v>851</v>
      </c>
      <c r="F211" s="218" t="s">
        <v>852</v>
      </c>
      <c r="G211" s="219" t="s">
        <v>341</v>
      </c>
      <c r="H211" s="220">
        <v>3</v>
      </c>
      <c r="I211" s="221"/>
      <c r="J211" s="222">
        <f t="shared" ref="J211:J216" si="20">ROUND(I211*H211,2)</f>
        <v>0</v>
      </c>
      <c r="K211" s="218" t="s">
        <v>19</v>
      </c>
      <c r="L211" s="223"/>
      <c r="M211" s="224" t="s">
        <v>19</v>
      </c>
      <c r="N211" s="225" t="s">
        <v>40</v>
      </c>
      <c r="O211" s="66"/>
      <c r="P211" s="189">
        <f t="shared" ref="P211:P216" si="21">O211*H211</f>
        <v>0</v>
      </c>
      <c r="Q211" s="189">
        <v>7.3000000000000001E-3</v>
      </c>
      <c r="R211" s="189">
        <f t="shared" ref="R211:R216" si="22">Q211*H211</f>
        <v>2.1899999999999999E-2</v>
      </c>
      <c r="S211" s="189">
        <v>0</v>
      </c>
      <c r="T211" s="190">
        <f t="shared" ref="T211:T216" si="23"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203</v>
      </c>
      <c r="AT211" s="191" t="s">
        <v>238</v>
      </c>
      <c r="AU211" s="191" t="s">
        <v>78</v>
      </c>
      <c r="AY211" s="19" t="s">
        <v>159</v>
      </c>
      <c r="BE211" s="192">
        <f t="shared" ref="BE211:BE216" si="24">IF(N211="základní",J211,0)</f>
        <v>0</v>
      </c>
      <c r="BF211" s="192">
        <f t="shared" ref="BF211:BF216" si="25">IF(N211="snížená",J211,0)</f>
        <v>0</v>
      </c>
      <c r="BG211" s="192">
        <f t="shared" ref="BG211:BG216" si="26">IF(N211="zákl. přenesená",J211,0)</f>
        <v>0</v>
      </c>
      <c r="BH211" s="192">
        <f t="shared" ref="BH211:BH216" si="27">IF(N211="sníž. přenesená",J211,0)</f>
        <v>0</v>
      </c>
      <c r="BI211" s="192">
        <f t="shared" ref="BI211:BI216" si="28">IF(N211="nulová",J211,0)</f>
        <v>0</v>
      </c>
      <c r="BJ211" s="19" t="s">
        <v>76</v>
      </c>
      <c r="BK211" s="192">
        <f t="shared" ref="BK211:BK216" si="29">ROUND(I211*H211,2)</f>
        <v>0</v>
      </c>
      <c r="BL211" s="19" t="s">
        <v>166</v>
      </c>
      <c r="BM211" s="191" t="s">
        <v>1395</v>
      </c>
    </row>
    <row r="212" spans="1:65" s="2" customFormat="1" ht="24">
      <c r="A212" s="36"/>
      <c r="B212" s="37"/>
      <c r="C212" s="180" t="s">
        <v>400</v>
      </c>
      <c r="D212" s="180" t="s">
        <v>161</v>
      </c>
      <c r="E212" s="181" t="s">
        <v>1396</v>
      </c>
      <c r="F212" s="182" t="s">
        <v>1397</v>
      </c>
      <c r="G212" s="183" t="s">
        <v>341</v>
      </c>
      <c r="H212" s="184">
        <v>1</v>
      </c>
      <c r="I212" s="185"/>
      <c r="J212" s="186">
        <f t="shared" si="20"/>
        <v>0</v>
      </c>
      <c r="K212" s="182" t="s">
        <v>459</v>
      </c>
      <c r="L212" s="41"/>
      <c r="M212" s="187" t="s">
        <v>19</v>
      </c>
      <c r="N212" s="188" t="s">
        <v>40</v>
      </c>
      <c r="O212" s="66"/>
      <c r="P212" s="189">
        <f t="shared" si="21"/>
        <v>0</v>
      </c>
      <c r="Q212" s="189">
        <v>3.6000000000000002E-4</v>
      </c>
      <c r="R212" s="189">
        <f t="shared" si="22"/>
        <v>3.6000000000000002E-4</v>
      </c>
      <c r="S212" s="189">
        <v>0</v>
      </c>
      <c r="T212" s="190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166</v>
      </c>
      <c r="AT212" s="191" t="s">
        <v>161</v>
      </c>
      <c r="AU212" s="191" t="s">
        <v>78</v>
      </c>
      <c r="AY212" s="19" t="s">
        <v>159</v>
      </c>
      <c r="BE212" s="192">
        <f t="shared" si="24"/>
        <v>0</v>
      </c>
      <c r="BF212" s="192">
        <f t="shared" si="25"/>
        <v>0</v>
      </c>
      <c r="BG212" s="192">
        <f t="shared" si="26"/>
        <v>0</v>
      </c>
      <c r="BH212" s="192">
        <f t="shared" si="27"/>
        <v>0</v>
      </c>
      <c r="BI212" s="192">
        <f t="shared" si="28"/>
        <v>0</v>
      </c>
      <c r="BJ212" s="19" t="s">
        <v>76</v>
      </c>
      <c r="BK212" s="192">
        <f t="shared" si="29"/>
        <v>0</v>
      </c>
      <c r="BL212" s="19" t="s">
        <v>166</v>
      </c>
      <c r="BM212" s="191" t="s">
        <v>1398</v>
      </c>
    </row>
    <row r="213" spans="1:65" s="2" customFormat="1" ht="24">
      <c r="A213" s="36"/>
      <c r="B213" s="37"/>
      <c r="C213" s="216" t="s">
        <v>405</v>
      </c>
      <c r="D213" s="216" t="s">
        <v>238</v>
      </c>
      <c r="E213" s="217" t="s">
        <v>1399</v>
      </c>
      <c r="F213" s="218" t="s">
        <v>1400</v>
      </c>
      <c r="G213" s="219" t="s">
        <v>341</v>
      </c>
      <c r="H213" s="220">
        <v>1</v>
      </c>
      <c r="I213" s="221"/>
      <c r="J213" s="222">
        <f t="shared" si="20"/>
        <v>0</v>
      </c>
      <c r="K213" s="218" t="s">
        <v>19</v>
      </c>
      <c r="L213" s="223"/>
      <c r="M213" s="224" t="s">
        <v>19</v>
      </c>
      <c r="N213" s="225" t="s">
        <v>40</v>
      </c>
      <c r="O213" s="66"/>
      <c r="P213" s="189">
        <f t="shared" si="21"/>
        <v>0</v>
      </c>
      <c r="Q213" s="189">
        <v>0.08</v>
      </c>
      <c r="R213" s="189">
        <f t="shared" si="22"/>
        <v>0.08</v>
      </c>
      <c r="S213" s="189">
        <v>0</v>
      </c>
      <c r="T213" s="190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203</v>
      </c>
      <c r="AT213" s="191" t="s">
        <v>238</v>
      </c>
      <c r="AU213" s="191" t="s">
        <v>78</v>
      </c>
      <c r="AY213" s="19" t="s">
        <v>159</v>
      </c>
      <c r="BE213" s="192">
        <f t="shared" si="24"/>
        <v>0</v>
      </c>
      <c r="BF213" s="192">
        <f t="shared" si="25"/>
        <v>0</v>
      </c>
      <c r="BG213" s="192">
        <f t="shared" si="26"/>
        <v>0</v>
      </c>
      <c r="BH213" s="192">
        <f t="shared" si="27"/>
        <v>0</v>
      </c>
      <c r="BI213" s="192">
        <f t="shared" si="28"/>
        <v>0</v>
      </c>
      <c r="BJ213" s="19" t="s">
        <v>76</v>
      </c>
      <c r="BK213" s="192">
        <f t="shared" si="29"/>
        <v>0</v>
      </c>
      <c r="BL213" s="19" t="s">
        <v>166</v>
      </c>
      <c r="BM213" s="191" t="s">
        <v>1401</v>
      </c>
    </row>
    <row r="214" spans="1:65" s="2" customFormat="1" ht="44.25" customHeight="1">
      <c r="A214" s="36"/>
      <c r="B214" s="37"/>
      <c r="C214" s="180" t="s">
        <v>409</v>
      </c>
      <c r="D214" s="180" t="s">
        <v>161</v>
      </c>
      <c r="E214" s="181" t="s">
        <v>854</v>
      </c>
      <c r="F214" s="182" t="s">
        <v>855</v>
      </c>
      <c r="G214" s="183" t="s">
        <v>341</v>
      </c>
      <c r="H214" s="184">
        <v>4</v>
      </c>
      <c r="I214" s="185"/>
      <c r="J214" s="186">
        <f t="shared" si="20"/>
        <v>0</v>
      </c>
      <c r="K214" s="182" t="s">
        <v>459</v>
      </c>
      <c r="L214" s="41"/>
      <c r="M214" s="187" t="s">
        <v>19</v>
      </c>
      <c r="N214" s="188" t="s">
        <v>40</v>
      </c>
      <c r="O214" s="66"/>
      <c r="P214" s="189">
        <f t="shared" si="21"/>
        <v>0</v>
      </c>
      <c r="Q214" s="189">
        <v>0</v>
      </c>
      <c r="R214" s="189">
        <f t="shared" si="22"/>
        <v>0</v>
      </c>
      <c r="S214" s="189">
        <v>0</v>
      </c>
      <c r="T214" s="190">
        <f t="shared" si="2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166</v>
      </c>
      <c r="AT214" s="191" t="s">
        <v>161</v>
      </c>
      <c r="AU214" s="191" t="s">
        <v>78</v>
      </c>
      <c r="AY214" s="19" t="s">
        <v>159</v>
      </c>
      <c r="BE214" s="192">
        <f t="shared" si="24"/>
        <v>0</v>
      </c>
      <c r="BF214" s="192">
        <f t="shared" si="25"/>
        <v>0</v>
      </c>
      <c r="BG214" s="192">
        <f t="shared" si="26"/>
        <v>0</v>
      </c>
      <c r="BH214" s="192">
        <f t="shared" si="27"/>
        <v>0</v>
      </c>
      <c r="BI214" s="192">
        <f t="shared" si="28"/>
        <v>0</v>
      </c>
      <c r="BJ214" s="19" t="s">
        <v>76</v>
      </c>
      <c r="BK214" s="192">
        <f t="shared" si="29"/>
        <v>0</v>
      </c>
      <c r="BL214" s="19" t="s">
        <v>166</v>
      </c>
      <c r="BM214" s="191" t="s">
        <v>1402</v>
      </c>
    </row>
    <row r="215" spans="1:65" s="2" customFormat="1" ht="24.2" customHeight="1">
      <c r="A215" s="36"/>
      <c r="B215" s="37"/>
      <c r="C215" s="216" t="s">
        <v>413</v>
      </c>
      <c r="D215" s="216" t="s">
        <v>238</v>
      </c>
      <c r="E215" s="217" t="s">
        <v>860</v>
      </c>
      <c r="F215" s="218" t="s">
        <v>861</v>
      </c>
      <c r="G215" s="219" t="s">
        <v>341</v>
      </c>
      <c r="H215" s="220">
        <v>4</v>
      </c>
      <c r="I215" s="221"/>
      <c r="J215" s="222">
        <f t="shared" si="20"/>
        <v>0</v>
      </c>
      <c r="K215" s="218" t="s">
        <v>19</v>
      </c>
      <c r="L215" s="223"/>
      <c r="M215" s="224" t="s">
        <v>19</v>
      </c>
      <c r="N215" s="225" t="s">
        <v>40</v>
      </c>
      <c r="O215" s="66"/>
      <c r="P215" s="189">
        <f t="shared" si="21"/>
        <v>0</v>
      </c>
      <c r="Q215" s="189">
        <v>3.2000000000000002E-3</v>
      </c>
      <c r="R215" s="189">
        <f t="shared" si="22"/>
        <v>1.2800000000000001E-2</v>
      </c>
      <c r="S215" s="189">
        <v>0</v>
      </c>
      <c r="T215" s="190">
        <f t="shared" si="2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203</v>
      </c>
      <c r="AT215" s="191" t="s">
        <v>238</v>
      </c>
      <c r="AU215" s="191" t="s">
        <v>78</v>
      </c>
      <c r="AY215" s="19" t="s">
        <v>159</v>
      </c>
      <c r="BE215" s="192">
        <f t="shared" si="24"/>
        <v>0</v>
      </c>
      <c r="BF215" s="192">
        <f t="shared" si="25"/>
        <v>0</v>
      </c>
      <c r="BG215" s="192">
        <f t="shared" si="26"/>
        <v>0</v>
      </c>
      <c r="BH215" s="192">
        <f t="shared" si="27"/>
        <v>0</v>
      </c>
      <c r="BI215" s="192">
        <f t="shared" si="28"/>
        <v>0</v>
      </c>
      <c r="BJ215" s="19" t="s">
        <v>76</v>
      </c>
      <c r="BK215" s="192">
        <f t="shared" si="29"/>
        <v>0</v>
      </c>
      <c r="BL215" s="19" t="s">
        <v>166</v>
      </c>
      <c r="BM215" s="191" t="s">
        <v>1403</v>
      </c>
    </row>
    <row r="216" spans="1:65" s="2" customFormat="1" ht="16.5" customHeight="1">
      <c r="A216" s="36"/>
      <c r="B216" s="37"/>
      <c r="C216" s="180" t="s">
        <v>418</v>
      </c>
      <c r="D216" s="180" t="s">
        <v>161</v>
      </c>
      <c r="E216" s="181" t="s">
        <v>863</v>
      </c>
      <c r="F216" s="182" t="s">
        <v>864</v>
      </c>
      <c r="G216" s="183" t="s">
        <v>182</v>
      </c>
      <c r="H216" s="184">
        <v>120.8</v>
      </c>
      <c r="I216" s="185"/>
      <c r="J216" s="186">
        <f t="shared" si="20"/>
        <v>0</v>
      </c>
      <c r="K216" s="182" t="s">
        <v>459</v>
      </c>
      <c r="L216" s="41"/>
      <c r="M216" s="187" t="s">
        <v>19</v>
      </c>
      <c r="N216" s="188" t="s">
        <v>40</v>
      </c>
      <c r="O216" s="66"/>
      <c r="P216" s="189">
        <f t="shared" si="21"/>
        <v>0</v>
      </c>
      <c r="Q216" s="189">
        <v>0</v>
      </c>
      <c r="R216" s="189">
        <f t="shared" si="22"/>
        <v>0</v>
      </c>
      <c r="S216" s="189">
        <v>0</v>
      </c>
      <c r="T216" s="190">
        <f t="shared" si="2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166</v>
      </c>
      <c r="AT216" s="191" t="s">
        <v>161</v>
      </c>
      <c r="AU216" s="191" t="s">
        <v>78</v>
      </c>
      <c r="AY216" s="19" t="s">
        <v>159</v>
      </c>
      <c r="BE216" s="192">
        <f t="shared" si="24"/>
        <v>0</v>
      </c>
      <c r="BF216" s="192">
        <f t="shared" si="25"/>
        <v>0</v>
      </c>
      <c r="BG216" s="192">
        <f t="shared" si="26"/>
        <v>0</v>
      </c>
      <c r="BH216" s="192">
        <f t="shared" si="27"/>
        <v>0</v>
      </c>
      <c r="BI216" s="192">
        <f t="shared" si="28"/>
        <v>0</v>
      </c>
      <c r="BJ216" s="19" t="s">
        <v>76</v>
      </c>
      <c r="BK216" s="192">
        <f t="shared" si="29"/>
        <v>0</v>
      </c>
      <c r="BL216" s="19" t="s">
        <v>166</v>
      </c>
      <c r="BM216" s="191" t="s">
        <v>1404</v>
      </c>
    </row>
    <row r="217" spans="1:65" s="13" customFormat="1" ht="11.25">
      <c r="B217" s="193"/>
      <c r="C217" s="194"/>
      <c r="D217" s="195" t="s">
        <v>168</v>
      </c>
      <c r="E217" s="196" t="s">
        <v>19</v>
      </c>
      <c r="F217" s="197" t="s">
        <v>1360</v>
      </c>
      <c r="G217" s="194"/>
      <c r="H217" s="198">
        <v>120.8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168</v>
      </c>
      <c r="AU217" s="204" t="s">
        <v>78</v>
      </c>
      <c r="AV217" s="13" t="s">
        <v>78</v>
      </c>
      <c r="AW217" s="13" t="s">
        <v>31</v>
      </c>
      <c r="AX217" s="13" t="s">
        <v>76</v>
      </c>
      <c r="AY217" s="204" t="s">
        <v>159</v>
      </c>
    </row>
    <row r="218" spans="1:65" s="2" customFormat="1" ht="24">
      <c r="A218" s="36"/>
      <c r="B218" s="37"/>
      <c r="C218" s="180" t="s">
        <v>422</v>
      </c>
      <c r="D218" s="180" t="s">
        <v>161</v>
      </c>
      <c r="E218" s="181" t="s">
        <v>866</v>
      </c>
      <c r="F218" s="182" t="s">
        <v>867</v>
      </c>
      <c r="G218" s="183" t="s">
        <v>182</v>
      </c>
      <c r="H218" s="184">
        <v>120.8</v>
      </c>
      <c r="I218" s="185"/>
      <c r="J218" s="186">
        <f>ROUND(I218*H218,2)</f>
        <v>0</v>
      </c>
      <c r="K218" s="182" t="s">
        <v>459</v>
      </c>
      <c r="L218" s="41"/>
      <c r="M218" s="187" t="s">
        <v>19</v>
      </c>
      <c r="N218" s="188" t="s">
        <v>40</v>
      </c>
      <c r="O218" s="66"/>
      <c r="P218" s="189">
        <f>O218*H218</f>
        <v>0</v>
      </c>
      <c r="Q218" s="189">
        <v>5.5000000000000003E-7</v>
      </c>
      <c r="R218" s="189">
        <f>Q218*H218</f>
        <v>6.6440000000000008E-5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166</v>
      </c>
      <c r="AT218" s="191" t="s">
        <v>161</v>
      </c>
      <c r="AU218" s="191" t="s">
        <v>78</v>
      </c>
      <c r="AY218" s="19" t="s">
        <v>159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76</v>
      </c>
      <c r="BK218" s="192">
        <f>ROUND(I218*H218,2)</f>
        <v>0</v>
      </c>
      <c r="BL218" s="19" t="s">
        <v>166</v>
      </c>
      <c r="BM218" s="191" t="s">
        <v>1405</v>
      </c>
    </row>
    <row r="219" spans="1:65" s="13" customFormat="1" ht="11.25">
      <c r="B219" s="193"/>
      <c r="C219" s="194"/>
      <c r="D219" s="195" t="s">
        <v>168</v>
      </c>
      <c r="E219" s="196" t="s">
        <v>19</v>
      </c>
      <c r="F219" s="197" t="s">
        <v>1360</v>
      </c>
      <c r="G219" s="194"/>
      <c r="H219" s="198">
        <v>120.8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168</v>
      </c>
      <c r="AU219" s="204" t="s">
        <v>78</v>
      </c>
      <c r="AV219" s="13" t="s">
        <v>78</v>
      </c>
      <c r="AW219" s="13" t="s">
        <v>31</v>
      </c>
      <c r="AX219" s="13" t="s">
        <v>76</v>
      </c>
      <c r="AY219" s="204" t="s">
        <v>159</v>
      </c>
    </row>
    <row r="220" spans="1:65" s="2" customFormat="1" ht="16.5" customHeight="1">
      <c r="A220" s="36"/>
      <c r="B220" s="37"/>
      <c r="C220" s="180" t="s">
        <v>426</v>
      </c>
      <c r="D220" s="180" t="s">
        <v>161</v>
      </c>
      <c r="E220" s="181" t="s">
        <v>869</v>
      </c>
      <c r="F220" s="182" t="s">
        <v>870</v>
      </c>
      <c r="G220" s="183" t="s">
        <v>341</v>
      </c>
      <c r="H220" s="184">
        <v>4</v>
      </c>
      <c r="I220" s="185"/>
      <c r="J220" s="186">
        <f>ROUND(I220*H220,2)</f>
        <v>0</v>
      </c>
      <c r="K220" s="182" t="s">
        <v>459</v>
      </c>
      <c r="L220" s="41"/>
      <c r="M220" s="187" t="s">
        <v>19</v>
      </c>
      <c r="N220" s="188" t="s">
        <v>40</v>
      </c>
      <c r="O220" s="66"/>
      <c r="P220" s="189">
        <f>O220*H220</f>
        <v>0</v>
      </c>
      <c r="Q220" s="189">
        <v>6.3830799999999993E-2</v>
      </c>
      <c r="R220" s="189">
        <f>Q220*H220</f>
        <v>0.25532319999999997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166</v>
      </c>
      <c r="AT220" s="191" t="s">
        <v>161</v>
      </c>
      <c r="AU220" s="191" t="s">
        <v>78</v>
      </c>
      <c r="AY220" s="19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76</v>
      </c>
      <c r="BK220" s="192">
        <f>ROUND(I220*H220,2)</f>
        <v>0</v>
      </c>
      <c r="BL220" s="19" t="s">
        <v>166</v>
      </c>
      <c r="BM220" s="191" t="s">
        <v>1406</v>
      </c>
    </row>
    <row r="221" spans="1:65" s="2" customFormat="1" ht="24">
      <c r="A221" s="36"/>
      <c r="B221" s="37"/>
      <c r="C221" s="216" t="s">
        <v>432</v>
      </c>
      <c r="D221" s="216" t="s">
        <v>238</v>
      </c>
      <c r="E221" s="217" t="s">
        <v>872</v>
      </c>
      <c r="F221" s="218" t="s">
        <v>873</v>
      </c>
      <c r="G221" s="219" t="s">
        <v>341</v>
      </c>
      <c r="H221" s="220">
        <v>4</v>
      </c>
      <c r="I221" s="221"/>
      <c r="J221" s="222">
        <f>ROUND(I221*H221,2)</f>
        <v>0</v>
      </c>
      <c r="K221" s="218" t="s">
        <v>19</v>
      </c>
      <c r="L221" s="223"/>
      <c r="M221" s="224" t="s">
        <v>19</v>
      </c>
      <c r="N221" s="225" t="s">
        <v>40</v>
      </c>
      <c r="O221" s="66"/>
      <c r="P221" s="189">
        <f>O221*H221</f>
        <v>0</v>
      </c>
      <c r="Q221" s="189">
        <v>9.2999999999999992E-3</v>
      </c>
      <c r="R221" s="189">
        <f>Q221*H221</f>
        <v>3.7199999999999997E-2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203</v>
      </c>
      <c r="AT221" s="191" t="s">
        <v>238</v>
      </c>
      <c r="AU221" s="191" t="s">
        <v>78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76</v>
      </c>
      <c r="BK221" s="192">
        <f>ROUND(I221*H221,2)</f>
        <v>0</v>
      </c>
      <c r="BL221" s="19" t="s">
        <v>166</v>
      </c>
      <c r="BM221" s="191" t="s">
        <v>1407</v>
      </c>
    </row>
    <row r="222" spans="1:65" s="2" customFormat="1" ht="16.5" customHeight="1">
      <c r="A222" s="36"/>
      <c r="B222" s="37"/>
      <c r="C222" s="180" t="s">
        <v>436</v>
      </c>
      <c r="D222" s="180" t="s">
        <v>161</v>
      </c>
      <c r="E222" s="181" t="s">
        <v>875</v>
      </c>
      <c r="F222" s="182" t="s">
        <v>876</v>
      </c>
      <c r="G222" s="183" t="s">
        <v>341</v>
      </c>
      <c r="H222" s="184">
        <v>3</v>
      </c>
      <c r="I222" s="185"/>
      <c r="J222" s="186">
        <f>ROUND(I222*H222,2)</f>
        <v>0</v>
      </c>
      <c r="K222" s="182" t="s">
        <v>459</v>
      </c>
      <c r="L222" s="41"/>
      <c r="M222" s="187" t="s">
        <v>19</v>
      </c>
      <c r="N222" s="188" t="s">
        <v>40</v>
      </c>
      <c r="O222" s="66"/>
      <c r="P222" s="189">
        <f>O222*H222</f>
        <v>0</v>
      </c>
      <c r="Q222" s="189">
        <v>0.1230316</v>
      </c>
      <c r="R222" s="189">
        <f>Q222*H222</f>
        <v>0.3690948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166</v>
      </c>
      <c r="AT222" s="191" t="s">
        <v>161</v>
      </c>
      <c r="AU222" s="191" t="s">
        <v>78</v>
      </c>
      <c r="AY222" s="19" t="s">
        <v>159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76</v>
      </c>
      <c r="BK222" s="192">
        <f>ROUND(I222*H222,2)</f>
        <v>0</v>
      </c>
      <c r="BL222" s="19" t="s">
        <v>166</v>
      </c>
      <c r="BM222" s="191" t="s">
        <v>1408</v>
      </c>
    </row>
    <row r="223" spans="1:65" s="2" customFormat="1" ht="24">
      <c r="A223" s="36"/>
      <c r="B223" s="37"/>
      <c r="C223" s="216" t="s">
        <v>440</v>
      </c>
      <c r="D223" s="216" t="s">
        <v>238</v>
      </c>
      <c r="E223" s="217" t="s">
        <v>878</v>
      </c>
      <c r="F223" s="218" t="s">
        <v>879</v>
      </c>
      <c r="G223" s="219" t="s">
        <v>341</v>
      </c>
      <c r="H223" s="220">
        <v>3</v>
      </c>
      <c r="I223" s="221"/>
      <c r="J223" s="222">
        <f>ROUND(I223*H223,2)</f>
        <v>0</v>
      </c>
      <c r="K223" s="218" t="s">
        <v>19</v>
      </c>
      <c r="L223" s="223"/>
      <c r="M223" s="224" t="s">
        <v>19</v>
      </c>
      <c r="N223" s="225" t="s">
        <v>40</v>
      </c>
      <c r="O223" s="66"/>
      <c r="P223" s="189">
        <f>O223*H223</f>
        <v>0</v>
      </c>
      <c r="Q223" s="189">
        <v>1.2999999999999999E-2</v>
      </c>
      <c r="R223" s="189">
        <f>Q223*H223</f>
        <v>3.9E-2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203</v>
      </c>
      <c r="AT223" s="191" t="s">
        <v>238</v>
      </c>
      <c r="AU223" s="191" t="s">
        <v>78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76</v>
      </c>
      <c r="BK223" s="192">
        <f>ROUND(I223*H223,2)</f>
        <v>0</v>
      </c>
      <c r="BL223" s="19" t="s">
        <v>166</v>
      </c>
      <c r="BM223" s="191" t="s">
        <v>1409</v>
      </c>
    </row>
    <row r="224" spans="1:65" s="2" customFormat="1" ht="21.75" customHeight="1">
      <c r="A224" s="36"/>
      <c r="B224" s="37"/>
      <c r="C224" s="180" t="s">
        <v>447</v>
      </c>
      <c r="D224" s="180" t="s">
        <v>161</v>
      </c>
      <c r="E224" s="181" t="s">
        <v>881</v>
      </c>
      <c r="F224" s="182" t="s">
        <v>882</v>
      </c>
      <c r="G224" s="183" t="s">
        <v>182</v>
      </c>
      <c r="H224" s="184">
        <v>134.80000000000001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40</v>
      </c>
      <c r="O224" s="66"/>
      <c r="P224" s="189">
        <f>O224*H224</f>
        <v>0</v>
      </c>
      <c r="Q224" s="189">
        <v>1.9236000000000001E-4</v>
      </c>
      <c r="R224" s="189">
        <f>Q224*H224</f>
        <v>2.5930128000000004E-2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166</v>
      </c>
      <c r="AT224" s="191" t="s">
        <v>161</v>
      </c>
      <c r="AU224" s="191" t="s">
        <v>78</v>
      </c>
      <c r="AY224" s="19" t="s">
        <v>159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76</v>
      </c>
      <c r="BK224" s="192">
        <f>ROUND(I224*H224,2)</f>
        <v>0</v>
      </c>
      <c r="BL224" s="19" t="s">
        <v>166</v>
      </c>
      <c r="BM224" s="191" t="s">
        <v>1410</v>
      </c>
    </row>
    <row r="225" spans="1:65" s="13" customFormat="1" ht="11.25">
      <c r="B225" s="193"/>
      <c r="C225" s="194"/>
      <c r="D225" s="195" t="s">
        <v>168</v>
      </c>
      <c r="E225" s="196" t="s">
        <v>19</v>
      </c>
      <c r="F225" s="197" t="s">
        <v>1411</v>
      </c>
      <c r="G225" s="194"/>
      <c r="H225" s="198">
        <v>126.8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168</v>
      </c>
      <c r="AU225" s="204" t="s">
        <v>78</v>
      </c>
      <c r="AV225" s="13" t="s">
        <v>78</v>
      </c>
      <c r="AW225" s="13" t="s">
        <v>31</v>
      </c>
      <c r="AX225" s="13" t="s">
        <v>69</v>
      </c>
      <c r="AY225" s="204" t="s">
        <v>159</v>
      </c>
    </row>
    <row r="226" spans="1:65" s="13" customFormat="1" ht="11.25">
      <c r="B226" s="193"/>
      <c r="C226" s="194"/>
      <c r="D226" s="195" t="s">
        <v>168</v>
      </c>
      <c r="E226" s="196" t="s">
        <v>19</v>
      </c>
      <c r="F226" s="197" t="s">
        <v>1412</v>
      </c>
      <c r="G226" s="194"/>
      <c r="H226" s="198">
        <v>8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168</v>
      </c>
      <c r="AU226" s="204" t="s">
        <v>78</v>
      </c>
      <c r="AV226" s="13" t="s">
        <v>78</v>
      </c>
      <c r="AW226" s="13" t="s">
        <v>31</v>
      </c>
      <c r="AX226" s="13" t="s">
        <v>69</v>
      </c>
      <c r="AY226" s="204" t="s">
        <v>159</v>
      </c>
    </row>
    <row r="227" spans="1:65" s="14" customFormat="1" ht="11.25">
      <c r="B227" s="205"/>
      <c r="C227" s="206"/>
      <c r="D227" s="195" t="s">
        <v>168</v>
      </c>
      <c r="E227" s="207" t="s">
        <v>19</v>
      </c>
      <c r="F227" s="208" t="s">
        <v>170</v>
      </c>
      <c r="G227" s="206"/>
      <c r="H227" s="209">
        <v>134.80000000000001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168</v>
      </c>
      <c r="AU227" s="215" t="s">
        <v>78</v>
      </c>
      <c r="AV227" s="14" t="s">
        <v>166</v>
      </c>
      <c r="AW227" s="14" t="s">
        <v>31</v>
      </c>
      <c r="AX227" s="14" t="s">
        <v>76</v>
      </c>
      <c r="AY227" s="215" t="s">
        <v>159</v>
      </c>
    </row>
    <row r="228" spans="1:65" s="2" customFormat="1" ht="21.75" customHeight="1">
      <c r="A228" s="36"/>
      <c r="B228" s="37"/>
      <c r="C228" s="180" t="s">
        <v>455</v>
      </c>
      <c r="D228" s="180" t="s">
        <v>161</v>
      </c>
      <c r="E228" s="181" t="s">
        <v>885</v>
      </c>
      <c r="F228" s="182" t="s">
        <v>886</v>
      </c>
      <c r="G228" s="183" t="s">
        <v>182</v>
      </c>
      <c r="H228" s="184">
        <v>120.8</v>
      </c>
      <c r="I228" s="185"/>
      <c r="J228" s="186">
        <f>ROUND(I228*H228,2)</f>
        <v>0</v>
      </c>
      <c r="K228" s="182" t="s">
        <v>459</v>
      </c>
      <c r="L228" s="41"/>
      <c r="M228" s="187" t="s">
        <v>19</v>
      </c>
      <c r="N228" s="188" t="s">
        <v>40</v>
      </c>
      <c r="O228" s="66"/>
      <c r="P228" s="189">
        <f>O228*H228</f>
        <v>0</v>
      </c>
      <c r="Q228" s="189">
        <v>9.4500000000000007E-5</v>
      </c>
      <c r="R228" s="189">
        <f>Q228*H228</f>
        <v>1.14156E-2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166</v>
      </c>
      <c r="AT228" s="191" t="s">
        <v>161</v>
      </c>
      <c r="AU228" s="191" t="s">
        <v>78</v>
      </c>
      <c r="AY228" s="19" t="s">
        <v>159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76</v>
      </c>
      <c r="BK228" s="192">
        <f>ROUND(I228*H228,2)</f>
        <v>0</v>
      </c>
      <c r="BL228" s="19" t="s">
        <v>166</v>
      </c>
      <c r="BM228" s="191" t="s">
        <v>1413</v>
      </c>
    </row>
    <row r="229" spans="1:65" s="13" customFormat="1" ht="11.25">
      <c r="B229" s="193"/>
      <c r="C229" s="194"/>
      <c r="D229" s="195" t="s">
        <v>168</v>
      </c>
      <c r="E229" s="196" t="s">
        <v>19</v>
      </c>
      <c r="F229" s="197" t="s">
        <v>1360</v>
      </c>
      <c r="G229" s="194"/>
      <c r="H229" s="198">
        <v>120.8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168</v>
      </c>
      <c r="AU229" s="204" t="s">
        <v>78</v>
      </c>
      <c r="AV229" s="13" t="s">
        <v>78</v>
      </c>
      <c r="AW229" s="13" t="s">
        <v>31</v>
      </c>
      <c r="AX229" s="13" t="s">
        <v>76</v>
      </c>
      <c r="AY229" s="204" t="s">
        <v>159</v>
      </c>
    </row>
    <row r="230" spans="1:65" s="12" customFormat="1" ht="22.9" customHeight="1">
      <c r="B230" s="164"/>
      <c r="C230" s="165"/>
      <c r="D230" s="166" t="s">
        <v>68</v>
      </c>
      <c r="E230" s="178" t="s">
        <v>208</v>
      </c>
      <c r="F230" s="178" t="s">
        <v>375</v>
      </c>
      <c r="G230" s="165"/>
      <c r="H230" s="165"/>
      <c r="I230" s="168"/>
      <c r="J230" s="179">
        <f>BK230</f>
        <v>0</v>
      </c>
      <c r="K230" s="165"/>
      <c r="L230" s="170"/>
      <c r="M230" s="171"/>
      <c r="N230" s="172"/>
      <c r="O230" s="172"/>
      <c r="P230" s="173">
        <f>SUM(P231:P232)</f>
        <v>0</v>
      </c>
      <c r="Q230" s="172"/>
      <c r="R230" s="173">
        <f>SUM(R231:R232)</f>
        <v>0</v>
      </c>
      <c r="S230" s="172"/>
      <c r="T230" s="174">
        <f>SUM(T231:T232)</f>
        <v>0</v>
      </c>
      <c r="AR230" s="175" t="s">
        <v>76</v>
      </c>
      <c r="AT230" s="176" t="s">
        <v>68</v>
      </c>
      <c r="AU230" s="176" t="s">
        <v>76</v>
      </c>
      <c r="AY230" s="175" t="s">
        <v>159</v>
      </c>
      <c r="BK230" s="177">
        <f>SUM(BK231:BK232)</f>
        <v>0</v>
      </c>
    </row>
    <row r="231" spans="1:65" s="2" customFormat="1" ht="24">
      <c r="A231" s="36"/>
      <c r="B231" s="37"/>
      <c r="C231" s="180" t="s">
        <v>462</v>
      </c>
      <c r="D231" s="180" t="s">
        <v>161</v>
      </c>
      <c r="E231" s="181" t="s">
        <v>1414</v>
      </c>
      <c r="F231" s="182" t="s">
        <v>1415</v>
      </c>
      <c r="G231" s="183" t="s">
        <v>182</v>
      </c>
      <c r="H231" s="184">
        <v>58.8</v>
      </c>
      <c r="I231" s="185"/>
      <c r="J231" s="186">
        <f>ROUND(I231*H231,2)</f>
        <v>0</v>
      </c>
      <c r="K231" s="182" t="s">
        <v>459</v>
      </c>
      <c r="L231" s="41"/>
      <c r="M231" s="187" t="s">
        <v>19</v>
      </c>
      <c r="N231" s="188" t="s">
        <v>40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166</v>
      </c>
      <c r="AT231" s="191" t="s">
        <v>161</v>
      </c>
      <c r="AU231" s="191" t="s">
        <v>78</v>
      </c>
      <c r="AY231" s="19" t="s">
        <v>159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76</v>
      </c>
      <c r="BK231" s="192">
        <f>ROUND(I231*H231,2)</f>
        <v>0</v>
      </c>
      <c r="BL231" s="19" t="s">
        <v>166</v>
      </c>
      <c r="BM231" s="191" t="s">
        <v>1416</v>
      </c>
    </row>
    <row r="232" spans="1:65" s="13" customFormat="1" ht="11.25">
      <c r="B232" s="193"/>
      <c r="C232" s="194"/>
      <c r="D232" s="195" t="s">
        <v>168</v>
      </c>
      <c r="E232" s="196" t="s">
        <v>19</v>
      </c>
      <c r="F232" s="197" t="s">
        <v>1417</v>
      </c>
      <c r="G232" s="194"/>
      <c r="H232" s="198">
        <v>58.8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168</v>
      </c>
      <c r="AU232" s="204" t="s">
        <v>78</v>
      </c>
      <c r="AV232" s="13" t="s">
        <v>78</v>
      </c>
      <c r="AW232" s="13" t="s">
        <v>31</v>
      </c>
      <c r="AX232" s="13" t="s">
        <v>76</v>
      </c>
      <c r="AY232" s="204" t="s">
        <v>159</v>
      </c>
    </row>
    <row r="233" spans="1:65" s="12" customFormat="1" ht="22.9" customHeight="1">
      <c r="B233" s="164"/>
      <c r="C233" s="165"/>
      <c r="D233" s="166" t="s">
        <v>68</v>
      </c>
      <c r="E233" s="178" t="s">
        <v>430</v>
      </c>
      <c r="F233" s="178" t="s">
        <v>431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SUM(P234:P238)</f>
        <v>0</v>
      </c>
      <c r="Q233" s="172"/>
      <c r="R233" s="173">
        <f>SUM(R234:R238)</f>
        <v>0</v>
      </c>
      <c r="S233" s="172"/>
      <c r="T233" s="174">
        <f>SUM(T234:T238)</f>
        <v>0</v>
      </c>
      <c r="AR233" s="175" t="s">
        <v>76</v>
      </c>
      <c r="AT233" s="176" t="s">
        <v>68</v>
      </c>
      <c r="AU233" s="176" t="s">
        <v>76</v>
      </c>
      <c r="AY233" s="175" t="s">
        <v>159</v>
      </c>
      <c r="BK233" s="177">
        <f>SUM(BK234:BK238)</f>
        <v>0</v>
      </c>
    </row>
    <row r="234" spans="1:65" s="2" customFormat="1" ht="36">
      <c r="A234" s="36"/>
      <c r="B234" s="37"/>
      <c r="C234" s="180" t="s">
        <v>468</v>
      </c>
      <c r="D234" s="180" t="s">
        <v>161</v>
      </c>
      <c r="E234" s="181" t="s">
        <v>433</v>
      </c>
      <c r="F234" s="182" t="s">
        <v>434</v>
      </c>
      <c r="G234" s="183" t="s">
        <v>230</v>
      </c>
      <c r="H234" s="184">
        <v>23.13</v>
      </c>
      <c r="I234" s="185"/>
      <c r="J234" s="186">
        <f>ROUND(I234*H234,2)</f>
        <v>0</v>
      </c>
      <c r="K234" s="182" t="s">
        <v>459</v>
      </c>
      <c r="L234" s="41"/>
      <c r="M234" s="187" t="s">
        <v>19</v>
      </c>
      <c r="N234" s="188" t="s">
        <v>40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166</v>
      </c>
      <c r="AT234" s="191" t="s">
        <v>161</v>
      </c>
      <c r="AU234" s="191" t="s">
        <v>78</v>
      </c>
      <c r="AY234" s="19" t="s">
        <v>159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76</v>
      </c>
      <c r="BK234" s="192">
        <f>ROUND(I234*H234,2)</f>
        <v>0</v>
      </c>
      <c r="BL234" s="19" t="s">
        <v>166</v>
      </c>
      <c r="BM234" s="191" t="s">
        <v>1418</v>
      </c>
    </row>
    <row r="235" spans="1:65" s="13" customFormat="1" ht="11.25">
      <c r="B235" s="193"/>
      <c r="C235" s="194"/>
      <c r="D235" s="195" t="s">
        <v>168</v>
      </c>
      <c r="E235" s="196" t="s">
        <v>19</v>
      </c>
      <c r="F235" s="197" t="s">
        <v>1419</v>
      </c>
      <c r="G235" s="194"/>
      <c r="H235" s="198">
        <v>23.13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168</v>
      </c>
      <c r="AU235" s="204" t="s">
        <v>78</v>
      </c>
      <c r="AV235" s="13" t="s">
        <v>78</v>
      </c>
      <c r="AW235" s="13" t="s">
        <v>31</v>
      </c>
      <c r="AX235" s="13" t="s">
        <v>76</v>
      </c>
      <c r="AY235" s="204" t="s">
        <v>159</v>
      </c>
    </row>
    <row r="236" spans="1:65" s="2" customFormat="1" ht="36">
      <c r="A236" s="36"/>
      <c r="B236" s="37"/>
      <c r="C236" s="180" t="s">
        <v>476</v>
      </c>
      <c r="D236" s="180" t="s">
        <v>161</v>
      </c>
      <c r="E236" s="181" t="s">
        <v>437</v>
      </c>
      <c r="F236" s="182" t="s">
        <v>438</v>
      </c>
      <c r="G236" s="183" t="s">
        <v>230</v>
      </c>
      <c r="H236" s="184">
        <v>69.39</v>
      </c>
      <c r="I236" s="185"/>
      <c r="J236" s="186">
        <f>ROUND(I236*H236,2)</f>
        <v>0</v>
      </c>
      <c r="K236" s="182" t="s">
        <v>459</v>
      </c>
      <c r="L236" s="41"/>
      <c r="M236" s="187" t="s">
        <v>19</v>
      </c>
      <c r="N236" s="188" t="s">
        <v>40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166</v>
      </c>
      <c r="AT236" s="191" t="s">
        <v>161</v>
      </c>
      <c r="AU236" s="191" t="s">
        <v>78</v>
      </c>
      <c r="AY236" s="19" t="s">
        <v>159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76</v>
      </c>
      <c r="BK236" s="192">
        <f>ROUND(I236*H236,2)</f>
        <v>0</v>
      </c>
      <c r="BL236" s="19" t="s">
        <v>166</v>
      </c>
      <c r="BM236" s="191" t="s">
        <v>1420</v>
      </c>
    </row>
    <row r="237" spans="1:65" s="13" customFormat="1" ht="11.25">
      <c r="B237" s="193"/>
      <c r="C237" s="194"/>
      <c r="D237" s="195" t="s">
        <v>168</v>
      </c>
      <c r="E237" s="196" t="s">
        <v>19</v>
      </c>
      <c r="F237" s="197" t="s">
        <v>1421</v>
      </c>
      <c r="G237" s="194"/>
      <c r="H237" s="198">
        <v>69.39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168</v>
      </c>
      <c r="AU237" s="204" t="s">
        <v>78</v>
      </c>
      <c r="AV237" s="13" t="s">
        <v>78</v>
      </c>
      <c r="AW237" s="13" t="s">
        <v>31</v>
      </c>
      <c r="AX237" s="13" t="s">
        <v>76</v>
      </c>
      <c r="AY237" s="204" t="s">
        <v>159</v>
      </c>
    </row>
    <row r="238" spans="1:65" s="2" customFormat="1" ht="44.25" customHeight="1">
      <c r="A238" s="36"/>
      <c r="B238" s="37"/>
      <c r="C238" s="180" t="s">
        <v>484</v>
      </c>
      <c r="D238" s="180" t="s">
        <v>161</v>
      </c>
      <c r="E238" s="181" t="s">
        <v>1422</v>
      </c>
      <c r="F238" s="182" t="s">
        <v>1423</v>
      </c>
      <c r="G238" s="183" t="s">
        <v>230</v>
      </c>
      <c r="H238" s="184">
        <v>23.13</v>
      </c>
      <c r="I238" s="185"/>
      <c r="J238" s="186">
        <f>ROUND(I238*H238,2)</f>
        <v>0</v>
      </c>
      <c r="K238" s="182" t="s">
        <v>459</v>
      </c>
      <c r="L238" s="41"/>
      <c r="M238" s="187" t="s">
        <v>19</v>
      </c>
      <c r="N238" s="188" t="s">
        <v>40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166</v>
      </c>
      <c r="AT238" s="191" t="s">
        <v>161</v>
      </c>
      <c r="AU238" s="191" t="s">
        <v>78</v>
      </c>
      <c r="AY238" s="19" t="s">
        <v>159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76</v>
      </c>
      <c r="BK238" s="192">
        <f>ROUND(I238*H238,2)</f>
        <v>0</v>
      </c>
      <c r="BL238" s="19" t="s">
        <v>166</v>
      </c>
      <c r="BM238" s="191" t="s">
        <v>1424</v>
      </c>
    </row>
    <row r="239" spans="1:65" s="12" customFormat="1" ht="22.9" customHeight="1">
      <c r="B239" s="164"/>
      <c r="C239" s="165"/>
      <c r="D239" s="166" t="s">
        <v>68</v>
      </c>
      <c r="E239" s="178" t="s">
        <v>445</v>
      </c>
      <c r="F239" s="178" t="s">
        <v>446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SUM(P240:P241)</f>
        <v>0</v>
      </c>
      <c r="Q239" s="172"/>
      <c r="R239" s="173">
        <f>SUM(R240:R241)</f>
        <v>0</v>
      </c>
      <c r="S239" s="172"/>
      <c r="T239" s="174">
        <f>SUM(T240:T241)</f>
        <v>0</v>
      </c>
      <c r="AR239" s="175" t="s">
        <v>76</v>
      </c>
      <c r="AT239" s="176" t="s">
        <v>68</v>
      </c>
      <c r="AU239" s="176" t="s">
        <v>76</v>
      </c>
      <c r="AY239" s="175" t="s">
        <v>159</v>
      </c>
      <c r="BK239" s="177">
        <f>SUM(BK240:BK241)</f>
        <v>0</v>
      </c>
    </row>
    <row r="240" spans="1:65" s="2" customFormat="1" ht="44.25" customHeight="1">
      <c r="A240" s="36"/>
      <c r="B240" s="37"/>
      <c r="C240" s="180" t="s">
        <v>488</v>
      </c>
      <c r="D240" s="180" t="s">
        <v>161</v>
      </c>
      <c r="E240" s="181" t="s">
        <v>448</v>
      </c>
      <c r="F240" s="182" t="s">
        <v>449</v>
      </c>
      <c r="G240" s="183" t="s">
        <v>230</v>
      </c>
      <c r="H240" s="184">
        <v>139.583</v>
      </c>
      <c r="I240" s="185"/>
      <c r="J240" s="186">
        <f>ROUND(I240*H240,2)</f>
        <v>0</v>
      </c>
      <c r="K240" s="182" t="s">
        <v>459</v>
      </c>
      <c r="L240" s="41"/>
      <c r="M240" s="187" t="s">
        <v>19</v>
      </c>
      <c r="N240" s="188" t="s">
        <v>40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166</v>
      </c>
      <c r="AT240" s="191" t="s">
        <v>161</v>
      </c>
      <c r="AU240" s="191" t="s">
        <v>78</v>
      </c>
      <c r="AY240" s="19" t="s">
        <v>159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76</v>
      </c>
      <c r="BK240" s="192">
        <f>ROUND(I240*H240,2)</f>
        <v>0</v>
      </c>
      <c r="BL240" s="19" t="s">
        <v>166</v>
      </c>
      <c r="BM240" s="191" t="s">
        <v>1425</v>
      </c>
    </row>
    <row r="241" spans="1:65" s="2" customFormat="1" ht="36">
      <c r="A241" s="36"/>
      <c r="B241" s="37"/>
      <c r="C241" s="180" t="s">
        <v>498</v>
      </c>
      <c r="D241" s="180" t="s">
        <v>161</v>
      </c>
      <c r="E241" s="181" t="s">
        <v>889</v>
      </c>
      <c r="F241" s="182" t="s">
        <v>890</v>
      </c>
      <c r="G241" s="183" t="s">
        <v>230</v>
      </c>
      <c r="H241" s="184">
        <v>3.9289999999999998</v>
      </c>
      <c r="I241" s="185"/>
      <c r="J241" s="186">
        <f>ROUND(I241*H241,2)</f>
        <v>0</v>
      </c>
      <c r="K241" s="182" t="s">
        <v>459</v>
      </c>
      <c r="L241" s="41"/>
      <c r="M241" s="243" t="s">
        <v>19</v>
      </c>
      <c r="N241" s="244" t="s">
        <v>40</v>
      </c>
      <c r="O241" s="245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166</v>
      </c>
      <c r="AT241" s="191" t="s">
        <v>161</v>
      </c>
      <c r="AU241" s="191" t="s">
        <v>78</v>
      </c>
      <c r="AY241" s="19" t="s">
        <v>159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76</v>
      </c>
      <c r="BK241" s="192">
        <f>ROUND(I241*H241,2)</f>
        <v>0</v>
      </c>
      <c r="BL241" s="19" t="s">
        <v>166</v>
      </c>
      <c r="BM241" s="191" t="s">
        <v>1426</v>
      </c>
    </row>
    <row r="242" spans="1:65" s="2" customFormat="1" ht="6.95" customHeight="1">
      <c r="A242" s="36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41"/>
      <c r="M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</sheetData>
  <sheetProtection algorithmName="SHA-512" hashValue="ZPgJNwZ43a1W5KJCksx0XkQpe+LAoY1IbBKLa6ydQJDLagJju4aolzIs3jrFVO/XCzi4KqMoUO0KUIwBypf04w==" saltValue="1aRg+KlUhx8FaVf0hS/dgMZAW1Xz5/37hWNb8X6nGArJXhK6sjBVzKQws94YUfbVz7crtJaaXgpXGBzIEH+TBQ==" spinCount="100000" sheet="1" objects="1" scenarios="1" formatColumns="0" formatRows="0" autoFilter="0"/>
  <autoFilter ref="C92:K241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1101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1427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ROUND((SUM(BE93:BE213)),  2)</f>
        <v>0</v>
      </c>
      <c r="G35" s="36"/>
      <c r="H35" s="36"/>
      <c r="I35" s="126">
        <v>0.21</v>
      </c>
      <c r="J35" s="125">
        <f>ROUND(((SUM(BE93:BE213))*I35),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ROUND((SUM(BF93:BF213)),  2)</f>
        <v>0</v>
      </c>
      <c r="G36" s="36"/>
      <c r="H36" s="36"/>
      <c r="I36" s="126">
        <v>0.15</v>
      </c>
      <c r="J36" s="125">
        <f>ROUND(((SUM(BF93:BF213))*I36),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ROUND((SUM(BG93:BG213)),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ROUND((SUM(BH93:BH213)),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ROUND((SUM(BI93:BI213)),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1101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103-2 - KANALIZACE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893</v>
      </c>
      <c r="E66" s="150"/>
      <c r="F66" s="150"/>
      <c r="G66" s="150"/>
      <c r="H66" s="150"/>
      <c r="I66" s="150"/>
      <c r="J66" s="151">
        <f>J150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683</v>
      </c>
      <c r="E67" s="150"/>
      <c r="F67" s="150"/>
      <c r="G67" s="150"/>
      <c r="H67" s="150"/>
      <c r="I67" s="150"/>
      <c r="J67" s="151">
        <f>J155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684</v>
      </c>
      <c r="E68" s="150"/>
      <c r="F68" s="150"/>
      <c r="G68" s="150"/>
      <c r="H68" s="150"/>
      <c r="I68" s="150"/>
      <c r="J68" s="151">
        <f>J164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135</v>
      </c>
      <c r="E69" s="150"/>
      <c r="F69" s="150"/>
      <c r="G69" s="150"/>
      <c r="H69" s="150"/>
      <c r="I69" s="150"/>
      <c r="J69" s="151">
        <f>J169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137</v>
      </c>
      <c r="E70" s="150"/>
      <c r="F70" s="150"/>
      <c r="G70" s="150"/>
      <c r="H70" s="150"/>
      <c r="I70" s="150"/>
      <c r="J70" s="151">
        <f>J203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J211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144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391" t="str">
        <f>E7</f>
        <v>Oprava povrchu komunikací, výměna vodovodu a kanalizace v Klatovech 2022, 1. část</v>
      </c>
      <c r="F81" s="392"/>
      <c r="G81" s="392"/>
      <c r="H81" s="392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121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1" t="s">
        <v>1101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123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5" t="str">
        <f>E11</f>
        <v>SO 103-2 - KANALIZACE</v>
      </c>
      <c r="F85" s="393"/>
      <c r="G85" s="393"/>
      <c r="H85" s="393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Klatovy</v>
      </c>
      <c r="G87" s="38"/>
      <c r="H87" s="38"/>
      <c r="I87" s="31" t="s">
        <v>23</v>
      </c>
      <c r="J87" s="61" t="str">
        <f>IF(J14="","",J14)</f>
        <v>21. 12. 2021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Město Klatovy</v>
      </c>
      <c r="G89" s="38"/>
      <c r="H89" s="38"/>
      <c r="I89" s="31" t="s">
        <v>30</v>
      </c>
      <c r="J89" s="34" t="str">
        <f>E23</f>
        <v>Šumavské vodovody a kanalizace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25.7" customHeight="1">
      <c r="A90" s="36"/>
      <c r="B90" s="37"/>
      <c r="C90" s="31" t="s">
        <v>28</v>
      </c>
      <c r="D90" s="38"/>
      <c r="E90" s="38"/>
      <c r="F90" s="29" t="str">
        <f>IF(E20="","",E20)</f>
        <v>Vyplň údaj</v>
      </c>
      <c r="G90" s="38"/>
      <c r="H90" s="38"/>
      <c r="I90" s="31" t="s">
        <v>32</v>
      </c>
      <c r="J90" s="34" t="str">
        <f>E26</f>
        <v>Šumavské vodovody a kanalizace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145</v>
      </c>
      <c r="D92" s="156" t="s">
        <v>54</v>
      </c>
      <c r="E92" s="156" t="s">
        <v>50</v>
      </c>
      <c r="F92" s="156" t="s">
        <v>51</v>
      </c>
      <c r="G92" s="156" t="s">
        <v>146</v>
      </c>
      <c r="H92" s="156" t="s">
        <v>147</v>
      </c>
      <c r="I92" s="156" t="s">
        <v>148</v>
      </c>
      <c r="J92" s="156" t="s">
        <v>130</v>
      </c>
      <c r="K92" s="157" t="s">
        <v>149</v>
      </c>
      <c r="L92" s="158"/>
      <c r="M92" s="70" t="s">
        <v>19</v>
      </c>
      <c r="N92" s="71" t="s">
        <v>39</v>
      </c>
      <c r="O92" s="71" t="s">
        <v>150</v>
      </c>
      <c r="P92" s="71" t="s">
        <v>151</v>
      </c>
      <c r="Q92" s="71" t="s">
        <v>152</v>
      </c>
      <c r="R92" s="71" t="s">
        <v>153</v>
      </c>
      <c r="S92" s="71" t="s">
        <v>154</v>
      </c>
      <c r="T92" s="72" t="s">
        <v>155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156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116.35232678719998</v>
      </c>
      <c r="S93" s="74"/>
      <c r="T93" s="162">
        <f>T94</f>
        <v>70.630399999999995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68</v>
      </c>
      <c r="AU93" s="19" t="s">
        <v>131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68</v>
      </c>
      <c r="E94" s="167" t="s">
        <v>157</v>
      </c>
      <c r="F94" s="167" t="s">
        <v>158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P95+P150+P155+P164+P169+P203+P211</f>
        <v>0</v>
      </c>
      <c r="Q94" s="172"/>
      <c r="R94" s="173">
        <f>R95+R150+R155+R164+R169+R203+R211</f>
        <v>116.35232678719998</v>
      </c>
      <c r="S94" s="172"/>
      <c r="T94" s="174">
        <f>T95+T150+T155+T164+T169+T203+T211</f>
        <v>70.630399999999995</v>
      </c>
      <c r="AR94" s="175" t="s">
        <v>76</v>
      </c>
      <c r="AT94" s="176" t="s">
        <v>68</v>
      </c>
      <c r="AU94" s="176" t="s">
        <v>69</v>
      </c>
      <c r="AY94" s="175" t="s">
        <v>159</v>
      </c>
      <c r="BK94" s="177">
        <f>BK95+BK150+BK155+BK164+BK169+BK203+BK211</f>
        <v>0</v>
      </c>
    </row>
    <row r="95" spans="1:65" s="12" customFormat="1" ht="22.9" customHeight="1">
      <c r="B95" s="164"/>
      <c r="C95" s="165"/>
      <c r="D95" s="166" t="s">
        <v>68</v>
      </c>
      <c r="E95" s="178" t="s">
        <v>76</v>
      </c>
      <c r="F95" s="178" t="s">
        <v>160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SUM(P96:P149)</f>
        <v>0</v>
      </c>
      <c r="Q95" s="172"/>
      <c r="R95" s="173">
        <f>SUM(R96:R149)</f>
        <v>0.91300328720000001</v>
      </c>
      <c r="S95" s="172"/>
      <c r="T95" s="174">
        <f>SUM(T96:T149)</f>
        <v>64.843999999999994</v>
      </c>
      <c r="AR95" s="175" t="s">
        <v>76</v>
      </c>
      <c r="AT95" s="176" t="s">
        <v>68</v>
      </c>
      <c r="AU95" s="176" t="s">
        <v>76</v>
      </c>
      <c r="AY95" s="175" t="s">
        <v>159</v>
      </c>
      <c r="BK95" s="177">
        <f>SUM(BK96:BK149)</f>
        <v>0</v>
      </c>
    </row>
    <row r="96" spans="1:65" s="2" customFormat="1" ht="66.75" customHeight="1">
      <c r="A96" s="36"/>
      <c r="B96" s="37"/>
      <c r="C96" s="180" t="s">
        <v>76</v>
      </c>
      <c r="D96" s="180" t="s">
        <v>161</v>
      </c>
      <c r="E96" s="181" t="s">
        <v>685</v>
      </c>
      <c r="F96" s="182" t="s">
        <v>686</v>
      </c>
      <c r="G96" s="183" t="s">
        <v>164</v>
      </c>
      <c r="H96" s="184">
        <v>111.8</v>
      </c>
      <c r="I96" s="185"/>
      <c r="J96" s="186">
        <f>ROUND(I96*H96,2)</f>
        <v>0</v>
      </c>
      <c r="K96" s="182" t="s">
        <v>459</v>
      </c>
      <c r="L96" s="41"/>
      <c r="M96" s="187" t="s">
        <v>19</v>
      </c>
      <c r="N96" s="188" t="s">
        <v>40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0.57999999999999996</v>
      </c>
      <c r="T96" s="190">
        <f>S96*H96</f>
        <v>64.843999999999994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166</v>
      </c>
      <c r="AT96" s="191" t="s">
        <v>161</v>
      </c>
      <c r="AU96" s="191" t="s">
        <v>78</v>
      </c>
      <c r="AY96" s="19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76</v>
      </c>
      <c r="BK96" s="192">
        <f>ROUND(I96*H96,2)</f>
        <v>0</v>
      </c>
      <c r="BL96" s="19" t="s">
        <v>166</v>
      </c>
      <c r="BM96" s="191" t="s">
        <v>1428</v>
      </c>
    </row>
    <row r="97" spans="1:65" s="15" customFormat="1" ht="11.25">
      <c r="B97" s="230"/>
      <c r="C97" s="231"/>
      <c r="D97" s="195" t="s">
        <v>168</v>
      </c>
      <c r="E97" s="232" t="s">
        <v>19</v>
      </c>
      <c r="F97" s="233" t="s">
        <v>688</v>
      </c>
      <c r="G97" s="231"/>
      <c r="H97" s="232" t="s">
        <v>19</v>
      </c>
      <c r="I97" s="234"/>
      <c r="J97" s="231"/>
      <c r="K97" s="231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168</v>
      </c>
      <c r="AU97" s="239" t="s">
        <v>78</v>
      </c>
      <c r="AV97" s="15" t="s">
        <v>76</v>
      </c>
      <c r="AW97" s="15" t="s">
        <v>31</v>
      </c>
      <c r="AX97" s="15" t="s">
        <v>69</v>
      </c>
      <c r="AY97" s="239" t="s">
        <v>159</v>
      </c>
    </row>
    <row r="98" spans="1:65" s="13" customFormat="1" ht="11.25">
      <c r="B98" s="193"/>
      <c r="C98" s="194"/>
      <c r="D98" s="195" t="s">
        <v>168</v>
      </c>
      <c r="E98" s="196" t="s">
        <v>19</v>
      </c>
      <c r="F98" s="197" t="s">
        <v>1429</v>
      </c>
      <c r="G98" s="194"/>
      <c r="H98" s="198">
        <v>100.8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168</v>
      </c>
      <c r="AU98" s="204" t="s">
        <v>78</v>
      </c>
      <c r="AV98" s="13" t="s">
        <v>78</v>
      </c>
      <c r="AW98" s="13" t="s">
        <v>31</v>
      </c>
      <c r="AX98" s="13" t="s">
        <v>69</v>
      </c>
      <c r="AY98" s="204" t="s">
        <v>159</v>
      </c>
    </row>
    <row r="99" spans="1:65" s="13" customFormat="1" ht="11.25">
      <c r="B99" s="193"/>
      <c r="C99" s="194"/>
      <c r="D99" s="195" t="s">
        <v>168</v>
      </c>
      <c r="E99" s="196" t="s">
        <v>19</v>
      </c>
      <c r="F99" s="197" t="s">
        <v>1430</v>
      </c>
      <c r="G99" s="194"/>
      <c r="H99" s="198">
        <v>11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168</v>
      </c>
      <c r="AU99" s="204" t="s">
        <v>78</v>
      </c>
      <c r="AV99" s="13" t="s">
        <v>78</v>
      </c>
      <c r="AW99" s="13" t="s">
        <v>31</v>
      </c>
      <c r="AX99" s="13" t="s">
        <v>69</v>
      </c>
      <c r="AY99" s="204" t="s">
        <v>159</v>
      </c>
    </row>
    <row r="100" spans="1:65" s="14" customFormat="1" ht="11.25">
      <c r="B100" s="205"/>
      <c r="C100" s="206"/>
      <c r="D100" s="195" t="s">
        <v>168</v>
      </c>
      <c r="E100" s="207" t="s">
        <v>19</v>
      </c>
      <c r="F100" s="208" t="s">
        <v>170</v>
      </c>
      <c r="G100" s="206"/>
      <c r="H100" s="209">
        <v>111.8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78</v>
      </c>
      <c r="AV100" s="14" t="s">
        <v>166</v>
      </c>
      <c r="AW100" s="14" t="s">
        <v>31</v>
      </c>
      <c r="AX100" s="14" t="s">
        <v>76</v>
      </c>
      <c r="AY100" s="215" t="s">
        <v>159</v>
      </c>
    </row>
    <row r="101" spans="1:65" s="2" customFormat="1" ht="66.75" customHeight="1">
      <c r="A101" s="36"/>
      <c r="B101" s="37"/>
      <c r="C101" s="180" t="s">
        <v>78</v>
      </c>
      <c r="D101" s="180" t="s">
        <v>161</v>
      </c>
      <c r="E101" s="181" t="s">
        <v>691</v>
      </c>
      <c r="F101" s="182" t="s">
        <v>906</v>
      </c>
      <c r="G101" s="183" t="s">
        <v>182</v>
      </c>
      <c r="H101" s="184">
        <v>2.4</v>
      </c>
      <c r="I101" s="185"/>
      <c r="J101" s="186">
        <f>ROUND(I101*H101,2)</f>
        <v>0</v>
      </c>
      <c r="K101" s="182" t="s">
        <v>459</v>
      </c>
      <c r="L101" s="41"/>
      <c r="M101" s="187" t="s">
        <v>19</v>
      </c>
      <c r="N101" s="188" t="s">
        <v>40</v>
      </c>
      <c r="O101" s="66"/>
      <c r="P101" s="189">
        <f>O101*H101</f>
        <v>0</v>
      </c>
      <c r="Q101" s="189">
        <v>8.6767000000000007E-3</v>
      </c>
      <c r="R101" s="189">
        <f>Q101*H101</f>
        <v>2.0824080000000002E-2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166</v>
      </c>
      <c r="AT101" s="191" t="s">
        <v>161</v>
      </c>
      <c r="AU101" s="191" t="s">
        <v>78</v>
      </c>
      <c r="AY101" s="19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76</v>
      </c>
      <c r="BK101" s="192">
        <f>ROUND(I101*H101,2)</f>
        <v>0</v>
      </c>
      <c r="BL101" s="19" t="s">
        <v>166</v>
      </c>
      <c r="BM101" s="191" t="s">
        <v>1431</v>
      </c>
    </row>
    <row r="102" spans="1:65" s="13" customFormat="1" ht="11.25">
      <c r="B102" s="193"/>
      <c r="C102" s="194"/>
      <c r="D102" s="195" t="s">
        <v>168</v>
      </c>
      <c r="E102" s="196" t="s">
        <v>19</v>
      </c>
      <c r="F102" s="197" t="s">
        <v>1432</v>
      </c>
      <c r="G102" s="194"/>
      <c r="H102" s="198">
        <v>2.4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78</v>
      </c>
      <c r="AV102" s="13" t="s">
        <v>78</v>
      </c>
      <c r="AW102" s="13" t="s">
        <v>31</v>
      </c>
      <c r="AX102" s="13" t="s">
        <v>76</v>
      </c>
      <c r="AY102" s="204" t="s">
        <v>159</v>
      </c>
    </row>
    <row r="103" spans="1:65" s="2" customFormat="1" ht="66.75" customHeight="1">
      <c r="A103" s="36"/>
      <c r="B103" s="37"/>
      <c r="C103" s="180" t="s">
        <v>175</v>
      </c>
      <c r="D103" s="180" t="s">
        <v>161</v>
      </c>
      <c r="E103" s="181" t="s">
        <v>703</v>
      </c>
      <c r="F103" s="182" t="s">
        <v>906</v>
      </c>
      <c r="G103" s="183" t="s">
        <v>182</v>
      </c>
      <c r="H103" s="184">
        <v>11.6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3.6904300000000001E-2</v>
      </c>
      <c r="R103" s="189">
        <f>Q103*H103</f>
        <v>0.42808987999999998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1433</v>
      </c>
    </row>
    <row r="104" spans="1:65" s="13" customFormat="1" ht="11.25">
      <c r="B104" s="193"/>
      <c r="C104" s="194"/>
      <c r="D104" s="195" t="s">
        <v>168</v>
      </c>
      <c r="E104" s="196" t="s">
        <v>19</v>
      </c>
      <c r="F104" s="197" t="s">
        <v>1434</v>
      </c>
      <c r="G104" s="194"/>
      <c r="H104" s="198">
        <v>9.6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78</v>
      </c>
      <c r="AV104" s="13" t="s">
        <v>78</v>
      </c>
      <c r="AW104" s="13" t="s">
        <v>31</v>
      </c>
      <c r="AX104" s="13" t="s">
        <v>69</v>
      </c>
      <c r="AY104" s="204" t="s">
        <v>159</v>
      </c>
    </row>
    <row r="105" spans="1:65" s="13" customFormat="1" ht="11.25">
      <c r="B105" s="193"/>
      <c r="C105" s="194"/>
      <c r="D105" s="195" t="s">
        <v>168</v>
      </c>
      <c r="E105" s="196" t="s">
        <v>19</v>
      </c>
      <c r="F105" s="197" t="s">
        <v>1435</v>
      </c>
      <c r="G105" s="194"/>
      <c r="H105" s="198">
        <v>2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168</v>
      </c>
      <c r="AU105" s="204" t="s">
        <v>78</v>
      </c>
      <c r="AV105" s="13" t="s">
        <v>78</v>
      </c>
      <c r="AW105" s="13" t="s">
        <v>31</v>
      </c>
      <c r="AX105" s="13" t="s">
        <v>69</v>
      </c>
      <c r="AY105" s="204" t="s">
        <v>159</v>
      </c>
    </row>
    <row r="106" spans="1:65" s="14" customFormat="1" ht="11.25">
      <c r="B106" s="205"/>
      <c r="C106" s="206"/>
      <c r="D106" s="195" t="s">
        <v>168</v>
      </c>
      <c r="E106" s="207" t="s">
        <v>19</v>
      </c>
      <c r="F106" s="208" t="s">
        <v>170</v>
      </c>
      <c r="G106" s="206"/>
      <c r="H106" s="209">
        <v>11.6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78</v>
      </c>
      <c r="AV106" s="14" t="s">
        <v>166</v>
      </c>
      <c r="AW106" s="14" t="s">
        <v>31</v>
      </c>
      <c r="AX106" s="14" t="s">
        <v>76</v>
      </c>
      <c r="AY106" s="215" t="s">
        <v>159</v>
      </c>
    </row>
    <row r="107" spans="1:65" s="2" customFormat="1" ht="36">
      <c r="A107" s="36"/>
      <c r="B107" s="37"/>
      <c r="C107" s="180" t="s">
        <v>166</v>
      </c>
      <c r="D107" s="180" t="s">
        <v>161</v>
      </c>
      <c r="E107" s="181" t="s">
        <v>708</v>
      </c>
      <c r="F107" s="182" t="s">
        <v>709</v>
      </c>
      <c r="G107" s="183" t="s">
        <v>197</v>
      </c>
      <c r="H107" s="184">
        <v>17.376000000000001</v>
      </c>
      <c r="I107" s="185"/>
      <c r="J107" s="186">
        <f>ROUND(I107*H107,2)</f>
        <v>0</v>
      </c>
      <c r="K107" s="182" t="s">
        <v>459</v>
      </c>
      <c r="L107" s="41"/>
      <c r="M107" s="187" t="s">
        <v>19</v>
      </c>
      <c r="N107" s="188" t="s">
        <v>40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166</v>
      </c>
      <c r="AT107" s="191" t="s">
        <v>161</v>
      </c>
      <c r="AU107" s="191" t="s">
        <v>78</v>
      </c>
      <c r="AY107" s="19" t="s">
        <v>159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76</v>
      </c>
      <c r="BK107" s="192">
        <f>ROUND(I107*H107,2)</f>
        <v>0</v>
      </c>
      <c r="BL107" s="19" t="s">
        <v>166</v>
      </c>
      <c r="BM107" s="191" t="s">
        <v>1436</v>
      </c>
    </row>
    <row r="108" spans="1:65" s="13" customFormat="1" ht="11.25">
      <c r="B108" s="193"/>
      <c r="C108" s="194"/>
      <c r="D108" s="195" t="s">
        <v>168</v>
      </c>
      <c r="E108" s="196" t="s">
        <v>19</v>
      </c>
      <c r="F108" s="197" t="s">
        <v>1437</v>
      </c>
      <c r="G108" s="194"/>
      <c r="H108" s="198">
        <v>3.456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78</v>
      </c>
      <c r="AV108" s="13" t="s">
        <v>78</v>
      </c>
      <c r="AW108" s="13" t="s">
        <v>31</v>
      </c>
      <c r="AX108" s="13" t="s">
        <v>69</v>
      </c>
      <c r="AY108" s="204" t="s">
        <v>159</v>
      </c>
    </row>
    <row r="109" spans="1:65" s="13" customFormat="1" ht="11.25">
      <c r="B109" s="193"/>
      <c r="C109" s="194"/>
      <c r="D109" s="195" t="s">
        <v>168</v>
      </c>
      <c r="E109" s="196" t="s">
        <v>19</v>
      </c>
      <c r="F109" s="197" t="s">
        <v>1438</v>
      </c>
      <c r="G109" s="194"/>
      <c r="H109" s="198">
        <v>13.92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168</v>
      </c>
      <c r="AU109" s="204" t="s">
        <v>78</v>
      </c>
      <c r="AV109" s="13" t="s">
        <v>78</v>
      </c>
      <c r="AW109" s="13" t="s">
        <v>31</v>
      </c>
      <c r="AX109" s="13" t="s">
        <v>69</v>
      </c>
      <c r="AY109" s="204" t="s">
        <v>159</v>
      </c>
    </row>
    <row r="110" spans="1:65" s="2" customFormat="1" ht="48">
      <c r="A110" s="36"/>
      <c r="B110" s="37"/>
      <c r="C110" s="180" t="s">
        <v>185</v>
      </c>
      <c r="D110" s="180" t="s">
        <v>161</v>
      </c>
      <c r="E110" s="181" t="s">
        <v>715</v>
      </c>
      <c r="F110" s="182" t="s">
        <v>716</v>
      </c>
      <c r="G110" s="183" t="s">
        <v>197</v>
      </c>
      <c r="H110" s="184">
        <v>144.995</v>
      </c>
      <c r="I110" s="185"/>
      <c r="J110" s="186">
        <f>ROUND(I110*H110,2)</f>
        <v>0</v>
      </c>
      <c r="K110" s="182" t="s">
        <v>459</v>
      </c>
      <c r="L110" s="41"/>
      <c r="M110" s="187" t="s">
        <v>19</v>
      </c>
      <c r="N110" s="188" t="s">
        <v>40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166</v>
      </c>
      <c r="AT110" s="191" t="s">
        <v>161</v>
      </c>
      <c r="AU110" s="191" t="s">
        <v>78</v>
      </c>
      <c r="AY110" s="19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76</v>
      </c>
      <c r="BK110" s="192">
        <f>ROUND(I110*H110,2)</f>
        <v>0</v>
      </c>
      <c r="BL110" s="19" t="s">
        <v>166</v>
      </c>
      <c r="BM110" s="191" t="s">
        <v>1439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1440</v>
      </c>
      <c r="G111" s="194"/>
      <c r="H111" s="198">
        <v>295.34399999999999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69</v>
      </c>
      <c r="AY111" s="204" t="s">
        <v>159</v>
      </c>
    </row>
    <row r="112" spans="1:65" s="13" customFormat="1" ht="11.25">
      <c r="B112" s="193"/>
      <c r="C112" s="194"/>
      <c r="D112" s="195" t="s">
        <v>168</v>
      </c>
      <c r="E112" s="196" t="s">
        <v>19</v>
      </c>
      <c r="F112" s="197" t="s">
        <v>1441</v>
      </c>
      <c r="G112" s="194"/>
      <c r="H112" s="198">
        <v>22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168</v>
      </c>
      <c r="AU112" s="204" t="s">
        <v>78</v>
      </c>
      <c r="AV112" s="13" t="s">
        <v>78</v>
      </c>
      <c r="AW112" s="13" t="s">
        <v>31</v>
      </c>
      <c r="AX112" s="13" t="s">
        <v>69</v>
      </c>
      <c r="AY112" s="204" t="s">
        <v>159</v>
      </c>
    </row>
    <row r="113" spans="1:65" s="13" customFormat="1" ht="11.25">
      <c r="B113" s="193"/>
      <c r="C113" s="194"/>
      <c r="D113" s="195" t="s">
        <v>168</v>
      </c>
      <c r="E113" s="196" t="s">
        <v>19</v>
      </c>
      <c r="F113" s="197" t="s">
        <v>1442</v>
      </c>
      <c r="G113" s="194"/>
      <c r="H113" s="198">
        <v>17.366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78</v>
      </c>
      <c r="AV113" s="13" t="s">
        <v>78</v>
      </c>
      <c r="AW113" s="13" t="s">
        <v>31</v>
      </c>
      <c r="AX113" s="13" t="s">
        <v>69</v>
      </c>
      <c r="AY113" s="204" t="s">
        <v>159</v>
      </c>
    </row>
    <row r="114" spans="1:65" s="16" customFormat="1" ht="11.25">
      <c r="B114" s="248"/>
      <c r="C114" s="249"/>
      <c r="D114" s="195" t="s">
        <v>168</v>
      </c>
      <c r="E114" s="250" t="s">
        <v>19</v>
      </c>
      <c r="F114" s="251" t="s">
        <v>720</v>
      </c>
      <c r="G114" s="249"/>
      <c r="H114" s="252">
        <v>334.71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168</v>
      </c>
      <c r="AU114" s="258" t="s">
        <v>78</v>
      </c>
      <c r="AV114" s="16" t="s">
        <v>175</v>
      </c>
      <c r="AW114" s="16" t="s">
        <v>31</v>
      </c>
      <c r="AX114" s="16" t="s">
        <v>69</v>
      </c>
      <c r="AY114" s="258" t="s">
        <v>159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1443</v>
      </c>
      <c r="G115" s="194"/>
      <c r="H115" s="198">
        <v>-44.72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78</v>
      </c>
      <c r="AV115" s="13" t="s">
        <v>78</v>
      </c>
      <c r="AW115" s="13" t="s">
        <v>31</v>
      </c>
      <c r="AX115" s="13" t="s">
        <v>69</v>
      </c>
      <c r="AY115" s="204" t="s">
        <v>159</v>
      </c>
    </row>
    <row r="116" spans="1:65" s="14" customFormat="1" ht="11.25">
      <c r="B116" s="205"/>
      <c r="C116" s="206"/>
      <c r="D116" s="195" t="s">
        <v>168</v>
      </c>
      <c r="E116" s="207" t="s">
        <v>19</v>
      </c>
      <c r="F116" s="208" t="s">
        <v>170</v>
      </c>
      <c r="G116" s="206"/>
      <c r="H116" s="209">
        <v>289.99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78</v>
      </c>
      <c r="AV116" s="14" t="s">
        <v>166</v>
      </c>
      <c r="AW116" s="14" t="s">
        <v>31</v>
      </c>
      <c r="AX116" s="14" t="s">
        <v>69</v>
      </c>
      <c r="AY116" s="215" t="s">
        <v>159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1444</v>
      </c>
      <c r="G117" s="194"/>
      <c r="H117" s="198">
        <v>144.995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76</v>
      </c>
      <c r="AY117" s="204" t="s">
        <v>159</v>
      </c>
    </row>
    <row r="118" spans="1:65" s="2" customFormat="1" ht="48">
      <c r="A118" s="36"/>
      <c r="B118" s="37"/>
      <c r="C118" s="180" t="s">
        <v>189</v>
      </c>
      <c r="D118" s="180" t="s">
        <v>161</v>
      </c>
      <c r="E118" s="181" t="s">
        <v>723</v>
      </c>
      <c r="F118" s="182" t="s">
        <v>724</v>
      </c>
      <c r="G118" s="183" t="s">
        <v>197</v>
      </c>
      <c r="H118" s="184">
        <v>144.95500000000001</v>
      </c>
      <c r="I118" s="185"/>
      <c r="J118" s="186">
        <f>ROUND(I118*H118,2)</f>
        <v>0</v>
      </c>
      <c r="K118" s="182" t="s">
        <v>459</v>
      </c>
      <c r="L118" s="41"/>
      <c r="M118" s="187" t="s">
        <v>19</v>
      </c>
      <c r="N118" s="188" t="s">
        <v>40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166</v>
      </c>
      <c r="AT118" s="191" t="s">
        <v>161</v>
      </c>
      <c r="AU118" s="191" t="s">
        <v>78</v>
      </c>
      <c r="AY118" s="19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76</v>
      </c>
      <c r="BK118" s="192">
        <f>ROUND(I118*H118,2)</f>
        <v>0</v>
      </c>
      <c r="BL118" s="19" t="s">
        <v>166</v>
      </c>
      <c r="BM118" s="191" t="s">
        <v>1445</v>
      </c>
    </row>
    <row r="119" spans="1:65" s="2" customFormat="1" ht="36">
      <c r="A119" s="36"/>
      <c r="B119" s="37"/>
      <c r="C119" s="180" t="s">
        <v>194</v>
      </c>
      <c r="D119" s="180" t="s">
        <v>161</v>
      </c>
      <c r="E119" s="181" t="s">
        <v>726</v>
      </c>
      <c r="F119" s="182" t="s">
        <v>727</v>
      </c>
      <c r="G119" s="183" t="s">
        <v>164</v>
      </c>
      <c r="H119" s="184">
        <v>24</v>
      </c>
      <c r="I119" s="185"/>
      <c r="J119" s="186">
        <f>ROUND(I119*H119,2)</f>
        <v>0</v>
      </c>
      <c r="K119" s="182" t="s">
        <v>459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8.4000000000000003E-4</v>
      </c>
      <c r="R119" s="189">
        <f>Q119*H119</f>
        <v>2.0160000000000001E-2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166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166</v>
      </c>
      <c r="BM119" s="191" t="s">
        <v>1446</v>
      </c>
    </row>
    <row r="120" spans="1:65" s="13" customFormat="1" ht="11.25">
      <c r="B120" s="193"/>
      <c r="C120" s="194"/>
      <c r="D120" s="195" t="s">
        <v>168</v>
      </c>
      <c r="E120" s="196" t="s">
        <v>19</v>
      </c>
      <c r="F120" s="197" t="s">
        <v>1447</v>
      </c>
      <c r="G120" s="194"/>
      <c r="H120" s="198">
        <v>24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168</v>
      </c>
      <c r="AU120" s="204" t="s">
        <v>78</v>
      </c>
      <c r="AV120" s="13" t="s">
        <v>78</v>
      </c>
      <c r="AW120" s="13" t="s">
        <v>31</v>
      </c>
      <c r="AX120" s="13" t="s">
        <v>76</v>
      </c>
      <c r="AY120" s="204" t="s">
        <v>159</v>
      </c>
    </row>
    <row r="121" spans="1:65" s="2" customFormat="1" ht="36">
      <c r="A121" s="36"/>
      <c r="B121" s="37"/>
      <c r="C121" s="180" t="s">
        <v>203</v>
      </c>
      <c r="D121" s="180" t="s">
        <v>161</v>
      </c>
      <c r="E121" s="181" t="s">
        <v>214</v>
      </c>
      <c r="F121" s="182" t="s">
        <v>924</v>
      </c>
      <c r="G121" s="183" t="s">
        <v>164</v>
      </c>
      <c r="H121" s="184">
        <v>521.46</v>
      </c>
      <c r="I121" s="185"/>
      <c r="J121" s="186">
        <f>ROUND(I121*H121,2)</f>
        <v>0</v>
      </c>
      <c r="K121" s="182" t="s">
        <v>459</v>
      </c>
      <c r="L121" s="41"/>
      <c r="M121" s="187" t="s">
        <v>19</v>
      </c>
      <c r="N121" s="188" t="s">
        <v>40</v>
      </c>
      <c r="O121" s="66"/>
      <c r="P121" s="189">
        <f>O121*H121</f>
        <v>0</v>
      </c>
      <c r="Q121" s="189">
        <v>8.5132000000000003E-4</v>
      </c>
      <c r="R121" s="189">
        <f>Q121*H121</f>
        <v>0.44392932720000006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78</v>
      </c>
      <c r="AY121" s="19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166</v>
      </c>
      <c r="BM121" s="191" t="s">
        <v>1448</v>
      </c>
    </row>
    <row r="122" spans="1:65" s="13" customFormat="1" ht="11.25">
      <c r="B122" s="193"/>
      <c r="C122" s="194"/>
      <c r="D122" s="195" t="s">
        <v>168</v>
      </c>
      <c r="E122" s="196" t="s">
        <v>19</v>
      </c>
      <c r="F122" s="197" t="s">
        <v>1449</v>
      </c>
      <c r="G122" s="194"/>
      <c r="H122" s="198">
        <v>492.24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78</v>
      </c>
      <c r="AV122" s="13" t="s">
        <v>78</v>
      </c>
      <c r="AW122" s="13" t="s">
        <v>31</v>
      </c>
      <c r="AX122" s="13" t="s">
        <v>69</v>
      </c>
      <c r="AY122" s="204" t="s">
        <v>159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1450</v>
      </c>
      <c r="G123" s="194"/>
      <c r="H123" s="198">
        <v>29.22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69</v>
      </c>
      <c r="AY123" s="204" t="s">
        <v>159</v>
      </c>
    </row>
    <row r="124" spans="1:65" s="14" customFormat="1" ht="11.25">
      <c r="B124" s="205"/>
      <c r="C124" s="206"/>
      <c r="D124" s="195" t="s">
        <v>168</v>
      </c>
      <c r="E124" s="207" t="s">
        <v>19</v>
      </c>
      <c r="F124" s="208" t="s">
        <v>170</v>
      </c>
      <c r="G124" s="206"/>
      <c r="H124" s="209">
        <v>521.46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78</v>
      </c>
      <c r="AV124" s="14" t="s">
        <v>166</v>
      </c>
      <c r="AW124" s="14" t="s">
        <v>31</v>
      </c>
      <c r="AX124" s="14" t="s">
        <v>76</v>
      </c>
      <c r="AY124" s="215" t="s">
        <v>159</v>
      </c>
    </row>
    <row r="125" spans="1:65" s="2" customFormat="1" ht="44.25" customHeight="1">
      <c r="A125" s="36"/>
      <c r="B125" s="37"/>
      <c r="C125" s="180" t="s">
        <v>208</v>
      </c>
      <c r="D125" s="180" t="s">
        <v>161</v>
      </c>
      <c r="E125" s="181" t="s">
        <v>731</v>
      </c>
      <c r="F125" s="182" t="s">
        <v>732</v>
      </c>
      <c r="G125" s="183" t="s">
        <v>164</v>
      </c>
      <c r="H125" s="184">
        <v>24</v>
      </c>
      <c r="I125" s="185"/>
      <c r="J125" s="186">
        <f>ROUND(I125*H125,2)</f>
        <v>0</v>
      </c>
      <c r="K125" s="182" t="s">
        <v>459</v>
      </c>
      <c r="L125" s="41"/>
      <c r="M125" s="187" t="s">
        <v>19</v>
      </c>
      <c r="N125" s="188" t="s">
        <v>40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78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76</v>
      </c>
      <c r="BK125" s="192">
        <f>ROUND(I125*H125,2)</f>
        <v>0</v>
      </c>
      <c r="BL125" s="19" t="s">
        <v>166</v>
      </c>
      <c r="BM125" s="191" t="s">
        <v>1451</v>
      </c>
    </row>
    <row r="126" spans="1:65" s="2" customFormat="1" ht="44.25" customHeight="1">
      <c r="A126" s="36"/>
      <c r="B126" s="37"/>
      <c r="C126" s="180" t="s">
        <v>213</v>
      </c>
      <c r="D126" s="180" t="s">
        <v>161</v>
      </c>
      <c r="E126" s="181" t="s">
        <v>219</v>
      </c>
      <c r="F126" s="182" t="s">
        <v>220</v>
      </c>
      <c r="G126" s="183" t="s">
        <v>164</v>
      </c>
      <c r="H126" s="184">
        <v>521.46</v>
      </c>
      <c r="I126" s="185"/>
      <c r="J126" s="186">
        <f>ROUND(I126*H126,2)</f>
        <v>0</v>
      </c>
      <c r="K126" s="182" t="s">
        <v>459</v>
      </c>
      <c r="L126" s="41"/>
      <c r="M126" s="187" t="s">
        <v>19</v>
      </c>
      <c r="N126" s="188" t="s">
        <v>40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166</v>
      </c>
      <c r="AT126" s="191" t="s">
        <v>161</v>
      </c>
      <c r="AU126" s="191" t="s">
        <v>78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76</v>
      </c>
      <c r="BK126" s="192">
        <f>ROUND(I126*H126,2)</f>
        <v>0</v>
      </c>
      <c r="BL126" s="19" t="s">
        <v>166</v>
      </c>
      <c r="BM126" s="191" t="s">
        <v>1452</v>
      </c>
    </row>
    <row r="127" spans="1:65" s="2" customFormat="1" ht="48">
      <c r="A127" s="36"/>
      <c r="B127" s="37"/>
      <c r="C127" s="180" t="s">
        <v>218</v>
      </c>
      <c r="D127" s="180" t="s">
        <v>161</v>
      </c>
      <c r="E127" s="181" t="s">
        <v>734</v>
      </c>
      <c r="F127" s="182" t="s">
        <v>735</v>
      </c>
      <c r="G127" s="183" t="s">
        <v>230</v>
      </c>
      <c r="H127" s="184">
        <v>395.41500000000002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40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166</v>
      </c>
      <c r="AT127" s="191" t="s">
        <v>161</v>
      </c>
      <c r="AU127" s="191" t="s">
        <v>78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76</v>
      </c>
      <c r="BK127" s="192">
        <f>ROUND(I127*H127,2)</f>
        <v>0</v>
      </c>
      <c r="BL127" s="19" t="s">
        <v>166</v>
      </c>
      <c r="BM127" s="191" t="s">
        <v>1453</v>
      </c>
    </row>
    <row r="128" spans="1:65" s="15" customFormat="1" ht="11.25">
      <c r="B128" s="230"/>
      <c r="C128" s="231"/>
      <c r="D128" s="195" t="s">
        <v>168</v>
      </c>
      <c r="E128" s="232" t="s">
        <v>19</v>
      </c>
      <c r="F128" s="233" t="s">
        <v>737</v>
      </c>
      <c r="G128" s="231"/>
      <c r="H128" s="232" t="s">
        <v>19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168</v>
      </c>
      <c r="AU128" s="239" t="s">
        <v>78</v>
      </c>
      <c r="AV128" s="15" t="s">
        <v>76</v>
      </c>
      <c r="AW128" s="15" t="s">
        <v>31</v>
      </c>
      <c r="AX128" s="15" t="s">
        <v>69</v>
      </c>
      <c r="AY128" s="239" t="s">
        <v>159</v>
      </c>
    </row>
    <row r="129" spans="1:65" s="13" customFormat="1" ht="11.25">
      <c r="B129" s="193"/>
      <c r="C129" s="194"/>
      <c r="D129" s="195" t="s">
        <v>168</v>
      </c>
      <c r="E129" s="196" t="s">
        <v>19</v>
      </c>
      <c r="F129" s="197" t="s">
        <v>1454</v>
      </c>
      <c r="G129" s="194"/>
      <c r="H129" s="198">
        <v>289.99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168</v>
      </c>
      <c r="AU129" s="204" t="s">
        <v>78</v>
      </c>
      <c r="AV129" s="13" t="s">
        <v>78</v>
      </c>
      <c r="AW129" s="13" t="s">
        <v>31</v>
      </c>
      <c r="AX129" s="13" t="s">
        <v>69</v>
      </c>
      <c r="AY129" s="204" t="s">
        <v>159</v>
      </c>
    </row>
    <row r="130" spans="1:65" s="13" customFormat="1" ht="11.25">
      <c r="B130" s="193"/>
      <c r="C130" s="194"/>
      <c r="D130" s="195" t="s">
        <v>168</v>
      </c>
      <c r="E130" s="196" t="s">
        <v>19</v>
      </c>
      <c r="F130" s="197" t="s">
        <v>1455</v>
      </c>
      <c r="G130" s="194"/>
      <c r="H130" s="198">
        <v>-103.855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78</v>
      </c>
      <c r="AV130" s="13" t="s">
        <v>78</v>
      </c>
      <c r="AW130" s="13" t="s">
        <v>31</v>
      </c>
      <c r="AX130" s="13" t="s">
        <v>69</v>
      </c>
      <c r="AY130" s="204" t="s">
        <v>159</v>
      </c>
    </row>
    <row r="131" spans="1:65" s="13" customFormat="1" ht="11.25">
      <c r="B131" s="193"/>
      <c r="C131" s="194"/>
      <c r="D131" s="195" t="s">
        <v>168</v>
      </c>
      <c r="E131" s="196" t="s">
        <v>19</v>
      </c>
      <c r="F131" s="197" t="s">
        <v>1456</v>
      </c>
      <c r="G131" s="194"/>
      <c r="H131" s="198">
        <v>33.54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78</v>
      </c>
      <c r="AV131" s="13" t="s">
        <v>78</v>
      </c>
      <c r="AW131" s="13" t="s">
        <v>31</v>
      </c>
      <c r="AX131" s="13" t="s">
        <v>69</v>
      </c>
      <c r="AY131" s="204" t="s">
        <v>159</v>
      </c>
    </row>
    <row r="132" spans="1:65" s="14" customFormat="1" ht="11.25">
      <c r="B132" s="205"/>
      <c r="C132" s="206"/>
      <c r="D132" s="195" t="s">
        <v>168</v>
      </c>
      <c r="E132" s="207" t="s">
        <v>19</v>
      </c>
      <c r="F132" s="208" t="s">
        <v>170</v>
      </c>
      <c r="G132" s="206"/>
      <c r="H132" s="209">
        <v>219.67500000000001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78</v>
      </c>
      <c r="AV132" s="14" t="s">
        <v>166</v>
      </c>
      <c r="AW132" s="14" t="s">
        <v>31</v>
      </c>
      <c r="AX132" s="14" t="s">
        <v>69</v>
      </c>
      <c r="AY132" s="215" t="s">
        <v>159</v>
      </c>
    </row>
    <row r="133" spans="1:65" s="13" customFormat="1" ht="11.25">
      <c r="B133" s="193"/>
      <c r="C133" s="194"/>
      <c r="D133" s="195" t="s">
        <v>168</v>
      </c>
      <c r="E133" s="196" t="s">
        <v>19</v>
      </c>
      <c r="F133" s="197" t="s">
        <v>1457</v>
      </c>
      <c r="G133" s="194"/>
      <c r="H133" s="198">
        <v>395.41500000000002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78</v>
      </c>
      <c r="AV133" s="13" t="s">
        <v>78</v>
      </c>
      <c r="AW133" s="13" t="s">
        <v>31</v>
      </c>
      <c r="AX133" s="13" t="s">
        <v>76</v>
      </c>
      <c r="AY133" s="204" t="s">
        <v>159</v>
      </c>
    </row>
    <row r="134" spans="1:65" s="2" customFormat="1" ht="44.25" customHeight="1">
      <c r="A134" s="36"/>
      <c r="B134" s="37"/>
      <c r="C134" s="180" t="s">
        <v>222</v>
      </c>
      <c r="D134" s="180" t="s">
        <v>161</v>
      </c>
      <c r="E134" s="181" t="s">
        <v>742</v>
      </c>
      <c r="F134" s="182" t="s">
        <v>743</v>
      </c>
      <c r="G134" s="183" t="s">
        <v>197</v>
      </c>
      <c r="H134" s="184">
        <v>207.71</v>
      </c>
      <c r="I134" s="185"/>
      <c r="J134" s="186">
        <f>ROUND(I134*H134,2)</f>
        <v>0</v>
      </c>
      <c r="K134" s="182" t="s">
        <v>459</v>
      </c>
      <c r="L134" s="41"/>
      <c r="M134" s="187" t="s">
        <v>19</v>
      </c>
      <c r="N134" s="188" t="s">
        <v>40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78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166</v>
      </c>
      <c r="BM134" s="191" t="s">
        <v>1458</v>
      </c>
    </row>
    <row r="135" spans="1:65" s="13" customFormat="1" ht="11.25">
      <c r="B135" s="193"/>
      <c r="C135" s="194"/>
      <c r="D135" s="195" t="s">
        <v>168</v>
      </c>
      <c r="E135" s="196" t="s">
        <v>19</v>
      </c>
      <c r="F135" s="197" t="s">
        <v>1459</v>
      </c>
      <c r="G135" s="194"/>
      <c r="H135" s="198">
        <v>289.91000000000003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168</v>
      </c>
      <c r="AU135" s="204" t="s">
        <v>78</v>
      </c>
      <c r="AV135" s="13" t="s">
        <v>78</v>
      </c>
      <c r="AW135" s="13" t="s">
        <v>31</v>
      </c>
      <c r="AX135" s="13" t="s">
        <v>69</v>
      </c>
      <c r="AY135" s="204" t="s">
        <v>159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1460</v>
      </c>
      <c r="G136" s="194"/>
      <c r="H136" s="198">
        <v>-16.77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69</v>
      </c>
      <c r="AY136" s="204" t="s">
        <v>159</v>
      </c>
    </row>
    <row r="137" spans="1:65" s="13" customFormat="1" ht="11.25">
      <c r="B137" s="193"/>
      <c r="C137" s="194"/>
      <c r="D137" s="195" t="s">
        <v>168</v>
      </c>
      <c r="E137" s="196" t="s">
        <v>19</v>
      </c>
      <c r="F137" s="197" t="s">
        <v>1461</v>
      </c>
      <c r="G137" s="194"/>
      <c r="H137" s="198">
        <v>-65.430000000000007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168</v>
      </c>
      <c r="AU137" s="204" t="s">
        <v>78</v>
      </c>
      <c r="AV137" s="13" t="s">
        <v>78</v>
      </c>
      <c r="AW137" s="13" t="s">
        <v>31</v>
      </c>
      <c r="AX137" s="13" t="s">
        <v>69</v>
      </c>
      <c r="AY137" s="204" t="s">
        <v>159</v>
      </c>
    </row>
    <row r="138" spans="1:65" s="14" customFormat="1" ht="11.25">
      <c r="B138" s="205"/>
      <c r="C138" s="206"/>
      <c r="D138" s="195" t="s">
        <v>168</v>
      </c>
      <c r="E138" s="207" t="s">
        <v>19</v>
      </c>
      <c r="F138" s="208" t="s">
        <v>170</v>
      </c>
      <c r="G138" s="206"/>
      <c r="H138" s="209">
        <v>207.71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78</v>
      </c>
      <c r="AV138" s="14" t="s">
        <v>166</v>
      </c>
      <c r="AW138" s="14" t="s">
        <v>31</v>
      </c>
      <c r="AX138" s="14" t="s">
        <v>76</v>
      </c>
      <c r="AY138" s="215" t="s">
        <v>159</v>
      </c>
    </row>
    <row r="139" spans="1:65" s="2" customFormat="1" ht="16.5" customHeight="1">
      <c r="A139" s="36"/>
      <c r="B139" s="37"/>
      <c r="C139" s="216" t="s">
        <v>227</v>
      </c>
      <c r="D139" s="216" t="s">
        <v>238</v>
      </c>
      <c r="E139" s="217" t="s">
        <v>239</v>
      </c>
      <c r="F139" s="218" t="s">
        <v>747</v>
      </c>
      <c r="G139" s="219" t="s">
        <v>230</v>
      </c>
      <c r="H139" s="220">
        <v>197.32499999999999</v>
      </c>
      <c r="I139" s="221"/>
      <c r="J139" s="222">
        <f>ROUND(I139*H139,2)</f>
        <v>0</v>
      </c>
      <c r="K139" s="218" t="s">
        <v>459</v>
      </c>
      <c r="L139" s="223"/>
      <c r="M139" s="224" t="s">
        <v>19</v>
      </c>
      <c r="N139" s="225" t="s">
        <v>40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203</v>
      </c>
      <c r="AT139" s="191" t="s">
        <v>238</v>
      </c>
      <c r="AU139" s="191" t="s">
        <v>78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76</v>
      </c>
      <c r="BK139" s="192">
        <f>ROUND(I139*H139,2)</f>
        <v>0</v>
      </c>
      <c r="BL139" s="19" t="s">
        <v>166</v>
      </c>
      <c r="BM139" s="191" t="s">
        <v>1462</v>
      </c>
    </row>
    <row r="140" spans="1:65" s="15" customFormat="1" ht="11.25">
      <c r="B140" s="230"/>
      <c r="C140" s="231"/>
      <c r="D140" s="195" t="s">
        <v>168</v>
      </c>
      <c r="E140" s="232" t="s">
        <v>19</v>
      </c>
      <c r="F140" s="233" t="s">
        <v>749</v>
      </c>
      <c r="G140" s="231"/>
      <c r="H140" s="232" t="s">
        <v>19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168</v>
      </c>
      <c r="AU140" s="239" t="s">
        <v>78</v>
      </c>
      <c r="AV140" s="15" t="s">
        <v>76</v>
      </c>
      <c r="AW140" s="15" t="s">
        <v>31</v>
      </c>
      <c r="AX140" s="15" t="s">
        <v>69</v>
      </c>
      <c r="AY140" s="239" t="s">
        <v>159</v>
      </c>
    </row>
    <row r="141" spans="1:65" s="13" customFormat="1" ht="11.25">
      <c r="B141" s="193"/>
      <c r="C141" s="194"/>
      <c r="D141" s="195" t="s">
        <v>168</v>
      </c>
      <c r="E141" s="196" t="s">
        <v>19</v>
      </c>
      <c r="F141" s="197" t="s">
        <v>1463</v>
      </c>
      <c r="G141" s="194"/>
      <c r="H141" s="198">
        <v>197.32499999999999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168</v>
      </c>
      <c r="AU141" s="204" t="s">
        <v>78</v>
      </c>
      <c r="AV141" s="13" t="s">
        <v>78</v>
      </c>
      <c r="AW141" s="13" t="s">
        <v>31</v>
      </c>
      <c r="AX141" s="13" t="s">
        <v>76</v>
      </c>
      <c r="AY141" s="204" t="s">
        <v>159</v>
      </c>
    </row>
    <row r="142" spans="1:65" s="2" customFormat="1" ht="66.75" customHeight="1">
      <c r="A142" s="36"/>
      <c r="B142" s="37"/>
      <c r="C142" s="180" t="s">
        <v>233</v>
      </c>
      <c r="D142" s="180" t="s">
        <v>161</v>
      </c>
      <c r="E142" s="181" t="s">
        <v>244</v>
      </c>
      <c r="F142" s="182" t="s">
        <v>751</v>
      </c>
      <c r="G142" s="183" t="s">
        <v>197</v>
      </c>
      <c r="H142" s="184">
        <v>59.494999999999997</v>
      </c>
      <c r="I142" s="185"/>
      <c r="J142" s="186">
        <f>ROUND(I142*H142,2)</f>
        <v>0</v>
      </c>
      <c r="K142" s="182" t="s">
        <v>459</v>
      </c>
      <c r="L142" s="41"/>
      <c r="M142" s="187" t="s">
        <v>19</v>
      </c>
      <c r="N142" s="188" t="s">
        <v>40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78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76</v>
      </c>
      <c r="BK142" s="192">
        <f>ROUND(I142*H142,2)</f>
        <v>0</v>
      </c>
      <c r="BL142" s="19" t="s">
        <v>166</v>
      </c>
      <c r="BM142" s="191" t="s">
        <v>1464</v>
      </c>
    </row>
    <row r="143" spans="1:65" s="13" customFormat="1" ht="11.25">
      <c r="B143" s="193"/>
      <c r="C143" s="194"/>
      <c r="D143" s="195" t="s">
        <v>168</v>
      </c>
      <c r="E143" s="196" t="s">
        <v>19</v>
      </c>
      <c r="F143" s="197" t="s">
        <v>1465</v>
      </c>
      <c r="G143" s="194"/>
      <c r="H143" s="198">
        <v>60.48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168</v>
      </c>
      <c r="AU143" s="204" t="s">
        <v>78</v>
      </c>
      <c r="AV143" s="13" t="s">
        <v>78</v>
      </c>
      <c r="AW143" s="13" t="s">
        <v>31</v>
      </c>
      <c r="AX143" s="13" t="s">
        <v>69</v>
      </c>
      <c r="AY143" s="204" t="s">
        <v>159</v>
      </c>
    </row>
    <row r="144" spans="1:65" s="13" customFormat="1" ht="11.25">
      <c r="B144" s="193"/>
      <c r="C144" s="194"/>
      <c r="D144" s="195" t="s">
        <v>168</v>
      </c>
      <c r="E144" s="196" t="s">
        <v>19</v>
      </c>
      <c r="F144" s="197" t="s">
        <v>1466</v>
      </c>
      <c r="G144" s="194"/>
      <c r="H144" s="198">
        <v>4.95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168</v>
      </c>
      <c r="AU144" s="204" t="s">
        <v>78</v>
      </c>
      <c r="AV144" s="13" t="s">
        <v>78</v>
      </c>
      <c r="AW144" s="13" t="s">
        <v>31</v>
      </c>
      <c r="AX144" s="13" t="s">
        <v>69</v>
      </c>
      <c r="AY144" s="204" t="s">
        <v>159</v>
      </c>
    </row>
    <row r="145" spans="1:65" s="16" customFormat="1" ht="11.25">
      <c r="B145" s="248"/>
      <c r="C145" s="249"/>
      <c r="D145" s="195" t="s">
        <v>168</v>
      </c>
      <c r="E145" s="250" t="s">
        <v>19</v>
      </c>
      <c r="F145" s="251" t="s">
        <v>720</v>
      </c>
      <c r="G145" s="249"/>
      <c r="H145" s="252">
        <v>65.430000000000007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168</v>
      </c>
      <c r="AU145" s="258" t="s">
        <v>78</v>
      </c>
      <c r="AV145" s="16" t="s">
        <v>175</v>
      </c>
      <c r="AW145" s="16" t="s">
        <v>31</v>
      </c>
      <c r="AX145" s="16" t="s">
        <v>69</v>
      </c>
      <c r="AY145" s="258" t="s">
        <v>159</v>
      </c>
    </row>
    <row r="146" spans="1:65" s="13" customFormat="1" ht="11.25">
      <c r="B146" s="193"/>
      <c r="C146" s="194"/>
      <c r="D146" s="195" t="s">
        <v>168</v>
      </c>
      <c r="E146" s="196" t="s">
        <v>19</v>
      </c>
      <c r="F146" s="197" t="s">
        <v>1467</v>
      </c>
      <c r="G146" s="194"/>
      <c r="H146" s="198">
        <v>-5.9349999999999996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78</v>
      </c>
      <c r="AV146" s="13" t="s">
        <v>78</v>
      </c>
      <c r="AW146" s="13" t="s">
        <v>31</v>
      </c>
      <c r="AX146" s="13" t="s">
        <v>69</v>
      </c>
      <c r="AY146" s="204" t="s">
        <v>159</v>
      </c>
    </row>
    <row r="147" spans="1:65" s="14" customFormat="1" ht="11.25">
      <c r="B147" s="205"/>
      <c r="C147" s="206"/>
      <c r="D147" s="195" t="s">
        <v>168</v>
      </c>
      <c r="E147" s="207" t="s">
        <v>19</v>
      </c>
      <c r="F147" s="208" t="s">
        <v>170</v>
      </c>
      <c r="G147" s="206"/>
      <c r="H147" s="209">
        <v>59.494999999999997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78</v>
      </c>
      <c r="AV147" s="14" t="s">
        <v>166</v>
      </c>
      <c r="AW147" s="14" t="s">
        <v>31</v>
      </c>
      <c r="AX147" s="14" t="s">
        <v>76</v>
      </c>
      <c r="AY147" s="215" t="s">
        <v>159</v>
      </c>
    </row>
    <row r="148" spans="1:65" s="2" customFormat="1" ht="16.5" customHeight="1">
      <c r="A148" s="36"/>
      <c r="B148" s="37"/>
      <c r="C148" s="216" t="s">
        <v>8</v>
      </c>
      <c r="D148" s="216" t="s">
        <v>238</v>
      </c>
      <c r="E148" s="217" t="s">
        <v>944</v>
      </c>
      <c r="F148" s="218" t="s">
        <v>945</v>
      </c>
      <c r="G148" s="219" t="s">
        <v>230</v>
      </c>
      <c r="H148" s="220">
        <v>118.99</v>
      </c>
      <c r="I148" s="221"/>
      <c r="J148" s="222">
        <f>ROUND(I148*H148,2)</f>
        <v>0</v>
      </c>
      <c r="K148" s="218" t="s">
        <v>459</v>
      </c>
      <c r="L148" s="223"/>
      <c r="M148" s="224" t="s">
        <v>19</v>
      </c>
      <c r="N148" s="225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203</v>
      </c>
      <c r="AT148" s="191" t="s">
        <v>238</v>
      </c>
      <c r="AU148" s="191" t="s">
        <v>78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1468</v>
      </c>
    </row>
    <row r="149" spans="1:65" s="13" customFormat="1" ht="11.25">
      <c r="B149" s="193"/>
      <c r="C149" s="194"/>
      <c r="D149" s="195" t="s">
        <v>168</v>
      </c>
      <c r="E149" s="196" t="s">
        <v>19</v>
      </c>
      <c r="F149" s="197" t="s">
        <v>1469</v>
      </c>
      <c r="G149" s="194"/>
      <c r="H149" s="198">
        <v>118.99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78</v>
      </c>
      <c r="AV149" s="13" t="s">
        <v>78</v>
      </c>
      <c r="AW149" s="13" t="s">
        <v>31</v>
      </c>
      <c r="AX149" s="13" t="s">
        <v>76</v>
      </c>
      <c r="AY149" s="204" t="s">
        <v>159</v>
      </c>
    </row>
    <row r="150" spans="1:65" s="12" customFormat="1" ht="22.9" customHeight="1">
      <c r="B150" s="164"/>
      <c r="C150" s="165"/>
      <c r="D150" s="166" t="s">
        <v>68</v>
      </c>
      <c r="E150" s="178" t="s">
        <v>175</v>
      </c>
      <c r="F150" s="178" t="s">
        <v>948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SUM(P151:P154)</f>
        <v>0</v>
      </c>
      <c r="Q150" s="172"/>
      <c r="R150" s="173">
        <f>SUM(R151:R154)</f>
        <v>0</v>
      </c>
      <c r="S150" s="172"/>
      <c r="T150" s="174">
        <f>SUM(T151:T154)</f>
        <v>3.8663999999999996</v>
      </c>
      <c r="AR150" s="175" t="s">
        <v>76</v>
      </c>
      <c r="AT150" s="176" t="s">
        <v>68</v>
      </c>
      <c r="AU150" s="176" t="s">
        <v>76</v>
      </c>
      <c r="AY150" s="175" t="s">
        <v>159</v>
      </c>
      <c r="BK150" s="177">
        <f>SUM(BK151:BK154)</f>
        <v>0</v>
      </c>
    </row>
    <row r="151" spans="1:65" s="2" customFormat="1" ht="16.5" customHeight="1">
      <c r="A151" s="36"/>
      <c r="B151" s="37"/>
      <c r="C151" s="180" t="s">
        <v>243</v>
      </c>
      <c r="D151" s="180" t="s">
        <v>161</v>
      </c>
      <c r="E151" s="181" t="s">
        <v>949</v>
      </c>
      <c r="F151" s="182" t="s">
        <v>950</v>
      </c>
      <c r="G151" s="183" t="s">
        <v>182</v>
      </c>
      <c r="H151" s="184">
        <v>84</v>
      </c>
      <c r="I151" s="185"/>
      <c r="J151" s="186">
        <f>ROUND(I151*H151,2)</f>
        <v>0</v>
      </c>
      <c r="K151" s="182" t="s">
        <v>459</v>
      </c>
      <c r="L151" s="41"/>
      <c r="M151" s="187" t="s">
        <v>19</v>
      </c>
      <c r="N151" s="188" t="s">
        <v>40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166</v>
      </c>
      <c r="AT151" s="191" t="s">
        <v>161</v>
      </c>
      <c r="AU151" s="191" t="s">
        <v>78</v>
      </c>
      <c r="AY151" s="19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76</v>
      </c>
      <c r="BK151" s="192">
        <f>ROUND(I151*H151,2)</f>
        <v>0</v>
      </c>
      <c r="BL151" s="19" t="s">
        <v>166</v>
      </c>
      <c r="BM151" s="191" t="s">
        <v>1470</v>
      </c>
    </row>
    <row r="152" spans="1:65" s="2" customFormat="1" ht="24">
      <c r="A152" s="36"/>
      <c r="B152" s="37"/>
      <c r="C152" s="180" t="s">
        <v>248</v>
      </c>
      <c r="D152" s="180" t="s">
        <v>161</v>
      </c>
      <c r="E152" s="181" t="s">
        <v>952</v>
      </c>
      <c r="F152" s="182" t="s">
        <v>953</v>
      </c>
      <c r="G152" s="183" t="s">
        <v>182</v>
      </c>
      <c r="H152" s="184">
        <v>84</v>
      </c>
      <c r="I152" s="185"/>
      <c r="J152" s="186">
        <f>ROUND(I152*H152,2)</f>
        <v>0</v>
      </c>
      <c r="K152" s="182" t="s">
        <v>459</v>
      </c>
      <c r="L152" s="41"/>
      <c r="M152" s="187" t="s">
        <v>19</v>
      </c>
      <c r="N152" s="188" t="s">
        <v>40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166</v>
      </c>
      <c r="AT152" s="191" t="s">
        <v>161</v>
      </c>
      <c r="AU152" s="191" t="s">
        <v>78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76</v>
      </c>
      <c r="BK152" s="192">
        <f>ROUND(I152*H152,2)</f>
        <v>0</v>
      </c>
      <c r="BL152" s="19" t="s">
        <v>166</v>
      </c>
      <c r="BM152" s="191" t="s">
        <v>1471</v>
      </c>
    </row>
    <row r="153" spans="1:65" s="2" customFormat="1" ht="33" customHeight="1">
      <c r="A153" s="36"/>
      <c r="B153" s="37"/>
      <c r="C153" s="180" t="s">
        <v>253</v>
      </c>
      <c r="D153" s="180" t="s">
        <v>161</v>
      </c>
      <c r="E153" s="181" t="s">
        <v>955</v>
      </c>
      <c r="F153" s="182" t="s">
        <v>956</v>
      </c>
      <c r="G153" s="183" t="s">
        <v>197</v>
      </c>
      <c r="H153" s="184">
        <v>12.888</v>
      </c>
      <c r="I153" s="185"/>
      <c r="J153" s="186">
        <f>ROUND(I153*H153,2)</f>
        <v>0</v>
      </c>
      <c r="K153" s="182" t="s">
        <v>459</v>
      </c>
      <c r="L153" s="41"/>
      <c r="M153" s="187" t="s">
        <v>19</v>
      </c>
      <c r="N153" s="188" t="s">
        <v>40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0.3</v>
      </c>
      <c r="T153" s="190">
        <f>S153*H153</f>
        <v>3.8663999999999996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166</v>
      </c>
      <c r="AT153" s="191" t="s">
        <v>161</v>
      </c>
      <c r="AU153" s="191" t="s">
        <v>78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76</v>
      </c>
      <c r="BK153" s="192">
        <f>ROUND(I153*H153,2)</f>
        <v>0</v>
      </c>
      <c r="BL153" s="19" t="s">
        <v>166</v>
      </c>
      <c r="BM153" s="191" t="s">
        <v>1472</v>
      </c>
    </row>
    <row r="154" spans="1:65" s="13" customFormat="1" ht="11.25">
      <c r="B154" s="193"/>
      <c r="C154" s="194"/>
      <c r="D154" s="195" t="s">
        <v>168</v>
      </c>
      <c r="E154" s="196" t="s">
        <v>19</v>
      </c>
      <c r="F154" s="197" t="s">
        <v>1473</v>
      </c>
      <c r="G154" s="194"/>
      <c r="H154" s="198">
        <v>12.888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168</v>
      </c>
      <c r="AU154" s="204" t="s">
        <v>78</v>
      </c>
      <c r="AV154" s="13" t="s">
        <v>78</v>
      </c>
      <c r="AW154" s="13" t="s">
        <v>31</v>
      </c>
      <c r="AX154" s="13" t="s">
        <v>76</v>
      </c>
      <c r="AY154" s="204" t="s">
        <v>159</v>
      </c>
    </row>
    <row r="155" spans="1:65" s="12" customFormat="1" ht="22.9" customHeight="1">
      <c r="B155" s="164"/>
      <c r="C155" s="165"/>
      <c r="D155" s="166" t="s">
        <v>68</v>
      </c>
      <c r="E155" s="178" t="s">
        <v>166</v>
      </c>
      <c r="F155" s="178" t="s">
        <v>759</v>
      </c>
      <c r="G155" s="165"/>
      <c r="H155" s="165"/>
      <c r="I155" s="168"/>
      <c r="J155" s="179">
        <f>BK155</f>
        <v>0</v>
      </c>
      <c r="K155" s="165"/>
      <c r="L155" s="170"/>
      <c r="M155" s="171"/>
      <c r="N155" s="172"/>
      <c r="O155" s="172"/>
      <c r="P155" s="173">
        <f>SUM(P156:P163)</f>
        <v>0</v>
      </c>
      <c r="Q155" s="172"/>
      <c r="R155" s="173">
        <f>SUM(R156:R163)</f>
        <v>0.14179999999999998</v>
      </c>
      <c r="S155" s="172"/>
      <c r="T155" s="174">
        <f>SUM(T156:T163)</f>
        <v>0</v>
      </c>
      <c r="AR155" s="175" t="s">
        <v>76</v>
      </c>
      <c r="AT155" s="176" t="s">
        <v>68</v>
      </c>
      <c r="AU155" s="176" t="s">
        <v>76</v>
      </c>
      <c r="AY155" s="175" t="s">
        <v>159</v>
      </c>
      <c r="BK155" s="177">
        <f>SUM(BK156:BK163)</f>
        <v>0</v>
      </c>
    </row>
    <row r="156" spans="1:65" s="2" customFormat="1" ht="24">
      <c r="A156" s="36"/>
      <c r="B156" s="37"/>
      <c r="C156" s="180" t="s">
        <v>259</v>
      </c>
      <c r="D156" s="180" t="s">
        <v>161</v>
      </c>
      <c r="E156" s="181" t="s">
        <v>959</v>
      </c>
      <c r="F156" s="182" t="s">
        <v>960</v>
      </c>
      <c r="G156" s="183" t="s">
        <v>197</v>
      </c>
      <c r="H156" s="184">
        <v>16.77</v>
      </c>
      <c r="I156" s="185"/>
      <c r="J156" s="186">
        <f>ROUND(I156*H156,2)</f>
        <v>0</v>
      </c>
      <c r="K156" s="182" t="s">
        <v>19</v>
      </c>
      <c r="L156" s="41"/>
      <c r="M156" s="187" t="s">
        <v>19</v>
      </c>
      <c r="N156" s="188" t="s">
        <v>40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166</v>
      </c>
      <c r="AT156" s="191" t="s">
        <v>161</v>
      </c>
      <c r="AU156" s="191" t="s">
        <v>78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76</v>
      </c>
      <c r="BK156" s="192">
        <f>ROUND(I156*H156,2)</f>
        <v>0</v>
      </c>
      <c r="BL156" s="19" t="s">
        <v>166</v>
      </c>
      <c r="BM156" s="191" t="s">
        <v>1474</v>
      </c>
    </row>
    <row r="157" spans="1:65" s="13" customFormat="1" ht="11.25">
      <c r="B157" s="193"/>
      <c r="C157" s="194"/>
      <c r="D157" s="195" t="s">
        <v>168</v>
      </c>
      <c r="E157" s="196" t="s">
        <v>19</v>
      </c>
      <c r="F157" s="197" t="s">
        <v>1475</v>
      </c>
      <c r="G157" s="194"/>
      <c r="H157" s="198">
        <v>15.12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168</v>
      </c>
      <c r="AU157" s="204" t="s">
        <v>78</v>
      </c>
      <c r="AV157" s="13" t="s">
        <v>78</v>
      </c>
      <c r="AW157" s="13" t="s">
        <v>31</v>
      </c>
      <c r="AX157" s="13" t="s">
        <v>69</v>
      </c>
      <c r="AY157" s="204" t="s">
        <v>159</v>
      </c>
    </row>
    <row r="158" spans="1:65" s="13" customFormat="1" ht="11.25">
      <c r="B158" s="193"/>
      <c r="C158" s="194"/>
      <c r="D158" s="195" t="s">
        <v>168</v>
      </c>
      <c r="E158" s="196" t="s">
        <v>19</v>
      </c>
      <c r="F158" s="197" t="s">
        <v>1476</v>
      </c>
      <c r="G158" s="194"/>
      <c r="H158" s="198">
        <v>1.65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168</v>
      </c>
      <c r="AU158" s="204" t="s">
        <v>78</v>
      </c>
      <c r="AV158" s="13" t="s">
        <v>78</v>
      </c>
      <c r="AW158" s="13" t="s">
        <v>31</v>
      </c>
      <c r="AX158" s="13" t="s">
        <v>69</v>
      </c>
      <c r="AY158" s="204" t="s">
        <v>159</v>
      </c>
    </row>
    <row r="159" spans="1:65" s="14" customFormat="1" ht="11.25">
      <c r="B159" s="205"/>
      <c r="C159" s="206"/>
      <c r="D159" s="195" t="s">
        <v>168</v>
      </c>
      <c r="E159" s="207" t="s">
        <v>19</v>
      </c>
      <c r="F159" s="208" t="s">
        <v>170</v>
      </c>
      <c r="G159" s="206"/>
      <c r="H159" s="209">
        <v>16.77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168</v>
      </c>
      <c r="AU159" s="215" t="s">
        <v>78</v>
      </c>
      <c r="AV159" s="14" t="s">
        <v>166</v>
      </c>
      <c r="AW159" s="14" t="s">
        <v>31</v>
      </c>
      <c r="AX159" s="14" t="s">
        <v>76</v>
      </c>
      <c r="AY159" s="215" t="s">
        <v>159</v>
      </c>
    </row>
    <row r="160" spans="1:65" s="2" customFormat="1" ht="24">
      <c r="A160" s="36"/>
      <c r="B160" s="37"/>
      <c r="C160" s="180" t="s">
        <v>264</v>
      </c>
      <c r="D160" s="180" t="s">
        <v>161</v>
      </c>
      <c r="E160" s="181" t="s">
        <v>964</v>
      </c>
      <c r="F160" s="182" t="s">
        <v>965</v>
      </c>
      <c r="G160" s="183" t="s">
        <v>341</v>
      </c>
      <c r="H160" s="184">
        <v>3</v>
      </c>
      <c r="I160" s="185"/>
      <c r="J160" s="186">
        <f>ROUND(I160*H160,2)</f>
        <v>0</v>
      </c>
      <c r="K160" s="182" t="s">
        <v>459</v>
      </c>
      <c r="L160" s="41"/>
      <c r="M160" s="187" t="s">
        <v>19</v>
      </c>
      <c r="N160" s="188" t="s">
        <v>40</v>
      </c>
      <c r="O160" s="66"/>
      <c r="P160" s="189">
        <f>O160*H160</f>
        <v>0</v>
      </c>
      <c r="Q160" s="189">
        <v>6.6E-3</v>
      </c>
      <c r="R160" s="189">
        <f>Q160*H160</f>
        <v>1.9799999999999998E-2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78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166</v>
      </c>
      <c r="BM160" s="191" t="s">
        <v>1477</v>
      </c>
    </row>
    <row r="161" spans="1:65" s="2" customFormat="1" ht="24">
      <c r="A161" s="36"/>
      <c r="B161" s="37"/>
      <c r="C161" s="216" t="s">
        <v>7</v>
      </c>
      <c r="D161" s="216" t="s">
        <v>238</v>
      </c>
      <c r="E161" s="217" t="s">
        <v>1478</v>
      </c>
      <c r="F161" s="218" t="s">
        <v>1479</v>
      </c>
      <c r="G161" s="219" t="s">
        <v>341</v>
      </c>
      <c r="H161" s="220">
        <v>1</v>
      </c>
      <c r="I161" s="221"/>
      <c r="J161" s="222">
        <f>ROUND(I161*H161,2)</f>
        <v>0</v>
      </c>
      <c r="K161" s="218" t="s">
        <v>459</v>
      </c>
      <c r="L161" s="223"/>
      <c r="M161" s="224" t="s">
        <v>19</v>
      </c>
      <c r="N161" s="225" t="s">
        <v>40</v>
      </c>
      <c r="O161" s="66"/>
      <c r="P161" s="189">
        <f>O161*H161</f>
        <v>0</v>
      </c>
      <c r="Q161" s="189">
        <v>2.8000000000000001E-2</v>
      </c>
      <c r="R161" s="189">
        <f>Q161*H161</f>
        <v>2.8000000000000001E-2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203</v>
      </c>
      <c r="AT161" s="191" t="s">
        <v>238</v>
      </c>
      <c r="AU161" s="191" t="s">
        <v>78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76</v>
      </c>
      <c r="BK161" s="192">
        <f>ROUND(I161*H161,2)</f>
        <v>0</v>
      </c>
      <c r="BL161" s="19" t="s">
        <v>166</v>
      </c>
      <c r="BM161" s="191" t="s">
        <v>1480</v>
      </c>
    </row>
    <row r="162" spans="1:65" s="2" customFormat="1" ht="24">
      <c r="A162" s="36"/>
      <c r="B162" s="37"/>
      <c r="C162" s="216" t="s">
        <v>273</v>
      </c>
      <c r="D162" s="216" t="s">
        <v>238</v>
      </c>
      <c r="E162" s="217" t="s">
        <v>970</v>
      </c>
      <c r="F162" s="218" t="s">
        <v>971</v>
      </c>
      <c r="G162" s="219" t="s">
        <v>341</v>
      </c>
      <c r="H162" s="220">
        <v>1</v>
      </c>
      <c r="I162" s="221"/>
      <c r="J162" s="222">
        <f>ROUND(I162*H162,2)</f>
        <v>0</v>
      </c>
      <c r="K162" s="218" t="s">
        <v>459</v>
      </c>
      <c r="L162" s="223"/>
      <c r="M162" s="224" t="s">
        <v>19</v>
      </c>
      <c r="N162" s="225" t="s">
        <v>40</v>
      </c>
      <c r="O162" s="66"/>
      <c r="P162" s="189">
        <f>O162*H162</f>
        <v>0</v>
      </c>
      <c r="Q162" s="189">
        <v>4.1000000000000002E-2</v>
      </c>
      <c r="R162" s="189">
        <f>Q162*H162</f>
        <v>4.1000000000000002E-2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203</v>
      </c>
      <c r="AT162" s="191" t="s">
        <v>238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1481</v>
      </c>
    </row>
    <row r="163" spans="1:65" s="2" customFormat="1" ht="24">
      <c r="A163" s="36"/>
      <c r="B163" s="37"/>
      <c r="C163" s="216" t="s">
        <v>277</v>
      </c>
      <c r="D163" s="216" t="s">
        <v>238</v>
      </c>
      <c r="E163" s="217" t="s">
        <v>1482</v>
      </c>
      <c r="F163" s="218" t="s">
        <v>1483</v>
      </c>
      <c r="G163" s="219" t="s">
        <v>341</v>
      </c>
      <c r="H163" s="220">
        <v>1</v>
      </c>
      <c r="I163" s="221"/>
      <c r="J163" s="222">
        <f>ROUND(I163*H163,2)</f>
        <v>0</v>
      </c>
      <c r="K163" s="218" t="s">
        <v>459</v>
      </c>
      <c r="L163" s="223"/>
      <c r="M163" s="224" t="s">
        <v>19</v>
      </c>
      <c r="N163" s="225" t="s">
        <v>40</v>
      </c>
      <c r="O163" s="66"/>
      <c r="P163" s="189">
        <f>O163*H163</f>
        <v>0</v>
      </c>
      <c r="Q163" s="189">
        <v>5.2999999999999999E-2</v>
      </c>
      <c r="R163" s="189">
        <f>Q163*H163</f>
        <v>5.2999999999999999E-2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203</v>
      </c>
      <c r="AT163" s="191" t="s">
        <v>238</v>
      </c>
      <c r="AU163" s="191" t="s">
        <v>78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76</v>
      </c>
      <c r="BK163" s="192">
        <f>ROUND(I163*H163,2)</f>
        <v>0</v>
      </c>
      <c r="BL163" s="19" t="s">
        <v>166</v>
      </c>
      <c r="BM163" s="191" t="s">
        <v>1484</v>
      </c>
    </row>
    <row r="164" spans="1:65" s="12" customFormat="1" ht="22.9" customHeight="1">
      <c r="B164" s="164"/>
      <c r="C164" s="165"/>
      <c r="D164" s="166" t="s">
        <v>68</v>
      </c>
      <c r="E164" s="178" t="s">
        <v>185</v>
      </c>
      <c r="F164" s="178" t="s">
        <v>765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SUM(P165:P168)</f>
        <v>0</v>
      </c>
      <c r="Q164" s="172"/>
      <c r="R164" s="173">
        <f>SUM(R165:R168)</f>
        <v>101.29079999999999</v>
      </c>
      <c r="S164" s="172"/>
      <c r="T164" s="174">
        <f>SUM(T165:T168)</f>
        <v>0</v>
      </c>
      <c r="AR164" s="175" t="s">
        <v>76</v>
      </c>
      <c r="AT164" s="176" t="s">
        <v>68</v>
      </c>
      <c r="AU164" s="176" t="s">
        <v>76</v>
      </c>
      <c r="AY164" s="175" t="s">
        <v>159</v>
      </c>
      <c r="BK164" s="177">
        <f>SUM(BK165:BK168)</f>
        <v>0</v>
      </c>
    </row>
    <row r="165" spans="1:65" s="2" customFormat="1" ht="24">
      <c r="A165" s="36"/>
      <c r="B165" s="37"/>
      <c r="C165" s="180" t="s">
        <v>283</v>
      </c>
      <c r="D165" s="180" t="s">
        <v>161</v>
      </c>
      <c r="E165" s="181" t="s">
        <v>766</v>
      </c>
      <c r="F165" s="182" t="s">
        <v>767</v>
      </c>
      <c r="G165" s="183" t="s">
        <v>164</v>
      </c>
      <c r="H165" s="184">
        <v>111.8</v>
      </c>
      <c r="I165" s="185"/>
      <c r="J165" s="186">
        <f>ROUND(I165*H165,2)</f>
        <v>0</v>
      </c>
      <c r="K165" s="182" t="s">
        <v>459</v>
      </c>
      <c r="L165" s="41"/>
      <c r="M165" s="187" t="s">
        <v>19</v>
      </c>
      <c r="N165" s="188" t="s">
        <v>40</v>
      </c>
      <c r="O165" s="66"/>
      <c r="P165" s="189">
        <f>O165*H165</f>
        <v>0</v>
      </c>
      <c r="Q165" s="189">
        <v>0.69</v>
      </c>
      <c r="R165" s="189">
        <f>Q165*H165</f>
        <v>77.141999999999996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166</v>
      </c>
      <c r="AT165" s="191" t="s">
        <v>161</v>
      </c>
      <c r="AU165" s="191" t="s">
        <v>78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76</v>
      </c>
      <c r="BK165" s="192">
        <f>ROUND(I165*H165,2)</f>
        <v>0</v>
      </c>
      <c r="BL165" s="19" t="s">
        <v>166</v>
      </c>
      <c r="BM165" s="191" t="s">
        <v>1485</v>
      </c>
    </row>
    <row r="166" spans="1:65" s="13" customFormat="1" ht="11.25">
      <c r="B166" s="193"/>
      <c r="C166" s="194"/>
      <c r="D166" s="195" t="s">
        <v>168</v>
      </c>
      <c r="E166" s="196" t="s">
        <v>19</v>
      </c>
      <c r="F166" s="197" t="s">
        <v>1486</v>
      </c>
      <c r="G166" s="194"/>
      <c r="H166" s="198">
        <v>111.8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168</v>
      </c>
      <c r="AU166" s="204" t="s">
        <v>78</v>
      </c>
      <c r="AV166" s="13" t="s">
        <v>78</v>
      </c>
      <c r="AW166" s="13" t="s">
        <v>31</v>
      </c>
      <c r="AX166" s="13" t="s">
        <v>76</v>
      </c>
      <c r="AY166" s="204" t="s">
        <v>159</v>
      </c>
    </row>
    <row r="167" spans="1:65" s="2" customFormat="1" ht="33" customHeight="1">
      <c r="A167" s="36"/>
      <c r="B167" s="37"/>
      <c r="C167" s="180" t="s">
        <v>287</v>
      </c>
      <c r="D167" s="180" t="s">
        <v>161</v>
      </c>
      <c r="E167" s="181" t="s">
        <v>770</v>
      </c>
      <c r="F167" s="182" t="s">
        <v>771</v>
      </c>
      <c r="G167" s="183" t="s">
        <v>164</v>
      </c>
      <c r="H167" s="184">
        <v>111.8</v>
      </c>
      <c r="I167" s="185"/>
      <c r="J167" s="186">
        <f>ROUND(I167*H167,2)</f>
        <v>0</v>
      </c>
      <c r="K167" s="182" t="s">
        <v>459</v>
      </c>
      <c r="L167" s="41"/>
      <c r="M167" s="187" t="s">
        <v>19</v>
      </c>
      <c r="N167" s="188" t="s">
        <v>40</v>
      </c>
      <c r="O167" s="66"/>
      <c r="P167" s="189">
        <f>O167*H167</f>
        <v>0</v>
      </c>
      <c r="Q167" s="189">
        <v>0.216</v>
      </c>
      <c r="R167" s="189">
        <f>Q167*H167</f>
        <v>24.148799999999998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166</v>
      </c>
      <c r="AT167" s="191" t="s">
        <v>161</v>
      </c>
      <c r="AU167" s="191" t="s">
        <v>78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76</v>
      </c>
      <c r="BK167" s="192">
        <f>ROUND(I167*H167,2)</f>
        <v>0</v>
      </c>
      <c r="BL167" s="19" t="s">
        <v>166</v>
      </c>
      <c r="BM167" s="191" t="s">
        <v>1487</v>
      </c>
    </row>
    <row r="168" spans="1:65" s="13" customFormat="1" ht="11.25">
      <c r="B168" s="193"/>
      <c r="C168" s="194"/>
      <c r="D168" s="195" t="s">
        <v>168</v>
      </c>
      <c r="E168" s="196" t="s">
        <v>19</v>
      </c>
      <c r="F168" s="197" t="s">
        <v>1488</v>
      </c>
      <c r="G168" s="194"/>
      <c r="H168" s="198">
        <v>111.8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168</v>
      </c>
      <c r="AU168" s="204" t="s">
        <v>78</v>
      </c>
      <c r="AV168" s="13" t="s">
        <v>78</v>
      </c>
      <c r="AW168" s="13" t="s">
        <v>31</v>
      </c>
      <c r="AX168" s="13" t="s">
        <v>76</v>
      </c>
      <c r="AY168" s="204" t="s">
        <v>159</v>
      </c>
    </row>
    <row r="169" spans="1:65" s="12" customFormat="1" ht="22.9" customHeight="1">
      <c r="B169" s="164"/>
      <c r="C169" s="165"/>
      <c r="D169" s="166" t="s">
        <v>68</v>
      </c>
      <c r="E169" s="178" t="s">
        <v>203</v>
      </c>
      <c r="F169" s="178" t="s">
        <v>337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SUM(P170:P202)</f>
        <v>0</v>
      </c>
      <c r="Q169" s="172"/>
      <c r="R169" s="173">
        <f>SUM(R170:R202)</f>
        <v>14.0067235</v>
      </c>
      <c r="S169" s="172"/>
      <c r="T169" s="174">
        <f>SUM(T170:T202)</f>
        <v>1.92</v>
      </c>
      <c r="AR169" s="175" t="s">
        <v>76</v>
      </c>
      <c r="AT169" s="176" t="s">
        <v>68</v>
      </c>
      <c r="AU169" s="176" t="s">
        <v>76</v>
      </c>
      <c r="AY169" s="175" t="s">
        <v>159</v>
      </c>
      <c r="BK169" s="177">
        <f>SUM(BK170:BK202)</f>
        <v>0</v>
      </c>
    </row>
    <row r="170" spans="1:65" s="2" customFormat="1" ht="33" customHeight="1">
      <c r="A170" s="36"/>
      <c r="B170" s="37"/>
      <c r="C170" s="180" t="s">
        <v>292</v>
      </c>
      <c r="D170" s="180" t="s">
        <v>161</v>
      </c>
      <c r="E170" s="181" t="s">
        <v>979</v>
      </c>
      <c r="F170" s="182" t="s">
        <v>980</v>
      </c>
      <c r="G170" s="183" t="s">
        <v>341</v>
      </c>
      <c r="H170" s="184">
        <v>5</v>
      </c>
      <c r="I170" s="185"/>
      <c r="J170" s="186">
        <f>ROUND(I170*H170,2)</f>
        <v>0</v>
      </c>
      <c r="K170" s="182" t="s">
        <v>19</v>
      </c>
      <c r="L170" s="41"/>
      <c r="M170" s="187" t="s">
        <v>19</v>
      </c>
      <c r="N170" s="188" t="s">
        <v>40</v>
      </c>
      <c r="O170" s="66"/>
      <c r="P170" s="189">
        <f>O170*H170</f>
        <v>0</v>
      </c>
      <c r="Q170" s="189">
        <v>6.8640000000000007E-2</v>
      </c>
      <c r="R170" s="189">
        <f>Q170*H170</f>
        <v>0.34320000000000006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166</v>
      </c>
      <c r="AT170" s="191" t="s">
        <v>161</v>
      </c>
      <c r="AU170" s="191" t="s">
        <v>78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166</v>
      </c>
      <c r="BM170" s="191" t="s">
        <v>1489</v>
      </c>
    </row>
    <row r="171" spans="1:65" s="13" customFormat="1" ht="11.25">
      <c r="B171" s="193"/>
      <c r="C171" s="194"/>
      <c r="D171" s="195" t="s">
        <v>168</v>
      </c>
      <c r="E171" s="196" t="s">
        <v>19</v>
      </c>
      <c r="F171" s="197" t="s">
        <v>1490</v>
      </c>
      <c r="G171" s="194"/>
      <c r="H171" s="198">
        <v>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168</v>
      </c>
      <c r="AU171" s="204" t="s">
        <v>78</v>
      </c>
      <c r="AV171" s="13" t="s">
        <v>78</v>
      </c>
      <c r="AW171" s="13" t="s">
        <v>31</v>
      </c>
      <c r="AX171" s="13" t="s">
        <v>76</v>
      </c>
      <c r="AY171" s="204" t="s">
        <v>159</v>
      </c>
    </row>
    <row r="172" spans="1:65" s="2" customFormat="1" ht="36">
      <c r="A172" s="36"/>
      <c r="B172" s="37"/>
      <c r="C172" s="180" t="s">
        <v>296</v>
      </c>
      <c r="D172" s="180" t="s">
        <v>161</v>
      </c>
      <c r="E172" s="181" t="s">
        <v>983</v>
      </c>
      <c r="F172" s="182" t="s">
        <v>984</v>
      </c>
      <c r="G172" s="183" t="s">
        <v>182</v>
      </c>
      <c r="H172" s="184">
        <v>11</v>
      </c>
      <c r="I172" s="185"/>
      <c r="J172" s="186">
        <f>ROUND(I172*H172,2)</f>
        <v>0</v>
      </c>
      <c r="K172" s="182" t="s">
        <v>459</v>
      </c>
      <c r="L172" s="41"/>
      <c r="M172" s="187" t="s">
        <v>19</v>
      </c>
      <c r="N172" s="188" t="s">
        <v>40</v>
      </c>
      <c r="O172" s="66"/>
      <c r="P172" s="189">
        <f>O172*H172</f>
        <v>0</v>
      </c>
      <c r="Q172" s="189">
        <v>1.0000000000000001E-5</v>
      </c>
      <c r="R172" s="189">
        <f>Q172*H172</f>
        <v>1.1E-4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166</v>
      </c>
      <c r="AT172" s="191" t="s">
        <v>161</v>
      </c>
      <c r="AU172" s="191" t="s">
        <v>78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76</v>
      </c>
      <c r="BK172" s="192">
        <f>ROUND(I172*H172,2)</f>
        <v>0</v>
      </c>
      <c r="BL172" s="19" t="s">
        <v>166</v>
      </c>
      <c r="BM172" s="191" t="s">
        <v>1491</v>
      </c>
    </row>
    <row r="173" spans="1:65" s="2" customFormat="1" ht="16.5" customHeight="1">
      <c r="A173" s="36"/>
      <c r="B173" s="37"/>
      <c r="C173" s="216" t="s">
        <v>300</v>
      </c>
      <c r="D173" s="216" t="s">
        <v>238</v>
      </c>
      <c r="E173" s="217" t="s">
        <v>992</v>
      </c>
      <c r="F173" s="218" t="s">
        <v>993</v>
      </c>
      <c r="G173" s="219" t="s">
        <v>182</v>
      </c>
      <c r="H173" s="220">
        <v>11.33</v>
      </c>
      <c r="I173" s="221"/>
      <c r="J173" s="222">
        <f>ROUND(I173*H173,2)</f>
        <v>0</v>
      </c>
      <c r="K173" s="218" t="s">
        <v>459</v>
      </c>
      <c r="L173" s="223"/>
      <c r="M173" s="224" t="s">
        <v>19</v>
      </c>
      <c r="N173" s="225" t="s">
        <v>40</v>
      </c>
      <c r="O173" s="66"/>
      <c r="P173" s="189">
        <f>O173*H173</f>
        <v>0</v>
      </c>
      <c r="Q173" s="189">
        <v>2.6700000000000001E-3</v>
      </c>
      <c r="R173" s="189">
        <f>Q173*H173</f>
        <v>3.02511E-2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203</v>
      </c>
      <c r="AT173" s="191" t="s">
        <v>238</v>
      </c>
      <c r="AU173" s="191" t="s">
        <v>78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76</v>
      </c>
      <c r="BK173" s="192">
        <f>ROUND(I173*H173,2)</f>
        <v>0</v>
      </c>
      <c r="BL173" s="19" t="s">
        <v>166</v>
      </c>
      <c r="BM173" s="191" t="s">
        <v>1492</v>
      </c>
    </row>
    <row r="174" spans="1:65" s="13" customFormat="1" ht="11.25">
      <c r="B174" s="193"/>
      <c r="C174" s="194"/>
      <c r="D174" s="195" t="s">
        <v>168</v>
      </c>
      <c r="E174" s="196" t="s">
        <v>19</v>
      </c>
      <c r="F174" s="197" t="s">
        <v>1493</v>
      </c>
      <c r="G174" s="194"/>
      <c r="H174" s="198">
        <v>11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168</v>
      </c>
      <c r="AU174" s="204" t="s">
        <v>78</v>
      </c>
      <c r="AV174" s="13" t="s">
        <v>78</v>
      </c>
      <c r="AW174" s="13" t="s">
        <v>31</v>
      </c>
      <c r="AX174" s="13" t="s">
        <v>76</v>
      </c>
      <c r="AY174" s="204" t="s">
        <v>159</v>
      </c>
    </row>
    <row r="175" spans="1:65" s="13" customFormat="1" ht="11.25">
      <c r="B175" s="193"/>
      <c r="C175" s="194"/>
      <c r="D175" s="195" t="s">
        <v>168</v>
      </c>
      <c r="E175" s="194"/>
      <c r="F175" s="197" t="s">
        <v>1494</v>
      </c>
      <c r="G175" s="194"/>
      <c r="H175" s="198">
        <v>11.33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168</v>
      </c>
      <c r="AU175" s="204" t="s">
        <v>78</v>
      </c>
      <c r="AV175" s="13" t="s">
        <v>78</v>
      </c>
      <c r="AW175" s="13" t="s">
        <v>4</v>
      </c>
      <c r="AX175" s="13" t="s">
        <v>76</v>
      </c>
      <c r="AY175" s="204" t="s">
        <v>159</v>
      </c>
    </row>
    <row r="176" spans="1:65" s="2" customFormat="1" ht="36">
      <c r="A176" s="36"/>
      <c r="B176" s="37"/>
      <c r="C176" s="180" t="s">
        <v>304</v>
      </c>
      <c r="D176" s="180" t="s">
        <v>161</v>
      </c>
      <c r="E176" s="181" t="s">
        <v>1005</v>
      </c>
      <c r="F176" s="182" t="s">
        <v>1006</v>
      </c>
      <c r="G176" s="183" t="s">
        <v>182</v>
      </c>
      <c r="H176" s="184">
        <v>84</v>
      </c>
      <c r="I176" s="185"/>
      <c r="J176" s="186">
        <f>ROUND(I176*H176,2)</f>
        <v>0</v>
      </c>
      <c r="K176" s="182" t="s">
        <v>459</v>
      </c>
      <c r="L176" s="41"/>
      <c r="M176" s="187" t="s">
        <v>19</v>
      </c>
      <c r="N176" s="188" t="s">
        <v>40</v>
      </c>
      <c r="O176" s="66"/>
      <c r="P176" s="189">
        <f>O176*H176</f>
        <v>0</v>
      </c>
      <c r="Q176" s="189">
        <v>2.0000000000000002E-5</v>
      </c>
      <c r="R176" s="189">
        <f>Q176*H176</f>
        <v>1.6800000000000001E-3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166</v>
      </c>
      <c r="AT176" s="191" t="s">
        <v>161</v>
      </c>
      <c r="AU176" s="191" t="s">
        <v>78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166</v>
      </c>
      <c r="BM176" s="191" t="s">
        <v>1495</v>
      </c>
    </row>
    <row r="177" spans="1:65" s="2" customFormat="1" ht="36">
      <c r="A177" s="36"/>
      <c r="B177" s="37"/>
      <c r="C177" s="216" t="s">
        <v>309</v>
      </c>
      <c r="D177" s="216" t="s">
        <v>238</v>
      </c>
      <c r="E177" s="217" t="s">
        <v>1008</v>
      </c>
      <c r="F177" s="218" t="s">
        <v>1009</v>
      </c>
      <c r="G177" s="219" t="s">
        <v>182</v>
      </c>
      <c r="H177" s="220">
        <v>86.52</v>
      </c>
      <c r="I177" s="221"/>
      <c r="J177" s="222">
        <f>ROUND(I177*H177,2)</f>
        <v>0</v>
      </c>
      <c r="K177" s="218" t="s">
        <v>19</v>
      </c>
      <c r="L177" s="223"/>
      <c r="M177" s="224" t="s">
        <v>19</v>
      </c>
      <c r="N177" s="225" t="s">
        <v>40</v>
      </c>
      <c r="O177" s="66"/>
      <c r="P177" s="189">
        <f>O177*H177</f>
        <v>0</v>
      </c>
      <c r="Q177" s="189">
        <v>1.6619999999999999E-2</v>
      </c>
      <c r="R177" s="189">
        <f>Q177*H177</f>
        <v>1.4379624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203</v>
      </c>
      <c r="AT177" s="191" t="s">
        <v>238</v>
      </c>
      <c r="AU177" s="191" t="s">
        <v>78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76</v>
      </c>
      <c r="BK177" s="192">
        <f>ROUND(I177*H177,2)</f>
        <v>0</v>
      </c>
      <c r="BL177" s="19" t="s">
        <v>166</v>
      </c>
      <c r="BM177" s="191" t="s">
        <v>1496</v>
      </c>
    </row>
    <row r="178" spans="1:65" s="13" customFormat="1" ht="11.25">
      <c r="B178" s="193"/>
      <c r="C178" s="194"/>
      <c r="D178" s="195" t="s">
        <v>168</v>
      </c>
      <c r="E178" s="194"/>
      <c r="F178" s="197" t="s">
        <v>1497</v>
      </c>
      <c r="G178" s="194"/>
      <c r="H178" s="198">
        <v>86.52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168</v>
      </c>
      <c r="AU178" s="204" t="s">
        <v>78</v>
      </c>
      <c r="AV178" s="13" t="s">
        <v>78</v>
      </c>
      <c r="AW178" s="13" t="s">
        <v>4</v>
      </c>
      <c r="AX178" s="13" t="s">
        <v>76</v>
      </c>
      <c r="AY178" s="204" t="s">
        <v>159</v>
      </c>
    </row>
    <row r="179" spans="1:65" s="2" customFormat="1" ht="36">
      <c r="A179" s="36"/>
      <c r="B179" s="37"/>
      <c r="C179" s="180" t="s">
        <v>314</v>
      </c>
      <c r="D179" s="180" t="s">
        <v>161</v>
      </c>
      <c r="E179" s="181" t="s">
        <v>1012</v>
      </c>
      <c r="F179" s="182" t="s">
        <v>1013</v>
      </c>
      <c r="G179" s="183" t="s">
        <v>341</v>
      </c>
      <c r="H179" s="184">
        <v>39</v>
      </c>
      <c r="I179" s="185"/>
      <c r="J179" s="186">
        <f>ROUND(I179*H179,2)</f>
        <v>0</v>
      </c>
      <c r="K179" s="182" t="s">
        <v>459</v>
      </c>
      <c r="L179" s="41"/>
      <c r="M179" s="187" t="s">
        <v>19</v>
      </c>
      <c r="N179" s="188" t="s">
        <v>40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166</v>
      </c>
      <c r="AT179" s="191" t="s">
        <v>161</v>
      </c>
      <c r="AU179" s="191" t="s">
        <v>78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76</v>
      </c>
      <c r="BK179" s="192">
        <f>ROUND(I179*H179,2)</f>
        <v>0</v>
      </c>
      <c r="BL179" s="19" t="s">
        <v>166</v>
      </c>
      <c r="BM179" s="191" t="s">
        <v>1498</v>
      </c>
    </row>
    <row r="180" spans="1:65" s="2" customFormat="1" ht="16.5" customHeight="1">
      <c r="A180" s="36"/>
      <c r="B180" s="37"/>
      <c r="C180" s="216" t="s">
        <v>321</v>
      </c>
      <c r="D180" s="216" t="s">
        <v>238</v>
      </c>
      <c r="E180" s="217" t="s">
        <v>1015</v>
      </c>
      <c r="F180" s="218" t="s">
        <v>1016</v>
      </c>
      <c r="G180" s="219" t="s">
        <v>341</v>
      </c>
      <c r="H180" s="220">
        <v>33</v>
      </c>
      <c r="I180" s="221"/>
      <c r="J180" s="222">
        <f>ROUND(I180*H180,2)</f>
        <v>0</v>
      </c>
      <c r="K180" s="218" t="s">
        <v>19</v>
      </c>
      <c r="L180" s="223"/>
      <c r="M180" s="224" t="s">
        <v>19</v>
      </c>
      <c r="N180" s="225" t="s">
        <v>40</v>
      </c>
      <c r="O180" s="66"/>
      <c r="P180" s="189">
        <f>O180*H180</f>
        <v>0</v>
      </c>
      <c r="Q180" s="189">
        <v>6.4999999999999997E-4</v>
      </c>
      <c r="R180" s="189">
        <f>Q180*H180</f>
        <v>2.145E-2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203</v>
      </c>
      <c r="AT180" s="191" t="s">
        <v>238</v>
      </c>
      <c r="AU180" s="191" t="s">
        <v>78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76</v>
      </c>
      <c r="BK180" s="192">
        <f>ROUND(I180*H180,2)</f>
        <v>0</v>
      </c>
      <c r="BL180" s="19" t="s">
        <v>166</v>
      </c>
      <c r="BM180" s="191" t="s">
        <v>1499</v>
      </c>
    </row>
    <row r="181" spans="1:65" s="13" customFormat="1" ht="11.25">
      <c r="B181" s="193"/>
      <c r="C181" s="194"/>
      <c r="D181" s="195" t="s">
        <v>168</v>
      </c>
      <c r="E181" s="196" t="s">
        <v>19</v>
      </c>
      <c r="F181" s="197" t="s">
        <v>1500</v>
      </c>
      <c r="G181" s="194"/>
      <c r="H181" s="198">
        <v>33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168</v>
      </c>
      <c r="AU181" s="204" t="s">
        <v>78</v>
      </c>
      <c r="AV181" s="13" t="s">
        <v>78</v>
      </c>
      <c r="AW181" s="13" t="s">
        <v>31</v>
      </c>
      <c r="AX181" s="13" t="s">
        <v>76</v>
      </c>
      <c r="AY181" s="204" t="s">
        <v>159</v>
      </c>
    </row>
    <row r="182" spans="1:65" s="2" customFormat="1" ht="16.5" customHeight="1">
      <c r="A182" s="36"/>
      <c r="B182" s="37"/>
      <c r="C182" s="216" t="s">
        <v>325</v>
      </c>
      <c r="D182" s="216" t="s">
        <v>238</v>
      </c>
      <c r="E182" s="217" t="s">
        <v>1019</v>
      </c>
      <c r="F182" s="218" t="s">
        <v>1020</v>
      </c>
      <c r="G182" s="219" t="s">
        <v>341</v>
      </c>
      <c r="H182" s="220">
        <v>6</v>
      </c>
      <c r="I182" s="221"/>
      <c r="J182" s="222">
        <f>ROUND(I182*H182,2)</f>
        <v>0</v>
      </c>
      <c r="K182" s="218" t="s">
        <v>459</v>
      </c>
      <c r="L182" s="223"/>
      <c r="M182" s="224" t="s">
        <v>19</v>
      </c>
      <c r="N182" s="225" t="s">
        <v>40</v>
      </c>
      <c r="O182" s="66"/>
      <c r="P182" s="189">
        <f>O182*H182</f>
        <v>0</v>
      </c>
      <c r="Q182" s="189">
        <v>4.0000000000000002E-4</v>
      </c>
      <c r="R182" s="189">
        <f>Q182*H182</f>
        <v>2.4000000000000002E-3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203</v>
      </c>
      <c r="AT182" s="191" t="s">
        <v>238</v>
      </c>
      <c r="AU182" s="191" t="s">
        <v>78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76</v>
      </c>
      <c r="BK182" s="192">
        <f>ROUND(I182*H182,2)</f>
        <v>0</v>
      </c>
      <c r="BL182" s="19" t="s">
        <v>166</v>
      </c>
      <c r="BM182" s="191" t="s">
        <v>1501</v>
      </c>
    </row>
    <row r="183" spans="1:65" s="13" customFormat="1" ht="11.25">
      <c r="B183" s="193"/>
      <c r="C183" s="194"/>
      <c r="D183" s="195" t="s">
        <v>168</v>
      </c>
      <c r="E183" s="196" t="s">
        <v>19</v>
      </c>
      <c r="F183" s="197" t="s">
        <v>189</v>
      </c>
      <c r="G183" s="194"/>
      <c r="H183" s="198">
        <v>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168</v>
      </c>
      <c r="AU183" s="204" t="s">
        <v>78</v>
      </c>
      <c r="AV183" s="13" t="s">
        <v>78</v>
      </c>
      <c r="AW183" s="13" t="s">
        <v>31</v>
      </c>
      <c r="AX183" s="13" t="s">
        <v>76</v>
      </c>
      <c r="AY183" s="204" t="s">
        <v>159</v>
      </c>
    </row>
    <row r="184" spans="1:65" s="2" customFormat="1" ht="36">
      <c r="A184" s="36"/>
      <c r="B184" s="37"/>
      <c r="C184" s="180" t="s">
        <v>329</v>
      </c>
      <c r="D184" s="180" t="s">
        <v>161</v>
      </c>
      <c r="E184" s="181" t="s">
        <v>1029</v>
      </c>
      <c r="F184" s="182" t="s">
        <v>1030</v>
      </c>
      <c r="G184" s="183" t="s">
        <v>341</v>
      </c>
      <c r="H184" s="184">
        <v>11</v>
      </c>
      <c r="I184" s="185"/>
      <c r="J184" s="186">
        <f>ROUND(I184*H184,2)</f>
        <v>0</v>
      </c>
      <c r="K184" s="182" t="s">
        <v>459</v>
      </c>
      <c r="L184" s="41"/>
      <c r="M184" s="187" t="s">
        <v>19</v>
      </c>
      <c r="N184" s="188" t="s">
        <v>40</v>
      </c>
      <c r="O184" s="66"/>
      <c r="P184" s="189">
        <f>O184*H184</f>
        <v>0</v>
      </c>
      <c r="Q184" s="189">
        <v>2.0000000000000002E-5</v>
      </c>
      <c r="R184" s="189">
        <f>Q184*H184</f>
        <v>2.2000000000000001E-4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166</v>
      </c>
      <c r="AT184" s="191" t="s">
        <v>161</v>
      </c>
      <c r="AU184" s="191" t="s">
        <v>78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76</v>
      </c>
      <c r="BK184" s="192">
        <f>ROUND(I184*H184,2)</f>
        <v>0</v>
      </c>
      <c r="BL184" s="19" t="s">
        <v>166</v>
      </c>
      <c r="BM184" s="191" t="s">
        <v>1502</v>
      </c>
    </row>
    <row r="185" spans="1:65" s="2" customFormat="1" ht="21.75" customHeight="1">
      <c r="A185" s="36"/>
      <c r="B185" s="37"/>
      <c r="C185" s="216" t="s">
        <v>333</v>
      </c>
      <c r="D185" s="216" t="s">
        <v>238</v>
      </c>
      <c r="E185" s="217" t="s">
        <v>1032</v>
      </c>
      <c r="F185" s="218" t="s">
        <v>1033</v>
      </c>
      <c r="G185" s="219" t="s">
        <v>341</v>
      </c>
      <c r="H185" s="220">
        <v>11</v>
      </c>
      <c r="I185" s="221"/>
      <c r="J185" s="222">
        <f>ROUND(I185*H185,2)</f>
        <v>0</v>
      </c>
      <c r="K185" s="218" t="s">
        <v>19</v>
      </c>
      <c r="L185" s="223"/>
      <c r="M185" s="224" t="s">
        <v>19</v>
      </c>
      <c r="N185" s="225" t="s">
        <v>40</v>
      </c>
      <c r="O185" s="66"/>
      <c r="P185" s="189">
        <f>O185*H185</f>
        <v>0</v>
      </c>
      <c r="Q185" s="189">
        <v>8.5000000000000006E-3</v>
      </c>
      <c r="R185" s="189">
        <f>Q185*H185</f>
        <v>9.35E-2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203</v>
      </c>
      <c r="AT185" s="191" t="s">
        <v>238</v>
      </c>
      <c r="AU185" s="191" t="s">
        <v>78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76</v>
      </c>
      <c r="BK185" s="192">
        <f>ROUND(I185*H185,2)</f>
        <v>0</v>
      </c>
      <c r="BL185" s="19" t="s">
        <v>166</v>
      </c>
      <c r="BM185" s="191" t="s">
        <v>1503</v>
      </c>
    </row>
    <row r="186" spans="1:65" s="2" customFormat="1" ht="24">
      <c r="A186" s="36"/>
      <c r="B186" s="37"/>
      <c r="C186" s="180" t="s">
        <v>338</v>
      </c>
      <c r="D186" s="180" t="s">
        <v>161</v>
      </c>
      <c r="E186" s="181" t="s">
        <v>1504</v>
      </c>
      <c r="F186" s="182" t="s">
        <v>1505</v>
      </c>
      <c r="G186" s="183" t="s">
        <v>1506</v>
      </c>
      <c r="H186" s="184">
        <v>1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40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1.92</v>
      </c>
      <c r="T186" s="190">
        <f>S186*H186</f>
        <v>1.92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166</v>
      </c>
      <c r="AT186" s="191" t="s">
        <v>161</v>
      </c>
      <c r="AU186" s="191" t="s">
        <v>78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76</v>
      </c>
      <c r="BK186" s="192">
        <f>ROUND(I186*H186,2)</f>
        <v>0</v>
      </c>
      <c r="BL186" s="19" t="s">
        <v>166</v>
      </c>
      <c r="BM186" s="191" t="s">
        <v>1507</v>
      </c>
    </row>
    <row r="187" spans="1:65" s="13" customFormat="1" ht="11.25">
      <c r="B187" s="193"/>
      <c r="C187" s="194"/>
      <c r="D187" s="195" t="s">
        <v>168</v>
      </c>
      <c r="E187" s="196" t="s">
        <v>19</v>
      </c>
      <c r="F187" s="197" t="s">
        <v>1508</v>
      </c>
      <c r="G187" s="194"/>
      <c r="H187" s="198">
        <v>1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168</v>
      </c>
      <c r="AU187" s="204" t="s">
        <v>78</v>
      </c>
      <c r="AV187" s="13" t="s">
        <v>78</v>
      </c>
      <c r="AW187" s="13" t="s">
        <v>31</v>
      </c>
      <c r="AX187" s="13" t="s">
        <v>76</v>
      </c>
      <c r="AY187" s="204" t="s">
        <v>159</v>
      </c>
    </row>
    <row r="188" spans="1:65" s="2" customFormat="1" ht="24">
      <c r="A188" s="36"/>
      <c r="B188" s="37"/>
      <c r="C188" s="180" t="s">
        <v>343</v>
      </c>
      <c r="D188" s="180" t="s">
        <v>161</v>
      </c>
      <c r="E188" s="181" t="s">
        <v>1042</v>
      </c>
      <c r="F188" s="182" t="s">
        <v>1043</v>
      </c>
      <c r="G188" s="183" t="s">
        <v>341</v>
      </c>
      <c r="H188" s="184">
        <v>2</v>
      </c>
      <c r="I188" s="185"/>
      <c r="J188" s="186">
        <f t="shared" ref="J188:J201" si="0">ROUND(I188*H188,2)</f>
        <v>0</v>
      </c>
      <c r="K188" s="182" t="s">
        <v>459</v>
      </c>
      <c r="L188" s="41"/>
      <c r="M188" s="187" t="s">
        <v>19</v>
      </c>
      <c r="N188" s="188" t="s">
        <v>40</v>
      </c>
      <c r="O188" s="66"/>
      <c r="P188" s="189">
        <f t="shared" ref="P188:P201" si="1">O188*H188</f>
        <v>0</v>
      </c>
      <c r="Q188" s="189">
        <v>0.45937</v>
      </c>
      <c r="R188" s="189">
        <f t="shared" ref="R188:R201" si="2">Q188*H188</f>
        <v>0.91874</v>
      </c>
      <c r="S188" s="189">
        <v>0</v>
      </c>
      <c r="T188" s="190">
        <f t="shared" ref="T188:T201" si="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166</v>
      </c>
      <c r="AT188" s="191" t="s">
        <v>161</v>
      </c>
      <c r="AU188" s="191" t="s">
        <v>78</v>
      </c>
      <c r="AY188" s="19" t="s">
        <v>159</v>
      </c>
      <c r="BE188" s="192">
        <f t="shared" ref="BE188:BE201" si="4">IF(N188="základní",J188,0)</f>
        <v>0</v>
      </c>
      <c r="BF188" s="192">
        <f t="shared" ref="BF188:BF201" si="5">IF(N188="snížená",J188,0)</f>
        <v>0</v>
      </c>
      <c r="BG188" s="192">
        <f t="shared" ref="BG188:BG201" si="6">IF(N188="zákl. přenesená",J188,0)</f>
        <v>0</v>
      </c>
      <c r="BH188" s="192">
        <f t="shared" ref="BH188:BH201" si="7">IF(N188="sníž. přenesená",J188,0)</f>
        <v>0</v>
      </c>
      <c r="BI188" s="192">
        <f t="shared" ref="BI188:BI201" si="8">IF(N188="nulová",J188,0)</f>
        <v>0</v>
      </c>
      <c r="BJ188" s="19" t="s">
        <v>76</v>
      </c>
      <c r="BK188" s="192">
        <f t="shared" ref="BK188:BK201" si="9">ROUND(I188*H188,2)</f>
        <v>0</v>
      </c>
      <c r="BL188" s="19" t="s">
        <v>166</v>
      </c>
      <c r="BM188" s="191" t="s">
        <v>1509</v>
      </c>
    </row>
    <row r="189" spans="1:65" s="2" customFormat="1" ht="24">
      <c r="A189" s="36"/>
      <c r="B189" s="37"/>
      <c r="C189" s="180" t="s">
        <v>347</v>
      </c>
      <c r="D189" s="180" t="s">
        <v>161</v>
      </c>
      <c r="E189" s="181" t="s">
        <v>1045</v>
      </c>
      <c r="F189" s="182" t="s">
        <v>1046</v>
      </c>
      <c r="G189" s="183" t="s">
        <v>182</v>
      </c>
      <c r="H189" s="184">
        <v>84</v>
      </c>
      <c r="I189" s="185"/>
      <c r="J189" s="186">
        <f t="shared" si="0"/>
        <v>0</v>
      </c>
      <c r="K189" s="182" t="s">
        <v>459</v>
      </c>
      <c r="L189" s="41"/>
      <c r="M189" s="187" t="s">
        <v>19</v>
      </c>
      <c r="N189" s="188" t="s">
        <v>40</v>
      </c>
      <c r="O189" s="66"/>
      <c r="P189" s="189">
        <f t="shared" si="1"/>
        <v>0</v>
      </c>
      <c r="Q189" s="189">
        <v>0</v>
      </c>
      <c r="R189" s="189">
        <f t="shared" si="2"/>
        <v>0</v>
      </c>
      <c r="S189" s="189">
        <v>0</v>
      </c>
      <c r="T189" s="190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166</v>
      </c>
      <c r="AT189" s="191" t="s">
        <v>161</v>
      </c>
      <c r="AU189" s="191" t="s">
        <v>78</v>
      </c>
      <c r="AY189" s="19" t="s">
        <v>159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9" t="s">
        <v>76</v>
      </c>
      <c r="BK189" s="192">
        <f t="shared" si="9"/>
        <v>0</v>
      </c>
      <c r="BL189" s="19" t="s">
        <v>166</v>
      </c>
      <c r="BM189" s="191" t="s">
        <v>1510</v>
      </c>
    </row>
    <row r="190" spans="1:65" s="2" customFormat="1" ht="24">
      <c r="A190" s="36"/>
      <c r="B190" s="37"/>
      <c r="C190" s="180" t="s">
        <v>351</v>
      </c>
      <c r="D190" s="180" t="s">
        <v>161</v>
      </c>
      <c r="E190" s="181" t="s">
        <v>1048</v>
      </c>
      <c r="F190" s="182" t="s">
        <v>1049</v>
      </c>
      <c r="G190" s="183" t="s">
        <v>341</v>
      </c>
      <c r="H190" s="184">
        <v>5</v>
      </c>
      <c r="I190" s="185"/>
      <c r="J190" s="186">
        <f t="shared" si="0"/>
        <v>0</v>
      </c>
      <c r="K190" s="182" t="s">
        <v>459</v>
      </c>
      <c r="L190" s="41"/>
      <c r="M190" s="187" t="s">
        <v>19</v>
      </c>
      <c r="N190" s="188" t="s">
        <v>40</v>
      </c>
      <c r="O190" s="66"/>
      <c r="P190" s="189">
        <f t="shared" si="1"/>
        <v>0</v>
      </c>
      <c r="Q190" s="189">
        <v>3.5729999999999998E-2</v>
      </c>
      <c r="R190" s="189">
        <f t="shared" si="2"/>
        <v>0.17864999999999998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166</v>
      </c>
      <c r="AT190" s="191" t="s">
        <v>161</v>
      </c>
      <c r="AU190" s="191" t="s">
        <v>78</v>
      </c>
      <c r="AY190" s="19" t="s">
        <v>159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76</v>
      </c>
      <c r="BK190" s="192">
        <f t="shared" si="9"/>
        <v>0</v>
      </c>
      <c r="BL190" s="19" t="s">
        <v>166</v>
      </c>
      <c r="BM190" s="191" t="s">
        <v>1511</v>
      </c>
    </row>
    <row r="191" spans="1:65" s="2" customFormat="1" ht="44.25" customHeight="1">
      <c r="A191" s="36"/>
      <c r="B191" s="37"/>
      <c r="C191" s="180" t="s">
        <v>355</v>
      </c>
      <c r="D191" s="180" t="s">
        <v>161</v>
      </c>
      <c r="E191" s="181" t="s">
        <v>1051</v>
      </c>
      <c r="F191" s="182" t="s">
        <v>1052</v>
      </c>
      <c r="G191" s="183" t="s">
        <v>341</v>
      </c>
      <c r="H191" s="184">
        <v>2</v>
      </c>
      <c r="I191" s="185"/>
      <c r="J191" s="186">
        <f t="shared" si="0"/>
        <v>0</v>
      </c>
      <c r="K191" s="182" t="s">
        <v>459</v>
      </c>
      <c r="L191" s="41"/>
      <c r="M191" s="187" t="s">
        <v>19</v>
      </c>
      <c r="N191" s="188" t="s">
        <v>40</v>
      </c>
      <c r="O191" s="66"/>
      <c r="P191" s="189">
        <f t="shared" si="1"/>
        <v>0</v>
      </c>
      <c r="Q191" s="189">
        <v>2.1167600000000002</v>
      </c>
      <c r="R191" s="189">
        <f t="shared" si="2"/>
        <v>4.2335200000000004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166</v>
      </c>
      <c r="AT191" s="191" t="s">
        <v>161</v>
      </c>
      <c r="AU191" s="191" t="s">
        <v>78</v>
      </c>
      <c r="AY191" s="19" t="s">
        <v>159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76</v>
      </c>
      <c r="BK191" s="192">
        <f t="shared" si="9"/>
        <v>0</v>
      </c>
      <c r="BL191" s="19" t="s">
        <v>166</v>
      </c>
      <c r="BM191" s="191" t="s">
        <v>1512</v>
      </c>
    </row>
    <row r="192" spans="1:65" s="2" customFormat="1" ht="16.5" customHeight="1">
      <c r="A192" s="36"/>
      <c r="B192" s="37"/>
      <c r="C192" s="216" t="s">
        <v>359</v>
      </c>
      <c r="D192" s="216" t="s">
        <v>238</v>
      </c>
      <c r="E192" s="217" t="s">
        <v>1054</v>
      </c>
      <c r="F192" s="218" t="s">
        <v>1055</v>
      </c>
      <c r="G192" s="219" t="s">
        <v>341</v>
      </c>
      <c r="H192" s="220">
        <v>2</v>
      </c>
      <c r="I192" s="221"/>
      <c r="J192" s="222">
        <f t="shared" si="0"/>
        <v>0</v>
      </c>
      <c r="K192" s="218" t="s">
        <v>19</v>
      </c>
      <c r="L192" s="223"/>
      <c r="M192" s="224" t="s">
        <v>19</v>
      </c>
      <c r="N192" s="225" t="s">
        <v>40</v>
      </c>
      <c r="O192" s="66"/>
      <c r="P192" s="189">
        <f t="shared" si="1"/>
        <v>0</v>
      </c>
      <c r="Q192" s="189">
        <v>0.58499999999999996</v>
      </c>
      <c r="R192" s="189">
        <f t="shared" si="2"/>
        <v>1.17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203</v>
      </c>
      <c r="AT192" s="191" t="s">
        <v>238</v>
      </c>
      <c r="AU192" s="191" t="s">
        <v>78</v>
      </c>
      <c r="AY192" s="19" t="s">
        <v>159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76</v>
      </c>
      <c r="BK192" s="192">
        <f t="shared" si="9"/>
        <v>0</v>
      </c>
      <c r="BL192" s="19" t="s">
        <v>166</v>
      </c>
      <c r="BM192" s="191" t="s">
        <v>1513</v>
      </c>
    </row>
    <row r="193" spans="1:65" s="2" customFormat="1" ht="16.5" customHeight="1">
      <c r="A193" s="36"/>
      <c r="B193" s="37"/>
      <c r="C193" s="216" t="s">
        <v>363</v>
      </c>
      <c r="D193" s="216" t="s">
        <v>238</v>
      </c>
      <c r="E193" s="217" t="s">
        <v>1057</v>
      </c>
      <c r="F193" s="218" t="s">
        <v>1058</v>
      </c>
      <c r="G193" s="219" t="s">
        <v>341</v>
      </c>
      <c r="H193" s="220">
        <v>2</v>
      </c>
      <c r="I193" s="221"/>
      <c r="J193" s="222">
        <f t="shared" si="0"/>
        <v>0</v>
      </c>
      <c r="K193" s="218" t="s">
        <v>19</v>
      </c>
      <c r="L193" s="223"/>
      <c r="M193" s="224" t="s">
        <v>19</v>
      </c>
      <c r="N193" s="225" t="s">
        <v>40</v>
      </c>
      <c r="O193" s="66"/>
      <c r="P193" s="189">
        <f t="shared" si="1"/>
        <v>0</v>
      </c>
      <c r="Q193" s="189">
        <v>0.25</v>
      </c>
      <c r="R193" s="189">
        <f t="shared" si="2"/>
        <v>0.5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203</v>
      </c>
      <c r="AT193" s="191" t="s">
        <v>238</v>
      </c>
      <c r="AU193" s="191" t="s">
        <v>78</v>
      </c>
      <c r="AY193" s="19" t="s">
        <v>159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76</v>
      </c>
      <c r="BK193" s="192">
        <f t="shared" si="9"/>
        <v>0</v>
      </c>
      <c r="BL193" s="19" t="s">
        <v>166</v>
      </c>
      <c r="BM193" s="191" t="s">
        <v>1514</v>
      </c>
    </row>
    <row r="194" spans="1:65" s="2" customFormat="1" ht="16.5" customHeight="1">
      <c r="A194" s="36"/>
      <c r="B194" s="37"/>
      <c r="C194" s="216" t="s">
        <v>367</v>
      </c>
      <c r="D194" s="216" t="s">
        <v>238</v>
      </c>
      <c r="E194" s="217" t="s">
        <v>1515</v>
      </c>
      <c r="F194" s="218" t="s">
        <v>1516</v>
      </c>
      <c r="G194" s="219" t="s">
        <v>341</v>
      </c>
      <c r="H194" s="220">
        <v>1</v>
      </c>
      <c r="I194" s="221"/>
      <c r="J194" s="222">
        <f t="shared" si="0"/>
        <v>0</v>
      </c>
      <c r="K194" s="218" t="s">
        <v>19</v>
      </c>
      <c r="L194" s="223"/>
      <c r="M194" s="224" t="s">
        <v>19</v>
      </c>
      <c r="N194" s="225" t="s">
        <v>40</v>
      </c>
      <c r="O194" s="66"/>
      <c r="P194" s="189">
        <f t="shared" si="1"/>
        <v>0</v>
      </c>
      <c r="Q194" s="189">
        <v>0.5</v>
      </c>
      <c r="R194" s="189">
        <f t="shared" si="2"/>
        <v>0.5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203</v>
      </c>
      <c r="AT194" s="191" t="s">
        <v>238</v>
      </c>
      <c r="AU194" s="191" t="s">
        <v>78</v>
      </c>
      <c r="AY194" s="19" t="s">
        <v>159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76</v>
      </c>
      <c r="BK194" s="192">
        <f t="shared" si="9"/>
        <v>0</v>
      </c>
      <c r="BL194" s="19" t="s">
        <v>166</v>
      </c>
      <c r="BM194" s="191" t="s">
        <v>1517</v>
      </c>
    </row>
    <row r="195" spans="1:65" s="2" customFormat="1" ht="16.5" customHeight="1">
      <c r="A195" s="36"/>
      <c r="B195" s="37"/>
      <c r="C195" s="216" t="s">
        <v>371</v>
      </c>
      <c r="D195" s="216" t="s">
        <v>238</v>
      </c>
      <c r="E195" s="217" t="s">
        <v>1060</v>
      </c>
      <c r="F195" s="218" t="s">
        <v>1061</v>
      </c>
      <c r="G195" s="219" t="s">
        <v>341</v>
      </c>
      <c r="H195" s="220">
        <v>2</v>
      </c>
      <c r="I195" s="221"/>
      <c r="J195" s="222">
        <f t="shared" si="0"/>
        <v>0</v>
      </c>
      <c r="K195" s="218" t="s">
        <v>19</v>
      </c>
      <c r="L195" s="223"/>
      <c r="M195" s="224" t="s">
        <v>19</v>
      </c>
      <c r="N195" s="225" t="s">
        <v>40</v>
      </c>
      <c r="O195" s="66"/>
      <c r="P195" s="189">
        <f t="shared" si="1"/>
        <v>0</v>
      </c>
      <c r="Q195" s="189">
        <v>1</v>
      </c>
      <c r="R195" s="189">
        <f t="shared" si="2"/>
        <v>2</v>
      </c>
      <c r="S195" s="189">
        <v>0</v>
      </c>
      <c r="T195" s="190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203</v>
      </c>
      <c r="AT195" s="191" t="s">
        <v>238</v>
      </c>
      <c r="AU195" s="191" t="s">
        <v>78</v>
      </c>
      <c r="AY195" s="19" t="s">
        <v>159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9" t="s">
        <v>76</v>
      </c>
      <c r="BK195" s="192">
        <f t="shared" si="9"/>
        <v>0</v>
      </c>
      <c r="BL195" s="19" t="s">
        <v>166</v>
      </c>
      <c r="BM195" s="191" t="s">
        <v>1518</v>
      </c>
    </row>
    <row r="196" spans="1:65" s="2" customFormat="1" ht="24">
      <c r="A196" s="36"/>
      <c r="B196" s="37"/>
      <c r="C196" s="216" t="s">
        <v>376</v>
      </c>
      <c r="D196" s="216" t="s">
        <v>238</v>
      </c>
      <c r="E196" s="217" t="s">
        <v>1063</v>
      </c>
      <c r="F196" s="218" t="s">
        <v>1064</v>
      </c>
      <c r="G196" s="219" t="s">
        <v>341</v>
      </c>
      <c r="H196" s="220">
        <v>2</v>
      </c>
      <c r="I196" s="221"/>
      <c r="J196" s="222">
        <f t="shared" si="0"/>
        <v>0</v>
      </c>
      <c r="K196" s="218" t="s">
        <v>19</v>
      </c>
      <c r="L196" s="223"/>
      <c r="M196" s="224" t="s">
        <v>19</v>
      </c>
      <c r="N196" s="225" t="s">
        <v>40</v>
      </c>
      <c r="O196" s="66"/>
      <c r="P196" s="189">
        <f t="shared" si="1"/>
        <v>0</v>
      </c>
      <c r="Q196" s="189">
        <v>1.1599999999999999</v>
      </c>
      <c r="R196" s="189">
        <f t="shared" si="2"/>
        <v>2.3199999999999998</v>
      </c>
      <c r="S196" s="189">
        <v>0</v>
      </c>
      <c r="T196" s="190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203</v>
      </c>
      <c r="AT196" s="191" t="s">
        <v>238</v>
      </c>
      <c r="AU196" s="191" t="s">
        <v>78</v>
      </c>
      <c r="AY196" s="19" t="s">
        <v>159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9" t="s">
        <v>76</v>
      </c>
      <c r="BK196" s="192">
        <f t="shared" si="9"/>
        <v>0</v>
      </c>
      <c r="BL196" s="19" t="s">
        <v>166</v>
      </c>
      <c r="BM196" s="191" t="s">
        <v>1519</v>
      </c>
    </row>
    <row r="197" spans="1:65" s="2" customFormat="1" ht="24">
      <c r="A197" s="36"/>
      <c r="B197" s="37"/>
      <c r="C197" s="216" t="s">
        <v>380</v>
      </c>
      <c r="D197" s="216" t="s">
        <v>238</v>
      </c>
      <c r="E197" s="217" t="s">
        <v>1066</v>
      </c>
      <c r="F197" s="218" t="s">
        <v>1067</v>
      </c>
      <c r="G197" s="219" t="s">
        <v>341</v>
      </c>
      <c r="H197" s="220">
        <v>7</v>
      </c>
      <c r="I197" s="221"/>
      <c r="J197" s="222">
        <f t="shared" si="0"/>
        <v>0</v>
      </c>
      <c r="K197" s="218" t="s">
        <v>19</v>
      </c>
      <c r="L197" s="223"/>
      <c r="M197" s="224" t="s">
        <v>19</v>
      </c>
      <c r="N197" s="225" t="s">
        <v>40</v>
      </c>
      <c r="O197" s="66"/>
      <c r="P197" s="189">
        <f t="shared" si="1"/>
        <v>0</v>
      </c>
      <c r="Q197" s="189">
        <v>2E-3</v>
      </c>
      <c r="R197" s="189">
        <f t="shared" si="2"/>
        <v>1.4E-2</v>
      </c>
      <c r="S197" s="189">
        <v>0</v>
      </c>
      <c r="T197" s="190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203</v>
      </c>
      <c r="AT197" s="191" t="s">
        <v>238</v>
      </c>
      <c r="AU197" s="191" t="s">
        <v>78</v>
      </c>
      <c r="AY197" s="19" t="s">
        <v>159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9" t="s">
        <v>76</v>
      </c>
      <c r="BK197" s="192">
        <f t="shared" si="9"/>
        <v>0</v>
      </c>
      <c r="BL197" s="19" t="s">
        <v>166</v>
      </c>
      <c r="BM197" s="191" t="s">
        <v>1520</v>
      </c>
    </row>
    <row r="198" spans="1:65" s="2" customFormat="1" ht="24">
      <c r="A198" s="36"/>
      <c r="B198" s="37"/>
      <c r="C198" s="180" t="s">
        <v>387</v>
      </c>
      <c r="D198" s="180" t="s">
        <v>161</v>
      </c>
      <c r="E198" s="181" t="s">
        <v>1069</v>
      </c>
      <c r="F198" s="182" t="s">
        <v>1070</v>
      </c>
      <c r="G198" s="183" t="s">
        <v>341</v>
      </c>
      <c r="H198" s="184">
        <v>2</v>
      </c>
      <c r="I198" s="185"/>
      <c r="J198" s="186">
        <f t="shared" si="0"/>
        <v>0</v>
      </c>
      <c r="K198" s="182" t="s">
        <v>459</v>
      </c>
      <c r="L198" s="41"/>
      <c r="M198" s="187" t="s">
        <v>19</v>
      </c>
      <c r="N198" s="188" t="s">
        <v>40</v>
      </c>
      <c r="O198" s="66"/>
      <c r="P198" s="189">
        <f t="shared" si="1"/>
        <v>0</v>
      </c>
      <c r="Q198" s="189">
        <v>7.0200000000000002E-3</v>
      </c>
      <c r="R198" s="189">
        <f t="shared" si="2"/>
        <v>1.404E-2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166</v>
      </c>
      <c r="AT198" s="191" t="s">
        <v>161</v>
      </c>
      <c r="AU198" s="191" t="s">
        <v>78</v>
      </c>
      <c r="AY198" s="19" t="s">
        <v>159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76</v>
      </c>
      <c r="BK198" s="192">
        <f t="shared" si="9"/>
        <v>0</v>
      </c>
      <c r="BL198" s="19" t="s">
        <v>166</v>
      </c>
      <c r="BM198" s="191" t="s">
        <v>1521</v>
      </c>
    </row>
    <row r="199" spans="1:65" s="2" customFormat="1" ht="36">
      <c r="A199" s="36"/>
      <c r="B199" s="37"/>
      <c r="C199" s="216" t="s">
        <v>392</v>
      </c>
      <c r="D199" s="216" t="s">
        <v>238</v>
      </c>
      <c r="E199" s="217" t="s">
        <v>1072</v>
      </c>
      <c r="F199" s="218" t="s">
        <v>1073</v>
      </c>
      <c r="G199" s="219" t="s">
        <v>341</v>
      </c>
      <c r="H199" s="220">
        <v>1</v>
      </c>
      <c r="I199" s="221"/>
      <c r="J199" s="222">
        <f t="shared" si="0"/>
        <v>0</v>
      </c>
      <c r="K199" s="218" t="s">
        <v>19</v>
      </c>
      <c r="L199" s="223"/>
      <c r="M199" s="224" t="s">
        <v>19</v>
      </c>
      <c r="N199" s="225" t="s">
        <v>40</v>
      </c>
      <c r="O199" s="66"/>
      <c r="P199" s="189">
        <f t="shared" si="1"/>
        <v>0</v>
      </c>
      <c r="Q199" s="189">
        <v>0.114</v>
      </c>
      <c r="R199" s="189">
        <f t="shared" si="2"/>
        <v>0.114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203</v>
      </c>
      <c r="AT199" s="191" t="s">
        <v>238</v>
      </c>
      <c r="AU199" s="191" t="s">
        <v>78</v>
      </c>
      <c r="AY199" s="19" t="s">
        <v>159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76</v>
      </c>
      <c r="BK199" s="192">
        <f t="shared" si="9"/>
        <v>0</v>
      </c>
      <c r="BL199" s="19" t="s">
        <v>166</v>
      </c>
      <c r="BM199" s="191" t="s">
        <v>1522</v>
      </c>
    </row>
    <row r="200" spans="1:65" s="2" customFormat="1" ht="36">
      <c r="A200" s="36"/>
      <c r="B200" s="37"/>
      <c r="C200" s="216" t="s">
        <v>396</v>
      </c>
      <c r="D200" s="216" t="s">
        <v>238</v>
      </c>
      <c r="E200" s="217" t="s">
        <v>1075</v>
      </c>
      <c r="F200" s="218" t="s">
        <v>1076</v>
      </c>
      <c r="G200" s="219" t="s">
        <v>341</v>
      </c>
      <c r="H200" s="220">
        <v>1</v>
      </c>
      <c r="I200" s="221"/>
      <c r="J200" s="222">
        <f t="shared" si="0"/>
        <v>0</v>
      </c>
      <c r="K200" s="218" t="s">
        <v>19</v>
      </c>
      <c r="L200" s="223"/>
      <c r="M200" s="224" t="s">
        <v>19</v>
      </c>
      <c r="N200" s="225" t="s">
        <v>40</v>
      </c>
      <c r="O200" s="66"/>
      <c r="P200" s="189">
        <f t="shared" si="1"/>
        <v>0</v>
      </c>
      <c r="Q200" s="189">
        <v>0.113</v>
      </c>
      <c r="R200" s="189">
        <f t="shared" si="2"/>
        <v>0.113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203</v>
      </c>
      <c r="AT200" s="191" t="s">
        <v>238</v>
      </c>
      <c r="AU200" s="191" t="s">
        <v>78</v>
      </c>
      <c r="AY200" s="19" t="s">
        <v>159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76</v>
      </c>
      <c r="BK200" s="192">
        <f t="shared" si="9"/>
        <v>0</v>
      </c>
      <c r="BL200" s="19" t="s">
        <v>166</v>
      </c>
      <c r="BM200" s="191" t="s">
        <v>1523</v>
      </c>
    </row>
    <row r="201" spans="1:65" s="2" customFormat="1" ht="21.75" customHeight="1">
      <c r="A201" s="36"/>
      <c r="B201" s="37"/>
      <c r="C201" s="180" t="s">
        <v>400</v>
      </c>
      <c r="D201" s="180" t="s">
        <v>161</v>
      </c>
      <c r="E201" s="181" t="s">
        <v>1078</v>
      </c>
      <c r="F201" s="182" t="s">
        <v>1079</v>
      </c>
      <c r="G201" s="183" t="s">
        <v>197</v>
      </c>
      <c r="H201" s="184">
        <v>4.7</v>
      </c>
      <c r="I201" s="185"/>
      <c r="J201" s="186">
        <f t="shared" si="0"/>
        <v>0</v>
      </c>
      <c r="K201" s="182" t="s">
        <v>19</v>
      </c>
      <c r="L201" s="41"/>
      <c r="M201" s="187" t="s">
        <v>19</v>
      </c>
      <c r="N201" s="188" t="s">
        <v>40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166</v>
      </c>
      <c r="AT201" s="191" t="s">
        <v>161</v>
      </c>
      <c r="AU201" s="191" t="s">
        <v>78</v>
      </c>
      <c r="AY201" s="19" t="s">
        <v>159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76</v>
      </c>
      <c r="BK201" s="192">
        <f t="shared" si="9"/>
        <v>0</v>
      </c>
      <c r="BL201" s="19" t="s">
        <v>166</v>
      </c>
      <c r="BM201" s="191" t="s">
        <v>1524</v>
      </c>
    </row>
    <row r="202" spans="1:65" s="13" customFormat="1" ht="11.25">
      <c r="B202" s="193"/>
      <c r="C202" s="194"/>
      <c r="D202" s="195" t="s">
        <v>168</v>
      </c>
      <c r="E202" s="196" t="s">
        <v>19</v>
      </c>
      <c r="F202" s="197" t="s">
        <v>1525</v>
      </c>
      <c r="G202" s="194"/>
      <c r="H202" s="198">
        <v>4.7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168</v>
      </c>
      <c r="AU202" s="204" t="s">
        <v>78</v>
      </c>
      <c r="AV202" s="13" t="s">
        <v>78</v>
      </c>
      <c r="AW202" s="13" t="s">
        <v>31</v>
      </c>
      <c r="AX202" s="13" t="s">
        <v>76</v>
      </c>
      <c r="AY202" s="204" t="s">
        <v>159</v>
      </c>
    </row>
    <row r="203" spans="1:65" s="12" customFormat="1" ht="22.9" customHeight="1">
      <c r="B203" s="164"/>
      <c r="C203" s="165"/>
      <c r="D203" s="166" t="s">
        <v>68</v>
      </c>
      <c r="E203" s="178" t="s">
        <v>430</v>
      </c>
      <c r="F203" s="178" t="s">
        <v>431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SUM(P204:P210)</f>
        <v>0</v>
      </c>
      <c r="Q203" s="172"/>
      <c r="R203" s="173">
        <f>SUM(R204:R210)</f>
        <v>0</v>
      </c>
      <c r="S203" s="172"/>
      <c r="T203" s="174">
        <f>SUM(T204:T210)</f>
        <v>0</v>
      </c>
      <c r="AR203" s="175" t="s">
        <v>76</v>
      </c>
      <c r="AT203" s="176" t="s">
        <v>68</v>
      </c>
      <c r="AU203" s="176" t="s">
        <v>76</v>
      </c>
      <c r="AY203" s="175" t="s">
        <v>159</v>
      </c>
      <c r="BK203" s="177">
        <f>SUM(BK204:BK210)</f>
        <v>0</v>
      </c>
    </row>
    <row r="204" spans="1:65" s="2" customFormat="1" ht="36">
      <c r="A204" s="36"/>
      <c r="B204" s="37"/>
      <c r="C204" s="180" t="s">
        <v>405</v>
      </c>
      <c r="D204" s="180" t="s">
        <v>161</v>
      </c>
      <c r="E204" s="181" t="s">
        <v>1085</v>
      </c>
      <c r="F204" s="182" t="s">
        <v>1086</v>
      </c>
      <c r="G204" s="183" t="s">
        <v>230</v>
      </c>
      <c r="H204" s="184">
        <v>30.158000000000001</v>
      </c>
      <c r="I204" s="185"/>
      <c r="J204" s="186">
        <f>ROUND(I204*H204,2)</f>
        <v>0</v>
      </c>
      <c r="K204" s="182" t="s">
        <v>459</v>
      </c>
      <c r="L204" s="41"/>
      <c r="M204" s="187" t="s">
        <v>19</v>
      </c>
      <c r="N204" s="188" t="s">
        <v>40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166</v>
      </c>
      <c r="AT204" s="191" t="s">
        <v>161</v>
      </c>
      <c r="AU204" s="191" t="s">
        <v>78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76</v>
      </c>
      <c r="BK204" s="192">
        <f>ROUND(I204*H204,2)</f>
        <v>0</v>
      </c>
      <c r="BL204" s="19" t="s">
        <v>166</v>
      </c>
      <c r="BM204" s="191" t="s">
        <v>1526</v>
      </c>
    </row>
    <row r="205" spans="1:65" s="13" customFormat="1" ht="11.25">
      <c r="B205" s="193"/>
      <c r="C205" s="194"/>
      <c r="D205" s="195" t="s">
        <v>168</v>
      </c>
      <c r="E205" s="196" t="s">
        <v>19</v>
      </c>
      <c r="F205" s="197" t="s">
        <v>1527</v>
      </c>
      <c r="G205" s="194"/>
      <c r="H205" s="198">
        <v>3.8660000000000001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168</v>
      </c>
      <c r="AU205" s="204" t="s">
        <v>78</v>
      </c>
      <c r="AV205" s="13" t="s">
        <v>78</v>
      </c>
      <c r="AW205" s="13" t="s">
        <v>31</v>
      </c>
      <c r="AX205" s="13" t="s">
        <v>69</v>
      </c>
      <c r="AY205" s="204" t="s">
        <v>159</v>
      </c>
    </row>
    <row r="206" spans="1:65" s="13" customFormat="1" ht="11.25">
      <c r="B206" s="193"/>
      <c r="C206" s="194"/>
      <c r="D206" s="195" t="s">
        <v>168</v>
      </c>
      <c r="E206" s="196" t="s">
        <v>19</v>
      </c>
      <c r="F206" s="197" t="s">
        <v>1528</v>
      </c>
      <c r="G206" s="194"/>
      <c r="H206" s="198">
        <v>26.292000000000002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168</v>
      </c>
      <c r="AU206" s="204" t="s">
        <v>78</v>
      </c>
      <c r="AV206" s="13" t="s">
        <v>78</v>
      </c>
      <c r="AW206" s="13" t="s">
        <v>31</v>
      </c>
      <c r="AX206" s="13" t="s">
        <v>69</v>
      </c>
      <c r="AY206" s="204" t="s">
        <v>159</v>
      </c>
    </row>
    <row r="207" spans="1:65" s="14" customFormat="1" ht="11.25">
      <c r="B207" s="205"/>
      <c r="C207" s="206"/>
      <c r="D207" s="195" t="s">
        <v>168</v>
      </c>
      <c r="E207" s="207" t="s">
        <v>19</v>
      </c>
      <c r="F207" s="208" t="s">
        <v>170</v>
      </c>
      <c r="G207" s="206"/>
      <c r="H207" s="209">
        <v>30.158000000000001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168</v>
      </c>
      <c r="AU207" s="215" t="s">
        <v>78</v>
      </c>
      <c r="AV207" s="14" t="s">
        <v>166</v>
      </c>
      <c r="AW207" s="14" t="s">
        <v>31</v>
      </c>
      <c r="AX207" s="14" t="s">
        <v>76</v>
      </c>
      <c r="AY207" s="215" t="s">
        <v>159</v>
      </c>
    </row>
    <row r="208" spans="1:65" s="2" customFormat="1" ht="36">
      <c r="A208" s="36"/>
      <c r="B208" s="37"/>
      <c r="C208" s="180" t="s">
        <v>409</v>
      </c>
      <c r="D208" s="180" t="s">
        <v>161</v>
      </c>
      <c r="E208" s="181" t="s">
        <v>1091</v>
      </c>
      <c r="F208" s="182" t="s">
        <v>438</v>
      </c>
      <c r="G208" s="183" t="s">
        <v>230</v>
      </c>
      <c r="H208" s="184">
        <v>90.474000000000004</v>
      </c>
      <c r="I208" s="185"/>
      <c r="J208" s="186">
        <f>ROUND(I208*H208,2)</f>
        <v>0</v>
      </c>
      <c r="K208" s="182" t="s">
        <v>459</v>
      </c>
      <c r="L208" s="41"/>
      <c r="M208" s="187" t="s">
        <v>19</v>
      </c>
      <c r="N208" s="188" t="s">
        <v>40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166</v>
      </c>
      <c r="AT208" s="191" t="s">
        <v>161</v>
      </c>
      <c r="AU208" s="191" t="s">
        <v>78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76</v>
      </c>
      <c r="BK208" s="192">
        <f>ROUND(I208*H208,2)</f>
        <v>0</v>
      </c>
      <c r="BL208" s="19" t="s">
        <v>166</v>
      </c>
      <c r="BM208" s="191" t="s">
        <v>1529</v>
      </c>
    </row>
    <row r="209" spans="1:65" s="13" customFormat="1" ht="11.25">
      <c r="B209" s="193"/>
      <c r="C209" s="194"/>
      <c r="D209" s="195" t="s">
        <v>168</v>
      </c>
      <c r="E209" s="196" t="s">
        <v>19</v>
      </c>
      <c r="F209" s="197" t="s">
        <v>1530</v>
      </c>
      <c r="G209" s="194"/>
      <c r="H209" s="198">
        <v>90.474000000000004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168</v>
      </c>
      <c r="AU209" s="204" t="s">
        <v>78</v>
      </c>
      <c r="AV209" s="13" t="s">
        <v>78</v>
      </c>
      <c r="AW209" s="13" t="s">
        <v>31</v>
      </c>
      <c r="AX209" s="13" t="s">
        <v>76</v>
      </c>
      <c r="AY209" s="204" t="s">
        <v>159</v>
      </c>
    </row>
    <row r="210" spans="1:65" s="2" customFormat="1" ht="44.25" customHeight="1">
      <c r="A210" s="36"/>
      <c r="B210" s="37"/>
      <c r="C210" s="180" t="s">
        <v>413</v>
      </c>
      <c r="D210" s="180" t="s">
        <v>161</v>
      </c>
      <c r="E210" s="181" t="s">
        <v>1094</v>
      </c>
      <c r="F210" s="182" t="s">
        <v>1095</v>
      </c>
      <c r="G210" s="183" t="s">
        <v>230</v>
      </c>
      <c r="H210" s="184">
        <v>30.158000000000001</v>
      </c>
      <c r="I210" s="185"/>
      <c r="J210" s="186">
        <f>ROUND(I210*H210,2)</f>
        <v>0</v>
      </c>
      <c r="K210" s="182" t="s">
        <v>459</v>
      </c>
      <c r="L210" s="41"/>
      <c r="M210" s="187" t="s">
        <v>19</v>
      </c>
      <c r="N210" s="188" t="s">
        <v>40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166</v>
      </c>
      <c r="AT210" s="191" t="s">
        <v>161</v>
      </c>
      <c r="AU210" s="191" t="s">
        <v>78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76</v>
      </c>
      <c r="BK210" s="192">
        <f>ROUND(I210*H210,2)</f>
        <v>0</v>
      </c>
      <c r="BL210" s="19" t="s">
        <v>166</v>
      </c>
      <c r="BM210" s="191" t="s">
        <v>1531</v>
      </c>
    </row>
    <row r="211" spans="1:65" s="12" customFormat="1" ht="22.9" customHeight="1">
      <c r="B211" s="164"/>
      <c r="C211" s="165"/>
      <c r="D211" s="166" t="s">
        <v>68</v>
      </c>
      <c r="E211" s="178" t="s">
        <v>445</v>
      </c>
      <c r="F211" s="178" t="s">
        <v>446</v>
      </c>
      <c r="G211" s="165"/>
      <c r="H211" s="165"/>
      <c r="I211" s="168"/>
      <c r="J211" s="179">
        <f>BK211</f>
        <v>0</v>
      </c>
      <c r="K211" s="165"/>
      <c r="L211" s="170"/>
      <c r="M211" s="171"/>
      <c r="N211" s="172"/>
      <c r="O211" s="172"/>
      <c r="P211" s="173">
        <f>SUM(P212:P213)</f>
        <v>0</v>
      </c>
      <c r="Q211" s="172"/>
      <c r="R211" s="173">
        <f>SUM(R212:R213)</f>
        <v>0</v>
      </c>
      <c r="S211" s="172"/>
      <c r="T211" s="174">
        <f>SUM(T212:T213)</f>
        <v>0</v>
      </c>
      <c r="AR211" s="175" t="s">
        <v>76</v>
      </c>
      <c r="AT211" s="176" t="s">
        <v>68</v>
      </c>
      <c r="AU211" s="176" t="s">
        <v>76</v>
      </c>
      <c r="AY211" s="175" t="s">
        <v>159</v>
      </c>
      <c r="BK211" s="177">
        <f>SUM(BK212:BK213)</f>
        <v>0</v>
      </c>
    </row>
    <row r="212" spans="1:65" s="2" customFormat="1" ht="44.25" customHeight="1">
      <c r="A212" s="36"/>
      <c r="B212" s="37"/>
      <c r="C212" s="180" t="s">
        <v>418</v>
      </c>
      <c r="D212" s="180" t="s">
        <v>161</v>
      </c>
      <c r="E212" s="181" t="s">
        <v>448</v>
      </c>
      <c r="F212" s="182" t="s">
        <v>449</v>
      </c>
      <c r="G212" s="183" t="s">
        <v>230</v>
      </c>
      <c r="H212" s="184">
        <v>101.291</v>
      </c>
      <c r="I212" s="185"/>
      <c r="J212" s="186">
        <f>ROUND(I212*H212,2)</f>
        <v>0</v>
      </c>
      <c r="K212" s="182" t="s">
        <v>459</v>
      </c>
      <c r="L212" s="41"/>
      <c r="M212" s="187" t="s">
        <v>19</v>
      </c>
      <c r="N212" s="188" t="s">
        <v>40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166</v>
      </c>
      <c r="AT212" s="191" t="s">
        <v>161</v>
      </c>
      <c r="AU212" s="191" t="s">
        <v>78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76</v>
      </c>
      <c r="BK212" s="192">
        <f>ROUND(I212*H212,2)</f>
        <v>0</v>
      </c>
      <c r="BL212" s="19" t="s">
        <v>166</v>
      </c>
      <c r="BM212" s="191" t="s">
        <v>1532</v>
      </c>
    </row>
    <row r="213" spans="1:65" s="2" customFormat="1" ht="48">
      <c r="A213" s="36"/>
      <c r="B213" s="37"/>
      <c r="C213" s="180" t="s">
        <v>422</v>
      </c>
      <c r="D213" s="180" t="s">
        <v>161</v>
      </c>
      <c r="E213" s="181" t="s">
        <v>1098</v>
      </c>
      <c r="F213" s="182" t="s">
        <v>1099</v>
      </c>
      <c r="G213" s="183" t="s">
        <v>230</v>
      </c>
      <c r="H213" s="184">
        <v>15.061999999999999</v>
      </c>
      <c r="I213" s="185"/>
      <c r="J213" s="186">
        <f>ROUND(I213*H213,2)</f>
        <v>0</v>
      </c>
      <c r="K213" s="182" t="s">
        <v>459</v>
      </c>
      <c r="L213" s="41"/>
      <c r="M213" s="243" t="s">
        <v>19</v>
      </c>
      <c r="N213" s="244" t="s">
        <v>40</v>
      </c>
      <c r="O213" s="245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166</v>
      </c>
      <c r="AT213" s="191" t="s">
        <v>161</v>
      </c>
      <c r="AU213" s="191" t="s">
        <v>78</v>
      </c>
      <c r="AY213" s="19" t="s">
        <v>159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76</v>
      </c>
      <c r="BK213" s="192">
        <f>ROUND(I213*H213,2)</f>
        <v>0</v>
      </c>
      <c r="BL213" s="19" t="s">
        <v>166</v>
      </c>
      <c r="BM213" s="191" t="s">
        <v>1533</v>
      </c>
    </row>
    <row r="214" spans="1:65" s="2" customFormat="1" ht="6.95" customHeight="1">
      <c r="A214" s="36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41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algorithmName="SHA-512" hashValue="YN/H7+5MAxX3usvthWvtFDeShp6D0sM8jNNgtl7N9N8iWVC8lfahlcZJJO3j9IgKILDW6fv3GdJXFUsIXUmZ5w==" saltValue="jpmUYPHW9deo8EV7wNPx1Lq01jX//lf1tqNUJdDpaG+kfYDlNtyZjmHaOq5yauxS/hQShaWGUyMHP5YaDpPFDA==" spinCount="100000" sheet="1" objects="1" scenarios="1" formatColumns="0" formatRows="0" autoFilter="0"/>
  <autoFilter ref="C92:K21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1534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1535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1103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ROUND((SUM(BE99:BE245)),  2)</f>
        <v>0</v>
      </c>
      <c r="G35" s="36"/>
      <c r="H35" s="36"/>
      <c r="I35" s="126">
        <v>0.21</v>
      </c>
      <c r="J35" s="125">
        <f>ROUND(((SUM(BE99:BE245))*I35),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ROUND((SUM(BF99:BF245)),  2)</f>
        <v>0</v>
      </c>
      <c r="G36" s="36"/>
      <c r="H36" s="36"/>
      <c r="I36" s="126">
        <v>0.15</v>
      </c>
      <c r="J36" s="125">
        <f>ROUND(((SUM(BF99:BF245))*I36),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ROUND((SUM(BG99:BG245)),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ROUND((SUM(BH99:BH245)),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ROUND((SUM(BI99:BI245)),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1534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101-3 - KOMUNIKACE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Kohout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893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683</v>
      </c>
      <c r="E67" s="150"/>
      <c r="F67" s="150"/>
      <c r="G67" s="150"/>
      <c r="H67" s="150"/>
      <c r="I67" s="150"/>
      <c r="J67" s="151">
        <f>J146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684</v>
      </c>
      <c r="E68" s="150"/>
      <c r="F68" s="150"/>
      <c r="G68" s="150"/>
      <c r="H68" s="150"/>
      <c r="I68" s="150"/>
      <c r="J68" s="151">
        <f>J147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135</v>
      </c>
      <c r="E69" s="150"/>
      <c r="F69" s="150"/>
      <c r="G69" s="150"/>
      <c r="H69" s="150"/>
      <c r="I69" s="150"/>
      <c r="J69" s="151">
        <f>J174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136</v>
      </c>
      <c r="E70" s="150"/>
      <c r="F70" s="150"/>
      <c r="G70" s="150"/>
      <c r="H70" s="150"/>
      <c r="I70" s="150"/>
      <c r="J70" s="151">
        <f>J183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137</v>
      </c>
      <c r="E71" s="150"/>
      <c r="F71" s="150"/>
      <c r="G71" s="150"/>
      <c r="H71" s="150"/>
      <c r="I71" s="150"/>
      <c r="J71" s="151">
        <f>J203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138</v>
      </c>
      <c r="E72" s="150"/>
      <c r="F72" s="150"/>
      <c r="G72" s="150"/>
      <c r="H72" s="150"/>
      <c r="I72" s="150"/>
      <c r="J72" s="151">
        <f>J208</f>
        <v>0</v>
      </c>
      <c r="K72" s="99"/>
      <c r="L72" s="152"/>
    </row>
    <row r="73" spans="1:31" s="9" customFormat="1" ht="24.95" customHeight="1">
      <c r="B73" s="142"/>
      <c r="C73" s="143"/>
      <c r="D73" s="144" t="s">
        <v>139</v>
      </c>
      <c r="E73" s="145"/>
      <c r="F73" s="145"/>
      <c r="G73" s="145"/>
      <c r="H73" s="145"/>
      <c r="I73" s="145"/>
      <c r="J73" s="146">
        <f>J211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140</v>
      </c>
      <c r="E74" s="150"/>
      <c r="F74" s="150"/>
      <c r="G74" s="150"/>
      <c r="H74" s="150"/>
      <c r="I74" s="150"/>
      <c r="J74" s="151">
        <f>J212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141</v>
      </c>
      <c r="E75" s="150"/>
      <c r="F75" s="150"/>
      <c r="G75" s="150"/>
      <c r="H75" s="150"/>
      <c r="I75" s="150"/>
      <c r="J75" s="151">
        <f>J222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142</v>
      </c>
      <c r="E76" s="150"/>
      <c r="F76" s="150"/>
      <c r="G76" s="150"/>
      <c r="H76" s="150"/>
      <c r="I76" s="150"/>
      <c r="J76" s="151">
        <f>J228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143</v>
      </c>
      <c r="E77" s="150"/>
      <c r="F77" s="150"/>
      <c r="G77" s="150"/>
      <c r="H77" s="150"/>
      <c r="I77" s="150"/>
      <c r="J77" s="151">
        <f>J238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144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91" t="str">
        <f>E7</f>
        <v>Oprava povrchu komunikací, výměna vodovodu a kanalizace v Klatovech 2022, 1. část</v>
      </c>
      <c r="F87" s="392"/>
      <c r="G87" s="392"/>
      <c r="H87" s="392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1" t="s">
        <v>1534</v>
      </c>
      <c r="F89" s="393"/>
      <c r="G89" s="393"/>
      <c r="H89" s="393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123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45" t="str">
        <f>E11</f>
        <v>SO 101-3 - KOMUNIKACE</v>
      </c>
      <c r="F91" s="393"/>
      <c r="G91" s="393"/>
      <c r="H91" s="393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Klatovy</v>
      </c>
      <c r="G93" s="38"/>
      <c r="H93" s="38"/>
      <c r="I93" s="31" t="s">
        <v>23</v>
      </c>
      <c r="J93" s="61" t="str">
        <f>IF(J14="","",J14)</f>
        <v>21. 12. 2021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E17</f>
        <v>Město Klatovy</v>
      </c>
      <c r="G95" s="38"/>
      <c r="H95" s="38"/>
      <c r="I95" s="31" t="s">
        <v>30</v>
      </c>
      <c r="J95" s="34" t="str">
        <f>E23</f>
        <v xml:space="preserve"> 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IF(E20="","",E20)</f>
        <v>Vyplň údaj</v>
      </c>
      <c r="G96" s="38"/>
      <c r="H96" s="38"/>
      <c r="I96" s="31" t="s">
        <v>32</v>
      </c>
      <c r="J96" s="34" t="str">
        <f>E26</f>
        <v>Kohout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145</v>
      </c>
      <c r="D98" s="156" t="s">
        <v>54</v>
      </c>
      <c r="E98" s="156" t="s">
        <v>50</v>
      </c>
      <c r="F98" s="156" t="s">
        <v>51</v>
      </c>
      <c r="G98" s="156" t="s">
        <v>146</v>
      </c>
      <c r="H98" s="156" t="s">
        <v>147</v>
      </c>
      <c r="I98" s="156" t="s">
        <v>148</v>
      </c>
      <c r="J98" s="156" t="s">
        <v>130</v>
      </c>
      <c r="K98" s="157" t="s">
        <v>149</v>
      </c>
      <c r="L98" s="158"/>
      <c r="M98" s="70" t="s">
        <v>19</v>
      </c>
      <c r="N98" s="71" t="s">
        <v>39</v>
      </c>
      <c r="O98" s="71" t="s">
        <v>150</v>
      </c>
      <c r="P98" s="71" t="s">
        <v>151</v>
      </c>
      <c r="Q98" s="71" t="s">
        <v>152</v>
      </c>
      <c r="R98" s="71" t="s">
        <v>153</v>
      </c>
      <c r="S98" s="71" t="s">
        <v>154</v>
      </c>
      <c r="T98" s="72" t="s">
        <v>155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156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P100+P211</f>
        <v>0</v>
      </c>
      <c r="Q99" s="74"/>
      <c r="R99" s="161">
        <f>R100+R211</f>
        <v>301.25601124000002</v>
      </c>
      <c r="S99" s="74"/>
      <c r="T99" s="162">
        <f>T100+T211</f>
        <v>447.23250000000007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68</v>
      </c>
      <c r="AU99" s="19" t="s">
        <v>131</v>
      </c>
      <c r="BK99" s="163">
        <f>BK100+BK211</f>
        <v>0</v>
      </c>
    </row>
    <row r="100" spans="1:65" s="12" customFormat="1" ht="25.9" customHeight="1">
      <c r="B100" s="164"/>
      <c r="C100" s="165"/>
      <c r="D100" s="166" t="s">
        <v>68</v>
      </c>
      <c r="E100" s="167" t="s">
        <v>157</v>
      </c>
      <c r="F100" s="167" t="s">
        <v>158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P101+P142+P146+P147+P174+P183+P203+P208</f>
        <v>0</v>
      </c>
      <c r="Q100" s="172"/>
      <c r="R100" s="173">
        <f>R101+R142+R146+R147+R174+R183+R203+R208</f>
        <v>301.25601124000002</v>
      </c>
      <c r="S100" s="172"/>
      <c r="T100" s="174">
        <f>T101+T142+T146+T147+T174+T183+T203+T208</f>
        <v>447.23250000000007</v>
      </c>
      <c r="AR100" s="175" t="s">
        <v>76</v>
      </c>
      <c r="AT100" s="176" t="s">
        <v>68</v>
      </c>
      <c r="AU100" s="176" t="s">
        <v>69</v>
      </c>
      <c r="AY100" s="175" t="s">
        <v>159</v>
      </c>
      <c r="BK100" s="177">
        <f>BK101+BK142+BK146+BK147+BK174+BK183+BK203+BK208</f>
        <v>0</v>
      </c>
    </row>
    <row r="101" spans="1:65" s="12" customFormat="1" ht="22.9" customHeight="1">
      <c r="B101" s="164"/>
      <c r="C101" s="165"/>
      <c r="D101" s="166" t="s">
        <v>68</v>
      </c>
      <c r="E101" s="178" t="s">
        <v>76</v>
      </c>
      <c r="F101" s="178" t="s">
        <v>160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SUM(P102:P141)</f>
        <v>0</v>
      </c>
      <c r="Q101" s="172"/>
      <c r="R101" s="173">
        <f>SUM(R102:R141)</f>
        <v>29.786304999999999</v>
      </c>
      <c r="S101" s="172"/>
      <c r="T101" s="174">
        <f>SUM(T102:T141)</f>
        <v>447.23250000000007</v>
      </c>
      <c r="AR101" s="175" t="s">
        <v>76</v>
      </c>
      <c r="AT101" s="176" t="s">
        <v>68</v>
      </c>
      <c r="AU101" s="176" t="s">
        <v>76</v>
      </c>
      <c r="AY101" s="175" t="s">
        <v>159</v>
      </c>
      <c r="BK101" s="177">
        <f>SUM(BK102:BK141)</f>
        <v>0</v>
      </c>
    </row>
    <row r="102" spans="1:65" s="2" customFormat="1" ht="48">
      <c r="A102" s="36"/>
      <c r="B102" s="37"/>
      <c r="C102" s="180" t="s">
        <v>76</v>
      </c>
      <c r="D102" s="180" t="s">
        <v>161</v>
      </c>
      <c r="E102" s="181" t="s">
        <v>1536</v>
      </c>
      <c r="F102" s="182" t="s">
        <v>1537</v>
      </c>
      <c r="G102" s="183" t="s">
        <v>164</v>
      </c>
      <c r="H102" s="184">
        <v>70</v>
      </c>
      <c r="I102" s="185"/>
      <c r="J102" s="186">
        <f>ROUND(I102*H102,2)</f>
        <v>0</v>
      </c>
      <c r="K102" s="182" t="s">
        <v>459</v>
      </c>
      <c r="L102" s="41"/>
      <c r="M102" s="187" t="s">
        <v>19</v>
      </c>
      <c r="N102" s="188" t="s">
        <v>40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166</v>
      </c>
      <c r="AT102" s="191" t="s">
        <v>161</v>
      </c>
      <c r="AU102" s="191" t="s">
        <v>78</v>
      </c>
      <c r="AY102" s="19" t="s">
        <v>159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76</v>
      </c>
      <c r="BK102" s="192">
        <f>ROUND(I102*H102,2)</f>
        <v>0</v>
      </c>
      <c r="BL102" s="19" t="s">
        <v>166</v>
      </c>
      <c r="BM102" s="191" t="s">
        <v>1538</v>
      </c>
    </row>
    <row r="103" spans="1:65" s="13" customFormat="1" ht="11.25">
      <c r="B103" s="193"/>
      <c r="C103" s="194"/>
      <c r="D103" s="195" t="s">
        <v>168</v>
      </c>
      <c r="E103" s="196" t="s">
        <v>19</v>
      </c>
      <c r="F103" s="197" t="s">
        <v>1539</v>
      </c>
      <c r="G103" s="194"/>
      <c r="H103" s="198">
        <v>70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168</v>
      </c>
      <c r="AU103" s="204" t="s">
        <v>78</v>
      </c>
      <c r="AV103" s="13" t="s">
        <v>78</v>
      </c>
      <c r="AW103" s="13" t="s">
        <v>31</v>
      </c>
      <c r="AX103" s="13" t="s">
        <v>76</v>
      </c>
      <c r="AY103" s="204" t="s">
        <v>159</v>
      </c>
    </row>
    <row r="104" spans="1:65" s="2" customFormat="1" ht="60">
      <c r="A104" s="36"/>
      <c r="B104" s="37"/>
      <c r="C104" s="180" t="s">
        <v>78</v>
      </c>
      <c r="D104" s="180" t="s">
        <v>161</v>
      </c>
      <c r="E104" s="181" t="s">
        <v>1540</v>
      </c>
      <c r="F104" s="182" t="s">
        <v>1541</v>
      </c>
      <c r="G104" s="183" t="s">
        <v>164</v>
      </c>
      <c r="H104" s="184">
        <v>16.5</v>
      </c>
      <c r="I104" s="185"/>
      <c r="J104" s="186">
        <f>ROUND(I104*H104,2)</f>
        <v>0</v>
      </c>
      <c r="K104" s="182" t="s">
        <v>459</v>
      </c>
      <c r="L104" s="41"/>
      <c r="M104" s="187" t="s">
        <v>19</v>
      </c>
      <c r="N104" s="188" t="s">
        <v>40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0.29499999999999998</v>
      </c>
      <c r="T104" s="190">
        <f>S104*H104</f>
        <v>4.8674999999999997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166</v>
      </c>
      <c r="AT104" s="191" t="s">
        <v>161</v>
      </c>
      <c r="AU104" s="191" t="s">
        <v>78</v>
      </c>
      <c r="AY104" s="19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76</v>
      </c>
      <c r="BK104" s="192">
        <f>ROUND(I104*H104,2)</f>
        <v>0</v>
      </c>
      <c r="BL104" s="19" t="s">
        <v>166</v>
      </c>
      <c r="BM104" s="191" t="s">
        <v>1542</v>
      </c>
    </row>
    <row r="105" spans="1:65" s="13" customFormat="1" ht="11.25">
      <c r="B105" s="193"/>
      <c r="C105" s="194"/>
      <c r="D105" s="195" t="s">
        <v>168</v>
      </c>
      <c r="E105" s="196" t="s">
        <v>19</v>
      </c>
      <c r="F105" s="197" t="s">
        <v>1543</v>
      </c>
      <c r="G105" s="194"/>
      <c r="H105" s="198">
        <v>16.5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168</v>
      </c>
      <c r="AU105" s="204" t="s">
        <v>78</v>
      </c>
      <c r="AV105" s="13" t="s">
        <v>78</v>
      </c>
      <c r="AW105" s="13" t="s">
        <v>31</v>
      </c>
      <c r="AX105" s="13" t="s">
        <v>76</v>
      </c>
      <c r="AY105" s="204" t="s">
        <v>159</v>
      </c>
    </row>
    <row r="106" spans="1:65" s="2" customFormat="1" ht="55.5" customHeight="1">
      <c r="A106" s="36"/>
      <c r="B106" s="37"/>
      <c r="C106" s="180" t="s">
        <v>175</v>
      </c>
      <c r="D106" s="180" t="s">
        <v>161</v>
      </c>
      <c r="E106" s="181" t="s">
        <v>1544</v>
      </c>
      <c r="F106" s="182" t="s">
        <v>1545</v>
      </c>
      <c r="G106" s="183" t="s">
        <v>164</v>
      </c>
      <c r="H106" s="184">
        <v>240</v>
      </c>
      <c r="I106" s="185"/>
      <c r="J106" s="186">
        <f>ROUND(I106*H106,2)</f>
        <v>0</v>
      </c>
      <c r="K106" s="182" t="s">
        <v>459</v>
      </c>
      <c r="L106" s="41"/>
      <c r="M106" s="187" t="s">
        <v>19</v>
      </c>
      <c r="N106" s="188" t="s">
        <v>40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0.22</v>
      </c>
      <c r="T106" s="190">
        <f>S106*H106</f>
        <v>52.8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166</v>
      </c>
      <c r="AT106" s="191" t="s">
        <v>161</v>
      </c>
      <c r="AU106" s="191" t="s">
        <v>78</v>
      </c>
      <c r="AY106" s="19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76</v>
      </c>
      <c r="BK106" s="192">
        <f>ROUND(I106*H106,2)</f>
        <v>0</v>
      </c>
      <c r="BL106" s="19" t="s">
        <v>166</v>
      </c>
      <c r="BM106" s="191" t="s">
        <v>1546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1547</v>
      </c>
      <c r="G107" s="194"/>
      <c r="H107" s="198">
        <v>240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76</v>
      </c>
      <c r="AY107" s="204" t="s">
        <v>159</v>
      </c>
    </row>
    <row r="108" spans="1:65" s="2" customFormat="1" ht="48">
      <c r="A108" s="36"/>
      <c r="B108" s="37"/>
      <c r="C108" s="180" t="s">
        <v>166</v>
      </c>
      <c r="D108" s="180" t="s">
        <v>161</v>
      </c>
      <c r="E108" s="181" t="s">
        <v>1548</v>
      </c>
      <c r="F108" s="182" t="s">
        <v>1549</v>
      </c>
      <c r="G108" s="183" t="s">
        <v>164</v>
      </c>
      <c r="H108" s="184">
        <v>143</v>
      </c>
      <c r="I108" s="185"/>
      <c r="J108" s="186">
        <f>ROUND(I108*H108,2)</f>
        <v>0</v>
      </c>
      <c r="K108" s="182" t="s">
        <v>459</v>
      </c>
      <c r="L108" s="41"/>
      <c r="M108" s="187" t="s">
        <v>19</v>
      </c>
      <c r="N108" s="188" t="s">
        <v>40</v>
      </c>
      <c r="O108" s="66"/>
      <c r="P108" s="189">
        <f>O108*H108</f>
        <v>0</v>
      </c>
      <c r="Q108" s="189">
        <v>5.0000000000000002E-5</v>
      </c>
      <c r="R108" s="189">
        <f>Q108*H108</f>
        <v>7.1500000000000001E-3</v>
      </c>
      <c r="S108" s="189">
        <v>0.115</v>
      </c>
      <c r="T108" s="190">
        <f>S108*H108</f>
        <v>16.445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166</v>
      </c>
      <c r="AT108" s="191" t="s">
        <v>161</v>
      </c>
      <c r="AU108" s="191" t="s">
        <v>78</v>
      </c>
      <c r="AY108" s="19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76</v>
      </c>
      <c r="BK108" s="192">
        <f>ROUND(I108*H108,2)</f>
        <v>0</v>
      </c>
      <c r="BL108" s="19" t="s">
        <v>166</v>
      </c>
      <c r="BM108" s="191" t="s">
        <v>1550</v>
      </c>
    </row>
    <row r="109" spans="1:65" s="13" customFormat="1" ht="11.25">
      <c r="B109" s="193"/>
      <c r="C109" s="194"/>
      <c r="D109" s="195" t="s">
        <v>168</v>
      </c>
      <c r="E109" s="196" t="s">
        <v>19</v>
      </c>
      <c r="F109" s="197" t="s">
        <v>1551</v>
      </c>
      <c r="G109" s="194"/>
      <c r="H109" s="198">
        <v>143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168</v>
      </c>
      <c r="AU109" s="204" t="s">
        <v>78</v>
      </c>
      <c r="AV109" s="13" t="s">
        <v>78</v>
      </c>
      <c r="AW109" s="13" t="s">
        <v>31</v>
      </c>
      <c r="AX109" s="13" t="s">
        <v>76</v>
      </c>
      <c r="AY109" s="204" t="s">
        <v>159</v>
      </c>
    </row>
    <row r="110" spans="1:65" s="2" customFormat="1" ht="48">
      <c r="A110" s="36"/>
      <c r="B110" s="37"/>
      <c r="C110" s="180" t="s">
        <v>185</v>
      </c>
      <c r="D110" s="180" t="s">
        <v>161</v>
      </c>
      <c r="E110" s="181" t="s">
        <v>1117</v>
      </c>
      <c r="F110" s="182" t="s">
        <v>1118</v>
      </c>
      <c r="G110" s="183" t="s">
        <v>164</v>
      </c>
      <c r="H110" s="184">
        <v>1505.5</v>
      </c>
      <c r="I110" s="185"/>
      <c r="J110" s="186">
        <f>ROUND(I110*H110,2)</f>
        <v>0</v>
      </c>
      <c r="K110" s="182" t="s">
        <v>459</v>
      </c>
      <c r="L110" s="41"/>
      <c r="M110" s="187" t="s">
        <v>19</v>
      </c>
      <c r="N110" s="188" t="s">
        <v>40</v>
      </c>
      <c r="O110" s="66"/>
      <c r="P110" s="189">
        <f>O110*H110</f>
        <v>0</v>
      </c>
      <c r="Q110" s="189">
        <v>9.0000000000000006E-5</v>
      </c>
      <c r="R110" s="189">
        <f>Q110*H110</f>
        <v>0.135495</v>
      </c>
      <c r="S110" s="189">
        <v>0.23</v>
      </c>
      <c r="T110" s="190">
        <f>S110*H110</f>
        <v>346.26500000000004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166</v>
      </c>
      <c r="AT110" s="191" t="s">
        <v>161</v>
      </c>
      <c r="AU110" s="191" t="s">
        <v>78</v>
      </c>
      <c r="AY110" s="19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76</v>
      </c>
      <c r="BK110" s="192">
        <f>ROUND(I110*H110,2)</f>
        <v>0</v>
      </c>
      <c r="BL110" s="19" t="s">
        <v>166</v>
      </c>
      <c r="BM110" s="191" t="s">
        <v>1552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1553</v>
      </c>
      <c r="G111" s="194"/>
      <c r="H111" s="198">
        <v>1505.5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76</v>
      </c>
      <c r="AY111" s="204" t="s">
        <v>159</v>
      </c>
    </row>
    <row r="112" spans="1:65" s="2" customFormat="1" ht="48">
      <c r="A112" s="36"/>
      <c r="B112" s="37"/>
      <c r="C112" s="180" t="s">
        <v>189</v>
      </c>
      <c r="D112" s="180" t="s">
        <v>161</v>
      </c>
      <c r="E112" s="181" t="s">
        <v>902</v>
      </c>
      <c r="F112" s="182" t="s">
        <v>903</v>
      </c>
      <c r="G112" s="183" t="s">
        <v>182</v>
      </c>
      <c r="H112" s="184">
        <v>131</v>
      </c>
      <c r="I112" s="185"/>
      <c r="J112" s="186">
        <f>ROUND(I112*H112,2)</f>
        <v>0</v>
      </c>
      <c r="K112" s="182" t="s">
        <v>459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0.20499999999999999</v>
      </c>
      <c r="T112" s="190">
        <f>S112*H112</f>
        <v>26.854999999999997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166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166</v>
      </c>
      <c r="BM112" s="191" t="s">
        <v>1554</v>
      </c>
    </row>
    <row r="113" spans="1:65" s="13" customFormat="1" ht="11.25">
      <c r="B113" s="193"/>
      <c r="C113" s="194"/>
      <c r="D113" s="195" t="s">
        <v>168</v>
      </c>
      <c r="E113" s="196" t="s">
        <v>19</v>
      </c>
      <c r="F113" s="197" t="s">
        <v>1555</v>
      </c>
      <c r="G113" s="194"/>
      <c r="H113" s="198">
        <v>131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78</v>
      </c>
      <c r="AV113" s="13" t="s">
        <v>78</v>
      </c>
      <c r="AW113" s="13" t="s">
        <v>31</v>
      </c>
      <c r="AX113" s="13" t="s">
        <v>76</v>
      </c>
      <c r="AY113" s="204" t="s">
        <v>159</v>
      </c>
    </row>
    <row r="114" spans="1:65" s="2" customFormat="1" ht="36">
      <c r="A114" s="36"/>
      <c r="B114" s="37"/>
      <c r="C114" s="180" t="s">
        <v>194</v>
      </c>
      <c r="D114" s="180" t="s">
        <v>161</v>
      </c>
      <c r="E114" s="181" t="s">
        <v>1556</v>
      </c>
      <c r="F114" s="182" t="s">
        <v>1557</v>
      </c>
      <c r="G114" s="183" t="s">
        <v>197</v>
      </c>
      <c r="H114" s="184">
        <v>425.35</v>
      </c>
      <c r="I114" s="185"/>
      <c r="J114" s="186">
        <f>ROUND(I114*H114,2)</f>
        <v>0</v>
      </c>
      <c r="K114" s="182" t="s">
        <v>459</v>
      </c>
      <c r="L114" s="41"/>
      <c r="M114" s="187" t="s">
        <v>19</v>
      </c>
      <c r="N114" s="188" t="s">
        <v>40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166</v>
      </c>
      <c r="AT114" s="191" t="s">
        <v>161</v>
      </c>
      <c r="AU114" s="191" t="s">
        <v>78</v>
      </c>
      <c r="AY114" s="19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76</v>
      </c>
      <c r="BK114" s="192">
        <f>ROUND(I114*H114,2)</f>
        <v>0</v>
      </c>
      <c r="BL114" s="19" t="s">
        <v>166</v>
      </c>
      <c r="BM114" s="191" t="s">
        <v>1558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1559</v>
      </c>
      <c r="G115" s="194"/>
      <c r="H115" s="198">
        <v>425.35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78</v>
      </c>
      <c r="AV115" s="13" t="s">
        <v>78</v>
      </c>
      <c r="AW115" s="13" t="s">
        <v>31</v>
      </c>
      <c r="AX115" s="13" t="s">
        <v>76</v>
      </c>
      <c r="AY115" s="204" t="s">
        <v>159</v>
      </c>
    </row>
    <row r="116" spans="1:65" s="2" customFormat="1" ht="44.25" customHeight="1">
      <c r="A116" s="36"/>
      <c r="B116" s="37"/>
      <c r="C116" s="180" t="s">
        <v>203</v>
      </c>
      <c r="D116" s="180" t="s">
        <v>161</v>
      </c>
      <c r="E116" s="181" t="s">
        <v>1560</v>
      </c>
      <c r="F116" s="182" t="s">
        <v>1561</v>
      </c>
      <c r="G116" s="183" t="s">
        <v>197</v>
      </c>
      <c r="H116" s="184">
        <v>11.7</v>
      </c>
      <c r="I116" s="185"/>
      <c r="J116" s="186">
        <f>ROUND(I116*H116,2)</f>
        <v>0</v>
      </c>
      <c r="K116" s="182" t="s">
        <v>459</v>
      </c>
      <c r="L116" s="41"/>
      <c r="M116" s="187" t="s">
        <v>19</v>
      </c>
      <c r="N116" s="188" t="s">
        <v>40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78</v>
      </c>
      <c r="AY116" s="19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76</v>
      </c>
      <c r="BK116" s="192">
        <f>ROUND(I116*H116,2)</f>
        <v>0</v>
      </c>
      <c r="BL116" s="19" t="s">
        <v>166</v>
      </c>
      <c r="BM116" s="191" t="s">
        <v>1562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1563</v>
      </c>
      <c r="G117" s="194"/>
      <c r="H117" s="198">
        <v>11.7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76</v>
      </c>
      <c r="AY117" s="204" t="s">
        <v>159</v>
      </c>
    </row>
    <row r="118" spans="1:65" s="2" customFormat="1" ht="44.25" customHeight="1">
      <c r="A118" s="36"/>
      <c r="B118" s="37"/>
      <c r="C118" s="180" t="s">
        <v>208</v>
      </c>
      <c r="D118" s="180" t="s">
        <v>161</v>
      </c>
      <c r="E118" s="181" t="s">
        <v>1123</v>
      </c>
      <c r="F118" s="182" t="s">
        <v>1124</v>
      </c>
      <c r="G118" s="183" t="s">
        <v>197</v>
      </c>
      <c r="H118" s="184">
        <v>51.9</v>
      </c>
      <c r="I118" s="185"/>
      <c r="J118" s="186">
        <f>ROUND(I118*H118,2)</f>
        <v>0</v>
      </c>
      <c r="K118" s="182" t="s">
        <v>459</v>
      </c>
      <c r="L118" s="41"/>
      <c r="M118" s="187" t="s">
        <v>19</v>
      </c>
      <c r="N118" s="188" t="s">
        <v>40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166</v>
      </c>
      <c r="AT118" s="191" t="s">
        <v>161</v>
      </c>
      <c r="AU118" s="191" t="s">
        <v>78</v>
      </c>
      <c r="AY118" s="19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76</v>
      </c>
      <c r="BK118" s="192">
        <f>ROUND(I118*H118,2)</f>
        <v>0</v>
      </c>
      <c r="BL118" s="19" t="s">
        <v>166</v>
      </c>
      <c r="BM118" s="191" t="s">
        <v>1564</v>
      </c>
    </row>
    <row r="119" spans="1:65" s="13" customFormat="1" ht="22.5">
      <c r="B119" s="193"/>
      <c r="C119" s="194"/>
      <c r="D119" s="195" t="s">
        <v>168</v>
      </c>
      <c r="E119" s="196" t="s">
        <v>19</v>
      </c>
      <c r="F119" s="197" t="s">
        <v>1565</v>
      </c>
      <c r="G119" s="194"/>
      <c r="H119" s="198">
        <v>51.9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78</v>
      </c>
      <c r="AV119" s="13" t="s">
        <v>78</v>
      </c>
      <c r="AW119" s="13" t="s">
        <v>31</v>
      </c>
      <c r="AX119" s="13" t="s">
        <v>76</v>
      </c>
      <c r="AY119" s="204" t="s">
        <v>159</v>
      </c>
    </row>
    <row r="120" spans="1:65" s="2" customFormat="1" ht="48">
      <c r="A120" s="36"/>
      <c r="B120" s="37"/>
      <c r="C120" s="180" t="s">
        <v>213</v>
      </c>
      <c r="D120" s="180" t="s">
        <v>161</v>
      </c>
      <c r="E120" s="181" t="s">
        <v>1566</v>
      </c>
      <c r="F120" s="182" t="s">
        <v>1567</v>
      </c>
      <c r="G120" s="183" t="s">
        <v>197</v>
      </c>
      <c r="H120" s="184">
        <v>75.599999999999994</v>
      </c>
      <c r="I120" s="185"/>
      <c r="J120" s="186">
        <f>ROUND(I120*H120,2)</f>
        <v>0</v>
      </c>
      <c r="K120" s="182" t="s">
        <v>459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166</v>
      </c>
      <c r="AT120" s="191" t="s">
        <v>161</v>
      </c>
      <c r="AU120" s="191" t="s">
        <v>78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166</v>
      </c>
      <c r="BM120" s="191" t="s">
        <v>1568</v>
      </c>
    </row>
    <row r="121" spans="1:65" s="13" customFormat="1" ht="11.25">
      <c r="B121" s="193"/>
      <c r="C121" s="194"/>
      <c r="D121" s="195" t="s">
        <v>168</v>
      </c>
      <c r="E121" s="196" t="s">
        <v>19</v>
      </c>
      <c r="F121" s="197" t="s">
        <v>1569</v>
      </c>
      <c r="G121" s="194"/>
      <c r="H121" s="198">
        <v>75.599999999999994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78</v>
      </c>
      <c r="AV121" s="13" t="s">
        <v>78</v>
      </c>
      <c r="AW121" s="13" t="s">
        <v>31</v>
      </c>
      <c r="AX121" s="13" t="s">
        <v>76</v>
      </c>
      <c r="AY121" s="204" t="s">
        <v>159</v>
      </c>
    </row>
    <row r="122" spans="1:65" s="2" customFormat="1" ht="36">
      <c r="A122" s="36"/>
      <c r="B122" s="37"/>
      <c r="C122" s="180" t="s">
        <v>218</v>
      </c>
      <c r="D122" s="180" t="s">
        <v>161</v>
      </c>
      <c r="E122" s="181" t="s">
        <v>214</v>
      </c>
      <c r="F122" s="182" t="s">
        <v>924</v>
      </c>
      <c r="G122" s="183" t="s">
        <v>164</v>
      </c>
      <c r="H122" s="184">
        <v>168</v>
      </c>
      <c r="I122" s="185"/>
      <c r="J122" s="186">
        <f>ROUND(I122*H122,2)</f>
        <v>0</v>
      </c>
      <c r="K122" s="182" t="s">
        <v>459</v>
      </c>
      <c r="L122" s="41"/>
      <c r="M122" s="187" t="s">
        <v>19</v>
      </c>
      <c r="N122" s="188" t="s">
        <v>40</v>
      </c>
      <c r="O122" s="66"/>
      <c r="P122" s="189">
        <f>O122*H122</f>
        <v>0</v>
      </c>
      <c r="Q122" s="189">
        <v>8.4999999999999995E-4</v>
      </c>
      <c r="R122" s="189">
        <f>Q122*H122</f>
        <v>0.14279999999999998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78</v>
      </c>
      <c r="AY122" s="19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166</v>
      </c>
      <c r="BM122" s="191" t="s">
        <v>1570</v>
      </c>
    </row>
    <row r="123" spans="1:65" s="13" customFormat="1" ht="11.25">
      <c r="B123" s="193"/>
      <c r="C123" s="194"/>
      <c r="D123" s="195" t="s">
        <v>168</v>
      </c>
      <c r="E123" s="196" t="s">
        <v>19</v>
      </c>
      <c r="F123" s="197" t="s">
        <v>1571</v>
      </c>
      <c r="G123" s="194"/>
      <c r="H123" s="198">
        <v>168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168</v>
      </c>
      <c r="AU123" s="204" t="s">
        <v>78</v>
      </c>
      <c r="AV123" s="13" t="s">
        <v>78</v>
      </c>
      <c r="AW123" s="13" t="s">
        <v>31</v>
      </c>
      <c r="AX123" s="13" t="s">
        <v>76</v>
      </c>
      <c r="AY123" s="204" t="s">
        <v>159</v>
      </c>
    </row>
    <row r="124" spans="1:65" s="2" customFormat="1" ht="44.25" customHeight="1">
      <c r="A124" s="36"/>
      <c r="B124" s="37"/>
      <c r="C124" s="180" t="s">
        <v>222</v>
      </c>
      <c r="D124" s="180" t="s">
        <v>161</v>
      </c>
      <c r="E124" s="181" t="s">
        <v>219</v>
      </c>
      <c r="F124" s="182" t="s">
        <v>220</v>
      </c>
      <c r="G124" s="183" t="s">
        <v>164</v>
      </c>
      <c r="H124" s="184">
        <v>168</v>
      </c>
      <c r="I124" s="185"/>
      <c r="J124" s="186">
        <f>ROUND(I124*H124,2)</f>
        <v>0</v>
      </c>
      <c r="K124" s="182" t="s">
        <v>459</v>
      </c>
      <c r="L124" s="41"/>
      <c r="M124" s="187" t="s">
        <v>19</v>
      </c>
      <c r="N124" s="188" t="s">
        <v>40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166</v>
      </c>
      <c r="AT124" s="191" t="s">
        <v>161</v>
      </c>
      <c r="AU124" s="191" t="s">
        <v>78</v>
      </c>
      <c r="AY124" s="19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76</v>
      </c>
      <c r="BK124" s="192">
        <f>ROUND(I124*H124,2)</f>
        <v>0</v>
      </c>
      <c r="BL124" s="19" t="s">
        <v>166</v>
      </c>
      <c r="BM124" s="191" t="s">
        <v>1572</v>
      </c>
    </row>
    <row r="125" spans="1:65" s="2" customFormat="1" ht="60">
      <c r="A125" s="36"/>
      <c r="B125" s="37"/>
      <c r="C125" s="180" t="s">
        <v>227</v>
      </c>
      <c r="D125" s="180" t="s">
        <v>161</v>
      </c>
      <c r="E125" s="181" t="s">
        <v>1134</v>
      </c>
      <c r="F125" s="182" t="s">
        <v>1135</v>
      </c>
      <c r="G125" s="183" t="s">
        <v>197</v>
      </c>
      <c r="H125" s="184">
        <v>477.25</v>
      </c>
      <c r="I125" s="185"/>
      <c r="J125" s="186">
        <f>ROUND(I125*H125,2)</f>
        <v>0</v>
      </c>
      <c r="K125" s="182" t="s">
        <v>459</v>
      </c>
      <c r="L125" s="41"/>
      <c r="M125" s="187" t="s">
        <v>19</v>
      </c>
      <c r="N125" s="188" t="s">
        <v>40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78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76</v>
      </c>
      <c r="BK125" s="192">
        <f>ROUND(I125*H125,2)</f>
        <v>0</v>
      </c>
      <c r="BL125" s="19" t="s">
        <v>166</v>
      </c>
      <c r="BM125" s="191" t="s">
        <v>1573</v>
      </c>
    </row>
    <row r="126" spans="1:65" s="13" customFormat="1" ht="11.25">
      <c r="B126" s="193"/>
      <c r="C126" s="194"/>
      <c r="D126" s="195" t="s">
        <v>168</v>
      </c>
      <c r="E126" s="196" t="s">
        <v>19</v>
      </c>
      <c r="F126" s="197" t="s">
        <v>1574</v>
      </c>
      <c r="G126" s="194"/>
      <c r="H126" s="198">
        <v>477.25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78</v>
      </c>
      <c r="AV126" s="13" t="s">
        <v>78</v>
      </c>
      <c r="AW126" s="13" t="s">
        <v>31</v>
      </c>
      <c r="AX126" s="13" t="s">
        <v>76</v>
      </c>
      <c r="AY126" s="204" t="s">
        <v>159</v>
      </c>
    </row>
    <row r="127" spans="1:65" s="2" customFormat="1" ht="44.25" customHeight="1">
      <c r="A127" s="36"/>
      <c r="B127" s="37"/>
      <c r="C127" s="180" t="s">
        <v>233</v>
      </c>
      <c r="D127" s="180" t="s">
        <v>161</v>
      </c>
      <c r="E127" s="181" t="s">
        <v>1138</v>
      </c>
      <c r="F127" s="182" t="s">
        <v>1139</v>
      </c>
      <c r="G127" s="183" t="s">
        <v>230</v>
      </c>
      <c r="H127" s="184">
        <v>859.05</v>
      </c>
      <c r="I127" s="185"/>
      <c r="J127" s="186">
        <f>ROUND(I127*H127,2)</f>
        <v>0</v>
      </c>
      <c r="K127" s="182" t="s">
        <v>459</v>
      </c>
      <c r="L127" s="41"/>
      <c r="M127" s="187" t="s">
        <v>19</v>
      </c>
      <c r="N127" s="188" t="s">
        <v>40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166</v>
      </c>
      <c r="AT127" s="191" t="s">
        <v>161</v>
      </c>
      <c r="AU127" s="191" t="s">
        <v>78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76</v>
      </c>
      <c r="BK127" s="192">
        <f>ROUND(I127*H127,2)</f>
        <v>0</v>
      </c>
      <c r="BL127" s="19" t="s">
        <v>166</v>
      </c>
      <c r="BM127" s="191" t="s">
        <v>1575</v>
      </c>
    </row>
    <row r="128" spans="1:65" s="13" customFormat="1" ht="11.25">
      <c r="B128" s="193"/>
      <c r="C128" s="194"/>
      <c r="D128" s="195" t="s">
        <v>168</v>
      </c>
      <c r="E128" s="196" t="s">
        <v>19</v>
      </c>
      <c r="F128" s="197" t="s">
        <v>1576</v>
      </c>
      <c r="G128" s="194"/>
      <c r="H128" s="198">
        <v>859.05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78</v>
      </c>
      <c r="AV128" s="13" t="s">
        <v>78</v>
      </c>
      <c r="AW128" s="13" t="s">
        <v>31</v>
      </c>
      <c r="AX128" s="13" t="s">
        <v>76</v>
      </c>
      <c r="AY128" s="204" t="s">
        <v>159</v>
      </c>
    </row>
    <row r="129" spans="1:65" s="2" customFormat="1" ht="44.25" customHeight="1">
      <c r="A129" s="36"/>
      <c r="B129" s="37"/>
      <c r="C129" s="180" t="s">
        <v>8</v>
      </c>
      <c r="D129" s="180" t="s">
        <v>161</v>
      </c>
      <c r="E129" s="181" t="s">
        <v>1142</v>
      </c>
      <c r="F129" s="182" t="s">
        <v>743</v>
      </c>
      <c r="G129" s="183" t="s">
        <v>197</v>
      </c>
      <c r="H129" s="184">
        <v>74.36</v>
      </c>
      <c r="I129" s="185"/>
      <c r="J129" s="186">
        <f>ROUND(I129*H129,2)</f>
        <v>0</v>
      </c>
      <c r="K129" s="182" t="s">
        <v>459</v>
      </c>
      <c r="L129" s="41"/>
      <c r="M129" s="187" t="s">
        <v>19</v>
      </c>
      <c r="N129" s="188" t="s">
        <v>40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166</v>
      </c>
      <c r="AT129" s="191" t="s">
        <v>161</v>
      </c>
      <c r="AU129" s="191" t="s">
        <v>78</v>
      </c>
      <c r="AY129" s="19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76</v>
      </c>
      <c r="BK129" s="192">
        <f>ROUND(I129*H129,2)</f>
        <v>0</v>
      </c>
      <c r="BL129" s="19" t="s">
        <v>166</v>
      </c>
      <c r="BM129" s="191" t="s">
        <v>1577</v>
      </c>
    </row>
    <row r="130" spans="1:65" s="13" customFormat="1" ht="11.25">
      <c r="B130" s="193"/>
      <c r="C130" s="194"/>
      <c r="D130" s="195" t="s">
        <v>168</v>
      </c>
      <c r="E130" s="196" t="s">
        <v>19</v>
      </c>
      <c r="F130" s="197" t="s">
        <v>1578</v>
      </c>
      <c r="G130" s="194"/>
      <c r="H130" s="198">
        <v>74.36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78</v>
      </c>
      <c r="AV130" s="13" t="s">
        <v>78</v>
      </c>
      <c r="AW130" s="13" t="s">
        <v>31</v>
      </c>
      <c r="AX130" s="13" t="s">
        <v>76</v>
      </c>
      <c r="AY130" s="204" t="s">
        <v>159</v>
      </c>
    </row>
    <row r="131" spans="1:65" s="2" customFormat="1" ht="66.75" customHeight="1">
      <c r="A131" s="36"/>
      <c r="B131" s="37"/>
      <c r="C131" s="180" t="s">
        <v>243</v>
      </c>
      <c r="D131" s="180" t="s">
        <v>161</v>
      </c>
      <c r="E131" s="181" t="s">
        <v>234</v>
      </c>
      <c r="F131" s="182" t="s">
        <v>1145</v>
      </c>
      <c r="G131" s="183" t="s">
        <v>197</v>
      </c>
      <c r="H131" s="184">
        <v>9.3149999999999995</v>
      </c>
      <c r="I131" s="185"/>
      <c r="J131" s="186">
        <f>ROUND(I131*H131,2)</f>
        <v>0</v>
      </c>
      <c r="K131" s="182" t="s">
        <v>459</v>
      </c>
      <c r="L131" s="41"/>
      <c r="M131" s="187" t="s">
        <v>19</v>
      </c>
      <c r="N131" s="188" t="s">
        <v>40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166</v>
      </c>
      <c r="AT131" s="191" t="s">
        <v>161</v>
      </c>
      <c r="AU131" s="191" t="s">
        <v>78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76</v>
      </c>
      <c r="BK131" s="192">
        <f>ROUND(I131*H131,2)</f>
        <v>0</v>
      </c>
      <c r="BL131" s="19" t="s">
        <v>166</v>
      </c>
      <c r="BM131" s="191" t="s">
        <v>1579</v>
      </c>
    </row>
    <row r="132" spans="1:65" s="13" customFormat="1" ht="11.25">
      <c r="B132" s="193"/>
      <c r="C132" s="194"/>
      <c r="D132" s="195" t="s">
        <v>168</v>
      </c>
      <c r="E132" s="196" t="s">
        <v>19</v>
      </c>
      <c r="F132" s="197" t="s">
        <v>1580</v>
      </c>
      <c r="G132" s="194"/>
      <c r="H132" s="198">
        <v>9.3149999999999995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78</v>
      </c>
      <c r="AV132" s="13" t="s">
        <v>78</v>
      </c>
      <c r="AW132" s="13" t="s">
        <v>31</v>
      </c>
      <c r="AX132" s="13" t="s">
        <v>76</v>
      </c>
      <c r="AY132" s="204" t="s">
        <v>159</v>
      </c>
    </row>
    <row r="133" spans="1:65" s="2" customFormat="1" ht="16.5" customHeight="1">
      <c r="A133" s="36"/>
      <c r="B133" s="37"/>
      <c r="C133" s="216" t="s">
        <v>248</v>
      </c>
      <c r="D133" s="216" t="s">
        <v>238</v>
      </c>
      <c r="E133" s="217" t="s">
        <v>1581</v>
      </c>
      <c r="F133" s="218" t="s">
        <v>1582</v>
      </c>
      <c r="G133" s="219" t="s">
        <v>230</v>
      </c>
      <c r="H133" s="220">
        <v>18.63</v>
      </c>
      <c r="I133" s="221"/>
      <c r="J133" s="222">
        <f>ROUND(I133*H133,2)</f>
        <v>0</v>
      </c>
      <c r="K133" s="218" t="s">
        <v>459</v>
      </c>
      <c r="L133" s="223"/>
      <c r="M133" s="224" t="s">
        <v>19</v>
      </c>
      <c r="N133" s="225" t="s">
        <v>40</v>
      </c>
      <c r="O133" s="66"/>
      <c r="P133" s="189">
        <f>O133*H133</f>
        <v>0</v>
      </c>
      <c r="Q133" s="189">
        <v>1</v>
      </c>
      <c r="R133" s="189">
        <f>Q133*H133</f>
        <v>18.63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203</v>
      </c>
      <c r="AT133" s="191" t="s">
        <v>238</v>
      </c>
      <c r="AU133" s="191" t="s">
        <v>78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76</v>
      </c>
      <c r="BK133" s="192">
        <f>ROUND(I133*H133,2)</f>
        <v>0</v>
      </c>
      <c r="BL133" s="19" t="s">
        <v>166</v>
      </c>
      <c r="BM133" s="191" t="s">
        <v>1583</v>
      </c>
    </row>
    <row r="134" spans="1:65" s="13" customFormat="1" ht="11.25">
      <c r="B134" s="193"/>
      <c r="C134" s="194"/>
      <c r="D134" s="195" t="s">
        <v>168</v>
      </c>
      <c r="E134" s="194"/>
      <c r="F134" s="197" t="s">
        <v>1584</v>
      </c>
      <c r="G134" s="194"/>
      <c r="H134" s="198">
        <v>18.63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168</v>
      </c>
      <c r="AU134" s="204" t="s">
        <v>78</v>
      </c>
      <c r="AV134" s="13" t="s">
        <v>78</v>
      </c>
      <c r="AW134" s="13" t="s">
        <v>4</v>
      </c>
      <c r="AX134" s="13" t="s">
        <v>76</v>
      </c>
      <c r="AY134" s="204" t="s">
        <v>159</v>
      </c>
    </row>
    <row r="135" spans="1:65" s="2" customFormat="1" ht="21.75" customHeight="1">
      <c r="A135" s="36"/>
      <c r="B135" s="37"/>
      <c r="C135" s="180" t="s">
        <v>253</v>
      </c>
      <c r="D135" s="180" t="s">
        <v>161</v>
      </c>
      <c r="E135" s="181" t="s">
        <v>1152</v>
      </c>
      <c r="F135" s="182" t="s">
        <v>1153</v>
      </c>
      <c r="G135" s="183" t="s">
        <v>164</v>
      </c>
      <c r="H135" s="184">
        <v>362</v>
      </c>
      <c r="I135" s="185"/>
      <c r="J135" s="186">
        <f>ROUND(I135*H135,2)</f>
        <v>0</v>
      </c>
      <c r="K135" s="182" t="s">
        <v>459</v>
      </c>
      <c r="L135" s="41"/>
      <c r="M135" s="187" t="s">
        <v>19</v>
      </c>
      <c r="N135" s="188" t="s">
        <v>40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166</v>
      </c>
      <c r="AT135" s="191" t="s">
        <v>161</v>
      </c>
      <c r="AU135" s="191" t="s">
        <v>78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76</v>
      </c>
      <c r="BK135" s="192">
        <f>ROUND(I135*H135,2)</f>
        <v>0</v>
      </c>
      <c r="BL135" s="19" t="s">
        <v>166</v>
      </c>
      <c r="BM135" s="191" t="s">
        <v>1585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1586</v>
      </c>
      <c r="G136" s="194"/>
      <c r="H136" s="198">
        <v>362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76</v>
      </c>
      <c r="AY136" s="204" t="s">
        <v>159</v>
      </c>
    </row>
    <row r="137" spans="1:65" s="2" customFormat="1" ht="16.5" customHeight="1">
      <c r="A137" s="36"/>
      <c r="B137" s="37"/>
      <c r="C137" s="216" t="s">
        <v>259</v>
      </c>
      <c r="D137" s="216" t="s">
        <v>238</v>
      </c>
      <c r="E137" s="217" t="s">
        <v>1156</v>
      </c>
      <c r="F137" s="218" t="s">
        <v>1157</v>
      </c>
      <c r="G137" s="219" t="s">
        <v>256</v>
      </c>
      <c r="H137" s="220">
        <v>10.86</v>
      </c>
      <c r="I137" s="221"/>
      <c r="J137" s="222">
        <f>ROUND(I137*H137,2)</f>
        <v>0</v>
      </c>
      <c r="K137" s="218" t="s">
        <v>459</v>
      </c>
      <c r="L137" s="223"/>
      <c r="M137" s="224" t="s">
        <v>19</v>
      </c>
      <c r="N137" s="225" t="s">
        <v>40</v>
      </c>
      <c r="O137" s="66"/>
      <c r="P137" s="189">
        <f>O137*H137</f>
        <v>0</v>
      </c>
      <c r="Q137" s="189">
        <v>1E-3</v>
      </c>
      <c r="R137" s="189">
        <f>Q137*H137</f>
        <v>1.086E-2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203</v>
      </c>
      <c r="AT137" s="191" t="s">
        <v>238</v>
      </c>
      <c r="AU137" s="191" t="s">
        <v>78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166</v>
      </c>
      <c r="BM137" s="191" t="s">
        <v>1587</v>
      </c>
    </row>
    <row r="138" spans="1:65" s="13" customFormat="1" ht="11.25">
      <c r="B138" s="193"/>
      <c r="C138" s="194"/>
      <c r="D138" s="195" t="s">
        <v>168</v>
      </c>
      <c r="E138" s="194"/>
      <c r="F138" s="197" t="s">
        <v>1588</v>
      </c>
      <c r="G138" s="194"/>
      <c r="H138" s="198">
        <v>10.86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78</v>
      </c>
      <c r="AV138" s="13" t="s">
        <v>78</v>
      </c>
      <c r="AW138" s="13" t="s">
        <v>4</v>
      </c>
      <c r="AX138" s="13" t="s">
        <v>76</v>
      </c>
      <c r="AY138" s="204" t="s">
        <v>159</v>
      </c>
    </row>
    <row r="139" spans="1:65" s="2" customFormat="1" ht="16.5" customHeight="1">
      <c r="A139" s="36"/>
      <c r="B139" s="37"/>
      <c r="C139" s="216" t="s">
        <v>264</v>
      </c>
      <c r="D139" s="216" t="s">
        <v>238</v>
      </c>
      <c r="E139" s="217" t="s">
        <v>1161</v>
      </c>
      <c r="F139" s="218" t="s">
        <v>1162</v>
      </c>
      <c r="G139" s="219" t="s">
        <v>230</v>
      </c>
      <c r="H139" s="220">
        <v>10.86</v>
      </c>
      <c r="I139" s="221"/>
      <c r="J139" s="222">
        <f>ROUND(I139*H139,2)</f>
        <v>0</v>
      </c>
      <c r="K139" s="218" t="s">
        <v>459</v>
      </c>
      <c r="L139" s="223"/>
      <c r="M139" s="224" t="s">
        <v>19</v>
      </c>
      <c r="N139" s="225" t="s">
        <v>40</v>
      </c>
      <c r="O139" s="66"/>
      <c r="P139" s="189">
        <f>O139*H139</f>
        <v>0</v>
      </c>
      <c r="Q139" s="189">
        <v>1</v>
      </c>
      <c r="R139" s="189">
        <f>Q139*H139</f>
        <v>10.86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203</v>
      </c>
      <c r="AT139" s="191" t="s">
        <v>238</v>
      </c>
      <c r="AU139" s="191" t="s">
        <v>78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76</v>
      </c>
      <c r="BK139" s="192">
        <f>ROUND(I139*H139,2)</f>
        <v>0</v>
      </c>
      <c r="BL139" s="19" t="s">
        <v>166</v>
      </c>
      <c r="BM139" s="191" t="s">
        <v>1589</v>
      </c>
    </row>
    <row r="140" spans="1:65" s="13" customFormat="1" ht="11.25">
      <c r="B140" s="193"/>
      <c r="C140" s="194"/>
      <c r="D140" s="195" t="s">
        <v>168</v>
      </c>
      <c r="E140" s="194"/>
      <c r="F140" s="197" t="s">
        <v>1588</v>
      </c>
      <c r="G140" s="194"/>
      <c r="H140" s="198">
        <v>10.86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168</v>
      </c>
      <c r="AU140" s="204" t="s">
        <v>78</v>
      </c>
      <c r="AV140" s="13" t="s">
        <v>78</v>
      </c>
      <c r="AW140" s="13" t="s">
        <v>4</v>
      </c>
      <c r="AX140" s="13" t="s">
        <v>76</v>
      </c>
      <c r="AY140" s="204" t="s">
        <v>159</v>
      </c>
    </row>
    <row r="141" spans="1:65" s="2" customFormat="1" ht="24">
      <c r="A141" s="36"/>
      <c r="B141" s="37"/>
      <c r="C141" s="180" t="s">
        <v>7</v>
      </c>
      <c r="D141" s="180" t="s">
        <v>161</v>
      </c>
      <c r="E141" s="181" t="s">
        <v>1590</v>
      </c>
      <c r="F141" s="182" t="s">
        <v>1591</v>
      </c>
      <c r="G141" s="183" t="s">
        <v>164</v>
      </c>
      <c r="H141" s="184">
        <v>70</v>
      </c>
      <c r="I141" s="185"/>
      <c r="J141" s="186">
        <f>ROUND(I141*H141,2)</f>
        <v>0</v>
      </c>
      <c r="K141" s="182" t="s">
        <v>459</v>
      </c>
      <c r="L141" s="41"/>
      <c r="M141" s="187" t="s">
        <v>19</v>
      </c>
      <c r="N141" s="188" t="s">
        <v>40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166</v>
      </c>
      <c r="AT141" s="191" t="s">
        <v>161</v>
      </c>
      <c r="AU141" s="191" t="s">
        <v>78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76</v>
      </c>
      <c r="BK141" s="192">
        <f>ROUND(I141*H141,2)</f>
        <v>0</v>
      </c>
      <c r="BL141" s="19" t="s">
        <v>166</v>
      </c>
      <c r="BM141" s="191" t="s">
        <v>1592</v>
      </c>
    </row>
    <row r="142" spans="1:65" s="12" customFormat="1" ht="22.9" customHeight="1">
      <c r="B142" s="164"/>
      <c r="C142" s="165"/>
      <c r="D142" s="166" t="s">
        <v>68</v>
      </c>
      <c r="E142" s="178" t="s">
        <v>175</v>
      </c>
      <c r="F142" s="178" t="s">
        <v>948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SUM(P143:P145)</f>
        <v>0</v>
      </c>
      <c r="Q142" s="172"/>
      <c r="R142" s="173">
        <f>SUM(R143:R145)</f>
        <v>49.619529439999994</v>
      </c>
      <c r="S142" s="172"/>
      <c r="T142" s="174">
        <f>SUM(T143:T145)</f>
        <v>0</v>
      </c>
      <c r="AR142" s="175" t="s">
        <v>76</v>
      </c>
      <c r="AT142" s="176" t="s">
        <v>68</v>
      </c>
      <c r="AU142" s="176" t="s">
        <v>76</v>
      </c>
      <c r="AY142" s="175" t="s">
        <v>159</v>
      </c>
      <c r="BK142" s="177">
        <f>SUM(BK143:BK145)</f>
        <v>0</v>
      </c>
    </row>
    <row r="143" spans="1:65" s="2" customFormat="1" ht="33" customHeight="1">
      <c r="A143" s="36"/>
      <c r="B143" s="37"/>
      <c r="C143" s="180" t="s">
        <v>273</v>
      </c>
      <c r="D143" s="180" t="s">
        <v>161</v>
      </c>
      <c r="E143" s="181" t="s">
        <v>1593</v>
      </c>
      <c r="F143" s="182" t="s">
        <v>1594</v>
      </c>
      <c r="G143" s="183" t="s">
        <v>341</v>
      </c>
      <c r="H143" s="184">
        <v>422.22199999999998</v>
      </c>
      <c r="I143" s="185"/>
      <c r="J143" s="186">
        <f>ROUND(I143*H143,2)</f>
        <v>0</v>
      </c>
      <c r="K143" s="182" t="s">
        <v>459</v>
      </c>
      <c r="L143" s="41"/>
      <c r="M143" s="187" t="s">
        <v>19</v>
      </c>
      <c r="N143" s="188" t="s">
        <v>40</v>
      </c>
      <c r="O143" s="66"/>
      <c r="P143" s="189">
        <f>O143*H143</f>
        <v>0</v>
      </c>
      <c r="Q143" s="189">
        <v>6.7019999999999996E-2</v>
      </c>
      <c r="R143" s="189">
        <f>Q143*H143</f>
        <v>28.297318439999998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166</v>
      </c>
      <c r="AT143" s="191" t="s">
        <v>161</v>
      </c>
      <c r="AU143" s="191" t="s">
        <v>78</v>
      </c>
      <c r="AY143" s="19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76</v>
      </c>
      <c r="BK143" s="192">
        <f>ROUND(I143*H143,2)</f>
        <v>0</v>
      </c>
      <c r="BL143" s="19" t="s">
        <v>166</v>
      </c>
      <c r="BM143" s="191" t="s">
        <v>1595</v>
      </c>
    </row>
    <row r="144" spans="1:65" s="13" customFormat="1" ht="11.25">
      <c r="B144" s="193"/>
      <c r="C144" s="194"/>
      <c r="D144" s="195" t="s">
        <v>168</v>
      </c>
      <c r="E144" s="196" t="s">
        <v>19</v>
      </c>
      <c r="F144" s="197" t="s">
        <v>1596</v>
      </c>
      <c r="G144" s="194"/>
      <c r="H144" s="198">
        <v>422.22199999999998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168</v>
      </c>
      <c r="AU144" s="204" t="s">
        <v>78</v>
      </c>
      <c r="AV144" s="13" t="s">
        <v>78</v>
      </c>
      <c r="AW144" s="13" t="s">
        <v>31</v>
      </c>
      <c r="AX144" s="13" t="s">
        <v>76</v>
      </c>
      <c r="AY144" s="204" t="s">
        <v>159</v>
      </c>
    </row>
    <row r="145" spans="1:65" s="2" customFormat="1" ht="24">
      <c r="A145" s="36"/>
      <c r="B145" s="37"/>
      <c r="C145" s="216" t="s">
        <v>277</v>
      </c>
      <c r="D145" s="216" t="s">
        <v>238</v>
      </c>
      <c r="E145" s="217" t="s">
        <v>1597</v>
      </c>
      <c r="F145" s="218" t="s">
        <v>1598</v>
      </c>
      <c r="G145" s="219" t="s">
        <v>341</v>
      </c>
      <c r="H145" s="220">
        <v>422.22199999999998</v>
      </c>
      <c r="I145" s="221"/>
      <c r="J145" s="222">
        <f>ROUND(I145*H145,2)</f>
        <v>0</v>
      </c>
      <c r="K145" s="218" t="s">
        <v>459</v>
      </c>
      <c r="L145" s="223"/>
      <c r="M145" s="224" t="s">
        <v>19</v>
      </c>
      <c r="N145" s="225" t="s">
        <v>40</v>
      </c>
      <c r="O145" s="66"/>
      <c r="P145" s="189">
        <f>O145*H145</f>
        <v>0</v>
      </c>
      <c r="Q145" s="189">
        <v>5.0500000000000003E-2</v>
      </c>
      <c r="R145" s="189">
        <f>Q145*H145</f>
        <v>21.322210999999999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203</v>
      </c>
      <c r="AT145" s="191" t="s">
        <v>238</v>
      </c>
      <c r="AU145" s="191" t="s">
        <v>78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166</v>
      </c>
      <c r="BM145" s="191" t="s">
        <v>1599</v>
      </c>
    </row>
    <row r="146" spans="1:65" s="12" customFormat="1" ht="22.9" customHeight="1">
      <c r="B146" s="164"/>
      <c r="C146" s="165"/>
      <c r="D146" s="166" t="s">
        <v>68</v>
      </c>
      <c r="E146" s="178" t="s">
        <v>166</v>
      </c>
      <c r="F146" s="178" t="s">
        <v>759</v>
      </c>
      <c r="G146" s="165"/>
      <c r="H146" s="165"/>
      <c r="I146" s="168"/>
      <c r="J146" s="179">
        <f>BK146</f>
        <v>0</v>
      </c>
      <c r="K146" s="165"/>
      <c r="L146" s="170"/>
      <c r="M146" s="171"/>
      <c r="N146" s="172"/>
      <c r="O146" s="172"/>
      <c r="P146" s="173">
        <v>0</v>
      </c>
      <c r="Q146" s="172"/>
      <c r="R146" s="173">
        <v>0</v>
      </c>
      <c r="S146" s="172"/>
      <c r="T146" s="174">
        <v>0</v>
      </c>
      <c r="AR146" s="175" t="s">
        <v>76</v>
      </c>
      <c r="AT146" s="176" t="s">
        <v>68</v>
      </c>
      <c r="AU146" s="176" t="s">
        <v>76</v>
      </c>
      <c r="AY146" s="175" t="s">
        <v>159</v>
      </c>
      <c r="BK146" s="177">
        <v>0</v>
      </c>
    </row>
    <row r="147" spans="1:65" s="12" customFormat="1" ht="22.9" customHeight="1">
      <c r="B147" s="164"/>
      <c r="C147" s="165"/>
      <c r="D147" s="166" t="s">
        <v>68</v>
      </c>
      <c r="E147" s="178" t="s">
        <v>185</v>
      </c>
      <c r="F147" s="178" t="s">
        <v>765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SUM(P148:P173)</f>
        <v>0</v>
      </c>
      <c r="Q147" s="172"/>
      <c r="R147" s="173">
        <f>SUM(R148:R173)</f>
        <v>101.64284400000001</v>
      </c>
      <c r="S147" s="172"/>
      <c r="T147" s="174">
        <f>SUM(T148:T173)</f>
        <v>0</v>
      </c>
      <c r="AR147" s="175" t="s">
        <v>76</v>
      </c>
      <c r="AT147" s="176" t="s">
        <v>68</v>
      </c>
      <c r="AU147" s="176" t="s">
        <v>76</v>
      </c>
      <c r="AY147" s="175" t="s">
        <v>159</v>
      </c>
      <c r="BK147" s="177">
        <f>SUM(BK148:BK173)</f>
        <v>0</v>
      </c>
    </row>
    <row r="148" spans="1:65" s="2" customFormat="1" ht="36">
      <c r="A148" s="36"/>
      <c r="B148" s="37"/>
      <c r="C148" s="180" t="s">
        <v>283</v>
      </c>
      <c r="D148" s="180" t="s">
        <v>161</v>
      </c>
      <c r="E148" s="181" t="s">
        <v>1600</v>
      </c>
      <c r="F148" s="182" t="s">
        <v>1601</v>
      </c>
      <c r="G148" s="183" t="s">
        <v>164</v>
      </c>
      <c r="H148" s="184">
        <v>886.9</v>
      </c>
      <c r="I148" s="185"/>
      <c r="J148" s="186">
        <f>ROUND(I148*H148,2)</f>
        <v>0</v>
      </c>
      <c r="K148" s="182" t="s">
        <v>459</v>
      </c>
      <c r="L148" s="41"/>
      <c r="M148" s="187" t="s">
        <v>19</v>
      </c>
      <c r="N148" s="188" t="s">
        <v>40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78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76</v>
      </c>
      <c r="BK148" s="192">
        <f>ROUND(I148*H148,2)</f>
        <v>0</v>
      </c>
      <c r="BL148" s="19" t="s">
        <v>166</v>
      </c>
      <c r="BM148" s="191" t="s">
        <v>1602</v>
      </c>
    </row>
    <row r="149" spans="1:65" s="13" customFormat="1" ht="11.25">
      <c r="B149" s="193"/>
      <c r="C149" s="194"/>
      <c r="D149" s="195" t="s">
        <v>168</v>
      </c>
      <c r="E149" s="196" t="s">
        <v>19</v>
      </c>
      <c r="F149" s="197" t="s">
        <v>1603</v>
      </c>
      <c r="G149" s="194"/>
      <c r="H149" s="198">
        <v>886.9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78</v>
      </c>
      <c r="AV149" s="13" t="s">
        <v>78</v>
      </c>
      <c r="AW149" s="13" t="s">
        <v>31</v>
      </c>
      <c r="AX149" s="13" t="s">
        <v>76</v>
      </c>
      <c r="AY149" s="204" t="s">
        <v>159</v>
      </c>
    </row>
    <row r="150" spans="1:65" s="2" customFormat="1" ht="36">
      <c r="A150" s="36"/>
      <c r="B150" s="37"/>
      <c r="C150" s="180" t="s">
        <v>287</v>
      </c>
      <c r="D150" s="180" t="s">
        <v>161</v>
      </c>
      <c r="E150" s="181" t="s">
        <v>1604</v>
      </c>
      <c r="F150" s="182" t="s">
        <v>1605</v>
      </c>
      <c r="G150" s="183" t="s">
        <v>164</v>
      </c>
      <c r="H150" s="184">
        <v>832.6</v>
      </c>
      <c r="I150" s="185"/>
      <c r="J150" s="186">
        <f>ROUND(I150*H150,2)</f>
        <v>0</v>
      </c>
      <c r="K150" s="182" t="s">
        <v>459</v>
      </c>
      <c r="L150" s="41"/>
      <c r="M150" s="187" t="s">
        <v>19</v>
      </c>
      <c r="N150" s="188" t="s">
        <v>40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166</v>
      </c>
      <c r="AT150" s="191" t="s">
        <v>161</v>
      </c>
      <c r="AU150" s="191" t="s">
        <v>78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76</v>
      </c>
      <c r="BK150" s="192">
        <f>ROUND(I150*H150,2)</f>
        <v>0</v>
      </c>
      <c r="BL150" s="19" t="s">
        <v>166</v>
      </c>
      <c r="BM150" s="191" t="s">
        <v>1606</v>
      </c>
    </row>
    <row r="151" spans="1:65" s="13" customFormat="1" ht="11.25">
      <c r="B151" s="193"/>
      <c r="C151" s="194"/>
      <c r="D151" s="195" t="s">
        <v>168</v>
      </c>
      <c r="E151" s="196" t="s">
        <v>19</v>
      </c>
      <c r="F151" s="197" t="s">
        <v>1607</v>
      </c>
      <c r="G151" s="194"/>
      <c r="H151" s="198">
        <v>832.6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78</v>
      </c>
      <c r="AV151" s="13" t="s">
        <v>78</v>
      </c>
      <c r="AW151" s="13" t="s">
        <v>31</v>
      </c>
      <c r="AX151" s="13" t="s">
        <v>76</v>
      </c>
      <c r="AY151" s="204" t="s">
        <v>159</v>
      </c>
    </row>
    <row r="152" spans="1:65" s="2" customFormat="1" ht="24">
      <c r="A152" s="36"/>
      <c r="B152" s="37"/>
      <c r="C152" s="180" t="s">
        <v>292</v>
      </c>
      <c r="D152" s="180" t="s">
        <v>161</v>
      </c>
      <c r="E152" s="181" t="s">
        <v>1608</v>
      </c>
      <c r="F152" s="182" t="s">
        <v>1609</v>
      </c>
      <c r="G152" s="183" t="s">
        <v>164</v>
      </c>
      <c r="H152" s="184">
        <v>256.5</v>
      </c>
      <c r="I152" s="185"/>
      <c r="J152" s="186">
        <f>ROUND(I152*H152,2)</f>
        <v>0</v>
      </c>
      <c r="K152" s="182" t="s">
        <v>459</v>
      </c>
      <c r="L152" s="41"/>
      <c r="M152" s="187" t="s">
        <v>19</v>
      </c>
      <c r="N152" s="188" t="s">
        <v>40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166</v>
      </c>
      <c r="AT152" s="191" t="s">
        <v>161</v>
      </c>
      <c r="AU152" s="191" t="s">
        <v>78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76</v>
      </c>
      <c r="BK152" s="192">
        <f>ROUND(I152*H152,2)</f>
        <v>0</v>
      </c>
      <c r="BL152" s="19" t="s">
        <v>166</v>
      </c>
      <c r="BM152" s="191" t="s">
        <v>1610</v>
      </c>
    </row>
    <row r="153" spans="1:65" s="13" customFormat="1" ht="11.25">
      <c r="B153" s="193"/>
      <c r="C153" s="194"/>
      <c r="D153" s="195" t="s">
        <v>168</v>
      </c>
      <c r="E153" s="196" t="s">
        <v>19</v>
      </c>
      <c r="F153" s="197" t="s">
        <v>1611</v>
      </c>
      <c r="G153" s="194"/>
      <c r="H153" s="198">
        <v>256.5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168</v>
      </c>
      <c r="AU153" s="204" t="s">
        <v>78</v>
      </c>
      <c r="AV153" s="13" t="s">
        <v>78</v>
      </c>
      <c r="AW153" s="13" t="s">
        <v>31</v>
      </c>
      <c r="AX153" s="13" t="s">
        <v>76</v>
      </c>
      <c r="AY153" s="204" t="s">
        <v>159</v>
      </c>
    </row>
    <row r="154" spans="1:65" s="2" customFormat="1" ht="24">
      <c r="A154" s="36"/>
      <c r="B154" s="37"/>
      <c r="C154" s="180" t="s">
        <v>296</v>
      </c>
      <c r="D154" s="180" t="s">
        <v>161</v>
      </c>
      <c r="E154" s="181" t="s">
        <v>1612</v>
      </c>
      <c r="F154" s="182" t="s">
        <v>1613</v>
      </c>
      <c r="G154" s="183" t="s">
        <v>164</v>
      </c>
      <c r="H154" s="184">
        <v>814.5</v>
      </c>
      <c r="I154" s="185"/>
      <c r="J154" s="186">
        <f>ROUND(I154*H154,2)</f>
        <v>0</v>
      </c>
      <c r="K154" s="182" t="s">
        <v>459</v>
      </c>
      <c r="L154" s="41"/>
      <c r="M154" s="187" t="s">
        <v>19</v>
      </c>
      <c r="N154" s="188" t="s">
        <v>40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166</v>
      </c>
      <c r="AT154" s="191" t="s">
        <v>161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1614</v>
      </c>
    </row>
    <row r="155" spans="1:65" s="13" customFormat="1" ht="11.25">
      <c r="B155" s="193"/>
      <c r="C155" s="194"/>
      <c r="D155" s="195" t="s">
        <v>168</v>
      </c>
      <c r="E155" s="196" t="s">
        <v>19</v>
      </c>
      <c r="F155" s="197" t="s">
        <v>1615</v>
      </c>
      <c r="G155" s="194"/>
      <c r="H155" s="198">
        <v>814.5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168</v>
      </c>
      <c r="AU155" s="204" t="s">
        <v>78</v>
      </c>
      <c r="AV155" s="13" t="s">
        <v>78</v>
      </c>
      <c r="AW155" s="13" t="s">
        <v>31</v>
      </c>
      <c r="AX155" s="13" t="s">
        <v>76</v>
      </c>
      <c r="AY155" s="204" t="s">
        <v>159</v>
      </c>
    </row>
    <row r="156" spans="1:65" s="2" customFormat="1" ht="44.25" customHeight="1">
      <c r="A156" s="36"/>
      <c r="B156" s="37"/>
      <c r="C156" s="180" t="s">
        <v>300</v>
      </c>
      <c r="D156" s="180" t="s">
        <v>161</v>
      </c>
      <c r="E156" s="181" t="s">
        <v>297</v>
      </c>
      <c r="F156" s="182" t="s">
        <v>298</v>
      </c>
      <c r="G156" s="183" t="s">
        <v>164</v>
      </c>
      <c r="H156" s="184">
        <v>240</v>
      </c>
      <c r="I156" s="185"/>
      <c r="J156" s="186">
        <f>ROUND(I156*H156,2)</f>
        <v>0</v>
      </c>
      <c r="K156" s="182" t="s">
        <v>459</v>
      </c>
      <c r="L156" s="41"/>
      <c r="M156" s="187" t="s">
        <v>19</v>
      </c>
      <c r="N156" s="188" t="s">
        <v>40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166</v>
      </c>
      <c r="AT156" s="191" t="s">
        <v>161</v>
      </c>
      <c r="AU156" s="191" t="s">
        <v>78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76</v>
      </c>
      <c r="BK156" s="192">
        <f>ROUND(I156*H156,2)</f>
        <v>0</v>
      </c>
      <c r="BL156" s="19" t="s">
        <v>166</v>
      </c>
      <c r="BM156" s="191" t="s">
        <v>1616</v>
      </c>
    </row>
    <row r="157" spans="1:65" s="2" customFormat="1" ht="44.25" customHeight="1">
      <c r="A157" s="36"/>
      <c r="B157" s="37"/>
      <c r="C157" s="180" t="s">
        <v>304</v>
      </c>
      <c r="D157" s="180" t="s">
        <v>161</v>
      </c>
      <c r="E157" s="181" t="s">
        <v>1178</v>
      </c>
      <c r="F157" s="182" t="s">
        <v>1179</v>
      </c>
      <c r="G157" s="183" t="s">
        <v>164</v>
      </c>
      <c r="H157" s="184">
        <v>1648</v>
      </c>
      <c r="I157" s="185"/>
      <c r="J157" s="186">
        <f>ROUND(I157*H157,2)</f>
        <v>0</v>
      </c>
      <c r="K157" s="182" t="s">
        <v>459</v>
      </c>
      <c r="L157" s="41"/>
      <c r="M157" s="187" t="s">
        <v>19</v>
      </c>
      <c r="N157" s="188" t="s">
        <v>40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166</v>
      </c>
      <c r="AT157" s="191" t="s">
        <v>161</v>
      </c>
      <c r="AU157" s="191" t="s">
        <v>78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166</v>
      </c>
      <c r="BM157" s="191" t="s">
        <v>1617</v>
      </c>
    </row>
    <row r="158" spans="1:65" s="13" customFormat="1" ht="11.25">
      <c r="B158" s="193"/>
      <c r="C158" s="194"/>
      <c r="D158" s="195" t="s">
        <v>168</v>
      </c>
      <c r="E158" s="196" t="s">
        <v>19</v>
      </c>
      <c r="F158" s="197" t="s">
        <v>1618</v>
      </c>
      <c r="G158" s="194"/>
      <c r="H158" s="198">
        <v>1648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168</v>
      </c>
      <c r="AU158" s="204" t="s">
        <v>78</v>
      </c>
      <c r="AV158" s="13" t="s">
        <v>78</v>
      </c>
      <c r="AW158" s="13" t="s">
        <v>31</v>
      </c>
      <c r="AX158" s="13" t="s">
        <v>76</v>
      </c>
      <c r="AY158" s="204" t="s">
        <v>159</v>
      </c>
    </row>
    <row r="159" spans="1:65" s="2" customFormat="1" ht="44.25" customHeight="1">
      <c r="A159" s="36"/>
      <c r="B159" s="37"/>
      <c r="C159" s="180" t="s">
        <v>309</v>
      </c>
      <c r="D159" s="180" t="s">
        <v>161</v>
      </c>
      <c r="E159" s="181" t="s">
        <v>1619</v>
      </c>
      <c r="F159" s="182" t="s">
        <v>1620</v>
      </c>
      <c r="G159" s="183" t="s">
        <v>164</v>
      </c>
      <c r="H159" s="184">
        <v>1505</v>
      </c>
      <c r="I159" s="185"/>
      <c r="J159" s="186">
        <f>ROUND(I159*H159,2)</f>
        <v>0</v>
      </c>
      <c r="K159" s="182" t="s">
        <v>459</v>
      </c>
      <c r="L159" s="41"/>
      <c r="M159" s="187" t="s">
        <v>19</v>
      </c>
      <c r="N159" s="188" t="s">
        <v>40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166</v>
      </c>
      <c r="AT159" s="191" t="s">
        <v>161</v>
      </c>
      <c r="AU159" s="191" t="s">
        <v>78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76</v>
      </c>
      <c r="BK159" s="192">
        <f>ROUND(I159*H159,2)</f>
        <v>0</v>
      </c>
      <c r="BL159" s="19" t="s">
        <v>166</v>
      </c>
      <c r="BM159" s="191" t="s">
        <v>1621</v>
      </c>
    </row>
    <row r="160" spans="1:65" s="2" customFormat="1" ht="44.25" customHeight="1">
      <c r="A160" s="36"/>
      <c r="B160" s="37"/>
      <c r="C160" s="180" t="s">
        <v>314</v>
      </c>
      <c r="D160" s="180" t="s">
        <v>161</v>
      </c>
      <c r="E160" s="181" t="s">
        <v>1622</v>
      </c>
      <c r="F160" s="182" t="s">
        <v>1623</v>
      </c>
      <c r="G160" s="183" t="s">
        <v>164</v>
      </c>
      <c r="H160" s="184">
        <v>660</v>
      </c>
      <c r="I160" s="185"/>
      <c r="J160" s="186">
        <f>ROUND(I160*H160,2)</f>
        <v>0</v>
      </c>
      <c r="K160" s="182" t="s">
        <v>459</v>
      </c>
      <c r="L160" s="41"/>
      <c r="M160" s="187" t="s">
        <v>19</v>
      </c>
      <c r="N160" s="188" t="s">
        <v>40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78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166</v>
      </c>
      <c r="BM160" s="191" t="s">
        <v>1624</v>
      </c>
    </row>
    <row r="161" spans="1:65" s="13" customFormat="1" ht="11.25">
      <c r="B161" s="193"/>
      <c r="C161" s="194"/>
      <c r="D161" s="195" t="s">
        <v>168</v>
      </c>
      <c r="E161" s="196" t="s">
        <v>19</v>
      </c>
      <c r="F161" s="197" t="s">
        <v>1625</v>
      </c>
      <c r="G161" s="194"/>
      <c r="H161" s="198">
        <v>660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78</v>
      </c>
      <c r="AV161" s="13" t="s">
        <v>78</v>
      </c>
      <c r="AW161" s="13" t="s">
        <v>31</v>
      </c>
      <c r="AX161" s="13" t="s">
        <v>76</v>
      </c>
      <c r="AY161" s="204" t="s">
        <v>159</v>
      </c>
    </row>
    <row r="162" spans="1:65" s="2" customFormat="1" ht="72">
      <c r="A162" s="36"/>
      <c r="B162" s="37"/>
      <c r="C162" s="180" t="s">
        <v>321</v>
      </c>
      <c r="D162" s="180" t="s">
        <v>161</v>
      </c>
      <c r="E162" s="181" t="s">
        <v>1186</v>
      </c>
      <c r="F162" s="182" t="s">
        <v>1187</v>
      </c>
      <c r="G162" s="183" t="s">
        <v>164</v>
      </c>
      <c r="H162" s="184">
        <v>20.100000000000001</v>
      </c>
      <c r="I162" s="185"/>
      <c r="J162" s="186">
        <f>ROUND(I162*H162,2)</f>
        <v>0</v>
      </c>
      <c r="K162" s="182" t="s">
        <v>459</v>
      </c>
      <c r="L162" s="41"/>
      <c r="M162" s="187" t="s">
        <v>19</v>
      </c>
      <c r="N162" s="188" t="s">
        <v>40</v>
      </c>
      <c r="O162" s="66"/>
      <c r="P162" s="189">
        <f>O162*H162</f>
        <v>0</v>
      </c>
      <c r="Q162" s="189">
        <v>8.4250000000000005E-2</v>
      </c>
      <c r="R162" s="189">
        <f>Q162*H162</f>
        <v>1.6934250000000002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166</v>
      </c>
      <c r="AT162" s="191" t="s">
        <v>161</v>
      </c>
      <c r="AU162" s="191" t="s">
        <v>78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1626</v>
      </c>
    </row>
    <row r="163" spans="1:65" s="13" customFormat="1" ht="11.25">
      <c r="B163" s="193"/>
      <c r="C163" s="194"/>
      <c r="D163" s="195" t="s">
        <v>168</v>
      </c>
      <c r="E163" s="196" t="s">
        <v>19</v>
      </c>
      <c r="F163" s="197" t="s">
        <v>1627</v>
      </c>
      <c r="G163" s="194"/>
      <c r="H163" s="198">
        <v>20.100000000000001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168</v>
      </c>
      <c r="AU163" s="204" t="s">
        <v>78</v>
      </c>
      <c r="AV163" s="13" t="s">
        <v>78</v>
      </c>
      <c r="AW163" s="13" t="s">
        <v>31</v>
      </c>
      <c r="AX163" s="13" t="s">
        <v>76</v>
      </c>
      <c r="AY163" s="204" t="s">
        <v>159</v>
      </c>
    </row>
    <row r="164" spans="1:65" s="2" customFormat="1" ht="21.75" customHeight="1">
      <c r="A164" s="36"/>
      <c r="B164" s="37"/>
      <c r="C164" s="216" t="s">
        <v>325</v>
      </c>
      <c r="D164" s="216" t="s">
        <v>238</v>
      </c>
      <c r="E164" s="217" t="s">
        <v>1628</v>
      </c>
      <c r="F164" s="218" t="s">
        <v>1629</v>
      </c>
      <c r="G164" s="219" t="s">
        <v>164</v>
      </c>
      <c r="H164" s="220">
        <v>16.995000000000001</v>
      </c>
      <c r="I164" s="221"/>
      <c r="J164" s="222">
        <f>ROUND(I164*H164,2)</f>
        <v>0</v>
      </c>
      <c r="K164" s="218" t="s">
        <v>459</v>
      </c>
      <c r="L164" s="223"/>
      <c r="M164" s="224" t="s">
        <v>19</v>
      </c>
      <c r="N164" s="225" t="s">
        <v>40</v>
      </c>
      <c r="O164" s="66"/>
      <c r="P164" s="189">
        <f>O164*H164</f>
        <v>0</v>
      </c>
      <c r="Q164" s="189">
        <v>0.13100000000000001</v>
      </c>
      <c r="R164" s="189">
        <f>Q164*H164</f>
        <v>2.2263450000000002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203</v>
      </c>
      <c r="AT164" s="191" t="s">
        <v>238</v>
      </c>
      <c r="AU164" s="191" t="s">
        <v>78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76</v>
      </c>
      <c r="BK164" s="192">
        <f>ROUND(I164*H164,2)</f>
        <v>0</v>
      </c>
      <c r="BL164" s="19" t="s">
        <v>166</v>
      </c>
      <c r="BM164" s="191" t="s">
        <v>1630</v>
      </c>
    </row>
    <row r="165" spans="1:65" s="13" customFormat="1" ht="11.25">
      <c r="B165" s="193"/>
      <c r="C165" s="194"/>
      <c r="D165" s="195" t="s">
        <v>168</v>
      </c>
      <c r="E165" s="196" t="s">
        <v>19</v>
      </c>
      <c r="F165" s="197" t="s">
        <v>1543</v>
      </c>
      <c r="G165" s="194"/>
      <c r="H165" s="198">
        <v>16.5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168</v>
      </c>
      <c r="AU165" s="204" t="s">
        <v>78</v>
      </c>
      <c r="AV165" s="13" t="s">
        <v>78</v>
      </c>
      <c r="AW165" s="13" t="s">
        <v>31</v>
      </c>
      <c r="AX165" s="13" t="s">
        <v>76</v>
      </c>
      <c r="AY165" s="204" t="s">
        <v>159</v>
      </c>
    </row>
    <row r="166" spans="1:65" s="13" customFormat="1" ht="11.25">
      <c r="B166" s="193"/>
      <c r="C166" s="194"/>
      <c r="D166" s="195" t="s">
        <v>168</v>
      </c>
      <c r="E166" s="194"/>
      <c r="F166" s="197" t="s">
        <v>1631</v>
      </c>
      <c r="G166" s="194"/>
      <c r="H166" s="198">
        <v>16.995000000000001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168</v>
      </c>
      <c r="AU166" s="204" t="s">
        <v>78</v>
      </c>
      <c r="AV166" s="13" t="s">
        <v>78</v>
      </c>
      <c r="AW166" s="13" t="s">
        <v>4</v>
      </c>
      <c r="AX166" s="13" t="s">
        <v>76</v>
      </c>
      <c r="AY166" s="204" t="s">
        <v>159</v>
      </c>
    </row>
    <row r="167" spans="1:65" s="2" customFormat="1" ht="24">
      <c r="A167" s="36"/>
      <c r="B167" s="37"/>
      <c r="C167" s="216" t="s">
        <v>329</v>
      </c>
      <c r="D167" s="216" t="s">
        <v>238</v>
      </c>
      <c r="E167" s="217" t="s">
        <v>1632</v>
      </c>
      <c r="F167" s="218" t="s">
        <v>1633</v>
      </c>
      <c r="G167" s="219" t="s">
        <v>164</v>
      </c>
      <c r="H167" s="220">
        <v>3.7080000000000002</v>
      </c>
      <c r="I167" s="221"/>
      <c r="J167" s="222">
        <f>ROUND(I167*H167,2)</f>
        <v>0</v>
      </c>
      <c r="K167" s="218" t="s">
        <v>459</v>
      </c>
      <c r="L167" s="223"/>
      <c r="M167" s="224" t="s">
        <v>19</v>
      </c>
      <c r="N167" s="225" t="s">
        <v>40</v>
      </c>
      <c r="O167" s="66"/>
      <c r="P167" s="189">
        <f>O167*H167</f>
        <v>0</v>
      </c>
      <c r="Q167" s="189">
        <v>0.13100000000000001</v>
      </c>
      <c r="R167" s="189">
        <f>Q167*H167</f>
        <v>0.48574800000000007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203</v>
      </c>
      <c r="AT167" s="191" t="s">
        <v>238</v>
      </c>
      <c r="AU167" s="191" t="s">
        <v>78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76</v>
      </c>
      <c r="BK167" s="192">
        <f>ROUND(I167*H167,2)</f>
        <v>0</v>
      </c>
      <c r="BL167" s="19" t="s">
        <v>166</v>
      </c>
      <c r="BM167" s="191" t="s">
        <v>1634</v>
      </c>
    </row>
    <row r="168" spans="1:65" s="13" customFormat="1" ht="11.25">
      <c r="B168" s="193"/>
      <c r="C168" s="194"/>
      <c r="D168" s="195" t="s">
        <v>168</v>
      </c>
      <c r="E168" s="196" t="s">
        <v>19</v>
      </c>
      <c r="F168" s="197" t="s">
        <v>1635</v>
      </c>
      <c r="G168" s="194"/>
      <c r="H168" s="198">
        <v>3.6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168</v>
      </c>
      <c r="AU168" s="204" t="s">
        <v>78</v>
      </c>
      <c r="AV168" s="13" t="s">
        <v>78</v>
      </c>
      <c r="AW168" s="13" t="s">
        <v>31</v>
      </c>
      <c r="AX168" s="13" t="s">
        <v>76</v>
      </c>
      <c r="AY168" s="204" t="s">
        <v>159</v>
      </c>
    </row>
    <row r="169" spans="1:65" s="13" customFormat="1" ht="11.25">
      <c r="B169" s="193"/>
      <c r="C169" s="194"/>
      <c r="D169" s="195" t="s">
        <v>168</v>
      </c>
      <c r="E169" s="194"/>
      <c r="F169" s="197" t="s">
        <v>1636</v>
      </c>
      <c r="G169" s="194"/>
      <c r="H169" s="198">
        <v>3.7080000000000002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168</v>
      </c>
      <c r="AU169" s="204" t="s">
        <v>78</v>
      </c>
      <c r="AV169" s="13" t="s">
        <v>78</v>
      </c>
      <c r="AW169" s="13" t="s">
        <v>4</v>
      </c>
      <c r="AX169" s="13" t="s">
        <v>76</v>
      </c>
      <c r="AY169" s="204" t="s">
        <v>159</v>
      </c>
    </row>
    <row r="170" spans="1:65" s="2" customFormat="1" ht="66.75" customHeight="1">
      <c r="A170" s="36"/>
      <c r="B170" s="37"/>
      <c r="C170" s="180" t="s">
        <v>333</v>
      </c>
      <c r="D170" s="180" t="s">
        <v>161</v>
      </c>
      <c r="E170" s="181" t="s">
        <v>1637</v>
      </c>
      <c r="F170" s="182" t="s">
        <v>1638</v>
      </c>
      <c r="G170" s="183" t="s">
        <v>164</v>
      </c>
      <c r="H170" s="184">
        <v>832.6</v>
      </c>
      <c r="I170" s="185"/>
      <c r="J170" s="186">
        <f>ROUND(I170*H170,2)</f>
        <v>0</v>
      </c>
      <c r="K170" s="182" t="s">
        <v>459</v>
      </c>
      <c r="L170" s="41"/>
      <c r="M170" s="187" t="s">
        <v>19</v>
      </c>
      <c r="N170" s="188" t="s">
        <v>40</v>
      </c>
      <c r="O170" s="66"/>
      <c r="P170" s="189">
        <f>O170*H170</f>
        <v>0</v>
      </c>
      <c r="Q170" s="189">
        <v>8.8800000000000004E-2</v>
      </c>
      <c r="R170" s="189">
        <f>Q170*H170</f>
        <v>73.934880000000007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166</v>
      </c>
      <c r="AT170" s="191" t="s">
        <v>161</v>
      </c>
      <c r="AU170" s="191" t="s">
        <v>78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166</v>
      </c>
      <c r="BM170" s="191" t="s">
        <v>1639</v>
      </c>
    </row>
    <row r="171" spans="1:65" s="2" customFormat="1" ht="16.5" customHeight="1">
      <c r="A171" s="36"/>
      <c r="B171" s="37"/>
      <c r="C171" s="216" t="s">
        <v>338</v>
      </c>
      <c r="D171" s="216" t="s">
        <v>238</v>
      </c>
      <c r="E171" s="217" t="s">
        <v>1640</v>
      </c>
      <c r="F171" s="218" t="s">
        <v>1641</v>
      </c>
      <c r="G171" s="219" t="s">
        <v>164</v>
      </c>
      <c r="H171" s="220">
        <v>857.57799999999997</v>
      </c>
      <c r="I171" s="221"/>
      <c r="J171" s="222">
        <f>ROUND(I171*H171,2)</f>
        <v>0</v>
      </c>
      <c r="K171" s="218" t="s">
        <v>459</v>
      </c>
      <c r="L171" s="223"/>
      <c r="M171" s="224" t="s">
        <v>19</v>
      </c>
      <c r="N171" s="225" t="s">
        <v>40</v>
      </c>
      <c r="O171" s="66"/>
      <c r="P171" s="189">
        <f>O171*H171</f>
        <v>0</v>
      </c>
      <c r="Q171" s="189">
        <v>2.7E-2</v>
      </c>
      <c r="R171" s="189">
        <f>Q171*H171</f>
        <v>23.154605999999998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203</v>
      </c>
      <c r="AT171" s="191" t="s">
        <v>238</v>
      </c>
      <c r="AU171" s="191" t="s">
        <v>78</v>
      </c>
      <c r="AY171" s="19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76</v>
      </c>
      <c r="BK171" s="192">
        <f>ROUND(I171*H171,2)</f>
        <v>0</v>
      </c>
      <c r="BL171" s="19" t="s">
        <v>166</v>
      </c>
      <c r="BM171" s="191" t="s">
        <v>1642</v>
      </c>
    </row>
    <row r="172" spans="1:65" s="13" customFormat="1" ht="11.25">
      <c r="B172" s="193"/>
      <c r="C172" s="194"/>
      <c r="D172" s="195" t="s">
        <v>168</v>
      </c>
      <c r="E172" s="194"/>
      <c r="F172" s="197" t="s">
        <v>1643</v>
      </c>
      <c r="G172" s="194"/>
      <c r="H172" s="198">
        <v>857.57799999999997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168</v>
      </c>
      <c r="AU172" s="204" t="s">
        <v>78</v>
      </c>
      <c r="AV172" s="13" t="s">
        <v>78</v>
      </c>
      <c r="AW172" s="13" t="s">
        <v>4</v>
      </c>
      <c r="AX172" s="13" t="s">
        <v>76</v>
      </c>
      <c r="AY172" s="204" t="s">
        <v>159</v>
      </c>
    </row>
    <row r="173" spans="1:65" s="2" customFormat="1" ht="36">
      <c r="A173" s="36"/>
      <c r="B173" s="37"/>
      <c r="C173" s="180" t="s">
        <v>343</v>
      </c>
      <c r="D173" s="180" t="s">
        <v>161</v>
      </c>
      <c r="E173" s="181" t="s">
        <v>1198</v>
      </c>
      <c r="F173" s="182" t="s">
        <v>1199</v>
      </c>
      <c r="G173" s="183" t="s">
        <v>182</v>
      </c>
      <c r="H173" s="184">
        <v>66</v>
      </c>
      <c r="I173" s="185"/>
      <c r="J173" s="186">
        <f>ROUND(I173*H173,2)</f>
        <v>0</v>
      </c>
      <c r="K173" s="182" t="s">
        <v>459</v>
      </c>
      <c r="L173" s="41"/>
      <c r="M173" s="187" t="s">
        <v>19</v>
      </c>
      <c r="N173" s="188" t="s">
        <v>40</v>
      </c>
      <c r="O173" s="66"/>
      <c r="P173" s="189">
        <f>O173*H173</f>
        <v>0</v>
      </c>
      <c r="Q173" s="189">
        <v>2.2399999999999998E-3</v>
      </c>
      <c r="R173" s="189">
        <f>Q173*H173</f>
        <v>0.14784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166</v>
      </c>
      <c r="AT173" s="191" t="s">
        <v>161</v>
      </c>
      <c r="AU173" s="191" t="s">
        <v>78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76</v>
      </c>
      <c r="BK173" s="192">
        <f>ROUND(I173*H173,2)</f>
        <v>0</v>
      </c>
      <c r="BL173" s="19" t="s">
        <v>166</v>
      </c>
      <c r="BM173" s="191" t="s">
        <v>1644</v>
      </c>
    </row>
    <row r="174" spans="1:65" s="12" customFormat="1" ht="22.9" customHeight="1">
      <c r="B174" s="164"/>
      <c r="C174" s="165"/>
      <c r="D174" s="166" t="s">
        <v>68</v>
      </c>
      <c r="E174" s="178" t="s">
        <v>203</v>
      </c>
      <c r="F174" s="178" t="s">
        <v>337</v>
      </c>
      <c r="G174" s="165"/>
      <c r="H174" s="165"/>
      <c r="I174" s="168"/>
      <c r="J174" s="179">
        <f>BK174</f>
        <v>0</v>
      </c>
      <c r="K174" s="165"/>
      <c r="L174" s="170"/>
      <c r="M174" s="171"/>
      <c r="N174" s="172"/>
      <c r="O174" s="172"/>
      <c r="P174" s="173">
        <f>SUM(P175:P182)</f>
        <v>0</v>
      </c>
      <c r="Q174" s="172"/>
      <c r="R174" s="173">
        <f>SUM(R175:R182)</f>
        <v>7.6544700000000008</v>
      </c>
      <c r="S174" s="172"/>
      <c r="T174" s="174">
        <f>SUM(T175:T182)</f>
        <v>0</v>
      </c>
      <c r="AR174" s="175" t="s">
        <v>76</v>
      </c>
      <c r="AT174" s="176" t="s">
        <v>68</v>
      </c>
      <c r="AU174" s="176" t="s">
        <v>76</v>
      </c>
      <c r="AY174" s="175" t="s">
        <v>159</v>
      </c>
      <c r="BK174" s="177">
        <f>SUM(BK175:BK182)</f>
        <v>0</v>
      </c>
    </row>
    <row r="175" spans="1:65" s="2" customFormat="1" ht="24">
      <c r="A175" s="36"/>
      <c r="B175" s="37"/>
      <c r="C175" s="180" t="s">
        <v>347</v>
      </c>
      <c r="D175" s="180" t="s">
        <v>161</v>
      </c>
      <c r="E175" s="181" t="s">
        <v>1645</v>
      </c>
      <c r="F175" s="182" t="s">
        <v>1646</v>
      </c>
      <c r="G175" s="183" t="s">
        <v>341</v>
      </c>
      <c r="H175" s="184">
        <v>4</v>
      </c>
      <c r="I175" s="185"/>
      <c r="J175" s="186">
        <f>ROUND(I175*H175,2)</f>
        <v>0</v>
      </c>
      <c r="K175" s="182" t="s">
        <v>459</v>
      </c>
      <c r="L175" s="41"/>
      <c r="M175" s="187" t="s">
        <v>19</v>
      </c>
      <c r="N175" s="188" t="s">
        <v>40</v>
      </c>
      <c r="O175" s="66"/>
      <c r="P175" s="189">
        <f>O175*H175</f>
        <v>0</v>
      </c>
      <c r="Q175" s="189">
        <v>0.23691000000000001</v>
      </c>
      <c r="R175" s="189">
        <f>Q175*H175</f>
        <v>0.94764000000000004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166</v>
      </c>
      <c r="AT175" s="191" t="s">
        <v>161</v>
      </c>
      <c r="AU175" s="191" t="s">
        <v>78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76</v>
      </c>
      <c r="BK175" s="192">
        <f>ROUND(I175*H175,2)</f>
        <v>0</v>
      </c>
      <c r="BL175" s="19" t="s">
        <v>166</v>
      </c>
      <c r="BM175" s="191" t="s">
        <v>1647</v>
      </c>
    </row>
    <row r="176" spans="1:65" s="13" customFormat="1" ht="11.25">
      <c r="B176" s="193"/>
      <c r="C176" s="194"/>
      <c r="D176" s="195" t="s">
        <v>168</v>
      </c>
      <c r="E176" s="196" t="s">
        <v>19</v>
      </c>
      <c r="F176" s="197" t="s">
        <v>166</v>
      </c>
      <c r="G176" s="194"/>
      <c r="H176" s="198">
        <v>4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168</v>
      </c>
      <c r="AU176" s="204" t="s">
        <v>78</v>
      </c>
      <c r="AV176" s="13" t="s">
        <v>78</v>
      </c>
      <c r="AW176" s="13" t="s">
        <v>31</v>
      </c>
      <c r="AX176" s="13" t="s">
        <v>76</v>
      </c>
      <c r="AY176" s="204" t="s">
        <v>159</v>
      </c>
    </row>
    <row r="177" spans="1:65" s="2" customFormat="1" ht="24">
      <c r="A177" s="36"/>
      <c r="B177" s="37"/>
      <c r="C177" s="216" t="s">
        <v>351</v>
      </c>
      <c r="D177" s="216" t="s">
        <v>238</v>
      </c>
      <c r="E177" s="217" t="s">
        <v>1648</v>
      </c>
      <c r="F177" s="218" t="s">
        <v>1649</v>
      </c>
      <c r="G177" s="219" t="s">
        <v>341</v>
      </c>
      <c r="H177" s="220">
        <v>4</v>
      </c>
      <c r="I177" s="221"/>
      <c r="J177" s="222">
        <f t="shared" ref="J177:J182" si="0">ROUND(I177*H177,2)</f>
        <v>0</v>
      </c>
      <c r="K177" s="218" t="s">
        <v>459</v>
      </c>
      <c r="L177" s="223"/>
      <c r="M177" s="224" t="s">
        <v>19</v>
      </c>
      <c r="N177" s="225" t="s">
        <v>40</v>
      </c>
      <c r="O177" s="66"/>
      <c r="P177" s="189">
        <f t="shared" ref="P177:P182" si="1">O177*H177</f>
        <v>0</v>
      </c>
      <c r="Q177" s="189">
        <v>1.4E-3</v>
      </c>
      <c r="R177" s="189">
        <f t="shared" ref="R177:R182" si="2">Q177*H177</f>
        <v>5.5999999999999999E-3</v>
      </c>
      <c r="S177" s="189">
        <v>0</v>
      </c>
      <c r="T177" s="190">
        <f t="shared" ref="T177:T182" si="3"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203</v>
      </c>
      <c r="AT177" s="191" t="s">
        <v>238</v>
      </c>
      <c r="AU177" s="191" t="s">
        <v>78</v>
      </c>
      <c r="AY177" s="19" t="s">
        <v>159</v>
      </c>
      <c r="BE177" s="192">
        <f t="shared" ref="BE177:BE182" si="4">IF(N177="základní",J177,0)</f>
        <v>0</v>
      </c>
      <c r="BF177" s="192">
        <f t="shared" ref="BF177:BF182" si="5">IF(N177="snížená",J177,0)</f>
        <v>0</v>
      </c>
      <c r="BG177" s="192">
        <f t="shared" ref="BG177:BG182" si="6">IF(N177="zákl. přenesená",J177,0)</f>
        <v>0</v>
      </c>
      <c r="BH177" s="192">
        <f t="shared" ref="BH177:BH182" si="7">IF(N177="sníž. přenesená",J177,0)</f>
        <v>0</v>
      </c>
      <c r="BI177" s="192">
        <f t="shared" ref="BI177:BI182" si="8">IF(N177="nulová",J177,0)</f>
        <v>0</v>
      </c>
      <c r="BJ177" s="19" t="s">
        <v>76</v>
      </c>
      <c r="BK177" s="192">
        <f t="shared" ref="BK177:BK182" si="9">ROUND(I177*H177,2)</f>
        <v>0</v>
      </c>
      <c r="BL177" s="19" t="s">
        <v>166</v>
      </c>
      <c r="BM177" s="191" t="s">
        <v>1650</v>
      </c>
    </row>
    <row r="178" spans="1:65" s="2" customFormat="1" ht="24">
      <c r="A178" s="36"/>
      <c r="B178" s="37"/>
      <c r="C178" s="180" t="s">
        <v>355</v>
      </c>
      <c r="D178" s="180" t="s">
        <v>161</v>
      </c>
      <c r="E178" s="181" t="s">
        <v>1201</v>
      </c>
      <c r="F178" s="182" t="s">
        <v>1202</v>
      </c>
      <c r="G178" s="183" t="s">
        <v>341</v>
      </c>
      <c r="H178" s="184">
        <v>1</v>
      </c>
      <c r="I178" s="185"/>
      <c r="J178" s="186">
        <f t="shared" si="0"/>
        <v>0</v>
      </c>
      <c r="K178" s="182" t="s">
        <v>459</v>
      </c>
      <c r="L178" s="41"/>
      <c r="M178" s="187" t="s">
        <v>19</v>
      </c>
      <c r="N178" s="188" t="s">
        <v>40</v>
      </c>
      <c r="O178" s="66"/>
      <c r="P178" s="189">
        <f t="shared" si="1"/>
        <v>0</v>
      </c>
      <c r="Q178" s="189">
        <v>1.4732499999999999</v>
      </c>
      <c r="R178" s="189">
        <f t="shared" si="2"/>
        <v>1.4732499999999999</v>
      </c>
      <c r="S178" s="189">
        <v>0</v>
      </c>
      <c r="T178" s="19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166</v>
      </c>
      <c r="AT178" s="191" t="s">
        <v>161</v>
      </c>
      <c r="AU178" s="191" t="s">
        <v>78</v>
      </c>
      <c r="AY178" s="19" t="s">
        <v>159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9" t="s">
        <v>76</v>
      </c>
      <c r="BK178" s="192">
        <f t="shared" si="9"/>
        <v>0</v>
      </c>
      <c r="BL178" s="19" t="s">
        <v>166</v>
      </c>
      <c r="BM178" s="191" t="s">
        <v>1651</v>
      </c>
    </row>
    <row r="179" spans="1:65" s="2" customFormat="1" ht="44.25" customHeight="1">
      <c r="A179" s="36"/>
      <c r="B179" s="37"/>
      <c r="C179" s="180" t="s">
        <v>359</v>
      </c>
      <c r="D179" s="180" t="s">
        <v>161</v>
      </c>
      <c r="E179" s="181" t="s">
        <v>344</v>
      </c>
      <c r="F179" s="182" t="s">
        <v>1204</v>
      </c>
      <c r="G179" s="183" t="s">
        <v>182</v>
      </c>
      <c r="H179" s="184">
        <v>23</v>
      </c>
      <c r="I179" s="185"/>
      <c r="J179" s="186">
        <f t="shared" si="0"/>
        <v>0</v>
      </c>
      <c r="K179" s="182" t="s">
        <v>459</v>
      </c>
      <c r="L179" s="41"/>
      <c r="M179" s="187" t="s">
        <v>19</v>
      </c>
      <c r="N179" s="188" t="s">
        <v>40</v>
      </c>
      <c r="O179" s="66"/>
      <c r="P179" s="189">
        <f t="shared" si="1"/>
        <v>0</v>
      </c>
      <c r="Q179" s="189">
        <v>4.4000000000000003E-3</v>
      </c>
      <c r="R179" s="189">
        <f t="shared" si="2"/>
        <v>0.10120000000000001</v>
      </c>
      <c r="S179" s="189">
        <v>0</v>
      </c>
      <c r="T179" s="19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166</v>
      </c>
      <c r="AT179" s="191" t="s">
        <v>161</v>
      </c>
      <c r="AU179" s="191" t="s">
        <v>78</v>
      </c>
      <c r="AY179" s="19" t="s">
        <v>159</v>
      </c>
      <c r="BE179" s="192">
        <f t="shared" si="4"/>
        <v>0</v>
      </c>
      <c r="BF179" s="192">
        <f t="shared" si="5"/>
        <v>0</v>
      </c>
      <c r="BG179" s="192">
        <f t="shared" si="6"/>
        <v>0</v>
      </c>
      <c r="BH179" s="192">
        <f t="shared" si="7"/>
        <v>0</v>
      </c>
      <c r="BI179" s="192">
        <f t="shared" si="8"/>
        <v>0</v>
      </c>
      <c r="BJ179" s="19" t="s">
        <v>76</v>
      </c>
      <c r="BK179" s="192">
        <f t="shared" si="9"/>
        <v>0</v>
      </c>
      <c r="BL179" s="19" t="s">
        <v>166</v>
      </c>
      <c r="BM179" s="191" t="s">
        <v>1652</v>
      </c>
    </row>
    <row r="180" spans="1:65" s="2" customFormat="1" ht="24">
      <c r="A180" s="36"/>
      <c r="B180" s="37"/>
      <c r="C180" s="180" t="s">
        <v>363</v>
      </c>
      <c r="D180" s="180" t="s">
        <v>161</v>
      </c>
      <c r="E180" s="181" t="s">
        <v>348</v>
      </c>
      <c r="F180" s="182" t="s">
        <v>349</v>
      </c>
      <c r="G180" s="183" t="s">
        <v>341</v>
      </c>
      <c r="H180" s="184">
        <v>7</v>
      </c>
      <c r="I180" s="185"/>
      <c r="J180" s="186">
        <f t="shared" si="0"/>
        <v>0</v>
      </c>
      <c r="K180" s="182" t="s">
        <v>459</v>
      </c>
      <c r="L180" s="41"/>
      <c r="M180" s="187" t="s">
        <v>19</v>
      </c>
      <c r="N180" s="188" t="s">
        <v>40</v>
      </c>
      <c r="O180" s="66"/>
      <c r="P180" s="189">
        <f t="shared" si="1"/>
        <v>0</v>
      </c>
      <c r="Q180" s="189">
        <v>0.14494000000000001</v>
      </c>
      <c r="R180" s="189">
        <f t="shared" si="2"/>
        <v>1.01458</v>
      </c>
      <c r="S180" s="189">
        <v>0</v>
      </c>
      <c r="T180" s="19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166</v>
      </c>
      <c r="AT180" s="191" t="s">
        <v>161</v>
      </c>
      <c r="AU180" s="191" t="s">
        <v>78</v>
      </c>
      <c r="AY180" s="19" t="s">
        <v>159</v>
      </c>
      <c r="BE180" s="192">
        <f t="shared" si="4"/>
        <v>0</v>
      </c>
      <c r="BF180" s="192">
        <f t="shared" si="5"/>
        <v>0</v>
      </c>
      <c r="BG180" s="192">
        <f t="shared" si="6"/>
        <v>0</v>
      </c>
      <c r="BH180" s="192">
        <f t="shared" si="7"/>
        <v>0</v>
      </c>
      <c r="BI180" s="192">
        <f t="shared" si="8"/>
        <v>0</v>
      </c>
      <c r="BJ180" s="19" t="s">
        <v>76</v>
      </c>
      <c r="BK180" s="192">
        <f t="shared" si="9"/>
        <v>0</v>
      </c>
      <c r="BL180" s="19" t="s">
        <v>166</v>
      </c>
      <c r="BM180" s="191" t="s">
        <v>1653</v>
      </c>
    </row>
    <row r="181" spans="1:65" s="2" customFormat="1" ht="24">
      <c r="A181" s="36"/>
      <c r="B181" s="37"/>
      <c r="C181" s="216" t="s">
        <v>367</v>
      </c>
      <c r="D181" s="216" t="s">
        <v>238</v>
      </c>
      <c r="E181" s="217" t="s">
        <v>1207</v>
      </c>
      <c r="F181" s="218" t="s">
        <v>1208</v>
      </c>
      <c r="G181" s="219" t="s">
        <v>341</v>
      </c>
      <c r="H181" s="220">
        <v>7</v>
      </c>
      <c r="I181" s="221"/>
      <c r="J181" s="222">
        <f t="shared" si="0"/>
        <v>0</v>
      </c>
      <c r="K181" s="218" t="s">
        <v>459</v>
      </c>
      <c r="L181" s="223"/>
      <c r="M181" s="224" t="s">
        <v>19</v>
      </c>
      <c r="N181" s="225" t="s">
        <v>40</v>
      </c>
      <c r="O181" s="66"/>
      <c r="P181" s="189">
        <f t="shared" si="1"/>
        <v>0</v>
      </c>
      <c r="Q181" s="189">
        <v>0.34699999999999998</v>
      </c>
      <c r="R181" s="189">
        <f t="shared" si="2"/>
        <v>2.4289999999999998</v>
      </c>
      <c r="S181" s="189">
        <v>0</v>
      </c>
      <c r="T181" s="19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203</v>
      </c>
      <c r="AT181" s="191" t="s">
        <v>238</v>
      </c>
      <c r="AU181" s="191" t="s">
        <v>78</v>
      </c>
      <c r="AY181" s="19" t="s">
        <v>159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9" t="s">
        <v>76</v>
      </c>
      <c r="BK181" s="192">
        <f t="shared" si="9"/>
        <v>0</v>
      </c>
      <c r="BL181" s="19" t="s">
        <v>166</v>
      </c>
      <c r="BM181" s="191" t="s">
        <v>1654</v>
      </c>
    </row>
    <row r="182" spans="1:65" s="2" customFormat="1" ht="24">
      <c r="A182" s="36"/>
      <c r="B182" s="37"/>
      <c r="C182" s="180" t="s">
        <v>371</v>
      </c>
      <c r="D182" s="180" t="s">
        <v>161</v>
      </c>
      <c r="E182" s="181" t="s">
        <v>372</v>
      </c>
      <c r="F182" s="182" t="s">
        <v>373</v>
      </c>
      <c r="G182" s="183" t="s">
        <v>341</v>
      </c>
      <c r="H182" s="184">
        <v>4</v>
      </c>
      <c r="I182" s="185"/>
      <c r="J182" s="186">
        <f t="shared" si="0"/>
        <v>0</v>
      </c>
      <c r="K182" s="182" t="s">
        <v>459</v>
      </c>
      <c r="L182" s="41"/>
      <c r="M182" s="187" t="s">
        <v>19</v>
      </c>
      <c r="N182" s="188" t="s">
        <v>40</v>
      </c>
      <c r="O182" s="66"/>
      <c r="P182" s="189">
        <f t="shared" si="1"/>
        <v>0</v>
      </c>
      <c r="Q182" s="189">
        <v>0.42080000000000001</v>
      </c>
      <c r="R182" s="189">
        <f t="shared" si="2"/>
        <v>1.6832</v>
      </c>
      <c r="S182" s="189">
        <v>0</v>
      </c>
      <c r="T182" s="190">
        <f t="shared" si="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166</v>
      </c>
      <c r="AT182" s="191" t="s">
        <v>161</v>
      </c>
      <c r="AU182" s="191" t="s">
        <v>78</v>
      </c>
      <c r="AY182" s="19" t="s">
        <v>159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9" t="s">
        <v>76</v>
      </c>
      <c r="BK182" s="192">
        <f t="shared" si="9"/>
        <v>0</v>
      </c>
      <c r="BL182" s="19" t="s">
        <v>166</v>
      </c>
      <c r="BM182" s="191" t="s">
        <v>1655</v>
      </c>
    </row>
    <row r="183" spans="1:65" s="12" customFormat="1" ht="22.9" customHeight="1">
      <c r="B183" s="164"/>
      <c r="C183" s="165"/>
      <c r="D183" s="166" t="s">
        <v>68</v>
      </c>
      <c r="E183" s="178" t="s">
        <v>208</v>
      </c>
      <c r="F183" s="178" t="s">
        <v>375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SUM(P184:P202)</f>
        <v>0</v>
      </c>
      <c r="Q183" s="172"/>
      <c r="R183" s="173">
        <f>SUM(R184:R202)</f>
        <v>112.5528628</v>
      </c>
      <c r="S183" s="172"/>
      <c r="T183" s="174">
        <f>SUM(T184:T202)</f>
        <v>0</v>
      </c>
      <c r="AR183" s="175" t="s">
        <v>76</v>
      </c>
      <c r="AT183" s="176" t="s">
        <v>68</v>
      </c>
      <c r="AU183" s="176" t="s">
        <v>76</v>
      </c>
      <c r="AY183" s="175" t="s">
        <v>159</v>
      </c>
      <c r="BK183" s="177">
        <f>SUM(BK184:BK202)</f>
        <v>0</v>
      </c>
    </row>
    <row r="184" spans="1:65" s="2" customFormat="1" ht="60">
      <c r="A184" s="36"/>
      <c r="B184" s="37"/>
      <c r="C184" s="180" t="s">
        <v>376</v>
      </c>
      <c r="D184" s="180" t="s">
        <v>161</v>
      </c>
      <c r="E184" s="181" t="s">
        <v>1220</v>
      </c>
      <c r="F184" s="182" t="s">
        <v>1221</v>
      </c>
      <c r="G184" s="183" t="s">
        <v>182</v>
      </c>
      <c r="H184" s="184">
        <v>273</v>
      </c>
      <c r="I184" s="185"/>
      <c r="J184" s="186">
        <f>ROUND(I184*H184,2)</f>
        <v>0</v>
      </c>
      <c r="K184" s="182" t="s">
        <v>459</v>
      </c>
      <c r="L184" s="41"/>
      <c r="M184" s="187" t="s">
        <v>19</v>
      </c>
      <c r="N184" s="188" t="s">
        <v>40</v>
      </c>
      <c r="O184" s="66"/>
      <c r="P184" s="189">
        <f>O184*H184</f>
        <v>0</v>
      </c>
      <c r="Q184" s="189">
        <v>8.9779999999999999E-2</v>
      </c>
      <c r="R184" s="189">
        <f>Q184*H184</f>
        <v>24.50994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166</v>
      </c>
      <c r="AT184" s="191" t="s">
        <v>161</v>
      </c>
      <c r="AU184" s="191" t="s">
        <v>78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76</v>
      </c>
      <c r="BK184" s="192">
        <f>ROUND(I184*H184,2)</f>
        <v>0</v>
      </c>
      <c r="BL184" s="19" t="s">
        <v>166</v>
      </c>
      <c r="BM184" s="191" t="s">
        <v>1656</v>
      </c>
    </row>
    <row r="185" spans="1:65" s="13" customFormat="1" ht="11.25">
      <c r="B185" s="193"/>
      <c r="C185" s="194"/>
      <c r="D185" s="195" t="s">
        <v>168</v>
      </c>
      <c r="E185" s="196" t="s">
        <v>19</v>
      </c>
      <c r="F185" s="197" t="s">
        <v>1657</v>
      </c>
      <c r="G185" s="194"/>
      <c r="H185" s="198">
        <v>273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168</v>
      </c>
      <c r="AU185" s="204" t="s">
        <v>78</v>
      </c>
      <c r="AV185" s="13" t="s">
        <v>78</v>
      </c>
      <c r="AW185" s="13" t="s">
        <v>31</v>
      </c>
      <c r="AX185" s="13" t="s">
        <v>76</v>
      </c>
      <c r="AY185" s="204" t="s">
        <v>159</v>
      </c>
    </row>
    <row r="186" spans="1:65" s="2" customFormat="1" ht="16.5" customHeight="1">
      <c r="A186" s="36"/>
      <c r="B186" s="37"/>
      <c r="C186" s="216" t="s">
        <v>380</v>
      </c>
      <c r="D186" s="216" t="s">
        <v>238</v>
      </c>
      <c r="E186" s="217" t="s">
        <v>1224</v>
      </c>
      <c r="F186" s="218" t="s">
        <v>1225</v>
      </c>
      <c r="G186" s="219" t="s">
        <v>164</v>
      </c>
      <c r="H186" s="220">
        <v>27.3</v>
      </c>
      <c r="I186" s="221"/>
      <c r="J186" s="222">
        <f>ROUND(I186*H186,2)</f>
        <v>0</v>
      </c>
      <c r="K186" s="218" t="s">
        <v>459</v>
      </c>
      <c r="L186" s="223"/>
      <c r="M186" s="224" t="s">
        <v>19</v>
      </c>
      <c r="N186" s="225" t="s">
        <v>40</v>
      </c>
      <c r="O186" s="66"/>
      <c r="P186" s="189">
        <f>O186*H186</f>
        <v>0</v>
      </c>
      <c r="Q186" s="189">
        <v>0.222</v>
      </c>
      <c r="R186" s="189">
        <f>Q186*H186</f>
        <v>6.0606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203</v>
      </c>
      <c r="AT186" s="191" t="s">
        <v>238</v>
      </c>
      <c r="AU186" s="191" t="s">
        <v>78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76</v>
      </c>
      <c r="BK186" s="192">
        <f>ROUND(I186*H186,2)</f>
        <v>0</v>
      </c>
      <c r="BL186" s="19" t="s">
        <v>166</v>
      </c>
      <c r="BM186" s="191" t="s">
        <v>1658</v>
      </c>
    </row>
    <row r="187" spans="1:65" s="13" customFormat="1" ht="11.25">
      <c r="B187" s="193"/>
      <c r="C187" s="194"/>
      <c r="D187" s="195" t="s">
        <v>168</v>
      </c>
      <c r="E187" s="194"/>
      <c r="F187" s="197" t="s">
        <v>1659</v>
      </c>
      <c r="G187" s="194"/>
      <c r="H187" s="198">
        <v>27.3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168</v>
      </c>
      <c r="AU187" s="204" t="s">
        <v>78</v>
      </c>
      <c r="AV187" s="13" t="s">
        <v>78</v>
      </c>
      <c r="AW187" s="13" t="s">
        <v>4</v>
      </c>
      <c r="AX187" s="13" t="s">
        <v>76</v>
      </c>
      <c r="AY187" s="204" t="s">
        <v>159</v>
      </c>
    </row>
    <row r="188" spans="1:65" s="2" customFormat="1" ht="48">
      <c r="A188" s="36"/>
      <c r="B188" s="37"/>
      <c r="C188" s="180" t="s">
        <v>387</v>
      </c>
      <c r="D188" s="180" t="s">
        <v>161</v>
      </c>
      <c r="E188" s="181" t="s">
        <v>388</v>
      </c>
      <c r="F188" s="182" t="s">
        <v>1235</v>
      </c>
      <c r="G188" s="183" t="s">
        <v>182</v>
      </c>
      <c r="H188" s="184">
        <v>297</v>
      </c>
      <c r="I188" s="185"/>
      <c r="J188" s="186">
        <f>ROUND(I188*H188,2)</f>
        <v>0</v>
      </c>
      <c r="K188" s="182" t="s">
        <v>459</v>
      </c>
      <c r="L188" s="41"/>
      <c r="M188" s="187" t="s">
        <v>19</v>
      </c>
      <c r="N188" s="188" t="s">
        <v>40</v>
      </c>
      <c r="O188" s="66"/>
      <c r="P188" s="189">
        <f>O188*H188</f>
        <v>0</v>
      </c>
      <c r="Q188" s="189">
        <v>0.1295</v>
      </c>
      <c r="R188" s="189">
        <f>Q188*H188</f>
        <v>38.461500000000001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166</v>
      </c>
      <c r="AT188" s="191" t="s">
        <v>161</v>
      </c>
      <c r="AU188" s="191" t="s">
        <v>78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76</v>
      </c>
      <c r="BK188" s="192">
        <f>ROUND(I188*H188,2)</f>
        <v>0</v>
      </c>
      <c r="BL188" s="19" t="s">
        <v>166</v>
      </c>
      <c r="BM188" s="191" t="s">
        <v>1660</v>
      </c>
    </row>
    <row r="189" spans="1:65" s="13" customFormat="1" ht="11.25">
      <c r="B189" s="193"/>
      <c r="C189" s="194"/>
      <c r="D189" s="195" t="s">
        <v>168</v>
      </c>
      <c r="E189" s="196" t="s">
        <v>19</v>
      </c>
      <c r="F189" s="197" t="s">
        <v>1661</v>
      </c>
      <c r="G189" s="194"/>
      <c r="H189" s="198">
        <v>297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168</v>
      </c>
      <c r="AU189" s="204" t="s">
        <v>78</v>
      </c>
      <c r="AV189" s="13" t="s">
        <v>78</v>
      </c>
      <c r="AW189" s="13" t="s">
        <v>31</v>
      </c>
      <c r="AX189" s="13" t="s">
        <v>76</v>
      </c>
      <c r="AY189" s="204" t="s">
        <v>159</v>
      </c>
    </row>
    <row r="190" spans="1:65" s="2" customFormat="1" ht="16.5" customHeight="1">
      <c r="A190" s="36"/>
      <c r="B190" s="37"/>
      <c r="C190" s="216" t="s">
        <v>392</v>
      </c>
      <c r="D190" s="216" t="s">
        <v>238</v>
      </c>
      <c r="E190" s="217" t="s">
        <v>1662</v>
      </c>
      <c r="F190" s="218" t="s">
        <v>1663</v>
      </c>
      <c r="G190" s="219" t="s">
        <v>182</v>
      </c>
      <c r="H190" s="220">
        <v>302.94</v>
      </c>
      <c r="I190" s="221"/>
      <c r="J190" s="222">
        <f>ROUND(I190*H190,2)</f>
        <v>0</v>
      </c>
      <c r="K190" s="218" t="s">
        <v>459</v>
      </c>
      <c r="L190" s="223"/>
      <c r="M190" s="224" t="s">
        <v>19</v>
      </c>
      <c r="N190" s="225" t="s">
        <v>40</v>
      </c>
      <c r="O190" s="66"/>
      <c r="P190" s="189">
        <f>O190*H190</f>
        <v>0</v>
      </c>
      <c r="Q190" s="189">
        <v>5.6120000000000003E-2</v>
      </c>
      <c r="R190" s="189">
        <f>Q190*H190</f>
        <v>17.000992800000002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203</v>
      </c>
      <c r="AT190" s="191" t="s">
        <v>238</v>
      </c>
      <c r="AU190" s="191" t="s">
        <v>78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76</v>
      </c>
      <c r="BK190" s="192">
        <f>ROUND(I190*H190,2)</f>
        <v>0</v>
      </c>
      <c r="BL190" s="19" t="s">
        <v>166</v>
      </c>
      <c r="BM190" s="191" t="s">
        <v>1664</v>
      </c>
    </row>
    <row r="191" spans="1:65" s="13" customFormat="1" ht="11.25">
      <c r="B191" s="193"/>
      <c r="C191" s="194"/>
      <c r="D191" s="195" t="s">
        <v>168</v>
      </c>
      <c r="E191" s="194"/>
      <c r="F191" s="197" t="s">
        <v>1665</v>
      </c>
      <c r="G191" s="194"/>
      <c r="H191" s="198">
        <v>302.94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168</v>
      </c>
      <c r="AU191" s="204" t="s">
        <v>78</v>
      </c>
      <c r="AV191" s="13" t="s">
        <v>78</v>
      </c>
      <c r="AW191" s="13" t="s">
        <v>4</v>
      </c>
      <c r="AX191" s="13" t="s">
        <v>76</v>
      </c>
      <c r="AY191" s="204" t="s">
        <v>159</v>
      </c>
    </row>
    <row r="192" spans="1:65" s="2" customFormat="1" ht="48">
      <c r="A192" s="36"/>
      <c r="B192" s="37"/>
      <c r="C192" s="180" t="s">
        <v>396</v>
      </c>
      <c r="D192" s="180" t="s">
        <v>161</v>
      </c>
      <c r="E192" s="181" t="s">
        <v>388</v>
      </c>
      <c r="F192" s="182" t="s">
        <v>1235</v>
      </c>
      <c r="G192" s="183" t="s">
        <v>182</v>
      </c>
      <c r="H192" s="184">
        <v>38</v>
      </c>
      <c r="I192" s="185"/>
      <c r="J192" s="186">
        <f>ROUND(I192*H192,2)</f>
        <v>0</v>
      </c>
      <c r="K192" s="182" t="s">
        <v>459</v>
      </c>
      <c r="L192" s="41"/>
      <c r="M192" s="187" t="s">
        <v>19</v>
      </c>
      <c r="N192" s="188" t="s">
        <v>40</v>
      </c>
      <c r="O192" s="66"/>
      <c r="P192" s="189">
        <f>O192*H192</f>
        <v>0</v>
      </c>
      <c r="Q192" s="189">
        <v>0.1295</v>
      </c>
      <c r="R192" s="189">
        <f>Q192*H192</f>
        <v>4.9210000000000003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166</v>
      </c>
      <c r="AT192" s="191" t="s">
        <v>161</v>
      </c>
      <c r="AU192" s="191" t="s">
        <v>78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76</v>
      </c>
      <c r="BK192" s="192">
        <f>ROUND(I192*H192,2)</f>
        <v>0</v>
      </c>
      <c r="BL192" s="19" t="s">
        <v>166</v>
      </c>
      <c r="BM192" s="191" t="s">
        <v>1666</v>
      </c>
    </row>
    <row r="193" spans="1:65" s="13" customFormat="1" ht="11.25">
      <c r="B193" s="193"/>
      <c r="C193" s="194"/>
      <c r="D193" s="195" t="s">
        <v>168</v>
      </c>
      <c r="E193" s="196" t="s">
        <v>19</v>
      </c>
      <c r="F193" s="197" t="s">
        <v>1667</v>
      </c>
      <c r="G193" s="194"/>
      <c r="H193" s="198">
        <v>38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168</v>
      </c>
      <c r="AU193" s="204" t="s">
        <v>78</v>
      </c>
      <c r="AV193" s="13" t="s">
        <v>78</v>
      </c>
      <c r="AW193" s="13" t="s">
        <v>31</v>
      </c>
      <c r="AX193" s="13" t="s">
        <v>76</v>
      </c>
      <c r="AY193" s="204" t="s">
        <v>159</v>
      </c>
    </row>
    <row r="194" spans="1:65" s="2" customFormat="1" ht="16.5" customHeight="1">
      <c r="A194" s="36"/>
      <c r="B194" s="37"/>
      <c r="C194" s="216" t="s">
        <v>400</v>
      </c>
      <c r="D194" s="216" t="s">
        <v>238</v>
      </c>
      <c r="E194" s="217" t="s">
        <v>1238</v>
      </c>
      <c r="F194" s="218" t="s">
        <v>1239</v>
      </c>
      <c r="G194" s="219" t="s">
        <v>182</v>
      </c>
      <c r="H194" s="220">
        <v>38.76</v>
      </c>
      <c r="I194" s="221"/>
      <c r="J194" s="222">
        <f>ROUND(I194*H194,2)</f>
        <v>0</v>
      </c>
      <c r="K194" s="218" t="s">
        <v>459</v>
      </c>
      <c r="L194" s="223"/>
      <c r="M194" s="224" t="s">
        <v>19</v>
      </c>
      <c r="N194" s="225" t="s">
        <v>40</v>
      </c>
      <c r="O194" s="66"/>
      <c r="P194" s="189">
        <f>O194*H194</f>
        <v>0</v>
      </c>
      <c r="Q194" s="189">
        <v>3.3500000000000002E-2</v>
      </c>
      <c r="R194" s="189">
        <f>Q194*H194</f>
        <v>1.2984599999999999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203</v>
      </c>
      <c r="AT194" s="191" t="s">
        <v>238</v>
      </c>
      <c r="AU194" s="191" t="s">
        <v>78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76</v>
      </c>
      <c r="BK194" s="192">
        <f>ROUND(I194*H194,2)</f>
        <v>0</v>
      </c>
      <c r="BL194" s="19" t="s">
        <v>166</v>
      </c>
      <c r="BM194" s="191" t="s">
        <v>1668</v>
      </c>
    </row>
    <row r="195" spans="1:65" s="13" customFormat="1" ht="11.25">
      <c r="B195" s="193"/>
      <c r="C195" s="194"/>
      <c r="D195" s="195" t="s">
        <v>168</v>
      </c>
      <c r="E195" s="194"/>
      <c r="F195" s="197" t="s">
        <v>1669</v>
      </c>
      <c r="G195" s="194"/>
      <c r="H195" s="198">
        <v>38.76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168</v>
      </c>
      <c r="AU195" s="204" t="s">
        <v>78</v>
      </c>
      <c r="AV195" s="13" t="s">
        <v>78</v>
      </c>
      <c r="AW195" s="13" t="s">
        <v>4</v>
      </c>
      <c r="AX195" s="13" t="s">
        <v>76</v>
      </c>
      <c r="AY195" s="204" t="s">
        <v>159</v>
      </c>
    </row>
    <row r="196" spans="1:65" s="2" customFormat="1" ht="48">
      <c r="A196" s="36"/>
      <c r="B196" s="37"/>
      <c r="C196" s="180" t="s">
        <v>405</v>
      </c>
      <c r="D196" s="180" t="s">
        <v>161</v>
      </c>
      <c r="E196" s="181" t="s">
        <v>1670</v>
      </c>
      <c r="F196" s="182" t="s">
        <v>1671</v>
      </c>
      <c r="G196" s="183" t="s">
        <v>182</v>
      </c>
      <c r="H196" s="184">
        <v>131</v>
      </c>
      <c r="I196" s="185"/>
      <c r="J196" s="186">
        <f>ROUND(I196*H196,2)</f>
        <v>0</v>
      </c>
      <c r="K196" s="182" t="s">
        <v>459</v>
      </c>
      <c r="L196" s="41"/>
      <c r="M196" s="187" t="s">
        <v>19</v>
      </c>
      <c r="N196" s="188" t="s">
        <v>40</v>
      </c>
      <c r="O196" s="66"/>
      <c r="P196" s="189">
        <f>O196*H196</f>
        <v>0</v>
      </c>
      <c r="Q196" s="189">
        <v>0.14066999999999999</v>
      </c>
      <c r="R196" s="189">
        <f>Q196*H196</f>
        <v>18.427769999999999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166</v>
      </c>
      <c r="AT196" s="191" t="s">
        <v>161</v>
      </c>
      <c r="AU196" s="191" t="s">
        <v>78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76</v>
      </c>
      <c r="BK196" s="192">
        <f>ROUND(I196*H196,2)</f>
        <v>0</v>
      </c>
      <c r="BL196" s="19" t="s">
        <v>166</v>
      </c>
      <c r="BM196" s="191" t="s">
        <v>1672</v>
      </c>
    </row>
    <row r="197" spans="1:65" s="2" customFormat="1" ht="24">
      <c r="A197" s="36"/>
      <c r="B197" s="37"/>
      <c r="C197" s="180" t="s">
        <v>409</v>
      </c>
      <c r="D197" s="180" t="s">
        <v>161</v>
      </c>
      <c r="E197" s="181" t="s">
        <v>406</v>
      </c>
      <c r="F197" s="182" t="s">
        <v>407</v>
      </c>
      <c r="G197" s="183" t="s">
        <v>182</v>
      </c>
      <c r="H197" s="184">
        <v>66</v>
      </c>
      <c r="I197" s="185"/>
      <c r="J197" s="186">
        <f>ROUND(I197*H197,2)</f>
        <v>0</v>
      </c>
      <c r="K197" s="182" t="s">
        <v>459</v>
      </c>
      <c r="L197" s="41"/>
      <c r="M197" s="187" t="s">
        <v>19</v>
      </c>
      <c r="N197" s="188" t="s">
        <v>40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166</v>
      </c>
      <c r="AT197" s="191" t="s">
        <v>161</v>
      </c>
      <c r="AU197" s="191" t="s">
        <v>78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76</v>
      </c>
      <c r="BK197" s="192">
        <f>ROUND(I197*H197,2)</f>
        <v>0</v>
      </c>
      <c r="BL197" s="19" t="s">
        <v>166</v>
      </c>
      <c r="BM197" s="191" t="s">
        <v>1673</v>
      </c>
    </row>
    <row r="198" spans="1:65" s="13" customFormat="1" ht="11.25">
      <c r="B198" s="193"/>
      <c r="C198" s="194"/>
      <c r="D198" s="195" t="s">
        <v>168</v>
      </c>
      <c r="E198" s="196" t="s">
        <v>19</v>
      </c>
      <c r="F198" s="197" t="s">
        <v>1674</v>
      </c>
      <c r="G198" s="194"/>
      <c r="H198" s="198">
        <v>66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168</v>
      </c>
      <c r="AU198" s="204" t="s">
        <v>78</v>
      </c>
      <c r="AV198" s="13" t="s">
        <v>78</v>
      </c>
      <c r="AW198" s="13" t="s">
        <v>31</v>
      </c>
      <c r="AX198" s="13" t="s">
        <v>76</v>
      </c>
      <c r="AY198" s="204" t="s">
        <v>159</v>
      </c>
    </row>
    <row r="199" spans="1:65" s="2" customFormat="1" ht="24">
      <c r="A199" s="36"/>
      <c r="B199" s="37"/>
      <c r="C199" s="180" t="s">
        <v>413</v>
      </c>
      <c r="D199" s="180" t="s">
        <v>161</v>
      </c>
      <c r="E199" s="181" t="s">
        <v>1675</v>
      </c>
      <c r="F199" s="182" t="s">
        <v>1676</v>
      </c>
      <c r="G199" s="183" t="s">
        <v>182</v>
      </c>
      <c r="H199" s="184">
        <v>6</v>
      </c>
      <c r="I199" s="185"/>
      <c r="J199" s="186">
        <f>ROUND(I199*H199,2)</f>
        <v>0</v>
      </c>
      <c r="K199" s="182" t="s">
        <v>459</v>
      </c>
      <c r="L199" s="41"/>
      <c r="M199" s="187" t="s">
        <v>19</v>
      </c>
      <c r="N199" s="188" t="s">
        <v>40</v>
      </c>
      <c r="O199" s="66"/>
      <c r="P199" s="189">
        <f>O199*H199</f>
        <v>0</v>
      </c>
      <c r="Q199" s="189">
        <v>0.29221000000000003</v>
      </c>
      <c r="R199" s="189">
        <f>Q199*H199</f>
        <v>1.75326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166</v>
      </c>
      <c r="AT199" s="191" t="s">
        <v>161</v>
      </c>
      <c r="AU199" s="191" t="s">
        <v>78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76</v>
      </c>
      <c r="BK199" s="192">
        <f>ROUND(I199*H199,2)</f>
        <v>0</v>
      </c>
      <c r="BL199" s="19" t="s">
        <v>166</v>
      </c>
      <c r="BM199" s="191" t="s">
        <v>1677</v>
      </c>
    </row>
    <row r="200" spans="1:65" s="2" customFormat="1" ht="24">
      <c r="A200" s="36"/>
      <c r="B200" s="37"/>
      <c r="C200" s="216" t="s">
        <v>418</v>
      </c>
      <c r="D200" s="216" t="s">
        <v>238</v>
      </c>
      <c r="E200" s="217" t="s">
        <v>1678</v>
      </c>
      <c r="F200" s="218" t="s">
        <v>1679</v>
      </c>
      <c r="G200" s="219" t="s">
        <v>182</v>
      </c>
      <c r="H200" s="220">
        <v>6</v>
      </c>
      <c r="I200" s="221"/>
      <c r="J200" s="222">
        <f>ROUND(I200*H200,2)</f>
        <v>0</v>
      </c>
      <c r="K200" s="218" t="s">
        <v>459</v>
      </c>
      <c r="L200" s="223"/>
      <c r="M200" s="224" t="s">
        <v>19</v>
      </c>
      <c r="N200" s="225" t="s">
        <v>40</v>
      </c>
      <c r="O200" s="66"/>
      <c r="P200" s="189">
        <f>O200*H200</f>
        <v>0</v>
      </c>
      <c r="Q200" s="189">
        <v>1.5599999999999999E-2</v>
      </c>
      <c r="R200" s="189">
        <f>Q200*H200</f>
        <v>9.3599999999999989E-2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203</v>
      </c>
      <c r="AT200" s="191" t="s">
        <v>238</v>
      </c>
      <c r="AU200" s="191" t="s">
        <v>78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76</v>
      </c>
      <c r="BK200" s="192">
        <f>ROUND(I200*H200,2)</f>
        <v>0</v>
      </c>
      <c r="BL200" s="19" t="s">
        <v>166</v>
      </c>
      <c r="BM200" s="191" t="s">
        <v>1680</v>
      </c>
    </row>
    <row r="201" spans="1:65" s="2" customFormat="1" ht="24">
      <c r="A201" s="36"/>
      <c r="B201" s="37"/>
      <c r="C201" s="216" t="s">
        <v>422</v>
      </c>
      <c r="D201" s="216" t="s">
        <v>238</v>
      </c>
      <c r="E201" s="217" t="s">
        <v>1681</v>
      </c>
      <c r="F201" s="218" t="s">
        <v>1682</v>
      </c>
      <c r="G201" s="219" t="s">
        <v>182</v>
      </c>
      <c r="H201" s="220">
        <v>6</v>
      </c>
      <c r="I201" s="221"/>
      <c r="J201" s="222">
        <f>ROUND(I201*H201,2)</f>
        <v>0</v>
      </c>
      <c r="K201" s="218" t="s">
        <v>459</v>
      </c>
      <c r="L201" s="223"/>
      <c r="M201" s="224" t="s">
        <v>19</v>
      </c>
      <c r="N201" s="225" t="s">
        <v>40</v>
      </c>
      <c r="O201" s="66"/>
      <c r="P201" s="189">
        <f>O201*H201</f>
        <v>0</v>
      </c>
      <c r="Q201" s="189">
        <v>4.2900000000000004E-3</v>
      </c>
      <c r="R201" s="189">
        <f>Q201*H201</f>
        <v>2.5740000000000002E-2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203</v>
      </c>
      <c r="AT201" s="191" t="s">
        <v>238</v>
      </c>
      <c r="AU201" s="191" t="s">
        <v>78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76</v>
      </c>
      <c r="BK201" s="192">
        <f>ROUND(I201*H201,2)</f>
        <v>0</v>
      </c>
      <c r="BL201" s="19" t="s">
        <v>166</v>
      </c>
      <c r="BM201" s="191" t="s">
        <v>1683</v>
      </c>
    </row>
    <row r="202" spans="1:65" s="2" customFormat="1" ht="66.75" customHeight="1">
      <c r="A202" s="36"/>
      <c r="B202" s="37"/>
      <c r="C202" s="180" t="s">
        <v>426</v>
      </c>
      <c r="D202" s="180" t="s">
        <v>161</v>
      </c>
      <c r="E202" s="181" t="s">
        <v>423</v>
      </c>
      <c r="F202" s="182" t="s">
        <v>424</v>
      </c>
      <c r="G202" s="183" t="s">
        <v>182</v>
      </c>
      <c r="H202" s="184">
        <v>131</v>
      </c>
      <c r="I202" s="185"/>
      <c r="J202" s="186">
        <f>ROUND(I202*H202,2)</f>
        <v>0</v>
      </c>
      <c r="K202" s="182" t="s">
        <v>459</v>
      </c>
      <c r="L202" s="41"/>
      <c r="M202" s="187" t="s">
        <v>19</v>
      </c>
      <c r="N202" s="188" t="s">
        <v>40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166</v>
      </c>
      <c r="AT202" s="191" t="s">
        <v>161</v>
      </c>
      <c r="AU202" s="191" t="s">
        <v>78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76</v>
      </c>
      <c r="BK202" s="192">
        <f>ROUND(I202*H202,2)</f>
        <v>0</v>
      </c>
      <c r="BL202" s="19" t="s">
        <v>166</v>
      </c>
      <c r="BM202" s="191" t="s">
        <v>1684</v>
      </c>
    </row>
    <row r="203" spans="1:65" s="12" customFormat="1" ht="22.9" customHeight="1">
      <c r="B203" s="164"/>
      <c r="C203" s="165"/>
      <c r="D203" s="166" t="s">
        <v>68</v>
      </c>
      <c r="E203" s="178" t="s">
        <v>430</v>
      </c>
      <c r="F203" s="178" t="s">
        <v>431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SUM(P204:P207)</f>
        <v>0</v>
      </c>
      <c r="Q203" s="172"/>
      <c r="R203" s="173">
        <f>SUM(R204:R207)</f>
        <v>0</v>
      </c>
      <c r="S203" s="172"/>
      <c r="T203" s="174">
        <f>SUM(T204:T207)</f>
        <v>0</v>
      </c>
      <c r="AR203" s="175" t="s">
        <v>76</v>
      </c>
      <c r="AT203" s="176" t="s">
        <v>68</v>
      </c>
      <c r="AU203" s="176" t="s">
        <v>76</v>
      </c>
      <c r="AY203" s="175" t="s">
        <v>159</v>
      </c>
      <c r="BK203" s="177">
        <f>SUM(BK204:BK207)</f>
        <v>0</v>
      </c>
    </row>
    <row r="204" spans="1:65" s="2" customFormat="1" ht="36">
      <c r="A204" s="36"/>
      <c r="B204" s="37"/>
      <c r="C204" s="180" t="s">
        <v>432</v>
      </c>
      <c r="D204" s="180" t="s">
        <v>161</v>
      </c>
      <c r="E204" s="181" t="s">
        <v>433</v>
      </c>
      <c r="F204" s="182" t="s">
        <v>434</v>
      </c>
      <c r="G204" s="183" t="s">
        <v>230</v>
      </c>
      <c r="H204" s="184">
        <v>447.233</v>
      </c>
      <c r="I204" s="185"/>
      <c r="J204" s="186">
        <f>ROUND(I204*H204,2)</f>
        <v>0</v>
      </c>
      <c r="K204" s="182" t="s">
        <v>459</v>
      </c>
      <c r="L204" s="41"/>
      <c r="M204" s="187" t="s">
        <v>19</v>
      </c>
      <c r="N204" s="188" t="s">
        <v>40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166</v>
      </c>
      <c r="AT204" s="191" t="s">
        <v>161</v>
      </c>
      <c r="AU204" s="191" t="s">
        <v>78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76</v>
      </c>
      <c r="BK204" s="192">
        <f>ROUND(I204*H204,2)</f>
        <v>0</v>
      </c>
      <c r="BL204" s="19" t="s">
        <v>166</v>
      </c>
      <c r="BM204" s="191" t="s">
        <v>1685</v>
      </c>
    </row>
    <row r="205" spans="1:65" s="2" customFormat="1" ht="36">
      <c r="A205" s="36"/>
      <c r="B205" s="37"/>
      <c r="C205" s="180" t="s">
        <v>436</v>
      </c>
      <c r="D205" s="180" t="s">
        <v>161</v>
      </c>
      <c r="E205" s="181" t="s">
        <v>437</v>
      </c>
      <c r="F205" s="182" t="s">
        <v>438</v>
      </c>
      <c r="G205" s="183" t="s">
        <v>230</v>
      </c>
      <c r="H205" s="184">
        <v>894.46</v>
      </c>
      <c r="I205" s="185"/>
      <c r="J205" s="186">
        <f>ROUND(I205*H205,2)</f>
        <v>0</v>
      </c>
      <c r="K205" s="182" t="s">
        <v>459</v>
      </c>
      <c r="L205" s="41"/>
      <c r="M205" s="187" t="s">
        <v>19</v>
      </c>
      <c r="N205" s="188" t="s">
        <v>40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166</v>
      </c>
      <c r="AT205" s="191" t="s">
        <v>161</v>
      </c>
      <c r="AU205" s="191" t="s">
        <v>78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76</v>
      </c>
      <c r="BK205" s="192">
        <f>ROUND(I205*H205,2)</f>
        <v>0</v>
      </c>
      <c r="BL205" s="19" t="s">
        <v>166</v>
      </c>
      <c r="BM205" s="191" t="s">
        <v>1686</v>
      </c>
    </row>
    <row r="206" spans="1:65" s="13" customFormat="1" ht="11.25">
      <c r="B206" s="193"/>
      <c r="C206" s="194"/>
      <c r="D206" s="195" t="s">
        <v>168</v>
      </c>
      <c r="E206" s="196" t="s">
        <v>19</v>
      </c>
      <c r="F206" s="197" t="s">
        <v>1687</v>
      </c>
      <c r="G206" s="194"/>
      <c r="H206" s="198">
        <v>894.46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168</v>
      </c>
      <c r="AU206" s="204" t="s">
        <v>78</v>
      </c>
      <c r="AV206" s="13" t="s">
        <v>78</v>
      </c>
      <c r="AW206" s="13" t="s">
        <v>31</v>
      </c>
      <c r="AX206" s="13" t="s">
        <v>76</v>
      </c>
      <c r="AY206" s="204" t="s">
        <v>159</v>
      </c>
    </row>
    <row r="207" spans="1:65" s="2" customFormat="1" ht="44.25" customHeight="1">
      <c r="A207" s="36"/>
      <c r="B207" s="37"/>
      <c r="C207" s="180" t="s">
        <v>440</v>
      </c>
      <c r="D207" s="180" t="s">
        <v>161</v>
      </c>
      <c r="E207" s="181" t="s">
        <v>1688</v>
      </c>
      <c r="F207" s="182" t="s">
        <v>1689</v>
      </c>
      <c r="G207" s="183" t="s">
        <v>230</v>
      </c>
      <c r="H207" s="184">
        <v>52.8</v>
      </c>
      <c r="I207" s="185"/>
      <c r="J207" s="186">
        <f>ROUND(I207*H207,2)</f>
        <v>0</v>
      </c>
      <c r="K207" s="182" t="s">
        <v>459</v>
      </c>
      <c r="L207" s="41"/>
      <c r="M207" s="187" t="s">
        <v>19</v>
      </c>
      <c r="N207" s="188" t="s">
        <v>40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166</v>
      </c>
      <c r="AT207" s="191" t="s">
        <v>161</v>
      </c>
      <c r="AU207" s="191" t="s">
        <v>78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76</v>
      </c>
      <c r="BK207" s="192">
        <f>ROUND(I207*H207,2)</f>
        <v>0</v>
      </c>
      <c r="BL207" s="19" t="s">
        <v>166</v>
      </c>
      <c r="BM207" s="191" t="s">
        <v>1690</v>
      </c>
    </row>
    <row r="208" spans="1:65" s="12" customFormat="1" ht="22.9" customHeight="1">
      <c r="B208" s="164"/>
      <c r="C208" s="165"/>
      <c r="D208" s="166" t="s">
        <v>68</v>
      </c>
      <c r="E208" s="178" t="s">
        <v>445</v>
      </c>
      <c r="F208" s="178" t="s">
        <v>446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SUM(P209:P210)</f>
        <v>0</v>
      </c>
      <c r="Q208" s="172"/>
      <c r="R208" s="173">
        <f>SUM(R209:R210)</f>
        <v>0</v>
      </c>
      <c r="S208" s="172"/>
      <c r="T208" s="174">
        <f>SUM(T209:T210)</f>
        <v>0</v>
      </c>
      <c r="AR208" s="175" t="s">
        <v>76</v>
      </c>
      <c r="AT208" s="176" t="s">
        <v>68</v>
      </c>
      <c r="AU208" s="176" t="s">
        <v>76</v>
      </c>
      <c r="AY208" s="175" t="s">
        <v>159</v>
      </c>
      <c r="BK208" s="177">
        <f>SUM(BK209:BK210)</f>
        <v>0</v>
      </c>
    </row>
    <row r="209" spans="1:65" s="2" customFormat="1" ht="44.25" customHeight="1">
      <c r="A209" s="36"/>
      <c r="B209" s="37"/>
      <c r="C209" s="180" t="s">
        <v>447</v>
      </c>
      <c r="D209" s="180" t="s">
        <v>161</v>
      </c>
      <c r="E209" s="181" t="s">
        <v>448</v>
      </c>
      <c r="F209" s="182" t="s">
        <v>449</v>
      </c>
      <c r="G209" s="183" t="s">
        <v>230</v>
      </c>
      <c r="H209" s="184">
        <v>303.84699999999998</v>
      </c>
      <c r="I209" s="185"/>
      <c r="J209" s="186">
        <f>ROUND(I209*H209,2)</f>
        <v>0</v>
      </c>
      <c r="K209" s="182" t="s">
        <v>459</v>
      </c>
      <c r="L209" s="41"/>
      <c r="M209" s="187" t="s">
        <v>19</v>
      </c>
      <c r="N209" s="188" t="s">
        <v>40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166</v>
      </c>
      <c r="AT209" s="191" t="s">
        <v>161</v>
      </c>
      <c r="AU209" s="191" t="s">
        <v>78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76</v>
      </c>
      <c r="BK209" s="192">
        <f>ROUND(I209*H209,2)</f>
        <v>0</v>
      </c>
      <c r="BL209" s="19" t="s">
        <v>166</v>
      </c>
      <c r="BM209" s="191" t="s">
        <v>1691</v>
      </c>
    </row>
    <row r="210" spans="1:65" s="2" customFormat="1" ht="44.25" customHeight="1">
      <c r="A210" s="36"/>
      <c r="B210" s="37"/>
      <c r="C210" s="180" t="s">
        <v>455</v>
      </c>
      <c r="D210" s="180" t="s">
        <v>161</v>
      </c>
      <c r="E210" s="181" t="s">
        <v>1692</v>
      </c>
      <c r="F210" s="182" t="s">
        <v>449</v>
      </c>
      <c r="G210" s="183" t="s">
        <v>230</v>
      </c>
      <c r="H210" s="184">
        <v>101.643</v>
      </c>
      <c r="I210" s="185"/>
      <c r="J210" s="186">
        <f>ROUND(I210*H210,2)</f>
        <v>0</v>
      </c>
      <c r="K210" s="182" t="s">
        <v>459</v>
      </c>
      <c r="L210" s="41"/>
      <c r="M210" s="187" t="s">
        <v>19</v>
      </c>
      <c r="N210" s="188" t="s">
        <v>40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166</v>
      </c>
      <c r="AT210" s="191" t="s">
        <v>161</v>
      </c>
      <c r="AU210" s="191" t="s">
        <v>78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76</v>
      </c>
      <c r="BK210" s="192">
        <f>ROUND(I210*H210,2)</f>
        <v>0</v>
      </c>
      <c r="BL210" s="19" t="s">
        <v>166</v>
      </c>
      <c r="BM210" s="191" t="s">
        <v>1693</v>
      </c>
    </row>
    <row r="211" spans="1:65" s="12" customFormat="1" ht="25.9" customHeight="1">
      <c r="B211" s="164"/>
      <c r="C211" s="165"/>
      <c r="D211" s="166" t="s">
        <v>68</v>
      </c>
      <c r="E211" s="167" t="s">
        <v>451</v>
      </c>
      <c r="F211" s="167" t="s">
        <v>452</v>
      </c>
      <c r="G211" s="165"/>
      <c r="H211" s="165"/>
      <c r="I211" s="168"/>
      <c r="J211" s="169">
        <f>BK211</f>
        <v>0</v>
      </c>
      <c r="K211" s="165"/>
      <c r="L211" s="170"/>
      <c r="M211" s="171"/>
      <c r="N211" s="172"/>
      <c r="O211" s="172"/>
      <c r="P211" s="173">
        <f>P212+P222+P228+P238</f>
        <v>0</v>
      </c>
      <c r="Q211" s="172"/>
      <c r="R211" s="173">
        <f>R212+R222+R228+R238</f>
        <v>0</v>
      </c>
      <c r="S211" s="172"/>
      <c r="T211" s="174">
        <f>T212+T222+T228+T238</f>
        <v>0</v>
      </c>
      <c r="AR211" s="175" t="s">
        <v>76</v>
      </c>
      <c r="AT211" s="176" t="s">
        <v>68</v>
      </c>
      <c r="AU211" s="176" t="s">
        <v>69</v>
      </c>
      <c r="AY211" s="175" t="s">
        <v>159</v>
      </c>
      <c r="BK211" s="177">
        <f>BK212+BK222+BK228+BK238</f>
        <v>0</v>
      </c>
    </row>
    <row r="212" spans="1:65" s="12" customFormat="1" ht="22.9" customHeight="1">
      <c r="B212" s="164"/>
      <c r="C212" s="165"/>
      <c r="D212" s="166" t="s">
        <v>68</v>
      </c>
      <c r="E212" s="178" t="s">
        <v>453</v>
      </c>
      <c r="F212" s="178" t="s">
        <v>454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SUM(P213:P221)</f>
        <v>0</v>
      </c>
      <c r="Q212" s="172"/>
      <c r="R212" s="173">
        <f>SUM(R213:R221)</f>
        <v>0</v>
      </c>
      <c r="S212" s="172"/>
      <c r="T212" s="174">
        <f>SUM(T213:T221)</f>
        <v>0</v>
      </c>
      <c r="AR212" s="175" t="s">
        <v>76</v>
      </c>
      <c r="AT212" s="176" t="s">
        <v>68</v>
      </c>
      <c r="AU212" s="176" t="s">
        <v>76</v>
      </c>
      <c r="AY212" s="175" t="s">
        <v>159</v>
      </c>
      <c r="BK212" s="177">
        <f>SUM(BK213:BK221)</f>
        <v>0</v>
      </c>
    </row>
    <row r="213" spans="1:65" s="2" customFormat="1" ht="16.5" customHeight="1">
      <c r="A213" s="36"/>
      <c r="B213" s="37"/>
      <c r="C213" s="180" t="s">
        <v>462</v>
      </c>
      <c r="D213" s="180" t="s">
        <v>161</v>
      </c>
      <c r="E213" s="181" t="s">
        <v>456</v>
      </c>
      <c r="F213" s="182" t="s">
        <v>457</v>
      </c>
      <c r="G213" s="183" t="s">
        <v>458</v>
      </c>
      <c r="H213" s="184">
        <v>1</v>
      </c>
      <c r="I213" s="185"/>
      <c r="J213" s="186">
        <f>ROUND(I213*H213,2)</f>
        <v>0</v>
      </c>
      <c r="K213" s="182" t="s">
        <v>459</v>
      </c>
      <c r="L213" s="41"/>
      <c r="M213" s="187" t="s">
        <v>19</v>
      </c>
      <c r="N213" s="188" t="s">
        <v>40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460</v>
      </c>
      <c r="AT213" s="191" t="s">
        <v>161</v>
      </c>
      <c r="AU213" s="191" t="s">
        <v>78</v>
      </c>
      <c r="AY213" s="19" t="s">
        <v>159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76</v>
      </c>
      <c r="BK213" s="192">
        <f>ROUND(I213*H213,2)</f>
        <v>0</v>
      </c>
      <c r="BL213" s="19" t="s">
        <v>460</v>
      </c>
      <c r="BM213" s="191" t="s">
        <v>1694</v>
      </c>
    </row>
    <row r="214" spans="1:65" s="2" customFormat="1" ht="16.5" customHeight="1">
      <c r="A214" s="36"/>
      <c r="B214" s="37"/>
      <c r="C214" s="180" t="s">
        <v>468</v>
      </c>
      <c r="D214" s="180" t="s">
        <v>161</v>
      </c>
      <c r="E214" s="181" t="s">
        <v>463</v>
      </c>
      <c r="F214" s="182" t="s">
        <v>464</v>
      </c>
      <c r="G214" s="183" t="s">
        <v>458</v>
      </c>
      <c r="H214" s="184">
        <v>1</v>
      </c>
      <c r="I214" s="185"/>
      <c r="J214" s="186">
        <f>ROUND(I214*H214,2)</f>
        <v>0</v>
      </c>
      <c r="K214" s="182" t="s">
        <v>459</v>
      </c>
      <c r="L214" s="41"/>
      <c r="M214" s="187" t="s">
        <v>19</v>
      </c>
      <c r="N214" s="188" t="s">
        <v>40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460</v>
      </c>
      <c r="AT214" s="191" t="s">
        <v>161</v>
      </c>
      <c r="AU214" s="191" t="s">
        <v>78</v>
      </c>
      <c r="AY214" s="19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76</v>
      </c>
      <c r="BK214" s="192">
        <f>ROUND(I214*H214,2)</f>
        <v>0</v>
      </c>
      <c r="BL214" s="19" t="s">
        <v>460</v>
      </c>
      <c r="BM214" s="191" t="s">
        <v>1695</v>
      </c>
    </row>
    <row r="215" spans="1:65" s="15" customFormat="1" ht="11.25">
      <c r="B215" s="230"/>
      <c r="C215" s="231"/>
      <c r="D215" s="195" t="s">
        <v>168</v>
      </c>
      <c r="E215" s="232" t="s">
        <v>19</v>
      </c>
      <c r="F215" s="233" t="s">
        <v>466</v>
      </c>
      <c r="G215" s="231"/>
      <c r="H215" s="232" t="s">
        <v>19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168</v>
      </c>
      <c r="AU215" s="239" t="s">
        <v>78</v>
      </c>
      <c r="AV215" s="15" t="s">
        <v>76</v>
      </c>
      <c r="AW215" s="15" t="s">
        <v>31</v>
      </c>
      <c r="AX215" s="15" t="s">
        <v>69</v>
      </c>
      <c r="AY215" s="239" t="s">
        <v>159</v>
      </c>
    </row>
    <row r="216" spans="1:65" s="15" customFormat="1" ht="11.25">
      <c r="B216" s="230"/>
      <c r="C216" s="231"/>
      <c r="D216" s="195" t="s">
        <v>168</v>
      </c>
      <c r="E216" s="232" t="s">
        <v>19</v>
      </c>
      <c r="F216" s="233" t="s">
        <v>467</v>
      </c>
      <c r="G216" s="231"/>
      <c r="H216" s="232" t="s">
        <v>19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168</v>
      </c>
      <c r="AU216" s="239" t="s">
        <v>78</v>
      </c>
      <c r="AV216" s="15" t="s">
        <v>76</v>
      </c>
      <c r="AW216" s="15" t="s">
        <v>31</v>
      </c>
      <c r="AX216" s="15" t="s">
        <v>69</v>
      </c>
      <c r="AY216" s="239" t="s">
        <v>159</v>
      </c>
    </row>
    <row r="217" spans="1:65" s="13" customFormat="1" ht="11.25">
      <c r="B217" s="193"/>
      <c r="C217" s="194"/>
      <c r="D217" s="195" t="s">
        <v>168</v>
      </c>
      <c r="E217" s="196" t="s">
        <v>19</v>
      </c>
      <c r="F217" s="197" t="s">
        <v>76</v>
      </c>
      <c r="G217" s="194"/>
      <c r="H217" s="198">
        <v>1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168</v>
      </c>
      <c r="AU217" s="204" t="s">
        <v>78</v>
      </c>
      <c r="AV217" s="13" t="s">
        <v>78</v>
      </c>
      <c r="AW217" s="13" t="s">
        <v>31</v>
      </c>
      <c r="AX217" s="13" t="s">
        <v>76</v>
      </c>
      <c r="AY217" s="204" t="s">
        <v>159</v>
      </c>
    </row>
    <row r="218" spans="1:65" s="2" customFormat="1" ht="16.5" customHeight="1">
      <c r="A218" s="36"/>
      <c r="B218" s="37"/>
      <c r="C218" s="180" t="s">
        <v>476</v>
      </c>
      <c r="D218" s="180" t="s">
        <v>161</v>
      </c>
      <c r="E218" s="181" t="s">
        <v>469</v>
      </c>
      <c r="F218" s="182" t="s">
        <v>470</v>
      </c>
      <c r="G218" s="183" t="s">
        <v>458</v>
      </c>
      <c r="H218" s="184">
        <v>1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40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460</v>
      </c>
      <c r="AT218" s="191" t="s">
        <v>161</v>
      </c>
      <c r="AU218" s="191" t="s">
        <v>78</v>
      </c>
      <c r="AY218" s="19" t="s">
        <v>159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76</v>
      </c>
      <c r="BK218" s="192">
        <f>ROUND(I218*H218,2)</f>
        <v>0</v>
      </c>
      <c r="BL218" s="19" t="s">
        <v>460</v>
      </c>
      <c r="BM218" s="191" t="s">
        <v>1696</v>
      </c>
    </row>
    <row r="219" spans="1:65" s="15" customFormat="1" ht="11.25">
      <c r="B219" s="230"/>
      <c r="C219" s="231"/>
      <c r="D219" s="195" t="s">
        <v>168</v>
      </c>
      <c r="E219" s="232" t="s">
        <v>19</v>
      </c>
      <c r="F219" s="233" t="s">
        <v>472</v>
      </c>
      <c r="G219" s="231"/>
      <c r="H219" s="232" t="s">
        <v>19</v>
      </c>
      <c r="I219" s="234"/>
      <c r="J219" s="231"/>
      <c r="K219" s="231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168</v>
      </c>
      <c r="AU219" s="239" t="s">
        <v>78</v>
      </c>
      <c r="AV219" s="15" t="s">
        <v>76</v>
      </c>
      <c r="AW219" s="15" t="s">
        <v>31</v>
      </c>
      <c r="AX219" s="15" t="s">
        <v>69</v>
      </c>
      <c r="AY219" s="239" t="s">
        <v>159</v>
      </c>
    </row>
    <row r="220" spans="1:65" s="15" customFormat="1" ht="11.25">
      <c r="B220" s="230"/>
      <c r="C220" s="231"/>
      <c r="D220" s="195" t="s">
        <v>168</v>
      </c>
      <c r="E220" s="232" t="s">
        <v>19</v>
      </c>
      <c r="F220" s="233" t="s">
        <v>473</v>
      </c>
      <c r="G220" s="231"/>
      <c r="H220" s="232" t="s">
        <v>19</v>
      </c>
      <c r="I220" s="234"/>
      <c r="J220" s="231"/>
      <c r="K220" s="231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168</v>
      </c>
      <c r="AU220" s="239" t="s">
        <v>78</v>
      </c>
      <c r="AV220" s="15" t="s">
        <v>76</v>
      </c>
      <c r="AW220" s="15" t="s">
        <v>31</v>
      </c>
      <c r="AX220" s="15" t="s">
        <v>69</v>
      </c>
      <c r="AY220" s="239" t="s">
        <v>159</v>
      </c>
    </row>
    <row r="221" spans="1:65" s="13" customFormat="1" ht="11.25">
      <c r="B221" s="193"/>
      <c r="C221" s="194"/>
      <c r="D221" s="195" t="s">
        <v>168</v>
      </c>
      <c r="E221" s="196" t="s">
        <v>19</v>
      </c>
      <c r="F221" s="197" t="s">
        <v>76</v>
      </c>
      <c r="G221" s="194"/>
      <c r="H221" s="198">
        <v>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168</v>
      </c>
      <c r="AU221" s="204" t="s">
        <v>78</v>
      </c>
      <c r="AV221" s="13" t="s">
        <v>78</v>
      </c>
      <c r="AW221" s="13" t="s">
        <v>31</v>
      </c>
      <c r="AX221" s="13" t="s">
        <v>76</v>
      </c>
      <c r="AY221" s="204" t="s">
        <v>159</v>
      </c>
    </row>
    <row r="222" spans="1:65" s="12" customFormat="1" ht="22.9" customHeight="1">
      <c r="B222" s="164"/>
      <c r="C222" s="165"/>
      <c r="D222" s="166" t="s">
        <v>68</v>
      </c>
      <c r="E222" s="178" t="s">
        <v>474</v>
      </c>
      <c r="F222" s="178" t="s">
        <v>475</v>
      </c>
      <c r="G222" s="165"/>
      <c r="H222" s="165"/>
      <c r="I222" s="168"/>
      <c r="J222" s="179">
        <f>BK222</f>
        <v>0</v>
      </c>
      <c r="K222" s="165"/>
      <c r="L222" s="170"/>
      <c r="M222" s="171"/>
      <c r="N222" s="172"/>
      <c r="O222" s="172"/>
      <c r="P222" s="173">
        <f>SUM(P223:P227)</f>
        <v>0</v>
      </c>
      <c r="Q222" s="172"/>
      <c r="R222" s="173">
        <f>SUM(R223:R227)</f>
        <v>0</v>
      </c>
      <c r="S222" s="172"/>
      <c r="T222" s="174">
        <f>SUM(T223:T227)</f>
        <v>0</v>
      </c>
      <c r="AR222" s="175" t="s">
        <v>185</v>
      </c>
      <c r="AT222" s="176" t="s">
        <v>68</v>
      </c>
      <c r="AU222" s="176" t="s">
        <v>76</v>
      </c>
      <c r="AY222" s="175" t="s">
        <v>159</v>
      </c>
      <c r="BK222" s="177">
        <f>SUM(BK223:BK227)</f>
        <v>0</v>
      </c>
    </row>
    <row r="223" spans="1:65" s="2" customFormat="1" ht="16.5" customHeight="1">
      <c r="A223" s="36"/>
      <c r="B223" s="37"/>
      <c r="C223" s="180" t="s">
        <v>484</v>
      </c>
      <c r="D223" s="180" t="s">
        <v>161</v>
      </c>
      <c r="E223" s="181" t="s">
        <v>477</v>
      </c>
      <c r="F223" s="182" t="s">
        <v>475</v>
      </c>
      <c r="G223" s="183" t="s">
        <v>458</v>
      </c>
      <c r="H223" s="184">
        <v>1</v>
      </c>
      <c r="I223" s="185"/>
      <c r="J223" s="186">
        <f>ROUND(I223*H223,2)</f>
        <v>0</v>
      </c>
      <c r="K223" s="182" t="s">
        <v>459</v>
      </c>
      <c r="L223" s="41"/>
      <c r="M223" s="187" t="s">
        <v>19</v>
      </c>
      <c r="N223" s="188" t="s">
        <v>40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460</v>
      </c>
      <c r="AT223" s="191" t="s">
        <v>161</v>
      </c>
      <c r="AU223" s="191" t="s">
        <v>78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76</v>
      </c>
      <c r="BK223" s="192">
        <f>ROUND(I223*H223,2)</f>
        <v>0</v>
      </c>
      <c r="BL223" s="19" t="s">
        <v>460</v>
      </c>
      <c r="BM223" s="191" t="s">
        <v>1697</v>
      </c>
    </row>
    <row r="224" spans="1:65" s="15" customFormat="1" ht="11.25">
      <c r="B224" s="230"/>
      <c r="C224" s="231"/>
      <c r="D224" s="195" t="s">
        <v>168</v>
      </c>
      <c r="E224" s="232" t="s">
        <v>19</v>
      </c>
      <c r="F224" s="233" t="s">
        <v>479</v>
      </c>
      <c r="G224" s="231"/>
      <c r="H224" s="232" t="s">
        <v>19</v>
      </c>
      <c r="I224" s="234"/>
      <c r="J224" s="231"/>
      <c r="K224" s="231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168</v>
      </c>
      <c r="AU224" s="239" t="s">
        <v>78</v>
      </c>
      <c r="AV224" s="15" t="s">
        <v>76</v>
      </c>
      <c r="AW224" s="15" t="s">
        <v>31</v>
      </c>
      <c r="AX224" s="15" t="s">
        <v>69</v>
      </c>
      <c r="AY224" s="239" t="s">
        <v>159</v>
      </c>
    </row>
    <row r="225" spans="1:65" s="15" customFormat="1" ht="11.25">
      <c r="B225" s="230"/>
      <c r="C225" s="231"/>
      <c r="D225" s="195" t="s">
        <v>168</v>
      </c>
      <c r="E225" s="232" t="s">
        <v>19</v>
      </c>
      <c r="F225" s="233" t="s">
        <v>480</v>
      </c>
      <c r="G225" s="231"/>
      <c r="H225" s="232" t="s">
        <v>19</v>
      </c>
      <c r="I225" s="234"/>
      <c r="J225" s="231"/>
      <c r="K225" s="231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168</v>
      </c>
      <c r="AU225" s="239" t="s">
        <v>78</v>
      </c>
      <c r="AV225" s="15" t="s">
        <v>76</v>
      </c>
      <c r="AW225" s="15" t="s">
        <v>31</v>
      </c>
      <c r="AX225" s="15" t="s">
        <v>69</v>
      </c>
      <c r="AY225" s="239" t="s">
        <v>159</v>
      </c>
    </row>
    <row r="226" spans="1:65" s="15" customFormat="1" ht="11.25">
      <c r="B226" s="230"/>
      <c r="C226" s="231"/>
      <c r="D226" s="195" t="s">
        <v>168</v>
      </c>
      <c r="E226" s="232" t="s">
        <v>19</v>
      </c>
      <c r="F226" s="233" t="s">
        <v>481</v>
      </c>
      <c r="G226" s="231"/>
      <c r="H226" s="232" t="s">
        <v>19</v>
      </c>
      <c r="I226" s="234"/>
      <c r="J226" s="231"/>
      <c r="K226" s="231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168</v>
      </c>
      <c r="AU226" s="239" t="s">
        <v>78</v>
      </c>
      <c r="AV226" s="15" t="s">
        <v>76</v>
      </c>
      <c r="AW226" s="15" t="s">
        <v>31</v>
      </c>
      <c r="AX226" s="15" t="s">
        <v>69</v>
      </c>
      <c r="AY226" s="239" t="s">
        <v>159</v>
      </c>
    </row>
    <row r="227" spans="1:65" s="13" customFormat="1" ht="11.25">
      <c r="B227" s="193"/>
      <c r="C227" s="194"/>
      <c r="D227" s="195" t="s">
        <v>168</v>
      </c>
      <c r="E227" s="196" t="s">
        <v>19</v>
      </c>
      <c r="F227" s="197" t="s">
        <v>76</v>
      </c>
      <c r="G227" s="194"/>
      <c r="H227" s="198">
        <v>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168</v>
      </c>
      <c r="AU227" s="204" t="s">
        <v>78</v>
      </c>
      <c r="AV227" s="13" t="s">
        <v>78</v>
      </c>
      <c r="AW227" s="13" t="s">
        <v>31</v>
      </c>
      <c r="AX227" s="13" t="s">
        <v>76</v>
      </c>
      <c r="AY227" s="204" t="s">
        <v>159</v>
      </c>
    </row>
    <row r="228" spans="1:65" s="12" customFormat="1" ht="22.9" customHeight="1">
      <c r="B228" s="164"/>
      <c r="C228" s="165"/>
      <c r="D228" s="166" t="s">
        <v>68</v>
      </c>
      <c r="E228" s="178" t="s">
        <v>482</v>
      </c>
      <c r="F228" s="178" t="s">
        <v>483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SUM(P229:P237)</f>
        <v>0</v>
      </c>
      <c r="Q228" s="172"/>
      <c r="R228" s="173">
        <f>SUM(R229:R237)</f>
        <v>0</v>
      </c>
      <c r="S228" s="172"/>
      <c r="T228" s="174">
        <f>SUM(T229:T237)</f>
        <v>0</v>
      </c>
      <c r="AR228" s="175" t="s">
        <v>185</v>
      </c>
      <c r="AT228" s="176" t="s">
        <v>68</v>
      </c>
      <c r="AU228" s="176" t="s">
        <v>76</v>
      </c>
      <c r="AY228" s="175" t="s">
        <v>159</v>
      </c>
      <c r="BK228" s="177">
        <f>SUM(BK229:BK237)</f>
        <v>0</v>
      </c>
    </row>
    <row r="229" spans="1:65" s="2" customFormat="1" ht="16.5" customHeight="1">
      <c r="A229" s="36"/>
      <c r="B229" s="37"/>
      <c r="C229" s="180" t="s">
        <v>488</v>
      </c>
      <c r="D229" s="180" t="s">
        <v>161</v>
      </c>
      <c r="E229" s="181" t="s">
        <v>485</v>
      </c>
      <c r="F229" s="182" t="s">
        <v>483</v>
      </c>
      <c r="G229" s="183" t="s">
        <v>458</v>
      </c>
      <c r="H229" s="184">
        <v>1</v>
      </c>
      <c r="I229" s="185"/>
      <c r="J229" s="186">
        <f>ROUND(I229*H229,2)</f>
        <v>0</v>
      </c>
      <c r="K229" s="182" t="s">
        <v>19</v>
      </c>
      <c r="L229" s="41"/>
      <c r="M229" s="187" t="s">
        <v>19</v>
      </c>
      <c r="N229" s="188" t="s">
        <v>40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460</v>
      </c>
      <c r="AT229" s="191" t="s">
        <v>161</v>
      </c>
      <c r="AU229" s="191" t="s">
        <v>78</v>
      </c>
      <c r="AY229" s="19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76</v>
      </c>
      <c r="BK229" s="192">
        <f>ROUND(I229*H229,2)</f>
        <v>0</v>
      </c>
      <c r="BL229" s="19" t="s">
        <v>460</v>
      </c>
      <c r="BM229" s="191" t="s">
        <v>1698</v>
      </c>
    </row>
    <row r="230" spans="1:65" s="15" customFormat="1" ht="11.25">
      <c r="B230" s="230"/>
      <c r="C230" s="231"/>
      <c r="D230" s="195" t="s">
        <v>168</v>
      </c>
      <c r="E230" s="232" t="s">
        <v>19</v>
      </c>
      <c r="F230" s="233" t="s">
        <v>487</v>
      </c>
      <c r="G230" s="231"/>
      <c r="H230" s="232" t="s">
        <v>19</v>
      </c>
      <c r="I230" s="234"/>
      <c r="J230" s="231"/>
      <c r="K230" s="231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168</v>
      </c>
      <c r="AU230" s="239" t="s">
        <v>78</v>
      </c>
      <c r="AV230" s="15" t="s">
        <v>76</v>
      </c>
      <c r="AW230" s="15" t="s">
        <v>31</v>
      </c>
      <c r="AX230" s="15" t="s">
        <v>69</v>
      </c>
      <c r="AY230" s="239" t="s">
        <v>159</v>
      </c>
    </row>
    <row r="231" spans="1:65" s="13" customFormat="1" ht="11.25">
      <c r="B231" s="193"/>
      <c r="C231" s="194"/>
      <c r="D231" s="195" t="s">
        <v>168</v>
      </c>
      <c r="E231" s="196" t="s">
        <v>19</v>
      </c>
      <c r="F231" s="197" t="s">
        <v>76</v>
      </c>
      <c r="G231" s="194"/>
      <c r="H231" s="198">
        <v>1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168</v>
      </c>
      <c r="AU231" s="204" t="s">
        <v>78</v>
      </c>
      <c r="AV231" s="13" t="s">
        <v>78</v>
      </c>
      <c r="AW231" s="13" t="s">
        <v>31</v>
      </c>
      <c r="AX231" s="13" t="s">
        <v>76</v>
      </c>
      <c r="AY231" s="204" t="s">
        <v>159</v>
      </c>
    </row>
    <row r="232" spans="1:65" s="2" customFormat="1" ht="16.5" customHeight="1">
      <c r="A232" s="36"/>
      <c r="B232" s="37"/>
      <c r="C232" s="180" t="s">
        <v>498</v>
      </c>
      <c r="D232" s="180" t="s">
        <v>161</v>
      </c>
      <c r="E232" s="181" t="s">
        <v>489</v>
      </c>
      <c r="F232" s="182" t="s">
        <v>490</v>
      </c>
      <c r="G232" s="183" t="s">
        <v>458</v>
      </c>
      <c r="H232" s="184">
        <v>1</v>
      </c>
      <c r="I232" s="185"/>
      <c r="J232" s="186">
        <f>ROUND(I232*H232,2)</f>
        <v>0</v>
      </c>
      <c r="K232" s="182" t="s">
        <v>459</v>
      </c>
      <c r="L232" s="41"/>
      <c r="M232" s="187" t="s">
        <v>19</v>
      </c>
      <c r="N232" s="188" t="s">
        <v>40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460</v>
      </c>
      <c r="AT232" s="191" t="s">
        <v>161</v>
      </c>
      <c r="AU232" s="191" t="s">
        <v>78</v>
      </c>
      <c r="AY232" s="19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76</v>
      </c>
      <c r="BK232" s="192">
        <f>ROUND(I232*H232,2)</f>
        <v>0</v>
      </c>
      <c r="BL232" s="19" t="s">
        <v>460</v>
      </c>
      <c r="BM232" s="191" t="s">
        <v>1699</v>
      </c>
    </row>
    <row r="233" spans="1:65" s="15" customFormat="1" ht="11.25">
      <c r="B233" s="230"/>
      <c r="C233" s="231"/>
      <c r="D233" s="195" t="s">
        <v>168</v>
      </c>
      <c r="E233" s="232" t="s">
        <v>19</v>
      </c>
      <c r="F233" s="233" t="s">
        <v>492</v>
      </c>
      <c r="G233" s="231"/>
      <c r="H233" s="232" t="s">
        <v>19</v>
      </c>
      <c r="I233" s="234"/>
      <c r="J233" s="231"/>
      <c r="K233" s="231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168</v>
      </c>
      <c r="AU233" s="239" t="s">
        <v>78</v>
      </c>
      <c r="AV233" s="15" t="s">
        <v>76</v>
      </c>
      <c r="AW233" s="15" t="s">
        <v>31</v>
      </c>
      <c r="AX233" s="15" t="s">
        <v>69</v>
      </c>
      <c r="AY233" s="239" t="s">
        <v>159</v>
      </c>
    </row>
    <row r="234" spans="1:65" s="15" customFormat="1" ht="22.5">
      <c r="B234" s="230"/>
      <c r="C234" s="231"/>
      <c r="D234" s="195" t="s">
        <v>168</v>
      </c>
      <c r="E234" s="232" t="s">
        <v>19</v>
      </c>
      <c r="F234" s="233" t="s">
        <v>493</v>
      </c>
      <c r="G234" s="231"/>
      <c r="H234" s="232" t="s">
        <v>19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168</v>
      </c>
      <c r="AU234" s="239" t="s">
        <v>78</v>
      </c>
      <c r="AV234" s="15" t="s">
        <v>76</v>
      </c>
      <c r="AW234" s="15" t="s">
        <v>31</v>
      </c>
      <c r="AX234" s="15" t="s">
        <v>69</v>
      </c>
      <c r="AY234" s="239" t="s">
        <v>159</v>
      </c>
    </row>
    <row r="235" spans="1:65" s="15" customFormat="1" ht="11.25">
      <c r="B235" s="230"/>
      <c r="C235" s="231"/>
      <c r="D235" s="195" t="s">
        <v>168</v>
      </c>
      <c r="E235" s="232" t="s">
        <v>19</v>
      </c>
      <c r="F235" s="233" t="s">
        <v>494</v>
      </c>
      <c r="G235" s="231"/>
      <c r="H235" s="232" t="s">
        <v>19</v>
      </c>
      <c r="I235" s="234"/>
      <c r="J235" s="231"/>
      <c r="K235" s="231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168</v>
      </c>
      <c r="AU235" s="239" t="s">
        <v>78</v>
      </c>
      <c r="AV235" s="15" t="s">
        <v>76</v>
      </c>
      <c r="AW235" s="15" t="s">
        <v>31</v>
      </c>
      <c r="AX235" s="15" t="s">
        <v>69</v>
      </c>
      <c r="AY235" s="239" t="s">
        <v>159</v>
      </c>
    </row>
    <row r="236" spans="1:65" s="15" customFormat="1" ht="11.25">
      <c r="B236" s="230"/>
      <c r="C236" s="231"/>
      <c r="D236" s="195" t="s">
        <v>168</v>
      </c>
      <c r="E236" s="232" t="s">
        <v>19</v>
      </c>
      <c r="F236" s="233" t="s">
        <v>495</v>
      </c>
      <c r="G236" s="231"/>
      <c r="H236" s="232" t="s">
        <v>19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168</v>
      </c>
      <c r="AU236" s="239" t="s">
        <v>78</v>
      </c>
      <c r="AV236" s="15" t="s">
        <v>76</v>
      </c>
      <c r="AW236" s="15" t="s">
        <v>31</v>
      </c>
      <c r="AX236" s="15" t="s">
        <v>69</v>
      </c>
      <c r="AY236" s="239" t="s">
        <v>159</v>
      </c>
    </row>
    <row r="237" spans="1:65" s="13" customFormat="1" ht="11.25">
      <c r="B237" s="193"/>
      <c r="C237" s="194"/>
      <c r="D237" s="195" t="s">
        <v>168</v>
      </c>
      <c r="E237" s="196" t="s">
        <v>19</v>
      </c>
      <c r="F237" s="197" t="s">
        <v>76</v>
      </c>
      <c r="G237" s="194"/>
      <c r="H237" s="198">
        <v>1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168</v>
      </c>
      <c r="AU237" s="204" t="s">
        <v>78</v>
      </c>
      <c r="AV237" s="13" t="s">
        <v>78</v>
      </c>
      <c r="AW237" s="13" t="s">
        <v>31</v>
      </c>
      <c r="AX237" s="13" t="s">
        <v>76</v>
      </c>
      <c r="AY237" s="204" t="s">
        <v>159</v>
      </c>
    </row>
    <row r="238" spans="1:65" s="12" customFormat="1" ht="22.9" customHeight="1">
      <c r="B238" s="164"/>
      <c r="C238" s="165"/>
      <c r="D238" s="166" t="s">
        <v>68</v>
      </c>
      <c r="E238" s="178" t="s">
        <v>496</v>
      </c>
      <c r="F238" s="178" t="s">
        <v>497</v>
      </c>
      <c r="G238" s="165"/>
      <c r="H238" s="165"/>
      <c r="I238" s="168"/>
      <c r="J238" s="179">
        <f>BK238</f>
        <v>0</v>
      </c>
      <c r="K238" s="165"/>
      <c r="L238" s="170"/>
      <c r="M238" s="171"/>
      <c r="N238" s="172"/>
      <c r="O238" s="172"/>
      <c r="P238" s="173">
        <f>SUM(P239:P245)</f>
        <v>0</v>
      </c>
      <c r="Q238" s="172"/>
      <c r="R238" s="173">
        <f>SUM(R239:R245)</f>
        <v>0</v>
      </c>
      <c r="S238" s="172"/>
      <c r="T238" s="174">
        <f>SUM(T239:T245)</f>
        <v>0</v>
      </c>
      <c r="AR238" s="175" t="s">
        <v>185</v>
      </c>
      <c r="AT238" s="176" t="s">
        <v>68</v>
      </c>
      <c r="AU238" s="176" t="s">
        <v>76</v>
      </c>
      <c r="AY238" s="175" t="s">
        <v>159</v>
      </c>
      <c r="BK238" s="177">
        <f>SUM(BK239:BK245)</f>
        <v>0</v>
      </c>
    </row>
    <row r="239" spans="1:65" s="2" customFormat="1" ht="16.5" customHeight="1">
      <c r="A239" s="36"/>
      <c r="B239" s="37"/>
      <c r="C239" s="180" t="s">
        <v>501</v>
      </c>
      <c r="D239" s="180" t="s">
        <v>161</v>
      </c>
      <c r="E239" s="181" t="s">
        <v>499</v>
      </c>
      <c r="F239" s="182" t="s">
        <v>497</v>
      </c>
      <c r="G239" s="183" t="s">
        <v>458</v>
      </c>
      <c r="H239" s="184">
        <v>1</v>
      </c>
      <c r="I239" s="185"/>
      <c r="J239" s="186">
        <f>ROUND(I239*H239,2)</f>
        <v>0</v>
      </c>
      <c r="K239" s="182" t="s">
        <v>19</v>
      </c>
      <c r="L239" s="41"/>
      <c r="M239" s="187" t="s">
        <v>19</v>
      </c>
      <c r="N239" s="188" t="s">
        <v>40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460</v>
      </c>
      <c r="AT239" s="191" t="s">
        <v>161</v>
      </c>
      <c r="AU239" s="191" t="s">
        <v>78</v>
      </c>
      <c r="AY239" s="19" t="s">
        <v>159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76</v>
      </c>
      <c r="BK239" s="192">
        <f>ROUND(I239*H239,2)</f>
        <v>0</v>
      </c>
      <c r="BL239" s="19" t="s">
        <v>460</v>
      </c>
      <c r="BM239" s="191" t="s">
        <v>1700</v>
      </c>
    </row>
    <row r="240" spans="1:65" s="2" customFormat="1" ht="16.5" customHeight="1">
      <c r="A240" s="36"/>
      <c r="B240" s="37"/>
      <c r="C240" s="180" t="s">
        <v>506</v>
      </c>
      <c r="D240" s="180" t="s">
        <v>161</v>
      </c>
      <c r="E240" s="181" t="s">
        <v>502</v>
      </c>
      <c r="F240" s="182" t="s">
        <v>503</v>
      </c>
      <c r="G240" s="183" t="s">
        <v>458</v>
      </c>
      <c r="H240" s="184">
        <v>1</v>
      </c>
      <c r="I240" s="185"/>
      <c r="J240" s="186">
        <f>ROUND(I240*H240,2)</f>
        <v>0</v>
      </c>
      <c r="K240" s="182" t="s">
        <v>459</v>
      </c>
      <c r="L240" s="41"/>
      <c r="M240" s="187" t="s">
        <v>19</v>
      </c>
      <c r="N240" s="188" t="s">
        <v>40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460</v>
      </c>
      <c r="AT240" s="191" t="s">
        <v>161</v>
      </c>
      <c r="AU240" s="191" t="s">
        <v>78</v>
      </c>
      <c r="AY240" s="19" t="s">
        <v>159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76</v>
      </c>
      <c r="BK240" s="192">
        <f>ROUND(I240*H240,2)</f>
        <v>0</v>
      </c>
      <c r="BL240" s="19" t="s">
        <v>460</v>
      </c>
      <c r="BM240" s="191" t="s">
        <v>1701</v>
      </c>
    </row>
    <row r="241" spans="1:65" s="15" customFormat="1" ht="22.5">
      <c r="B241" s="230"/>
      <c r="C241" s="231"/>
      <c r="D241" s="195" t="s">
        <v>168</v>
      </c>
      <c r="E241" s="232" t="s">
        <v>19</v>
      </c>
      <c r="F241" s="233" t="s">
        <v>505</v>
      </c>
      <c r="G241" s="231"/>
      <c r="H241" s="232" t="s">
        <v>19</v>
      </c>
      <c r="I241" s="234"/>
      <c r="J241" s="231"/>
      <c r="K241" s="231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168</v>
      </c>
      <c r="AU241" s="239" t="s">
        <v>78</v>
      </c>
      <c r="AV241" s="15" t="s">
        <v>76</v>
      </c>
      <c r="AW241" s="15" t="s">
        <v>31</v>
      </c>
      <c r="AX241" s="15" t="s">
        <v>69</v>
      </c>
      <c r="AY241" s="239" t="s">
        <v>159</v>
      </c>
    </row>
    <row r="242" spans="1:65" s="13" customFormat="1" ht="11.25">
      <c r="B242" s="193"/>
      <c r="C242" s="194"/>
      <c r="D242" s="195" t="s">
        <v>168</v>
      </c>
      <c r="E242" s="196" t="s">
        <v>19</v>
      </c>
      <c r="F242" s="197" t="s">
        <v>76</v>
      </c>
      <c r="G242" s="194"/>
      <c r="H242" s="198">
        <v>1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168</v>
      </c>
      <c r="AU242" s="204" t="s">
        <v>78</v>
      </c>
      <c r="AV242" s="13" t="s">
        <v>78</v>
      </c>
      <c r="AW242" s="13" t="s">
        <v>31</v>
      </c>
      <c r="AX242" s="13" t="s">
        <v>76</v>
      </c>
      <c r="AY242" s="204" t="s">
        <v>159</v>
      </c>
    </row>
    <row r="243" spans="1:65" s="2" customFormat="1" ht="16.5" customHeight="1">
      <c r="A243" s="36"/>
      <c r="B243" s="37"/>
      <c r="C243" s="180" t="s">
        <v>600</v>
      </c>
      <c r="D243" s="180" t="s">
        <v>161</v>
      </c>
      <c r="E243" s="181" t="s">
        <v>507</v>
      </c>
      <c r="F243" s="182" t="s">
        <v>508</v>
      </c>
      <c r="G243" s="183" t="s">
        <v>458</v>
      </c>
      <c r="H243" s="184">
        <v>1</v>
      </c>
      <c r="I243" s="185"/>
      <c r="J243" s="186">
        <f>ROUND(I243*H243,2)</f>
        <v>0</v>
      </c>
      <c r="K243" s="182" t="s">
        <v>459</v>
      </c>
      <c r="L243" s="41"/>
      <c r="M243" s="187" t="s">
        <v>19</v>
      </c>
      <c r="N243" s="188" t="s">
        <v>40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460</v>
      </c>
      <c r="AT243" s="191" t="s">
        <v>161</v>
      </c>
      <c r="AU243" s="191" t="s">
        <v>78</v>
      </c>
      <c r="AY243" s="19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76</v>
      </c>
      <c r="BK243" s="192">
        <f>ROUND(I243*H243,2)</f>
        <v>0</v>
      </c>
      <c r="BL243" s="19" t="s">
        <v>460</v>
      </c>
      <c r="BM243" s="191" t="s">
        <v>1702</v>
      </c>
    </row>
    <row r="244" spans="1:65" s="15" customFormat="1" ht="11.25">
      <c r="B244" s="230"/>
      <c r="C244" s="231"/>
      <c r="D244" s="195" t="s">
        <v>168</v>
      </c>
      <c r="E244" s="232" t="s">
        <v>19</v>
      </c>
      <c r="F244" s="233" t="s">
        <v>510</v>
      </c>
      <c r="G244" s="231"/>
      <c r="H244" s="232" t="s">
        <v>19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168</v>
      </c>
      <c r="AU244" s="239" t="s">
        <v>78</v>
      </c>
      <c r="AV244" s="15" t="s">
        <v>76</v>
      </c>
      <c r="AW244" s="15" t="s">
        <v>31</v>
      </c>
      <c r="AX244" s="15" t="s">
        <v>69</v>
      </c>
      <c r="AY244" s="239" t="s">
        <v>159</v>
      </c>
    </row>
    <row r="245" spans="1:65" s="13" customFormat="1" ht="11.25">
      <c r="B245" s="193"/>
      <c r="C245" s="194"/>
      <c r="D245" s="195" t="s">
        <v>168</v>
      </c>
      <c r="E245" s="196" t="s">
        <v>19</v>
      </c>
      <c r="F245" s="197" t="s">
        <v>76</v>
      </c>
      <c r="G245" s="194"/>
      <c r="H245" s="198">
        <v>1</v>
      </c>
      <c r="I245" s="199"/>
      <c r="J245" s="194"/>
      <c r="K245" s="194"/>
      <c r="L245" s="200"/>
      <c r="M245" s="240"/>
      <c r="N245" s="241"/>
      <c r="O245" s="241"/>
      <c r="P245" s="241"/>
      <c r="Q245" s="241"/>
      <c r="R245" s="241"/>
      <c r="S245" s="241"/>
      <c r="T245" s="242"/>
      <c r="AT245" s="204" t="s">
        <v>168</v>
      </c>
      <c r="AU245" s="204" t="s">
        <v>78</v>
      </c>
      <c r="AV245" s="13" t="s">
        <v>78</v>
      </c>
      <c r="AW245" s="13" t="s">
        <v>31</v>
      </c>
      <c r="AX245" s="13" t="s">
        <v>76</v>
      </c>
      <c r="AY245" s="204" t="s">
        <v>159</v>
      </c>
    </row>
    <row r="246" spans="1:65" s="2" customFormat="1" ht="6.95" customHeight="1">
      <c r="A246" s="36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41"/>
      <c r="M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</sheetData>
  <sheetProtection algorithmName="SHA-512" hashValue="Fk3pBgT4CGLsyoWVibgHqLoniZMUa/h2NhWPJS7/Uar8n0M3MBr80D5KO1PpLrpJxG4+1E2f2qtAeBTngVH4jw==" saltValue="N3W4xM7kL0LG+WBjsybE3MlFqQTltgEk2pjocU5E8tX0BSSCPc6glr4luvNQtF2Cbd/ZUjG4cmKkxFh8HpVQCg==" spinCount="100000" sheet="1" objects="1" scenarios="1" formatColumns="0" formatRows="0" autoFilter="0"/>
  <autoFilter ref="C98:K245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1534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1703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27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27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27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ROUND((SUM(BE98:BE169)),  2)</f>
        <v>0</v>
      </c>
      <c r="G35" s="36"/>
      <c r="H35" s="36"/>
      <c r="I35" s="126">
        <v>0.21</v>
      </c>
      <c r="J35" s="125">
        <f>ROUND(((SUM(BE98:BE169))*I35),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ROUND((SUM(BF98:BF169)),  2)</f>
        <v>0</v>
      </c>
      <c r="G36" s="36"/>
      <c r="H36" s="36"/>
      <c r="I36" s="126">
        <v>0.15</v>
      </c>
      <c r="J36" s="125">
        <f>ROUND(((SUM(BF98:BF169))*I36),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ROUND((SUM(BG98:BG169)),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ROUND((SUM(BH98:BH169)),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ROUND((SUM(BI98:BI169)),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1534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401-3 - VEŘEJNÉ OSVĚTLENÍ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1704</v>
      </c>
      <c r="E64" s="145"/>
      <c r="F64" s="145"/>
      <c r="G64" s="145"/>
      <c r="H64" s="145"/>
      <c r="I64" s="145"/>
      <c r="J64" s="146">
        <f>J99</f>
        <v>0</v>
      </c>
      <c r="K64" s="143"/>
      <c r="L64" s="147"/>
    </row>
    <row r="65" spans="1:31" s="9" customFormat="1" ht="24.95" customHeight="1">
      <c r="B65" s="142"/>
      <c r="C65" s="143"/>
      <c r="D65" s="144" t="s">
        <v>1705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9" customFormat="1" ht="24.95" customHeight="1">
      <c r="B66" s="142"/>
      <c r="C66" s="143"/>
      <c r="D66" s="144" t="s">
        <v>1706</v>
      </c>
      <c r="E66" s="145"/>
      <c r="F66" s="145"/>
      <c r="G66" s="145"/>
      <c r="H66" s="145"/>
      <c r="I66" s="145"/>
      <c r="J66" s="146">
        <f>J107</f>
        <v>0</v>
      </c>
      <c r="K66" s="143"/>
      <c r="L66" s="147"/>
    </row>
    <row r="67" spans="1:31" s="9" customFormat="1" ht="24.95" customHeight="1">
      <c r="B67" s="142"/>
      <c r="C67" s="143"/>
      <c r="D67" s="144" t="s">
        <v>513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9" customFormat="1" ht="24.95" customHeight="1">
      <c r="B68" s="142"/>
      <c r="C68" s="143"/>
      <c r="D68" s="144" t="s">
        <v>514</v>
      </c>
      <c r="E68" s="145"/>
      <c r="F68" s="145"/>
      <c r="G68" s="145"/>
      <c r="H68" s="145"/>
      <c r="I68" s="145"/>
      <c r="J68" s="146">
        <f>J133</f>
        <v>0</v>
      </c>
      <c r="K68" s="143"/>
      <c r="L68" s="147"/>
    </row>
    <row r="69" spans="1:31" s="9" customFormat="1" ht="24.95" customHeight="1">
      <c r="B69" s="142"/>
      <c r="C69" s="143"/>
      <c r="D69" s="144" t="s">
        <v>515</v>
      </c>
      <c r="E69" s="145"/>
      <c r="F69" s="145"/>
      <c r="G69" s="145"/>
      <c r="H69" s="145"/>
      <c r="I69" s="145"/>
      <c r="J69" s="146">
        <f>J136</f>
        <v>0</v>
      </c>
      <c r="K69" s="143"/>
      <c r="L69" s="147"/>
    </row>
    <row r="70" spans="1:31" s="9" customFormat="1" ht="24.95" customHeight="1">
      <c r="B70" s="142"/>
      <c r="C70" s="143"/>
      <c r="D70" s="144" t="s">
        <v>516</v>
      </c>
      <c r="E70" s="145"/>
      <c r="F70" s="145"/>
      <c r="G70" s="145"/>
      <c r="H70" s="145"/>
      <c r="I70" s="145"/>
      <c r="J70" s="146">
        <f>J151</f>
        <v>0</v>
      </c>
      <c r="K70" s="143"/>
      <c r="L70" s="147"/>
    </row>
    <row r="71" spans="1:31" s="9" customFormat="1" ht="24.95" customHeight="1">
      <c r="B71" s="142"/>
      <c r="C71" s="143"/>
      <c r="D71" s="144" t="s">
        <v>517</v>
      </c>
      <c r="E71" s="145"/>
      <c r="F71" s="145"/>
      <c r="G71" s="145"/>
      <c r="H71" s="145"/>
      <c r="I71" s="145"/>
      <c r="J71" s="146">
        <f>J156</f>
        <v>0</v>
      </c>
      <c r="K71" s="143"/>
      <c r="L71" s="147"/>
    </row>
    <row r="72" spans="1:31" s="9" customFormat="1" ht="24.95" customHeight="1">
      <c r="B72" s="142"/>
      <c r="C72" s="143"/>
      <c r="D72" s="144" t="s">
        <v>518</v>
      </c>
      <c r="E72" s="145"/>
      <c r="F72" s="145"/>
      <c r="G72" s="145"/>
      <c r="H72" s="145"/>
      <c r="I72" s="145"/>
      <c r="J72" s="146">
        <f>J159</f>
        <v>0</v>
      </c>
      <c r="K72" s="143"/>
      <c r="L72" s="147"/>
    </row>
    <row r="73" spans="1:31" s="9" customFormat="1" ht="24.95" customHeight="1">
      <c r="B73" s="142"/>
      <c r="C73" s="143"/>
      <c r="D73" s="144" t="s">
        <v>512</v>
      </c>
      <c r="E73" s="145"/>
      <c r="F73" s="145"/>
      <c r="G73" s="145"/>
      <c r="H73" s="145"/>
      <c r="I73" s="145"/>
      <c r="J73" s="146">
        <f>J161</f>
        <v>0</v>
      </c>
      <c r="K73" s="143"/>
      <c r="L73" s="147"/>
    </row>
    <row r="74" spans="1:31" s="9" customFormat="1" ht="24.95" customHeight="1">
      <c r="B74" s="142"/>
      <c r="C74" s="143"/>
      <c r="D74" s="144" t="s">
        <v>519</v>
      </c>
      <c r="E74" s="145"/>
      <c r="F74" s="145"/>
      <c r="G74" s="145"/>
      <c r="H74" s="145"/>
      <c r="I74" s="145"/>
      <c r="J74" s="146">
        <f>J163</f>
        <v>0</v>
      </c>
      <c r="K74" s="143"/>
      <c r="L74" s="147"/>
    </row>
    <row r="75" spans="1:31" s="9" customFormat="1" ht="24.95" customHeight="1">
      <c r="B75" s="142"/>
      <c r="C75" s="143"/>
      <c r="D75" s="144" t="s">
        <v>520</v>
      </c>
      <c r="E75" s="145"/>
      <c r="F75" s="145"/>
      <c r="G75" s="145"/>
      <c r="H75" s="145"/>
      <c r="I75" s="145"/>
      <c r="J75" s="146">
        <f>J167</f>
        <v>0</v>
      </c>
      <c r="K75" s="143"/>
      <c r="L75" s="147"/>
    </row>
    <row r="76" spans="1:31" s="9" customFormat="1" ht="24.95" customHeight="1">
      <c r="B76" s="142"/>
      <c r="C76" s="143"/>
      <c r="D76" s="144" t="s">
        <v>521</v>
      </c>
      <c r="E76" s="145"/>
      <c r="F76" s="145"/>
      <c r="G76" s="145"/>
      <c r="H76" s="145"/>
      <c r="I76" s="145"/>
      <c r="J76" s="146">
        <f>J168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144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6.25" customHeight="1">
      <c r="A86" s="36"/>
      <c r="B86" s="37"/>
      <c r="C86" s="38"/>
      <c r="D86" s="38"/>
      <c r="E86" s="391" t="str">
        <f>E7</f>
        <v>Oprava povrchu komunikací, výměna vodovodu a kanalizace v Klatovech 2022, 1. část</v>
      </c>
      <c r="F86" s="392"/>
      <c r="G86" s="392"/>
      <c r="H86" s="392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391" t="s">
        <v>1534</v>
      </c>
      <c r="F88" s="393"/>
      <c r="G88" s="393"/>
      <c r="H88" s="393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123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45" t="str">
        <f>E11</f>
        <v>SO 401-3 - VEŘEJNÉ OSVĚTLENÍ</v>
      </c>
      <c r="F90" s="393"/>
      <c r="G90" s="393"/>
      <c r="H90" s="393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F14</f>
        <v xml:space="preserve"> </v>
      </c>
      <c r="G92" s="38"/>
      <c r="H92" s="38"/>
      <c r="I92" s="31" t="s">
        <v>23</v>
      </c>
      <c r="J92" s="61" t="str">
        <f>IF(J14="","",J14)</f>
        <v>21. 12. 2021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E17</f>
        <v xml:space="preserve"> </v>
      </c>
      <c r="G94" s="38"/>
      <c r="H94" s="38"/>
      <c r="I94" s="31" t="s">
        <v>30</v>
      </c>
      <c r="J94" s="34" t="str">
        <f>E23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IF(E20="","",E20)</f>
        <v>Vyplň údaj</v>
      </c>
      <c r="G95" s="38"/>
      <c r="H95" s="38"/>
      <c r="I95" s="31" t="s">
        <v>32</v>
      </c>
      <c r="J95" s="34" t="str">
        <f>E26</f>
        <v xml:space="preserve"> 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145</v>
      </c>
      <c r="D97" s="156" t="s">
        <v>54</v>
      </c>
      <c r="E97" s="156" t="s">
        <v>50</v>
      </c>
      <c r="F97" s="156" t="s">
        <v>51</v>
      </c>
      <c r="G97" s="156" t="s">
        <v>146</v>
      </c>
      <c r="H97" s="156" t="s">
        <v>147</v>
      </c>
      <c r="I97" s="156" t="s">
        <v>148</v>
      </c>
      <c r="J97" s="156" t="s">
        <v>130</v>
      </c>
      <c r="K97" s="157" t="s">
        <v>149</v>
      </c>
      <c r="L97" s="158"/>
      <c r="M97" s="70" t="s">
        <v>19</v>
      </c>
      <c r="N97" s="71" t="s">
        <v>39</v>
      </c>
      <c r="O97" s="71" t="s">
        <v>150</v>
      </c>
      <c r="P97" s="71" t="s">
        <v>151</v>
      </c>
      <c r="Q97" s="71" t="s">
        <v>152</v>
      </c>
      <c r="R97" s="71" t="s">
        <v>153</v>
      </c>
      <c r="S97" s="71" t="s">
        <v>154</v>
      </c>
      <c r="T97" s="72" t="s">
        <v>155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156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P99+P104+P107+P109+P133+P136+P151+P156+P159+P161+P163+P167+P168</f>
        <v>0</v>
      </c>
      <c r="Q98" s="74"/>
      <c r="R98" s="161">
        <f>R99+R104+R107+R109+R133+R136+R151+R156+R159+R161+R163+R167+R168</f>
        <v>0</v>
      </c>
      <c r="S98" s="74"/>
      <c r="T98" s="162">
        <f>T99+T104+T107+T109+T133+T136+T151+T156+T159+T161+T163+T167+T168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68</v>
      </c>
      <c r="AU98" s="19" t="s">
        <v>131</v>
      </c>
      <c r="BK98" s="163">
        <f>BK99+BK104+BK107+BK109+BK133+BK136+BK151+BK156+BK159+BK161+BK163+BK167+BK168</f>
        <v>0</v>
      </c>
    </row>
    <row r="99" spans="1:65" s="12" customFormat="1" ht="25.9" customHeight="1">
      <c r="B99" s="164"/>
      <c r="C99" s="165"/>
      <c r="D99" s="166" t="s">
        <v>68</v>
      </c>
      <c r="E99" s="167" t="s">
        <v>218</v>
      </c>
      <c r="F99" s="167" t="s">
        <v>1707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SUM(P100:P103)</f>
        <v>0</v>
      </c>
      <c r="Q99" s="172"/>
      <c r="R99" s="173">
        <f>SUM(R100:R103)</f>
        <v>0</v>
      </c>
      <c r="S99" s="172"/>
      <c r="T99" s="174">
        <f>SUM(T100:T103)</f>
        <v>0</v>
      </c>
      <c r="AR99" s="175" t="s">
        <v>76</v>
      </c>
      <c r="AT99" s="176" t="s">
        <v>68</v>
      </c>
      <c r="AU99" s="176" t="s">
        <v>69</v>
      </c>
      <c r="AY99" s="175" t="s">
        <v>159</v>
      </c>
      <c r="BK99" s="177">
        <f>SUM(BK100:BK103)</f>
        <v>0</v>
      </c>
    </row>
    <row r="100" spans="1:65" s="2" customFormat="1" ht="21.75" customHeight="1">
      <c r="A100" s="36"/>
      <c r="B100" s="37"/>
      <c r="C100" s="180" t="s">
        <v>76</v>
      </c>
      <c r="D100" s="180" t="s">
        <v>161</v>
      </c>
      <c r="E100" s="181" t="s">
        <v>1708</v>
      </c>
      <c r="F100" s="182" t="s">
        <v>1709</v>
      </c>
      <c r="G100" s="183" t="s">
        <v>182</v>
      </c>
      <c r="H100" s="184">
        <v>100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40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166</v>
      </c>
      <c r="AT100" s="191" t="s">
        <v>161</v>
      </c>
      <c r="AU100" s="191" t="s">
        <v>76</v>
      </c>
      <c r="AY100" s="19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76</v>
      </c>
      <c r="BK100" s="192">
        <f>ROUND(I100*H100,2)</f>
        <v>0</v>
      </c>
      <c r="BL100" s="19" t="s">
        <v>166</v>
      </c>
      <c r="BM100" s="191" t="s">
        <v>78</v>
      </c>
    </row>
    <row r="101" spans="1:65" s="2" customFormat="1" ht="21.75" customHeight="1">
      <c r="A101" s="36"/>
      <c r="B101" s="37"/>
      <c r="C101" s="180" t="s">
        <v>78</v>
      </c>
      <c r="D101" s="180" t="s">
        <v>161</v>
      </c>
      <c r="E101" s="181" t="s">
        <v>1710</v>
      </c>
      <c r="F101" s="182" t="s">
        <v>1711</v>
      </c>
      <c r="G101" s="183" t="s">
        <v>164</v>
      </c>
      <c r="H101" s="184">
        <v>40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40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166</v>
      </c>
      <c r="AT101" s="191" t="s">
        <v>161</v>
      </c>
      <c r="AU101" s="191" t="s">
        <v>76</v>
      </c>
      <c r="AY101" s="19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76</v>
      </c>
      <c r="BK101" s="192">
        <f>ROUND(I101*H101,2)</f>
        <v>0</v>
      </c>
      <c r="BL101" s="19" t="s">
        <v>166</v>
      </c>
      <c r="BM101" s="191" t="s">
        <v>166</v>
      </c>
    </row>
    <row r="102" spans="1:65" s="2" customFormat="1" ht="21.75" customHeight="1">
      <c r="A102" s="36"/>
      <c r="B102" s="37"/>
      <c r="C102" s="180" t="s">
        <v>175</v>
      </c>
      <c r="D102" s="180" t="s">
        <v>161</v>
      </c>
      <c r="E102" s="181" t="s">
        <v>1712</v>
      </c>
      <c r="F102" s="182" t="s">
        <v>1713</v>
      </c>
      <c r="G102" s="183" t="s">
        <v>164</v>
      </c>
      <c r="H102" s="184">
        <v>40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40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166</v>
      </c>
      <c r="AT102" s="191" t="s">
        <v>161</v>
      </c>
      <c r="AU102" s="191" t="s">
        <v>76</v>
      </c>
      <c r="AY102" s="19" t="s">
        <v>159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76</v>
      </c>
      <c r="BK102" s="192">
        <f>ROUND(I102*H102,2)</f>
        <v>0</v>
      </c>
      <c r="BL102" s="19" t="s">
        <v>166</v>
      </c>
      <c r="BM102" s="191" t="s">
        <v>189</v>
      </c>
    </row>
    <row r="103" spans="1:65" s="2" customFormat="1" ht="21.75" customHeight="1">
      <c r="A103" s="36"/>
      <c r="B103" s="37"/>
      <c r="C103" s="180" t="s">
        <v>166</v>
      </c>
      <c r="D103" s="180" t="s">
        <v>161</v>
      </c>
      <c r="E103" s="181" t="s">
        <v>1714</v>
      </c>
      <c r="F103" s="182" t="s">
        <v>1715</v>
      </c>
      <c r="G103" s="183" t="s">
        <v>164</v>
      </c>
      <c r="H103" s="184">
        <v>40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76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203</v>
      </c>
    </row>
    <row r="104" spans="1:65" s="12" customFormat="1" ht="25.9" customHeight="1">
      <c r="B104" s="164"/>
      <c r="C104" s="165"/>
      <c r="D104" s="166" t="s">
        <v>68</v>
      </c>
      <c r="E104" s="167" t="s">
        <v>426</v>
      </c>
      <c r="F104" s="167" t="s">
        <v>1716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SUM(P105:P106)</f>
        <v>0</v>
      </c>
      <c r="Q104" s="172"/>
      <c r="R104" s="173">
        <f>SUM(R105:R106)</f>
        <v>0</v>
      </c>
      <c r="S104" s="172"/>
      <c r="T104" s="174">
        <f>SUM(T105:T106)</f>
        <v>0</v>
      </c>
      <c r="AR104" s="175" t="s">
        <v>76</v>
      </c>
      <c r="AT104" s="176" t="s">
        <v>68</v>
      </c>
      <c r="AU104" s="176" t="s">
        <v>69</v>
      </c>
      <c r="AY104" s="175" t="s">
        <v>159</v>
      </c>
      <c r="BK104" s="177">
        <f>SUM(BK105:BK106)</f>
        <v>0</v>
      </c>
    </row>
    <row r="105" spans="1:65" s="2" customFormat="1" ht="21.75" customHeight="1">
      <c r="A105" s="36"/>
      <c r="B105" s="37"/>
      <c r="C105" s="180" t="s">
        <v>185</v>
      </c>
      <c r="D105" s="180" t="s">
        <v>161</v>
      </c>
      <c r="E105" s="181" t="s">
        <v>1717</v>
      </c>
      <c r="F105" s="182" t="s">
        <v>1718</v>
      </c>
      <c r="G105" s="183" t="s">
        <v>164</v>
      </c>
      <c r="H105" s="184">
        <v>40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40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76</v>
      </c>
      <c r="AY105" s="19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166</v>
      </c>
      <c r="BM105" s="191" t="s">
        <v>213</v>
      </c>
    </row>
    <row r="106" spans="1:65" s="2" customFormat="1" ht="21.75" customHeight="1">
      <c r="A106" s="36"/>
      <c r="B106" s="37"/>
      <c r="C106" s="180" t="s">
        <v>189</v>
      </c>
      <c r="D106" s="180" t="s">
        <v>161</v>
      </c>
      <c r="E106" s="181" t="s">
        <v>1719</v>
      </c>
      <c r="F106" s="182" t="s">
        <v>1720</v>
      </c>
      <c r="G106" s="183" t="s">
        <v>164</v>
      </c>
      <c r="H106" s="184">
        <v>40</v>
      </c>
      <c r="I106" s="185"/>
      <c r="J106" s="186">
        <f>ROUND(I106*H106,2)</f>
        <v>0</v>
      </c>
      <c r="K106" s="182" t="s">
        <v>19</v>
      </c>
      <c r="L106" s="41"/>
      <c r="M106" s="187" t="s">
        <v>19</v>
      </c>
      <c r="N106" s="188" t="s">
        <v>40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166</v>
      </c>
      <c r="AT106" s="191" t="s">
        <v>161</v>
      </c>
      <c r="AU106" s="191" t="s">
        <v>76</v>
      </c>
      <c r="AY106" s="19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76</v>
      </c>
      <c r="BK106" s="192">
        <f>ROUND(I106*H106,2)</f>
        <v>0</v>
      </c>
      <c r="BL106" s="19" t="s">
        <v>166</v>
      </c>
      <c r="BM106" s="191" t="s">
        <v>222</v>
      </c>
    </row>
    <row r="107" spans="1:65" s="12" customFormat="1" ht="25.9" customHeight="1">
      <c r="B107" s="164"/>
      <c r="C107" s="165"/>
      <c r="D107" s="166" t="s">
        <v>68</v>
      </c>
      <c r="E107" s="167" t="s">
        <v>432</v>
      </c>
      <c r="F107" s="167" t="s">
        <v>1721</v>
      </c>
      <c r="G107" s="165"/>
      <c r="H107" s="165"/>
      <c r="I107" s="168"/>
      <c r="J107" s="169">
        <f>BK107</f>
        <v>0</v>
      </c>
      <c r="K107" s="165"/>
      <c r="L107" s="170"/>
      <c r="M107" s="171"/>
      <c r="N107" s="172"/>
      <c r="O107" s="172"/>
      <c r="P107" s="173">
        <f>P108</f>
        <v>0</v>
      </c>
      <c r="Q107" s="172"/>
      <c r="R107" s="173">
        <f>R108</f>
        <v>0</v>
      </c>
      <c r="S107" s="172"/>
      <c r="T107" s="174">
        <f>T108</f>
        <v>0</v>
      </c>
      <c r="AR107" s="175" t="s">
        <v>76</v>
      </c>
      <c r="AT107" s="176" t="s">
        <v>68</v>
      </c>
      <c r="AU107" s="176" t="s">
        <v>69</v>
      </c>
      <c r="AY107" s="175" t="s">
        <v>159</v>
      </c>
      <c r="BK107" s="177">
        <f>BK108</f>
        <v>0</v>
      </c>
    </row>
    <row r="108" spans="1:65" s="2" customFormat="1" ht="21.75" customHeight="1">
      <c r="A108" s="36"/>
      <c r="B108" s="37"/>
      <c r="C108" s="180" t="s">
        <v>194</v>
      </c>
      <c r="D108" s="180" t="s">
        <v>161</v>
      </c>
      <c r="E108" s="181" t="s">
        <v>1722</v>
      </c>
      <c r="F108" s="182" t="s">
        <v>1723</v>
      </c>
      <c r="G108" s="183" t="s">
        <v>164</v>
      </c>
      <c r="H108" s="184">
        <v>40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40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166</v>
      </c>
      <c r="AT108" s="191" t="s">
        <v>161</v>
      </c>
      <c r="AU108" s="191" t="s">
        <v>76</v>
      </c>
      <c r="AY108" s="19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76</v>
      </c>
      <c r="BK108" s="192">
        <f>ROUND(I108*H108,2)</f>
        <v>0</v>
      </c>
      <c r="BL108" s="19" t="s">
        <v>166</v>
      </c>
      <c r="BM108" s="191" t="s">
        <v>233</v>
      </c>
    </row>
    <row r="109" spans="1:65" s="12" customFormat="1" ht="25.9" customHeight="1">
      <c r="B109" s="164"/>
      <c r="C109" s="165"/>
      <c r="D109" s="166" t="s">
        <v>68</v>
      </c>
      <c r="E109" s="167" t="s">
        <v>525</v>
      </c>
      <c r="F109" s="167" t="s">
        <v>526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SUM(P110:P132)</f>
        <v>0</v>
      </c>
      <c r="Q109" s="172"/>
      <c r="R109" s="173">
        <f>SUM(R110:R132)</f>
        <v>0</v>
      </c>
      <c r="S109" s="172"/>
      <c r="T109" s="174">
        <f>SUM(T110:T132)</f>
        <v>0</v>
      </c>
      <c r="AR109" s="175" t="s">
        <v>76</v>
      </c>
      <c r="AT109" s="176" t="s">
        <v>68</v>
      </c>
      <c r="AU109" s="176" t="s">
        <v>69</v>
      </c>
      <c r="AY109" s="175" t="s">
        <v>159</v>
      </c>
      <c r="BK109" s="177">
        <f>SUM(BK110:BK132)</f>
        <v>0</v>
      </c>
    </row>
    <row r="110" spans="1:65" s="2" customFormat="1" ht="16.5" customHeight="1">
      <c r="A110" s="36"/>
      <c r="B110" s="37"/>
      <c r="C110" s="180" t="s">
        <v>203</v>
      </c>
      <c r="D110" s="180" t="s">
        <v>161</v>
      </c>
      <c r="E110" s="181" t="s">
        <v>527</v>
      </c>
      <c r="F110" s="182" t="s">
        <v>528</v>
      </c>
      <c r="G110" s="183" t="s">
        <v>341</v>
      </c>
      <c r="H110" s="184">
        <v>9</v>
      </c>
      <c r="I110" s="185"/>
      <c r="J110" s="186">
        <f t="shared" ref="J110:J132" si="0">ROUND(I110*H110,2)</f>
        <v>0</v>
      </c>
      <c r="K110" s="182" t="s">
        <v>19</v>
      </c>
      <c r="L110" s="41"/>
      <c r="M110" s="187" t="s">
        <v>19</v>
      </c>
      <c r="N110" s="188" t="s">
        <v>40</v>
      </c>
      <c r="O110" s="66"/>
      <c r="P110" s="189">
        <f t="shared" ref="P110:P132" si="1">O110*H110</f>
        <v>0</v>
      </c>
      <c r="Q110" s="189">
        <v>0</v>
      </c>
      <c r="R110" s="189">
        <f t="shared" ref="R110:R132" si="2">Q110*H110</f>
        <v>0</v>
      </c>
      <c r="S110" s="189">
        <v>0</v>
      </c>
      <c r="T110" s="190">
        <f t="shared" ref="T110:T132" si="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166</v>
      </c>
      <c r="AT110" s="191" t="s">
        <v>161</v>
      </c>
      <c r="AU110" s="191" t="s">
        <v>76</v>
      </c>
      <c r="AY110" s="19" t="s">
        <v>159</v>
      </c>
      <c r="BE110" s="192">
        <f t="shared" ref="BE110:BE132" si="4">IF(N110="základní",J110,0)</f>
        <v>0</v>
      </c>
      <c r="BF110" s="192">
        <f t="shared" ref="BF110:BF132" si="5">IF(N110="snížená",J110,0)</f>
        <v>0</v>
      </c>
      <c r="BG110" s="192">
        <f t="shared" ref="BG110:BG132" si="6">IF(N110="zákl. přenesená",J110,0)</f>
        <v>0</v>
      </c>
      <c r="BH110" s="192">
        <f t="shared" ref="BH110:BH132" si="7">IF(N110="sníž. přenesená",J110,0)</f>
        <v>0</v>
      </c>
      <c r="BI110" s="192">
        <f t="shared" ref="BI110:BI132" si="8">IF(N110="nulová",J110,0)</f>
        <v>0</v>
      </c>
      <c r="BJ110" s="19" t="s">
        <v>76</v>
      </c>
      <c r="BK110" s="192">
        <f t="shared" ref="BK110:BK132" si="9">ROUND(I110*H110,2)</f>
        <v>0</v>
      </c>
      <c r="BL110" s="19" t="s">
        <v>166</v>
      </c>
      <c r="BM110" s="191" t="s">
        <v>243</v>
      </c>
    </row>
    <row r="111" spans="1:65" s="2" customFormat="1" ht="16.5" customHeight="1">
      <c r="A111" s="36"/>
      <c r="B111" s="37"/>
      <c r="C111" s="216" t="s">
        <v>208</v>
      </c>
      <c r="D111" s="216" t="s">
        <v>238</v>
      </c>
      <c r="E111" s="217" t="s">
        <v>1724</v>
      </c>
      <c r="F111" s="218" t="s">
        <v>1725</v>
      </c>
      <c r="G111" s="219" t="s">
        <v>341</v>
      </c>
      <c r="H111" s="220">
        <v>2</v>
      </c>
      <c r="I111" s="221"/>
      <c r="J111" s="222">
        <f t="shared" si="0"/>
        <v>0</v>
      </c>
      <c r="K111" s="218" t="s">
        <v>19</v>
      </c>
      <c r="L111" s="223"/>
      <c r="M111" s="224" t="s">
        <v>19</v>
      </c>
      <c r="N111" s="225" t="s">
        <v>40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203</v>
      </c>
      <c r="AT111" s="191" t="s">
        <v>238</v>
      </c>
      <c r="AU111" s="191" t="s">
        <v>76</v>
      </c>
      <c r="AY111" s="19" t="s">
        <v>159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76</v>
      </c>
      <c r="BK111" s="192">
        <f t="shared" si="9"/>
        <v>0</v>
      </c>
      <c r="BL111" s="19" t="s">
        <v>166</v>
      </c>
      <c r="BM111" s="191" t="s">
        <v>253</v>
      </c>
    </row>
    <row r="112" spans="1:65" s="2" customFormat="1" ht="16.5" customHeight="1">
      <c r="A112" s="36"/>
      <c r="B112" s="37"/>
      <c r="C112" s="180" t="s">
        <v>213</v>
      </c>
      <c r="D112" s="180" t="s">
        <v>161</v>
      </c>
      <c r="E112" s="181" t="s">
        <v>529</v>
      </c>
      <c r="F112" s="182" t="s">
        <v>530</v>
      </c>
      <c r="G112" s="183" t="s">
        <v>341</v>
      </c>
      <c r="H112" s="184">
        <v>8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40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166</v>
      </c>
      <c r="AT112" s="191" t="s">
        <v>161</v>
      </c>
      <c r="AU112" s="191" t="s">
        <v>76</v>
      </c>
      <c r="AY112" s="19" t="s">
        <v>159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76</v>
      </c>
      <c r="BK112" s="192">
        <f t="shared" si="9"/>
        <v>0</v>
      </c>
      <c r="BL112" s="19" t="s">
        <v>166</v>
      </c>
      <c r="BM112" s="191" t="s">
        <v>264</v>
      </c>
    </row>
    <row r="113" spans="1:65" s="2" customFormat="1" ht="16.5" customHeight="1">
      <c r="A113" s="36"/>
      <c r="B113" s="37"/>
      <c r="C113" s="216" t="s">
        <v>218</v>
      </c>
      <c r="D113" s="216" t="s">
        <v>238</v>
      </c>
      <c r="E113" s="217" t="s">
        <v>531</v>
      </c>
      <c r="F113" s="218" t="s">
        <v>532</v>
      </c>
      <c r="G113" s="219" t="s">
        <v>341</v>
      </c>
      <c r="H113" s="220">
        <v>8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40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203</v>
      </c>
      <c r="AT113" s="191" t="s">
        <v>238</v>
      </c>
      <c r="AU113" s="191" t="s">
        <v>76</v>
      </c>
      <c r="AY113" s="19" t="s">
        <v>159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76</v>
      </c>
      <c r="BK113" s="192">
        <f t="shared" si="9"/>
        <v>0</v>
      </c>
      <c r="BL113" s="19" t="s">
        <v>166</v>
      </c>
      <c r="BM113" s="191" t="s">
        <v>273</v>
      </c>
    </row>
    <row r="114" spans="1:65" s="2" customFormat="1" ht="16.5" customHeight="1">
      <c r="A114" s="36"/>
      <c r="B114" s="37"/>
      <c r="C114" s="180" t="s">
        <v>222</v>
      </c>
      <c r="D114" s="180" t="s">
        <v>161</v>
      </c>
      <c r="E114" s="181" t="s">
        <v>1726</v>
      </c>
      <c r="F114" s="182" t="s">
        <v>1727</v>
      </c>
      <c r="G114" s="183" t="s">
        <v>341</v>
      </c>
      <c r="H114" s="184">
        <v>1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40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166</v>
      </c>
      <c r="AT114" s="191" t="s">
        <v>161</v>
      </c>
      <c r="AU114" s="191" t="s">
        <v>76</v>
      </c>
      <c r="AY114" s="19" t="s">
        <v>159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76</v>
      </c>
      <c r="BK114" s="192">
        <f t="shared" si="9"/>
        <v>0</v>
      </c>
      <c r="BL114" s="19" t="s">
        <v>166</v>
      </c>
      <c r="BM114" s="191" t="s">
        <v>283</v>
      </c>
    </row>
    <row r="115" spans="1:65" s="2" customFormat="1" ht="16.5" customHeight="1">
      <c r="A115" s="36"/>
      <c r="B115" s="37"/>
      <c r="C115" s="216" t="s">
        <v>227</v>
      </c>
      <c r="D115" s="216" t="s">
        <v>238</v>
      </c>
      <c r="E115" s="217" t="s">
        <v>1728</v>
      </c>
      <c r="F115" s="218" t="s">
        <v>1729</v>
      </c>
      <c r="G115" s="219" t="s">
        <v>341</v>
      </c>
      <c r="H115" s="220">
        <v>1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40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203</v>
      </c>
      <c r="AT115" s="191" t="s">
        <v>238</v>
      </c>
      <c r="AU115" s="191" t="s">
        <v>76</v>
      </c>
      <c r="AY115" s="19" t="s">
        <v>159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76</v>
      </c>
      <c r="BK115" s="192">
        <f t="shared" si="9"/>
        <v>0</v>
      </c>
      <c r="BL115" s="19" t="s">
        <v>166</v>
      </c>
      <c r="BM115" s="191" t="s">
        <v>292</v>
      </c>
    </row>
    <row r="116" spans="1:65" s="2" customFormat="1" ht="16.5" customHeight="1">
      <c r="A116" s="36"/>
      <c r="B116" s="37"/>
      <c r="C116" s="180" t="s">
        <v>233</v>
      </c>
      <c r="D116" s="180" t="s">
        <v>161</v>
      </c>
      <c r="E116" s="181" t="s">
        <v>533</v>
      </c>
      <c r="F116" s="182" t="s">
        <v>534</v>
      </c>
      <c r="G116" s="183" t="s">
        <v>341</v>
      </c>
      <c r="H116" s="184">
        <v>8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40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76</v>
      </c>
      <c r="AY116" s="19" t="s">
        <v>159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76</v>
      </c>
      <c r="BK116" s="192">
        <f t="shared" si="9"/>
        <v>0</v>
      </c>
      <c r="BL116" s="19" t="s">
        <v>166</v>
      </c>
      <c r="BM116" s="191" t="s">
        <v>300</v>
      </c>
    </row>
    <row r="117" spans="1:65" s="2" customFormat="1" ht="16.5" customHeight="1">
      <c r="A117" s="36"/>
      <c r="B117" s="37"/>
      <c r="C117" s="216" t="s">
        <v>8</v>
      </c>
      <c r="D117" s="216" t="s">
        <v>238</v>
      </c>
      <c r="E117" s="217" t="s">
        <v>535</v>
      </c>
      <c r="F117" s="218" t="s">
        <v>536</v>
      </c>
      <c r="G117" s="219" t="s">
        <v>341</v>
      </c>
      <c r="H117" s="220">
        <v>8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40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203</v>
      </c>
      <c r="AT117" s="191" t="s">
        <v>238</v>
      </c>
      <c r="AU117" s="191" t="s">
        <v>76</v>
      </c>
      <c r="AY117" s="19" t="s">
        <v>159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76</v>
      </c>
      <c r="BK117" s="192">
        <f t="shared" si="9"/>
        <v>0</v>
      </c>
      <c r="BL117" s="19" t="s">
        <v>166</v>
      </c>
      <c r="BM117" s="191" t="s">
        <v>309</v>
      </c>
    </row>
    <row r="118" spans="1:65" s="2" customFormat="1" ht="21.75" customHeight="1">
      <c r="A118" s="36"/>
      <c r="B118" s="37"/>
      <c r="C118" s="216" t="s">
        <v>243</v>
      </c>
      <c r="D118" s="216" t="s">
        <v>238</v>
      </c>
      <c r="E118" s="217" t="s">
        <v>537</v>
      </c>
      <c r="F118" s="218" t="s">
        <v>538</v>
      </c>
      <c r="G118" s="219" t="s">
        <v>182</v>
      </c>
      <c r="H118" s="220">
        <v>80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40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203</v>
      </c>
      <c r="AT118" s="191" t="s">
        <v>238</v>
      </c>
      <c r="AU118" s="191" t="s">
        <v>76</v>
      </c>
      <c r="AY118" s="19" t="s">
        <v>159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76</v>
      </c>
      <c r="BK118" s="192">
        <f t="shared" si="9"/>
        <v>0</v>
      </c>
      <c r="BL118" s="19" t="s">
        <v>166</v>
      </c>
      <c r="BM118" s="191" t="s">
        <v>321</v>
      </c>
    </row>
    <row r="119" spans="1:65" s="2" customFormat="1" ht="21.75" customHeight="1">
      <c r="A119" s="36"/>
      <c r="B119" s="37"/>
      <c r="C119" s="180" t="s">
        <v>248</v>
      </c>
      <c r="D119" s="180" t="s">
        <v>161</v>
      </c>
      <c r="E119" s="181" t="s">
        <v>539</v>
      </c>
      <c r="F119" s="182" t="s">
        <v>540</v>
      </c>
      <c r="G119" s="183" t="s">
        <v>182</v>
      </c>
      <c r="H119" s="184">
        <v>305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40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166</v>
      </c>
      <c r="AT119" s="191" t="s">
        <v>161</v>
      </c>
      <c r="AU119" s="191" t="s">
        <v>76</v>
      </c>
      <c r="AY119" s="19" t="s">
        <v>159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76</v>
      </c>
      <c r="BK119" s="192">
        <f t="shared" si="9"/>
        <v>0</v>
      </c>
      <c r="BL119" s="19" t="s">
        <v>166</v>
      </c>
      <c r="BM119" s="191" t="s">
        <v>329</v>
      </c>
    </row>
    <row r="120" spans="1:65" s="2" customFormat="1" ht="16.5" customHeight="1">
      <c r="A120" s="36"/>
      <c r="B120" s="37"/>
      <c r="C120" s="216" t="s">
        <v>253</v>
      </c>
      <c r="D120" s="216" t="s">
        <v>238</v>
      </c>
      <c r="E120" s="217" t="s">
        <v>541</v>
      </c>
      <c r="F120" s="218" t="s">
        <v>542</v>
      </c>
      <c r="G120" s="219" t="s">
        <v>182</v>
      </c>
      <c r="H120" s="220">
        <v>305.00200000000001</v>
      </c>
      <c r="I120" s="221"/>
      <c r="J120" s="222">
        <f t="shared" si="0"/>
        <v>0</v>
      </c>
      <c r="K120" s="218" t="s">
        <v>19</v>
      </c>
      <c r="L120" s="223"/>
      <c r="M120" s="224" t="s">
        <v>19</v>
      </c>
      <c r="N120" s="225" t="s">
        <v>40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203</v>
      </c>
      <c r="AT120" s="191" t="s">
        <v>238</v>
      </c>
      <c r="AU120" s="191" t="s">
        <v>76</v>
      </c>
      <c r="AY120" s="19" t="s">
        <v>159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76</v>
      </c>
      <c r="BK120" s="192">
        <f t="shared" si="9"/>
        <v>0</v>
      </c>
      <c r="BL120" s="19" t="s">
        <v>166</v>
      </c>
      <c r="BM120" s="191" t="s">
        <v>338</v>
      </c>
    </row>
    <row r="121" spans="1:65" s="2" customFormat="1" ht="21.75" customHeight="1">
      <c r="A121" s="36"/>
      <c r="B121" s="37"/>
      <c r="C121" s="180" t="s">
        <v>259</v>
      </c>
      <c r="D121" s="180" t="s">
        <v>161</v>
      </c>
      <c r="E121" s="181" t="s">
        <v>543</v>
      </c>
      <c r="F121" s="182" t="s">
        <v>544</v>
      </c>
      <c r="G121" s="183" t="s">
        <v>182</v>
      </c>
      <c r="H121" s="184">
        <v>90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40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76</v>
      </c>
      <c r="AY121" s="19" t="s">
        <v>159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76</v>
      </c>
      <c r="BK121" s="192">
        <f t="shared" si="9"/>
        <v>0</v>
      </c>
      <c r="BL121" s="19" t="s">
        <v>166</v>
      </c>
      <c r="BM121" s="191" t="s">
        <v>347</v>
      </c>
    </row>
    <row r="122" spans="1:65" s="2" customFormat="1" ht="16.5" customHeight="1">
      <c r="A122" s="36"/>
      <c r="B122" s="37"/>
      <c r="C122" s="216" t="s">
        <v>264</v>
      </c>
      <c r="D122" s="216" t="s">
        <v>238</v>
      </c>
      <c r="E122" s="217" t="s">
        <v>545</v>
      </c>
      <c r="F122" s="218" t="s">
        <v>546</v>
      </c>
      <c r="G122" s="219" t="s">
        <v>182</v>
      </c>
      <c r="H122" s="220">
        <v>90.001999999999995</v>
      </c>
      <c r="I122" s="221"/>
      <c r="J122" s="222">
        <f t="shared" si="0"/>
        <v>0</v>
      </c>
      <c r="K122" s="218" t="s">
        <v>19</v>
      </c>
      <c r="L122" s="223"/>
      <c r="M122" s="224" t="s">
        <v>19</v>
      </c>
      <c r="N122" s="225" t="s">
        <v>40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203</v>
      </c>
      <c r="AT122" s="191" t="s">
        <v>238</v>
      </c>
      <c r="AU122" s="191" t="s">
        <v>76</v>
      </c>
      <c r="AY122" s="19" t="s">
        <v>159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76</v>
      </c>
      <c r="BK122" s="192">
        <f t="shared" si="9"/>
        <v>0</v>
      </c>
      <c r="BL122" s="19" t="s">
        <v>166</v>
      </c>
      <c r="BM122" s="191" t="s">
        <v>355</v>
      </c>
    </row>
    <row r="123" spans="1:65" s="2" customFormat="1" ht="21.75" customHeight="1">
      <c r="A123" s="36"/>
      <c r="B123" s="37"/>
      <c r="C123" s="180" t="s">
        <v>7</v>
      </c>
      <c r="D123" s="180" t="s">
        <v>161</v>
      </c>
      <c r="E123" s="181" t="s">
        <v>547</v>
      </c>
      <c r="F123" s="182" t="s">
        <v>548</v>
      </c>
      <c r="G123" s="183" t="s">
        <v>182</v>
      </c>
      <c r="H123" s="184">
        <v>270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40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166</v>
      </c>
      <c r="AT123" s="191" t="s">
        <v>161</v>
      </c>
      <c r="AU123" s="191" t="s">
        <v>76</v>
      </c>
      <c r="AY123" s="19" t="s">
        <v>159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76</v>
      </c>
      <c r="BK123" s="192">
        <f t="shared" si="9"/>
        <v>0</v>
      </c>
      <c r="BL123" s="19" t="s">
        <v>166</v>
      </c>
      <c r="BM123" s="191" t="s">
        <v>363</v>
      </c>
    </row>
    <row r="124" spans="1:65" s="2" customFormat="1" ht="16.5" customHeight="1">
      <c r="A124" s="36"/>
      <c r="B124" s="37"/>
      <c r="C124" s="216" t="s">
        <v>273</v>
      </c>
      <c r="D124" s="216" t="s">
        <v>238</v>
      </c>
      <c r="E124" s="217" t="s">
        <v>549</v>
      </c>
      <c r="F124" s="218" t="s">
        <v>550</v>
      </c>
      <c r="G124" s="219" t="s">
        <v>256</v>
      </c>
      <c r="H124" s="220">
        <v>167.4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40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203</v>
      </c>
      <c r="AT124" s="191" t="s">
        <v>238</v>
      </c>
      <c r="AU124" s="191" t="s">
        <v>76</v>
      </c>
      <c r="AY124" s="19" t="s">
        <v>159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76</v>
      </c>
      <c r="BK124" s="192">
        <f t="shared" si="9"/>
        <v>0</v>
      </c>
      <c r="BL124" s="19" t="s">
        <v>166</v>
      </c>
      <c r="BM124" s="191" t="s">
        <v>371</v>
      </c>
    </row>
    <row r="125" spans="1:65" s="2" customFormat="1" ht="21.75" customHeight="1">
      <c r="A125" s="36"/>
      <c r="B125" s="37"/>
      <c r="C125" s="180" t="s">
        <v>277</v>
      </c>
      <c r="D125" s="180" t="s">
        <v>161</v>
      </c>
      <c r="E125" s="181" t="s">
        <v>551</v>
      </c>
      <c r="F125" s="182" t="s">
        <v>552</v>
      </c>
      <c r="G125" s="183" t="s">
        <v>341</v>
      </c>
      <c r="H125" s="184">
        <v>30</v>
      </c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40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166</v>
      </c>
      <c r="AT125" s="191" t="s">
        <v>161</v>
      </c>
      <c r="AU125" s="191" t="s">
        <v>76</v>
      </c>
      <c r="AY125" s="19" t="s">
        <v>159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76</v>
      </c>
      <c r="BK125" s="192">
        <f t="shared" si="9"/>
        <v>0</v>
      </c>
      <c r="BL125" s="19" t="s">
        <v>166</v>
      </c>
      <c r="BM125" s="191" t="s">
        <v>380</v>
      </c>
    </row>
    <row r="126" spans="1:65" s="2" customFormat="1" ht="16.5" customHeight="1">
      <c r="A126" s="36"/>
      <c r="B126" s="37"/>
      <c r="C126" s="216" t="s">
        <v>283</v>
      </c>
      <c r="D126" s="216" t="s">
        <v>238</v>
      </c>
      <c r="E126" s="217" t="s">
        <v>553</v>
      </c>
      <c r="F126" s="218" t="s">
        <v>554</v>
      </c>
      <c r="G126" s="219" t="s">
        <v>341</v>
      </c>
      <c r="H126" s="220">
        <v>20</v>
      </c>
      <c r="I126" s="221"/>
      <c r="J126" s="222">
        <f t="shared" si="0"/>
        <v>0</v>
      </c>
      <c r="K126" s="218" t="s">
        <v>19</v>
      </c>
      <c r="L126" s="223"/>
      <c r="M126" s="224" t="s">
        <v>19</v>
      </c>
      <c r="N126" s="225" t="s">
        <v>40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203</v>
      </c>
      <c r="AT126" s="191" t="s">
        <v>238</v>
      </c>
      <c r="AU126" s="191" t="s">
        <v>76</v>
      </c>
      <c r="AY126" s="19" t="s">
        <v>159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76</v>
      </c>
      <c r="BK126" s="192">
        <f t="shared" si="9"/>
        <v>0</v>
      </c>
      <c r="BL126" s="19" t="s">
        <v>166</v>
      </c>
      <c r="BM126" s="191" t="s">
        <v>392</v>
      </c>
    </row>
    <row r="127" spans="1:65" s="2" customFormat="1" ht="21.75" customHeight="1">
      <c r="A127" s="36"/>
      <c r="B127" s="37"/>
      <c r="C127" s="216" t="s">
        <v>287</v>
      </c>
      <c r="D127" s="216" t="s">
        <v>238</v>
      </c>
      <c r="E127" s="217" t="s">
        <v>555</v>
      </c>
      <c r="F127" s="218" t="s">
        <v>556</v>
      </c>
      <c r="G127" s="219" t="s">
        <v>341</v>
      </c>
      <c r="H127" s="220">
        <v>10</v>
      </c>
      <c r="I127" s="221"/>
      <c r="J127" s="222">
        <f t="shared" si="0"/>
        <v>0</v>
      </c>
      <c r="K127" s="218" t="s">
        <v>19</v>
      </c>
      <c r="L127" s="223"/>
      <c r="M127" s="224" t="s">
        <v>19</v>
      </c>
      <c r="N127" s="225" t="s">
        <v>40</v>
      </c>
      <c r="O127" s="66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203</v>
      </c>
      <c r="AT127" s="191" t="s">
        <v>238</v>
      </c>
      <c r="AU127" s="191" t="s">
        <v>76</v>
      </c>
      <c r="AY127" s="19" t="s">
        <v>159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76</v>
      </c>
      <c r="BK127" s="192">
        <f t="shared" si="9"/>
        <v>0</v>
      </c>
      <c r="BL127" s="19" t="s">
        <v>166</v>
      </c>
      <c r="BM127" s="191" t="s">
        <v>400</v>
      </c>
    </row>
    <row r="128" spans="1:65" s="2" customFormat="1" ht="21.75" customHeight="1">
      <c r="A128" s="36"/>
      <c r="B128" s="37"/>
      <c r="C128" s="180" t="s">
        <v>292</v>
      </c>
      <c r="D128" s="180" t="s">
        <v>161</v>
      </c>
      <c r="E128" s="181" t="s">
        <v>557</v>
      </c>
      <c r="F128" s="182" t="s">
        <v>558</v>
      </c>
      <c r="G128" s="183" t="s">
        <v>182</v>
      </c>
      <c r="H128" s="184">
        <v>305</v>
      </c>
      <c r="I128" s="185"/>
      <c r="J128" s="186">
        <f t="shared" si="0"/>
        <v>0</v>
      </c>
      <c r="K128" s="182" t="s">
        <v>19</v>
      </c>
      <c r="L128" s="41"/>
      <c r="M128" s="187" t="s">
        <v>19</v>
      </c>
      <c r="N128" s="188" t="s">
        <v>40</v>
      </c>
      <c r="O128" s="66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166</v>
      </c>
      <c r="AT128" s="191" t="s">
        <v>161</v>
      </c>
      <c r="AU128" s="191" t="s">
        <v>76</v>
      </c>
      <c r="AY128" s="19" t="s">
        <v>159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9" t="s">
        <v>76</v>
      </c>
      <c r="BK128" s="192">
        <f t="shared" si="9"/>
        <v>0</v>
      </c>
      <c r="BL128" s="19" t="s">
        <v>166</v>
      </c>
      <c r="BM128" s="191" t="s">
        <v>409</v>
      </c>
    </row>
    <row r="129" spans="1:65" s="2" customFormat="1" ht="21.75" customHeight="1">
      <c r="A129" s="36"/>
      <c r="B129" s="37"/>
      <c r="C129" s="216" t="s">
        <v>296</v>
      </c>
      <c r="D129" s="216" t="s">
        <v>238</v>
      </c>
      <c r="E129" s="217" t="s">
        <v>559</v>
      </c>
      <c r="F129" s="218" t="s">
        <v>560</v>
      </c>
      <c r="G129" s="219" t="s">
        <v>182</v>
      </c>
      <c r="H129" s="220">
        <v>305.00099999999998</v>
      </c>
      <c r="I129" s="221"/>
      <c r="J129" s="222">
        <f t="shared" si="0"/>
        <v>0</v>
      </c>
      <c r="K129" s="218" t="s">
        <v>19</v>
      </c>
      <c r="L129" s="223"/>
      <c r="M129" s="224" t="s">
        <v>19</v>
      </c>
      <c r="N129" s="225" t="s">
        <v>40</v>
      </c>
      <c r="O129" s="66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203</v>
      </c>
      <c r="AT129" s="191" t="s">
        <v>238</v>
      </c>
      <c r="AU129" s="191" t="s">
        <v>76</v>
      </c>
      <c r="AY129" s="19" t="s">
        <v>159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9" t="s">
        <v>76</v>
      </c>
      <c r="BK129" s="192">
        <f t="shared" si="9"/>
        <v>0</v>
      </c>
      <c r="BL129" s="19" t="s">
        <v>166</v>
      </c>
      <c r="BM129" s="191" t="s">
        <v>418</v>
      </c>
    </row>
    <row r="130" spans="1:65" s="2" customFormat="1" ht="21.75" customHeight="1">
      <c r="A130" s="36"/>
      <c r="B130" s="37"/>
      <c r="C130" s="180" t="s">
        <v>300</v>
      </c>
      <c r="D130" s="180" t="s">
        <v>161</v>
      </c>
      <c r="E130" s="181" t="s">
        <v>565</v>
      </c>
      <c r="F130" s="182" t="s">
        <v>566</v>
      </c>
      <c r="G130" s="183" t="s">
        <v>341</v>
      </c>
      <c r="H130" s="184">
        <v>18</v>
      </c>
      <c r="I130" s="185"/>
      <c r="J130" s="186">
        <f t="shared" si="0"/>
        <v>0</v>
      </c>
      <c r="K130" s="182" t="s">
        <v>19</v>
      </c>
      <c r="L130" s="41"/>
      <c r="M130" s="187" t="s">
        <v>19</v>
      </c>
      <c r="N130" s="188" t="s">
        <v>40</v>
      </c>
      <c r="O130" s="66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166</v>
      </c>
      <c r="AT130" s="191" t="s">
        <v>161</v>
      </c>
      <c r="AU130" s="191" t="s">
        <v>76</v>
      </c>
      <c r="AY130" s="19" t="s">
        <v>159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9" t="s">
        <v>76</v>
      </c>
      <c r="BK130" s="192">
        <f t="shared" si="9"/>
        <v>0</v>
      </c>
      <c r="BL130" s="19" t="s">
        <v>166</v>
      </c>
      <c r="BM130" s="191" t="s">
        <v>426</v>
      </c>
    </row>
    <row r="131" spans="1:65" s="2" customFormat="1" ht="21.75" customHeight="1">
      <c r="A131" s="36"/>
      <c r="B131" s="37"/>
      <c r="C131" s="180" t="s">
        <v>304</v>
      </c>
      <c r="D131" s="180" t="s">
        <v>161</v>
      </c>
      <c r="E131" s="181" t="s">
        <v>569</v>
      </c>
      <c r="F131" s="182" t="s">
        <v>570</v>
      </c>
      <c r="G131" s="183" t="s">
        <v>341</v>
      </c>
      <c r="H131" s="184">
        <v>54</v>
      </c>
      <c r="I131" s="185"/>
      <c r="J131" s="186">
        <f t="shared" si="0"/>
        <v>0</v>
      </c>
      <c r="K131" s="182" t="s">
        <v>19</v>
      </c>
      <c r="L131" s="41"/>
      <c r="M131" s="187" t="s">
        <v>19</v>
      </c>
      <c r="N131" s="188" t="s">
        <v>40</v>
      </c>
      <c r="O131" s="66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166</v>
      </c>
      <c r="AT131" s="191" t="s">
        <v>161</v>
      </c>
      <c r="AU131" s="191" t="s">
        <v>76</v>
      </c>
      <c r="AY131" s="19" t="s">
        <v>159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9" t="s">
        <v>76</v>
      </c>
      <c r="BK131" s="192">
        <f t="shared" si="9"/>
        <v>0</v>
      </c>
      <c r="BL131" s="19" t="s">
        <v>166</v>
      </c>
      <c r="BM131" s="191" t="s">
        <v>436</v>
      </c>
    </row>
    <row r="132" spans="1:65" s="2" customFormat="1" ht="21.75" customHeight="1">
      <c r="A132" s="36"/>
      <c r="B132" s="37"/>
      <c r="C132" s="180" t="s">
        <v>309</v>
      </c>
      <c r="D132" s="180" t="s">
        <v>161</v>
      </c>
      <c r="E132" s="181" t="s">
        <v>571</v>
      </c>
      <c r="F132" s="182" t="s">
        <v>572</v>
      </c>
      <c r="G132" s="183" t="s">
        <v>341</v>
      </c>
      <c r="H132" s="184">
        <v>72</v>
      </c>
      <c r="I132" s="185"/>
      <c r="J132" s="186">
        <f t="shared" si="0"/>
        <v>0</v>
      </c>
      <c r="K132" s="182" t="s">
        <v>19</v>
      </c>
      <c r="L132" s="41"/>
      <c r="M132" s="187" t="s">
        <v>19</v>
      </c>
      <c r="N132" s="188" t="s">
        <v>40</v>
      </c>
      <c r="O132" s="66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166</v>
      </c>
      <c r="AT132" s="191" t="s">
        <v>161</v>
      </c>
      <c r="AU132" s="191" t="s">
        <v>76</v>
      </c>
      <c r="AY132" s="19" t="s">
        <v>159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9" t="s">
        <v>76</v>
      </c>
      <c r="BK132" s="192">
        <f t="shared" si="9"/>
        <v>0</v>
      </c>
      <c r="BL132" s="19" t="s">
        <v>166</v>
      </c>
      <c r="BM132" s="191" t="s">
        <v>447</v>
      </c>
    </row>
    <row r="133" spans="1:65" s="12" customFormat="1" ht="25.9" customHeight="1">
      <c r="B133" s="164"/>
      <c r="C133" s="165"/>
      <c r="D133" s="166" t="s">
        <v>68</v>
      </c>
      <c r="E133" s="167" t="s">
        <v>579</v>
      </c>
      <c r="F133" s="167" t="s">
        <v>580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SUM(P134:P135)</f>
        <v>0</v>
      </c>
      <c r="Q133" s="172"/>
      <c r="R133" s="173">
        <f>SUM(R134:R135)</f>
        <v>0</v>
      </c>
      <c r="S133" s="172"/>
      <c r="T133" s="174">
        <f>SUM(T134:T135)</f>
        <v>0</v>
      </c>
      <c r="AR133" s="175" t="s">
        <v>76</v>
      </c>
      <c r="AT133" s="176" t="s">
        <v>68</v>
      </c>
      <c r="AU133" s="176" t="s">
        <v>69</v>
      </c>
      <c r="AY133" s="175" t="s">
        <v>159</v>
      </c>
      <c r="BK133" s="177">
        <f>SUM(BK134:BK135)</f>
        <v>0</v>
      </c>
    </row>
    <row r="134" spans="1:65" s="2" customFormat="1" ht="16.5" customHeight="1">
      <c r="A134" s="36"/>
      <c r="B134" s="37"/>
      <c r="C134" s="180" t="s">
        <v>314</v>
      </c>
      <c r="D134" s="180" t="s">
        <v>161</v>
      </c>
      <c r="E134" s="181" t="s">
        <v>581</v>
      </c>
      <c r="F134" s="182" t="s">
        <v>582</v>
      </c>
      <c r="G134" s="183" t="s">
        <v>583</v>
      </c>
      <c r="H134" s="184">
        <v>8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40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166</v>
      </c>
      <c r="AT134" s="191" t="s">
        <v>161</v>
      </c>
      <c r="AU134" s="191" t="s">
        <v>76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166</v>
      </c>
      <c r="BM134" s="191" t="s">
        <v>462</v>
      </c>
    </row>
    <row r="135" spans="1:65" s="2" customFormat="1" ht="16.5" customHeight="1">
      <c r="A135" s="36"/>
      <c r="B135" s="37"/>
      <c r="C135" s="180" t="s">
        <v>321</v>
      </c>
      <c r="D135" s="180" t="s">
        <v>161</v>
      </c>
      <c r="E135" s="181" t="s">
        <v>584</v>
      </c>
      <c r="F135" s="182" t="s">
        <v>585</v>
      </c>
      <c r="G135" s="183" t="s">
        <v>341</v>
      </c>
      <c r="H135" s="184">
        <v>1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40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166</v>
      </c>
      <c r="AT135" s="191" t="s">
        <v>161</v>
      </c>
      <c r="AU135" s="191" t="s">
        <v>76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76</v>
      </c>
      <c r="BK135" s="192">
        <f>ROUND(I135*H135,2)</f>
        <v>0</v>
      </c>
      <c r="BL135" s="19" t="s">
        <v>166</v>
      </c>
      <c r="BM135" s="191" t="s">
        <v>476</v>
      </c>
    </row>
    <row r="136" spans="1:65" s="12" customFormat="1" ht="25.9" customHeight="1">
      <c r="B136" s="164"/>
      <c r="C136" s="165"/>
      <c r="D136" s="166" t="s">
        <v>68</v>
      </c>
      <c r="E136" s="167" t="s">
        <v>586</v>
      </c>
      <c r="F136" s="167" t="s">
        <v>587</v>
      </c>
      <c r="G136" s="165"/>
      <c r="H136" s="165"/>
      <c r="I136" s="168"/>
      <c r="J136" s="169">
        <f>BK136</f>
        <v>0</v>
      </c>
      <c r="K136" s="165"/>
      <c r="L136" s="170"/>
      <c r="M136" s="171"/>
      <c r="N136" s="172"/>
      <c r="O136" s="172"/>
      <c r="P136" s="173">
        <f>SUM(P137:P150)</f>
        <v>0</v>
      </c>
      <c r="Q136" s="172"/>
      <c r="R136" s="173">
        <f>SUM(R137:R150)</f>
        <v>0</v>
      </c>
      <c r="S136" s="172"/>
      <c r="T136" s="174">
        <f>SUM(T137:T150)</f>
        <v>0</v>
      </c>
      <c r="AR136" s="175" t="s">
        <v>76</v>
      </c>
      <c r="AT136" s="176" t="s">
        <v>68</v>
      </c>
      <c r="AU136" s="176" t="s">
        <v>69</v>
      </c>
      <c r="AY136" s="175" t="s">
        <v>159</v>
      </c>
      <c r="BK136" s="177">
        <f>SUM(BK137:BK150)</f>
        <v>0</v>
      </c>
    </row>
    <row r="137" spans="1:65" s="2" customFormat="1" ht="16.5" customHeight="1">
      <c r="A137" s="36"/>
      <c r="B137" s="37"/>
      <c r="C137" s="180" t="s">
        <v>325</v>
      </c>
      <c r="D137" s="180" t="s">
        <v>161</v>
      </c>
      <c r="E137" s="181" t="s">
        <v>588</v>
      </c>
      <c r="F137" s="182" t="s">
        <v>589</v>
      </c>
      <c r="G137" s="183" t="s">
        <v>197</v>
      </c>
      <c r="H137" s="184">
        <v>8</v>
      </c>
      <c r="I137" s="185"/>
      <c r="J137" s="186">
        <f t="shared" ref="J137:J150" si="10">ROUND(I137*H137,2)</f>
        <v>0</v>
      </c>
      <c r="K137" s="182" t="s">
        <v>19</v>
      </c>
      <c r="L137" s="41"/>
      <c r="M137" s="187" t="s">
        <v>19</v>
      </c>
      <c r="N137" s="188" t="s">
        <v>40</v>
      </c>
      <c r="O137" s="66"/>
      <c r="P137" s="189">
        <f t="shared" ref="P137:P150" si="11">O137*H137</f>
        <v>0</v>
      </c>
      <c r="Q137" s="189">
        <v>0</v>
      </c>
      <c r="R137" s="189">
        <f t="shared" ref="R137:R150" si="12">Q137*H137</f>
        <v>0</v>
      </c>
      <c r="S137" s="189">
        <v>0</v>
      </c>
      <c r="T137" s="190">
        <f t="shared" ref="T137:T150" si="1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166</v>
      </c>
      <c r="AT137" s="191" t="s">
        <v>161</v>
      </c>
      <c r="AU137" s="191" t="s">
        <v>76</v>
      </c>
      <c r="AY137" s="19" t="s">
        <v>159</v>
      </c>
      <c r="BE137" s="192">
        <f t="shared" ref="BE137:BE150" si="14">IF(N137="základní",J137,0)</f>
        <v>0</v>
      </c>
      <c r="BF137" s="192">
        <f t="shared" ref="BF137:BF150" si="15">IF(N137="snížená",J137,0)</f>
        <v>0</v>
      </c>
      <c r="BG137" s="192">
        <f t="shared" ref="BG137:BG150" si="16">IF(N137="zákl. přenesená",J137,0)</f>
        <v>0</v>
      </c>
      <c r="BH137" s="192">
        <f t="shared" ref="BH137:BH150" si="17">IF(N137="sníž. přenesená",J137,0)</f>
        <v>0</v>
      </c>
      <c r="BI137" s="192">
        <f t="shared" ref="BI137:BI150" si="18">IF(N137="nulová",J137,0)</f>
        <v>0</v>
      </c>
      <c r="BJ137" s="19" t="s">
        <v>76</v>
      </c>
      <c r="BK137" s="192">
        <f t="shared" ref="BK137:BK150" si="19">ROUND(I137*H137,2)</f>
        <v>0</v>
      </c>
      <c r="BL137" s="19" t="s">
        <v>166</v>
      </c>
      <c r="BM137" s="191" t="s">
        <v>488</v>
      </c>
    </row>
    <row r="138" spans="1:65" s="2" customFormat="1" ht="21.75" customHeight="1">
      <c r="A138" s="36"/>
      <c r="B138" s="37"/>
      <c r="C138" s="180" t="s">
        <v>329</v>
      </c>
      <c r="D138" s="180" t="s">
        <v>161</v>
      </c>
      <c r="E138" s="181" t="s">
        <v>590</v>
      </c>
      <c r="F138" s="182" t="s">
        <v>591</v>
      </c>
      <c r="G138" s="183" t="s">
        <v>341</v>
      </c>
      <c r="H138" s="184">
        <v>8</v>
      </c>
      <c r="I138" s="185"/>
      <c r="J138" s="186">
        <f t="shared" si="10"/>
        <v>0</v>
      </c>
      <c r="K138" s="182" t="s">
        <v>19</v>
      </c>
      <c r="L138" s="41"/>
      <c r="M138" s="187" t="s">
        <v>19</v>
      </c>
      <c r="N138" s="188" t="s">
        <v>40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166</v>
      </c>
      <c r="AT138" s="191" t="s">
        <v>161</v>
      </c>
      <c r="AU138" s="191" t="s">
        <v>76</v>
      </c>
      <c r="AY138" s="19" t="s">
        <v>159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76</v>
      </c>
      <c r="BK138" s="192">
        <f t="shared" si="19"/>
        <v>0</v>
      </c>
      <c r="BL138" s="19" t="s">
        <v>166</v>
      </c>
      <c r="BM138" s="191" t="s">
        <v>501</v>
      </c>
    </row>
    <row r="139" spans="1:65" s="2" customFormat="1" ht="16.5" customHeight="1">
      <c r="A139" s="36"/>
      <c r="B139" s="37"/>
      <c r="C139" s="216" t="s">
        <v>333</v>
      </c>
      <c r="D139" s="216" t="s">
        <v>238</v>
      </c>
      <c r="E139" s="217" t="s">
        <v>592</v>
      </c>
      <c r="F139" s="218" t="s">
        <v>593</v>
      </c>
      <c r="G139" s="219" t="s">
        <v>341</v>
      </c>
      <c r="H139" s="220">
        <v>8</v>
      </c>
      <c r="I139" s="221"/>
      <c r="J139" s="222">
        <f t="shared" si="10"/>
        <v>0</v>
      </c>
      <c r="K139" s="218" t="s">
        <v>19</v>
      </c>
      <c r="L139" s="223"/>
      <c r="M139" s="224" t="s">
        <v>19</v>
      </c>
      <c r="N139" s="225" t="s">
        <v>40</v>
      </c>
      <c r="O139" s="66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203</v>
      </c>
      <c r="AT139" s="191" t="s">
        <v>238</v>
      </c>
      <c r="AU139" s="191" t="s">
        <v>76</v>
      </c>
      <c r="AY139" s="19" t="s">
        <v>159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76</v>
      </c>
      <c r="BK139" s="192">
        <f t="shared" si="19"/>
        <v>0</v>
      </c>
      <c r="BL139" s="19" t="s">
        <v>166</v>
      </c>
      <c r="BM139" s="191" t="s">
        <v>600</v>
      </c>
    </row>
    <row r="140" spans="1:65" s="2" customFormat="1" ht="16.5" customHeight="1">
      <c r="A140" s="36"/>
      <c r="B140" s="37"/>
      <c r="C140" s="216" t="s">
        <v>338</v>
      </c>
      <c r="D140" s="216" t="s">
        <v>238</v>
      </c>
      <c r="E140" s="217" t="s">
        <v>594</v>
      </c>
      <c r="F140" s="218" t="s">
        <v>595</v>
      </c>
      <c r="G140" s="219" t="s">
        <v>197</v>
      </c>
      <c r="H140" s="220">
        <v>4</v>
      </c>
      <c r="I140" s="221"/>
      <c r="J140" s="222">
        <f t="shared" si="10"/>
        <v>0</v>
      </c>
      <c r="K140" s="218" t="s">
        <v>19</v>
      </c>
      <c r="L140" s="223"/>
      <c r="M140" s="224" t="s">
        <v>19</v>
      </c>
      <c r="N140" s="225" t="s">
        <v>40</v>
      </c>
      <c r="O140" s="66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203</v>
      </c>
      <c r="AT140" s="191" t="s">
        <v>238</v>
      </c>
      <c r="AU140" s="191" t="s">
        <v>76</v>
      </c>
      <c r="AY140" s="19" t="s">
        <v>159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76</v>
      </c>
      <c r="BK140" s="192">
        <f t="shared" si="19"/>
        <v>0</v>
      </c>
      <c r="BL140" s="19" t="s">
        <v>166</v>
      </c>
      <c r="BM140" s="191" t="s">
        <v>603</v>
      </c>
    </row>
    <row r="141" spans="1:65" s="2" customFormat="1" ht="16.5" customHeight="1">
      <c r="A141" s="36"/>
      <c r="B141" s="37"/>
      <c r="C141" s="216" t="s">
        <v>343</v>
      </c>
      <c r="D141" s="216" t="s">
        <v>238</v>
      </c>
      <c r="E141" s="217" t="s">
        <v>596</v>
      </c>
      <c r="F141" s="218" t="s">
        <v>597</v>
      </c>
      <c r="G141" s="219" t="s">
        <v>230</v>
      </c>
      <c r="H141" s="220">
        <v>8</v>
      </c>
      <c r="I141" s="221"/>
      <c r="J141" s="222">
        <f t="shared" si="10"/>
        <v>0</v>
      </c>
      <c r="K141" s="218" t="s">
        <v>19</v>
      </c>
      <c r="L141" s="223"/>
      <c r="M141" s="224" t="s">
        <v>19</v>
      </c>
      <c r="N141" s="225" t="s">
        <v>40</v>
      </c>
      <c r="O141" s="66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203</v>
      </c>
      <c r="AT141" s="191" t="s">
        <v>238</v>
      </c>
      <c r="AU141" s="191" t="s">
        <v>76</v>
      </c>
      <c r="AY141" s="19" t="s">
        <v>159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76</v>
      </c>
      <c r="BK141" s="192">
        <f t="shared" si="19"/>
        <v>0</v>
      </c>
      <c r="BL141" s="19" t="s">
        <v>166</v>
      </c>
      <c r="BM141" s="191" t="s">
        <v>606</v>
      </c>
    </row>
    <row r="142" spans="1:65" s="2" customFormat="1" ht="16.5" customHeight="1">
      <c r="A142" s="36"/>
      <c r="B142" s="37"/>
      <c r="C142" s="180" t="s">
        <v>347</v>
      </c>
      <c r="D142" s="180" t="s">
        <v>161</v>
      </c>
      <c r="E142" s="181" t="s">
        <v>598</v>
      </c>
      <c r="F142" s="182" t="s">
        <v>599</v>
      </c>
      <c r="G142" s="183" t="s">
        <v>182</v>
      </c>
      <c r="H142" s="184">
        <v>200</v>
      </c>
      <c r="I142" s="185"/>
      <c r="J142" s="186">
        <f t="shared" si="10"/>
        <v>0</v>
      </c>
      <c r="K142" s="182" t="s">
        <v>19</v>
      </c>
      <c r="L142" s="41"/>
      <c r="M142" s="187" t="s">
        <v>19</v>
      </c>
      <c r="N142" s="188" t="s">
        <v>40</v>
      </c>
      <c r="O142" s="66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166</v>
      </c>
      <c r="AT142" s="191" t="s">
        <v>161</v>
      </c>
      <c r="AU142" s="191" t="s">
        <v>76</v>
      </c>
      <c r="AY142" s="19" t="s">
        <v>159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76</v>
      </c>
      <c r="BK142" s="192">
        <f t="shared" si="19"/>
        <v>0</v>
      </c>
      <c r="BL142" s="19" t="s">
        <v>166</v>
      </c>
      <c r="BM142" s="191" t="s">
        <v>609</v>
      </c>
    </row>
    <row r="143" spans="1:65" s="2" customFormat="1" ht="16.5" customHeight="1">
      <c r="A143" s="36"/>
      <c r="B143" s="37"/>
      <c r="C143" s="180" t="s">
        <v>351</v>
      </c>
      <c r="D143" s="180" t="s">
        <v>161</v>
      </c>
      <c r="E143" s="181" t="s">
        <v>601</v>
      </c>
      <c r="F143" s="182" t="s">
        <v>602</v>
      </c>
      <c r="G143" s="183" t="s">
        <v>182</v>
      </c>
      <c r="H143" s="184">
        <v>60</v>
      </c>
      <c r="I143" s="185"/>
      <c r="J143" s="186">
        <f t="shared" si="10"/>
        <v>0</v>
      </c>
      <c r="K143" s="182" t="s">
        <v>19</v>
      </c>
      <c r="L143" s="41"/>
      <c r="M143" s="187" t="s">
        <v>19</v>
      </c>
      <c r="N143" s="188" t="s">
        <v>40</v>
      </c>
      <c r="O143" s="66"/>
      <c r="P143" s="189">
        <f t="shared" si="11"/>
        <v>0</v>
      </c>
      <c r="Q143" s="189">
        <v>0</v>
      </c>
      <c r="R143" s="189">
        <f t="shared" si="12"/>
        <v>0</v>
      </c>
      <c r="S143" s="189">
        <v>0</v>
      </c>
      <c r="T143" s="190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166</v>
      </c>
      <c r="AT143" s="191" t="s">
        <v>161</v>
      </c>
      <c r="AU143" s="191" t="s">
        <v>76</v>
      </c>
      <c r="AY143" s="19" t="s">
        <v>159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9" t="s">
        <v>76</v>
      </c>
      <c r="BK143" s="192">
        <f t="shared" si="19"/>
        <v>0</v>
      </c>
      <c r="BL143" s="19" t="s">
        <v>166</v>
      </c>
      <c r="BM143" s="191" t="s">
        <v>612</v>
      </c>
    </row>
    <row r="144" spans="1:65" s="2" customFormat="1" ht="16.5" customHeight="1">
      <c r="A144" s="36"/>
      <c r="B144" s="37"/>
      <c r="C144" s="180" t="s">
        <v>355</v>
      </c>
      <c r="D144" s="180" t="s">
        <v>161</v>
      </c>
      <c r="E144" s="181" t="s">
        <v>604</v>
      </c>
      <c r="F144" s="182" t="s">
        <v>605</v>
      </c>
      <c r="G144" s="183" t="s">
        <v>182</v>
      </c>
      <c r="H144" s="184">
        <v>250</v>
      </c>
      <c r="I144" s="185"/>
      <c r="J144" s="186">
        <f t="shared" si="10"/>
        <v>0</v>
      </c>
      <c r="K144" s="182" t="s">
        <v>19</v>
      </c>
      <c r="L144" s="41"/>
      <c r="M144" s="187" t="s">
        <v>19</v>
      </c>
      <c r="N144" s="188" t="s">
        <v>40</v>
      </c>
      <c r="O144" s="66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166</v>
      </c>
      <c r="AT144" s="191" t="s">
        <v>161</v>
      </c>
      <c r="AU144" s="191" t="s">
        <v>76</v>
      </c>
      <c r="AY144" s="19" t="s">
        <v>159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76</v>
      </c>
      <c r="BK144" s="192">
        <f t="shared" si="19"/>
        <v>0</v>
      </c>
      <c r="BL144" s="19" t="s">
        <v>166</v>
      </c>
      <c r="BM144" s="191" t="s">
        <v>615</v>
      </c>
    </row>
    <row r="145" spans="1:65" s="2" customFormat="1" ht="16.5" customHeight="1">
      <c r="A145" s="36"/>
      <c r="B145" s="37"/>
      <c r="C145" s="216" t="s">
        <v>359</v>
      </c>
      <c r="D145" s="216" t="s">
        <v>238</v>
      </c>
      <c r="E145" s="217" t="s">
        <v>607</v>
      </c>
      <c r="F145" s="218" t="s">
        <v>608</v>
      </c>
      <c r="G145" s="219" t="s">
        <v>182</v>
      </c>
      <c r="H145" s="220">
        <v>250</v>
      </c>
      <c r="I145" s="221"/>
      <c r="J145" s="222">
        <f t="shared" si="10"/>
        <v>0</v>
      </c>
      <c r="K145" s="218" t="s">
        <v>19</v>
      </c>
      <c r="L145" s="223"/>
      <c r="M145" s="224" t="s">
        <v>19</v>
      </c>
      <c r="N145" s="225" t="s">
        <v>40</v>
      </c>
      <c r="O145" s="66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203</v>
      </c>
      <c r="AT145" s="191" t="s">
        <v>238</v>
      </c>
      <c r="AU145" s="191" t="s">
        <v>76</v>
      </c>
      <c r="AY145" s="19" t="s">
        <v>159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76</v>
      </c>
      <c r="BK145" s="192">
        <f t="shared" si="19"/>
        <v>0</v>
      </c>
      <c r="BL145" s="19" t="s">
        <v>166</v>
      </c>
      <c r="BM145" s="191" t="s">
        <v>618</v>
      </c>
    </row>
    <row r="146" spans="1:65" s="2" customFormat="1" ht="16.5" customHeight="1">
      <c r="A146" s="36"/>
      <c r="B146" s="37"/>
      <c r="C146" s="180" t="s">
        <v>363</v>
      </c>
      <c r="D146" s="180" t="s">
        <v>161</v>
      </c>
      <c r="E146" s="181" t="s">
        <v>610</v>
      </c>
      <c r="F146" s="182" t="s">
        <v>611</v>
      </c>
      <c r="G146" s="183" t="s">
        <v>182</v>
      </c>
      <c r="H146" s="184">
        <v>200</v>
      </c>
      <c r="I146" s="185"/>
      <c r="J146" s="186">
        <f t="shared" si="10"/>
        <v>0</v>
      </c>
      <c r="K146" s="182" t="s">
        <v>19</v>
      </c>
      <c r="L146" s="41"/>
      <c r="M146" s="187" t="s">
        <v>19</v>
      </c>
      <c r="N146" s="188" t="s">
        <v>40</v>
      </c>
      <c r="O146" s="66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166</v>
      </c>
      <c r="AT146" s="191" t="s">
        <v>161</v>
      </c>
      <c r="AU146" s="191" t="s">
        <v>76</v>
      </c>
      <c r="AY146" s="19" t="s">
        <v>159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76</v>
      </c>
      <c r="BK146" s="192">
        <f t="shared" si="19"/>
        <v>0</v>
      </c>
      <c r="BL146" s="19" t="s">
        <v>166</v>
      </c>
      <c r="BM146" s="191" t="s">
        <v>621</v>
      </c>
    </row>
    <row r="147" spans="1:65" s="2" customFormat="1" ht="16.5" customHeight="1">
      <c r="A147" s="36"/>
      <c r="B147" s="37"/>
      <c r="C147" s="180" t="s">
        <v>367</v>
      </c>
      <c r="D147" s="180" t="s">
        <v>161</v>
      </c>
      <c r="E147" s="181" t="s">
        <v>613</v>
      </c>
      <c r="F147" s="182" t="s">
        <v>614</v>
      </c>
      <c r="G147" s="183" t="s">
        <v>182</v>
      </c>
      <c r="H147" s="184">
        <v>60</v>
      </c>
      <c r="I147" s="185"/>
      <c r="J147" s="186">
        <f t="shared" si="10"/>
        <v>0</v>
      </c>
      <c r="K147" s="182" t="s">
        <v>19</v>
      </c>
      <c r="L147" s="41"/>
      <c r="M147" s="187" t="s">
        <v>19</v>
      </c>
      <c r="N147" s="188" t="s">
        <v>40</v>
      </c>
      <c r="O147" s="66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166</v>
      </c>
      <c r="AT147" s="191" t="s">
        <v>161</v>
      </c>
      <c r="AU147" s="191" t="s">
        <v>76</v>
      </c>
      <c r="AY147" s="19" t="s">
        <v>159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76</v>
      </c>
      <c r="BK147" s="192">
        <f t="shared" si="19"/>
        <v>0</v>
      </c>
      <c r="BL147" s="19" t="s">
        <v>166</v>
      </c>
      <c r="BM147" s="191" t="s">
        <v>624</v>
      </c>
    </row>
    <row r="148" spans="1:65" s="2" customFormat="1" ht="16.5" customHeight="1">
      <c r="A148" s="36"/>
      <c r="B148" s="37"/>
      <c r="C148" s="180" t="s">
        <v>371</v>
      </c>
      <c r="D148" s="180" t="s">
        <v>161</v>
      </c>
      <c r="E148" s="181" t="s">
        <v>616</v>
      </c>
      <c r="F148" s="182" t="s">
        <v>617</v>
      </c>
      <c r="G148" s="183" t="s">
        <v>230</v>
      </c>
      <c r="H148" s="184">
        <v>29.513000000000002</v>
      </c>
      <c r="I148" s="185"/>
      <c r="J148" s="186">
        <f t="shared" si="10"/>
        <v>0</v>
      </c>
      <c r="K148" s="182" t="s">
        <v>19</v>
      </c>
      <c r="L148" s="41"/>
      <c r="M148" s="187" t="s">
        <v>19</v>
      </c>
      <c r="N148" s="188" t="s">
        <v>40</v>
      </c>
      <c r="O148" s="66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166</v>
      </c>
      <c r="AT148" s="191" t="s">
        <v>161</v>
      </c>
      <c r="AU148" s="191" t="s">
        <v>76</v>
      </c>
      <c r="AY148" s="19" t="s">
        <v>159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9" t="s">
        <v>76</v>
      </c>
      <c r="BK148" s="192">
        <f t="shared" si="19"/>
        <v>0</v>
      </c>
      <c r="BL148" s="19" t="s">
        <v>166</v>
      </c>
      <c r="BM148" s="191" t="s">
        <v>629</v>
      </c>
    </row>
    <row r="149" spans="1:65" s="2" customFormat="1" ht="21.75" customHeight="1">
      <c r="A149" s="36"/>
      <c r="B149" s="37"/>
      <c r="C149" s="180" t="s">
        <v>376</v>
      </c>
      <c r="D149" s="180" t="s">
        <v>161</v>
      </c>
      <c r="E149" s="181" t="s">
        <v>619</v>
      </c>
      <c r="F149" s="182" t="s">
        <v>620</v>
      </c>
      <c r="G149" s="183" t="s">
        <v>230</v>
      </c>
      <c r="H149" s="184">
        <v>147.55000000000001</v>
      </c>
      <c r="I149" s="185"/>
      <c r="J149" s="186">
        <f t="shared" si="10"/>
        <v>0</v>
      </c>
      <c r="K149" s="182" t="s">
        <v>19</v>
      </c>
      <c r="L149" s="41"/>
      <c r="M149" s="187" t="s">
        <v>19</v>
      </c>
      <c r="N149" s="188" t="s">
        <v>40</v>
      </c>
      <c r="O149" s="66"/>
      <c r="P149" s="189">
        <f t="shared" si="11"/>
        <v>0</v>
      </c>
      <c r="Q149" s="189">
        <v>0</v>
      </c>
      <c r="R149" s="189">
        <f t="shared" si="12"/>
        <v>0</v>
      </c>
      <c r="S149" s="189">
        <v>0</v>
      </c>
      <c r="T149" s="190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76</v>
      </c>
      <c r="AY149" s="19" t="s">
        <v>159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9" t="s">
        <v>76</v>
      </c>
      <c r="BK149" s="192">
        <f t="shared" si="19"/>
        <v>0</v>
      </c>
      <c r="BL149" s="19" t="s">
        <v>166</v>
      </c>
      <c r="BM149" s="191" t="s">
        <v>632</v>
      </c>
    </row>
    <row r="150" spans="1:65" s="2" customFormat="1" ht="16.5" customHeight="1">
      <c r="A150" s="36"/>
      <c r="B150" s="37"/>
      <c r="C150" s="180" t="s">
        <v>380</v>
      </c>
      <c r="D150" s="180" t="s">
        <v>161</v>
      </c>
      <c r="E150" s="181" t="s">
        <v>622</v>
      </c>
      <c r="F150" s="182" t="s">
        <v>623</v>
      </c>
      <c r="G150" s="183" t="s">
        <v>197</v>
      </c>
      <c r="H150" s="184">
        <v>6</v>
      </c>
      <c r="I150" s="185"/>
      <c r="J150" s="186">
        <f t="shared" si="10"/>
        <v>0</v>
      </c>
      <c r="K150" s="182" t="s">
        <v>19</v>
      </c>
      <c r="L150" s="41"/>
      <c r="M150" s="187" t="s">
        <v>19</v>
      </c>
      <c r="N150" s="188" t="s">
        <v>40</v>
      </c>
      <c r="O150" s="66"/>
      <c r="P150" s="189">
        <f t="shared" si="11"/>
        <v>0</v>
      </c>
      <c r="Q150" s="189">
        <v>0</v>
      </c>
      <c r="R150" s="189">
        <f t="shared" si="12"/>
        <v>0</v>
      </c>
      <c r="S150" s="189">
        <v>0</v>
      </c>
      <c r="T150" s="190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166</v>
      </c>
      <c r="AT150" s="191" t="s">
        <v>161</v>
      </c>
      <c r="AU150" s="191" t="s">
        <v>76</v>
      </c>
      <c r="AY150" s="19" t="s">
        <v>159</v>
      </c>
      <c r="BE150" s="192">
        <f t="shared" si="14"/>
        <v>0</v>
      </c>
      <c r="BF150" s="192">
        <f t="shared" si="15"/>
        <v>0</v>
      </c>
      <c r="BG150" s="192">
        <f t="shared" si="16"/>
        <v>0</v>
      </c>
      <c r="BH150" s="192">
        <f t="shared" si="17"/>
        <v>0</v>
      </c>
      <c r="BI150" s="192">
        <f t="shared" si="18"/>
        <v>0</v>
      </c>
      <c r="BJ150" s="19" t="s">
        <v>76</v>
      </c>
      <c r="BK150" s="192">
        <f t="shared" si="19"/>
        <v>0</v>
      </c>
      <c r="BL150" s="19" t="s">
        <v>166</v>
      </c>
      <c r="BM150" s="191" t="s">
        <v>635</v>
      </c>
    </row>
    <row r="151" spans="1:65" s="12" customFormat="1" ht="25.9" customHeight="1">
      <c r="B151" s="164"/>
      <c r="C151" s="165"/>
      <c r="D151" s="166" t="s">
        <v>68</v>
      </c>
      <c r="E151" s="167" t="s">
        <v>625</v>
      </c>
      <c r="F151" s="167" t="s">
        <v>626</v>
      </c>
      <c r="G151" s="165"/>
      <c r="H151" s="165"/>
      <c r="I151" s="168"/>
      <c r="J151" s="169">
        <f>BK151</f>
        <v>0</v>
      </c>
      <c r="K151" s="165"/>
      <c r="L151" s="170"/>
      <c r="M151" s="171"/>
      <c r="N151" s="172"/>
      <c r="O151" s="172"/>
      <c r="P151" s="173">
        <f>SUM(P152:P155)</f>
        <v>0</v>
      </c>
      <c r="Q151" s="172"/>
      <c r="R151" s="173">
        <f>SUM(R152:R155)</f>
        <v>0</v>
      </c>
      <c r="S151" s="172"/>
      <c r="T151" s="174">
        <f>SUM(T152:T155)</f>
        <v>0</v>
      </c>
      <c r="AR151" s="175" t="s">
        <v>76</v>
      </c>
      <c r="AT151" s="176" t="s">
        <v>68</v>
      </c>
      <c r="AU151" s="176" t="s">
        <v>69</v>
      </c>
      <c r="AY151" s="175" t="s">
        <v>159</v>
      </c>
      <c r="BK151" s="177">
        <f>SUM(BK152:BK155)</f>
        <v>0</v>
      </c>
    </row>
    <row r="152" spans="1:65" s="2" customFormat="1" ht="16.5" customHeight="1">
      <c r="A152" s="36"/>
      <c r="B152" s="37"/>
      <c r="C152" s="180" t="s">
        <v>387</v>
      </c>
      <c r="D152" s="180" t="s">
        <v>161</v>
      </c>
      <c r="E152" s="181" t="s">
        <v>627</v>
      </c>
      <c r="F152" s="182" t="s">
        <v>628</v>
      </c>
      <c r="G152" s="183" t="s">
        <v>341</v>
      </c>
      <c r="H152" s="184">
        <v>6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40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166</v>
      </c>
      <c r="AT152" s="191" t="s">
        <v>161</v>
      </c>
      <c r="AU152" s="191" t="s">
        <v>76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76</v>
      </c>
      <c r="BK152" s="192">
        <f>ROUND(I152*H152,2)</f>
        <v>0</v>
      </c>
      <c r="BL152" s="19" t="s">
        <v>166</v>
      </c>
      <c r="BM152" s="191" t="s">
        <v>639</v>
      </c>
    </row>
    <row r="153" spans="1:65" s="2" customFormat="1" ht="16.5" customHeight="1">
      <c r="A153" s="36"/>
      <c r="B153" s="37"/>
      <c r="C153" s="180" t="s">
        <v>392</v>
      </c>
      <c r="D153" s="180" t="s">
        <v>161</v>
      </c>
      <c r="E153" s="181" t="s">
        <v>630</v>
      </c>
      <c r="F153" s="182" t="s">
        <v>631</v>
      </c>
      <c r="G153" s="183" t="s">
        <v>341</v>
      </c>
      <c r="H153" s="184">
        <v>8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40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166</v>
      </c>
      <c r="AT153" s="191" t="s">
        <v>161</v>
      </c>
      <c r="AU153" s="191" t="s">
        <v>76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76</v>
      </c>
      <c r="BK153" s="192">
        <f>ROUND(I153*H153,2)</f>
        <v>0</v>
      </c>
      <c r="BL153" s="19" t="s">
        <v>166</v>
      </c>
      <c r="BM153" s="191" t="s">
        <v>642</v>
      </c>
    </row>
    <row r="154" spans="1:65" s="2" customFormat="1" ht="21.75" customHeight="1">
      <c r="A154" s="36"/>
      <c r="B154" s="37"/>
      <c r="C154" s="180" t="s">
        <v>396</v>
      </c>
      <c r="D154" s="180" t="s">
        <v>161</v>
      </c>
      <c r="E154" s="181" t="s">
        <v>1730</v>
      </c>
      <c r="F154" s="182" t="s">
        <v>1731</v>
      </c>
      <c r="G154" s="183" t="s">
        <v>341</v>
      </c>
      <c r="H154" s="184">
        <v>1</v>
      </c>
      <c r="I154" s="185"/>
      <c r="J154" s="186">
        <f>ROUND(I154*H154,2)</f>
        <v>0</v>
      </c>
      <c r="K154" s="182" t="s">
        <v>19</v>
      </c>
      <c r="L154" s="41"/>
      <c r="M154" s="187" t="s">
        <v>19</v>
      </c>
      <c r="N154" s="188" t="s">
        <v>40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166</v>
      </c>
      <c r="AT154" s="191" t="s">
        <v>161</v>
      </c>
      <c r="AU154" s="191" t="s">
        <v>76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646</v>
      </c>
    </row>
    <row r="155" spans="1:65" s="2" customFormat="1" ht="21.75" customHeight="1">
      <c r="A155" s="36"/>
      <c r="B155" s="37"/>
      <c r="C155" s="180" t="s">
        <v>400</v>
      </c>
      <c r="D155" s="180" t="s">
        <v>161</v>
      </c>
      <c r="E155" s="181" t="s">
        <v>633</v>
      </c>
      <c r="F155" s="182" t="s">
        <v>634</v>
      </c>
      <c r="G155" s="183" t="s">
        <v>341</v>
      </c>
      <c r="H155" s="184">
        <v>6</v>
      </c>
      <c r="I155" s="185"/>
      <c r="J155" s="186">
        <f>ROUND(I155*H155,2)</f>
        <v>0</v>
      </c>
      <c r="K155" s="182" t="s">
        <v>19</v>
      </c>
      <c r="L155" s="41"/>
      <c r="M155" s="187" t="s">
        <v>19</v>
      </c>
      <c r="N155" s="188" t="s">
        <v>40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166</v>
      </c>
      <c r="AT155" s="191" t="s">
        <v>161</v>
      </c>
      <c r="AU155" s="191" t="s">
        <v>76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76</v>
      </c>
      <c r="BK155" s="192">
        <f>ROUND(I155*H155,2)</f>
        <v>0</v>
      </c>
      <c r="BL155" s="19" t="s">
        <v>166</v>
      </c>
      <c r="BM155" s="191" t="s">
        <v>651</v>
      </c>
    </row>
    <row r="156" spans="1:65" s="12" customFormat="1" ht="25.9" customHeight="1">
      <c r="B156" s="164"/>
      <c r="C156" s="165"/>
      <c r="D156" s="166" t="s">
        <v>68</v>
      </c>
      <c r="E156" s="167" t="s">
        <v>243</v>
      </c>
      <c r="F156" s="167" t="s">
        <v>636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SUM(P157:P158)</f>
        <v>0</v>
      </c>
      <c r="Q156" s="172"/>
      <c r="R156" s="173">
        <f>SUM(R157:R158)</f>
        <v>0</v>
      </c>
      <c r="S156" s="172"/>
      <c r="T156" s="174">
        <f>SUM(T157:T158)</f>
        <v>0</v>
      </c>
      <c r="AR156" s="175" t="s">
        <v>76</v>
      </c>
      <c r="AT156" s="176" t="s">
        <v>68</v>
      </c>
      <c r="AU156" s="176" t="s">
        <v>69</v>
      </c>
      <c r="AY156" s="175" t="s">
        <v>159</v>
      </c>
      <c r="BK156" s="177">
        <f>SUM(BK157:BK158)</f>
        <v>0</v>
      </c>
    </row>
    <row r="157" spans="1:65" s="2" customFormat="1" ht="21.75" customHeight="1">
      <c r="A157" s="36"/>
      <c r="B157" s="37"/>
      <c r="C157" s="180" t="s">
        <v>405</v>
      </c>
      <c r="D157" s="180" t="s">
        <v>161</v>
      </c>
      <c r="E157" s="181" t="s">
        <v>637</v>
      </c>
      <c r="F157" s="182" t="s">
        <v>638</v>
      </c>
      <c r="G157" s="183" t="s">
        <v>197</v>
      </c>
      <c r="H157" s="184">
        <v>17.5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40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166</v>
      </c>
      <c r="AT157" s="191" t="s">
        <v>161</v>
      </c>
      <c r="AU157" s="191" t="s">
        <v>76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166</v>
      </c>
      <c r="BM157" s="191" t="s">
        <v>654</v>
      </c>
    </row>
    <row r="158" spans="1:65" s="2" customFormat="1" ht="21.75" customHeight="1">
      <c r="A158" s="36"/>
      <c r="B158" s="37"/>
      <c r="C158" s="180" t="s">
        <v>409</v>
      </c>
      <c r="D158" s="180" t="s">
        <v>161</v>
      </c>
      <c r="E158" s="181" t="s">
        <v>640</v>
      </c>
      <c r="F158" s="182" t="s">
        <v>641</v>
      </c>
      <c r="G158" s="183" t="s">
        <v>197</v>
      </c>
      <c r="H158" s="184">
        <v>87.5</v>
      </c>
      <c r="I158" s="185"/>
      <c r="J158" s="186">
        <f>ROUND(I158*H158,2)</f>
        <v>0</v>
      </c>
      <c r="K158" s="182" t="s">
        <v>19</v>
      </c>
      <c r="L158" s="41"/>
      <c r="M158" s="187" t="s">
        <v>19</v>
      </c>
      <c r="N158" s="188" t="s">
        <v>40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166</v>
      </c>
      <c r="AT158" s="191" t="s">
        <v>161</v>
      </c>
      <c r="AU158" s="191" t="s">
        <v>76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76</v>
      </c>
      <c r="BK158" s="192">
        <f>ROUND(I158*H158,2)</f>
        <v>0</v>
      </c>
      <c r="BL158" s="19" t="s">
        <v>166</v>
      </c>
      <c r="BM158" s="191" t="s">
        <v>657</v>
      </c>
    </row>
    <row r="159" spans="1:65" s="12" customFormat="1" ht="25.9" customHeight="1">
      <c r="B159" s="164"/>
      <c r="C159" s="165"/>
      <c r="D159" s="166" t="s">
        <v>68</v>
      </c>
      <c r="E159" s="167" t="s">
        <v>259</v>
      </c>
      <c r="F159" s="167" t="s">
        <v>643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P160</f>
        <v>0</v>
      </c>
      <c r="Q159" s="172"/>
      <c r="R159" s="173">
        <f>R160</f>
        <v>0</v>
      </c>
      <c r="S159" s="172"/>
      <c r="T159" s="174">
        <f>T160</f>
        <v>0</v>
      </c>
      <c r="AR159" s="175" t="s">
        <v>76</v>
      </c>
      <c r="AT159" s="176" t="s">
        <v>68</v>
      </c>
      <c r="AU159" s="176" t="s">
        <v>69</v>
      </c>
      <c r="AY159" s="175" t="s">
        <v>159</v>
      </c>
      <c r="BK159" s="177">
        <f>BK160</f>
        <v>0</v>
      </c>
    </row>
    <row r="160" spans="1:65" s="2" customFormat="1" ht="16.5" customHeight="1">
      <c r="A160" s="36"/>
      <c r="B160" s="37"/>
      <c r="C160" s="180" t="s">
        <v>413</v>
      </c>
      <c r="D160" s="180" t="s">
        <v>161</v>
      </c>
      <c r="E160" s="181" t="s">
        <v>644</v>
      </c>
      <c r="F160" s="182" t="s">
        <v>645</v>
      </c>
      <c r="G160" s="183" t="s">
        <v>230</v>
      </c>
      <c r="H160" s="184">
        <v>35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40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76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166</v>
      </c>
      <c r="BM160" s="191" t="s">
        <v>664</v>
      </c>
    </row>
    <row r="161" spans="1:65" s="12" customFormat="1" ht="25.9" customHeight="1">
      <c r="B161" s="164"/>
      <c r="C161" s="165"/>
      <c r="D161" s="166" t="s">
        <v>68</v>
      </c>
      <c r="E161" s="167" t="s">
        <v>314</v>
      </c>
      <c r="F161" s="167" t="s">
        <v>522</v>
      </c>
      <c r="G161" s="165"/>
      <c r="H161" s="165"/>
      <c r="I161" s="168"/>
      <c r="J161" s="16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76</v>
      </c>
      <c r="AT161" s="176" t="s">
        <v>68</v>
      </c>
      <c r="AU161" s="176" t="s">
        <v>69</v>
      </c>
      <c r="AY161" s="175" t="s">
        <v>159</v>
      </c>
      <c r="BK161" s="177">
        <f>BK162</f>
        <v>0</v>
      </c>
    </row>
    <row r="162" spans="1:65" s="2" customFormat="1" ht="16.5" customHeight="1">
      <c r="A162" s="36"/>
      <c r="B162" s="37"/>
      <c r="C162" s="180" t="s">
        <v>418</v>
      </c>
      <c r="D162" s="180" t="s">
        <v>161</v>
      </c>
      <c r="E162" s="181" t="s">
        <v>523</v>
      </c>
      <c r="F162" s="182" t="s">
        <v>524</v>
      </c>
      <c r="G162" s="183" t="s">
        <v>182</v>
      </c>
      <c r="H162" s="184">
        <v>2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40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166</v>
      </c>
      <c r="AT162" s="191" t="s">
        <v>161</v>
      </c>
      <c r="AU162" s="191" t="s">
        <v>76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76</v>
      </c>
      <c r="BK162" s="192">
        <f>ROUND(I162*H162,2)</f>
        <v>0</v>
      </c>
      <c r="BL162" s="19" t="s">
        <v>166</v>
      </c>
      <c r="BM162" s="191" t="s">
        <v>1732</v>
      </c>
    </row>
    <row r="163" spans="1:65" s="12" customFormat="1" ht="25.9" customHeight="1">
      <c r="B163" s="164"/>
      <c r="C163" s="165"/>
      <c r="D163" s="166" t="s">
        <v>68</v>
      </c>
      <c r="E163" s="167" t="s">
        <v>647</v>
      </c>
      <c r="F163" s="167" t="s">
        <v>648</v>
      </c>
      <c r="G163" s="165"/>
      <c r="H163" s="165"/>
      <c r="I163" s="168"/>
      <c r="J163" s="169">
        <f>BK163</f>
        <v>0</v>
      </c>
      <c r="K163" s="165"/>
      <c r="L163" s="170"/>
      <c r="M163" s="171"/>
      <c r="N163" s="172"/>
      <c r="O163" s="172"/>
      <c r="P163" s="173">
        <f>SUM(P164:P166)</f>
        <v>0</v>
      </c>
      <c r="Q163" s="172"/>
      <c r="R163" s="173">
        <f>SUM(R164:R166)</f>
        <v>0</v>
      </c>
      <c r="S163" s="172"/>
      <c r="T163" s="174">
        <f>SUM(T164:T166)</f>
        <v>0</v>
      </c>
      <c r="AR163" s="175" t="s">
        <v>76</v>
      </c>
      <c r="AT163" s="176" t="s">
        <v>68</v>
      </c>
      <c r="AU163" s="176" t="s">
        <v>69</v>
      </c>
      <c r="AY163" s="175" t="s">
        <v>159</v>
      </c>
      <c r="BK163" s="177">
        <f>SUM(BK164:BK166)</f>
        <v>0</v>
      </c>
    </row>
    <row r="164" spans="1:65" s="2" customFormat="1" ht="16.5" customHeight="1">
      <c r="A164" s="36"/>
      <c r="B164" s="37"/>
      <c r="C164" s="180" t="s">
        <v>422</v>
      </c>
      <c r="D164" s="180" t="s">
        <v>161</v>
      </c>
      <c r="E164" s="181" t="s">
        <v>649</v>
      </c>
      <c r="F164" s="182" t="s">
        <v>650</v>
      </c>
      <c r="G164" s="183" t="s">
        <v>230</v>
      </c>
      <c r="H164" s="184">
        <v>12</v>
      </c>
      <c r="I164" s="185"/>
      <c r="J164" s="186">
        <f>ROUND(I164*H164,2)</f>
        <v>0</v>
      </c>
      <c r="K164" s="182" t="s">
        <v>19</v>
      </c>
      <c r="L164" s="41"/>
      <c r="M164" s="187" t="s">
        <v>19</v>
      </c>
      <c r="N164" s="188" t="s">
        <v>40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166</v>
      </c>
      <c r="AT164" s="191" t="s">
        <v>161</v>
      </c>
      <c r="AU164" s="191" t="s">
        <v>76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76</v>
      </c>
      <c r="BK164" s="192">
        <f>ROUND(I164*H164,2)</f>
        <v>0</v>
      </c>
      <c r="BL164" s="19" t="s">
        <v>166</v>
      </c>
      <c r="BM164" s="191" t="s">
        <v>1733</v>
      </c>
    </row>
    <row r="165" spans="1:65" s="2" customFormat="1" ht="21.75" customHeight="1">
      <c r="A165" s="36"/>
      <c r="B165" s="37"/>
      <c r="C165" s="180" t="s">
        <v>426</v>
      </c>
      <c r="D165" s="180" t="s">
        <v>161</v>
      </c>
      <c r="E165" s="181" t="s">
        <v>652</v>
      </c>
      <c r="F165" s="182" t="s">
        <v>653</v>
      </c>
      <c r="G165" s="183" t="s">
        <v>230</v>
      </c>
      <c r="H165" s="184">
        <v>60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40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166</v>
      </c>
      <c r="AT165" s="191" t="s">
        <v>161</v>
      </c>
      <c r="AU165" s="191" t="s">
        <v>76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76</v>
      </c>
      <c r="BK165" s="192">
        <f>ROUND(I165*H165,2)</f>
        <v>0</v>
      </c>
      <c r="BL165" s="19" t="s">
        <v>166</v>
      </c>
      <c r="BM165" s="191" t="s">
        <v>1734</v>
      </c>
    </row>
    <row r="166" spans="1:65" s="2" customFormat="1" ht="16.5" customHeight="1">
      <c r="A166" s="36"/>
      <c r="B166" s="37"/>
      <c r="C166" s="180" t="s">
        <v>432</v>
      </c>
      <c r="D166" s="180" t="s">
        <v>161</v>
      </c>
      <c r="E166" s="181" t="s">
        <v>655</v>
      </c>
      <c r="F166" s="182" t="s">
        <v>656</v>
      </c>
      <c r="G166" s="183" t="s">
        <v>230</v>
      </c>
      <c r="H166" s="184">
        <v>12</v>
      </c>
      <c r="I166" s="185"/>
      <c r="J166" s="186">
        <f>ROUND(I166*H166,2)</f>
        <v>0</v>
      </c>
      <c r="K166" s="182" t="s">
        <v>19</v>
      </c>
      <c r="L166" s="41"/>
      <c r="M166" s="187" t="s">
        <v>19</v>
      </c>
      <c r="N166" s="188" t="s">
        <v>40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166</v>
      </c>
      <c r="AT166" s="191" t="s">
        <v>161</v>
      </c>
      <c r="AU166" s="191" t="s">
        <v>76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76</v>
      </c>
      <c r="BK166" s="192">
        <f>ROUND(I166*H166,2)</f>
        <v>0</v>
      </c>
      <c r="BL166" s="19" t="s">
        <v>166</v>
      </c>
      <c r="BM166" s="191" t="s">
        <v>1735</v>
      </c>
    </row>
    <row r="167" spans="1:65" s="12" customFormat="1" ht="25.9" customHeight="1">
      <c r="B167" s="164"/>
      <c r="C167" s="165"/>
      <c r="D167" s="166" t="s">
        <v>68</v>
      </c>
      <c r="E167" s="167" t="s">
        <v>658</v>
      </c>
      <c r="F167" s="167" t="s">
        <v>659</v>
      </c>
      <c r="G167" s="165"/>
      <c r="H167" s="165"/>
      <c r="I167" s="168"/>
      <c r="J167" s="169">
        <f>BK167</f>
        <v>0</v>
      </c>
      <c r="K167" s="165"/>
      <c r="L167" s="170"/>
      <c r="M167" s="171"/>
      <c r="N167" s="172"/>
      <c r="O167" s="172"/>
      <c r="P167" s="173">
        <v>0</v>
      </c>
      <c r="Q167" s="172"/>
      <c r="R167" s="173">
        <v>0</v>
      </c>
      <c r="S167" s="172"/>
      <c r="T167" s="174">
        <v>0</v>
      </c>
      <c r="AR167" s="175" t="s">
        <v>76</v>
      </c>
      <c r="AT167" s="176" t="s">
        <v>68</v>
      </c>
      <c r="AU167" s="176" t="s">
        <v>69</v>
      </c>
      <c r="AY167" s="175" t="s">
        <v>159</v>
      </c>
      <c r="BK167" s="177">
        <v>0</v>
      </c>
    </row>
    <row r="168" spans="1:65" s="12" customFormat="1" ht="25.9" customHeight="1">
      <c r="B168" s="164"/>
      <c r="C168" s="165"/>
      <c r="D168" s="166" t="s">
        <v>68</v>
      </c>
      <c r="E168" s="167" t="s">
        <v>660</v>
      </c>
      <c r="F168" s="167" t="s">
        <v>661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P169</f>
        <v>0</v>
      </c>
      <c r="Q168" s="172"/>
      <c r="R168" s="173">
        <f>R169</f>
        <v>0</v>
      </c>
      <c r="S168" s="172"/>
      <c r="T168" s="174">
        <f>T169</f>
        <v>0</v>
      </c>
      <c r="AR168" s="175" t="s">
        <v>76</v>
      </c>
      <c r="AT168" s="176" t="s">
        <v>68</v>
      </c>
      <c r="AU168" s="176" t="s">
        <v>69</v>
      </c>
      <c r="AY168" s="175" t="s">
        <v>159</v>
      </c>
      <c r="BK168" s="177">
        <f>BK169</f>
        <v>0</v>
      </c>
    </row>
    <row r="169" spans="1:65" s="2" customFormat="1" ht="24.2" customHeight="1">
      <c r="A169" s="36"/>
      <c r="B169" s="37"/>
      <c r="C169" s="180" t="s">
        <v>436</v>
      </c>
      <c r="D169" s="180" t="s">
        <v>161</v>
      </c>
      <c r="E169" s="181" t="s">
        <v>662</v>
      </c>
      <c r="F169" s="182" t="s">
        <v>464</v>
      </c>
      <c r="G169" s="183" t="s">
        <v>663</v>
      </c>
      <c r="H169" s="184">
        <v>1</v>
      </c>
      <c r="I169" s="185"/>
      <c r="J169" s="186">
        <f>ROUND(I169*H169,2)</f>
        <v>0</v>
      </c>
      <c r="K169" s="182" t="s">
        <v>19</v>
      </c>
      <c r="L169" s="41"/>
      <c r="M169" s="243" t="s">
        <v>19</v>
      </c>
      <c r="N169" s="244" t="s">
        <v>40</v>
      </c>
      <c r="O169" s="245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166</v>
      </c>
      <c r="AT169" s="191" t="s">
        <v>161</v>
      </c>
      <c r="AU169" s="191" t="s">
        <v>76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76</v>
      </c>
      <c r="BK169" s="192">
        <f>ROUND(I169*H169,2)</f>
        <v>0</v>
      </c>
      <c r="BL169" s="19" t="s">
        <v>166</v>
      </c>
      <c r="BM169" s="191" t="s">
        <v>1736</v>
      </c>
    </row>
    <row r="170" spans="1:65" s="2" customFormat="1" ht="6.95" customHeight="1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8af6P1X8FvsKJsexgTmGGzSjB7oQnbx0WgyYc7+D/DBQ4PfFIReyseDH0Vo9xlhzECBXIh+KjYjRDju0SdR8Og==" saltValue="0LP0CtRqtypaGjW4/hyBpHUbC8WqKiEPrSBi1wbp+DyMxaSSa6KPGs0Th0gyMOsV3x/bC07fOPs9U6JDw2BxJg==" spinCount="100000" sheet="1" objects="1" scenarios="1" formatColumns="0" formatRows="0" autoFilter="0"/>
  <autoFilter ref="C97:K169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1534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1737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ROUND((SUM(BE90:BE125)),  2)</f>
        <v>0</v>
      </c>
      <c r="G35" s="36"/>
      <c r="H35" s="36"/>
      <c r="I35" s="126">
        <v>0.21</v>
      </c>
      <c r="J35" s="125">
        <f>ROUND(((SUM(BE90:BE125))*I35),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ROUND((SUM(BF90:BF125)),  2)</f>
        <v>0</v>
      </c>
      <c r="G36" s="36"/>
      <c r="H36" s="36"/>
      <c r="I36" s="126">
        <v>0.15</v>
      </c>
      <c r="J36" s="125">
        <f>ROUND(((SUM(BF90:BF125))*I36),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ROUND((SUM(BG90:BG125)),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ROUND((SUM(BH90:BH125)),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ROUND((SUM(BI90:BI125)),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1534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SO-3 - VRN V+K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139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140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141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142</v>
      </c>
      <c r="E67" s="150"/>
      <c r="F67" s="150"/>
      <c r="G67" s="150"/>
      <c r="H67" s="150"/>
      <c r="I67" s="150"/>
      <c r="J67" s="151">
        <f>J108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143</v>
      </c>
      <c r="E68" s="150"/>
      <c r="F68" s="150"/>
      <c r="G68" s="150"/>
      <c r="H68" s="150"/>
      <c r="I68" s="150"/>
      <c r="J68" s="151">
        <f>J118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144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1" t="str">
        <f>E7</f>
        <v>Oprava povrchu komunikací, výměna vodovodu a kanalizace v Klatovech 2022, 1. část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1" t="s">
        <v>1534</v>
      </c>
      <c r="F80" s="393"/>
      <c r="G80" s="393"/>
      <c r="H80" s="393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5" t="str">
        <f>E11</f>
        <v>SO-3 - VRN V+K</v>
      </c>
      <c r="F82" s="393"/>
      <c r="G82" s="393"/>
      <c r="H82" s="393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Klatovy</v>
      </c>
      <c r="G84" s="38"/>
      <c r="H84" s="38"/>
      <c r="I84" s="31" t="s">
        <v>23</v>
      </c>
      <c r="J84" s="61" t="str">
        <f>IF(J14="","",J14)</f>
        <v>21. 12. 2021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Město Klatovy</v>
      </c>
      <c r="G86" s="38"/>
      <c r="H86" s="38"/>
      <c r="I86" s="31" t="s">
        <v>30</v>
      </c>
      <c r="J86" s="34" t="str">
        <f>E23</f>
        <v>Šumavské vodovody a kanalizace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32</v>
      </c>
      <c r="J87" s="34" t="str">
        <f>E26</f>
        <v>Šumavské vodovody a kanalizace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145</v>
      </c>
      <c r="D89" s="156" t="s">
        <v>54</v>
      </c>
      <c r="E89" s="156" t="s">
        <v>50</v>
      </c>
      <c r="F89" s="156" t="s">
        <v>51</v>
      </c>
      <c r="G89" s="156" t="s">
        <v>146</v>
      </c>
      <c r="H89" s="156" t="s">
        <v>147</v>
      </c>
      <c r="I89" s="156" t="s">
        <v>148</v>
      </c>
      <c r="J89" s="156" t="s">
        <v>130</v>
      </c>
      <c r="K89" s="157" t="s">
        <v>149</v>
      </c>
      <c r="L89" s="158"/>
      <c r="M89" s="70" t="s">
        <v>19</v>
      </c>
      <c r="N89" s="71" t="s">
        <v>39</v>
      </c>
      <c r="O89" s="71" t="s">
        <v>150</v>
      </c>
      <c r="P89" s="71" t="s">
        <v>151</v>
      </c>
      <c r="Q89" s="71" t="s">
        <v>152</v>
      </c>
      <c r="R89" s="71" t="s">
        <v>153</v>
      </c>
      <c r="S89" s="71" t="s">
        <v>154</v>
      </c>
      <c r="T89" s="72" t="s">
        <v>155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156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0</v>
      </c>
      <c r="S90" s="74"/>
      <c r="T90" s="162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131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68</v>
      </c>
      <c r="E91" s="167" t="s">
        <v>451</v>
      </c>
      <c r="F91" s="167" t="s">
        <v>452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P92+P102+P108+P118</f>
        <v>0</v>
      </c>
      <c r="Q91" s="172"/>
      <c r="R91" s="173">
        <f>R92+R102+R108+R118</f>
        <v>0</v>
      </c>
      <c r="S91" s="172"/>
      <c r="T91" s="174">
        <f>T92+T102+T108+T118</f>
        <v>0</v>
      </c>
      <c r="AR91" s="175" t="s">
        <v>76</v>
      </c>
      <c r="AT91" s="176" t="s">
        <v>68</v>
      </c>
      <c r="AU91" s="176" t="s">
        <v>69</v>
      </c>
      <c r="AY91" s="175" t="s">
        <v>159</v>
      </c>
      <c r="BK91" s="177">
        <f>BK92+BK102+BK108+BK118</f>
        <v>0</v>
      </c>
    </row>
    <row r="92" spans="1:65" s="12" customFormat="1" ht="22.9" customHeight="1">
      <c r="B92" s="164"/>
      <c r="C92" s="165"/>
      <c r="D92" s="166" t="s">
        <v>68</v>
      </c>
      <c r="E92" s="178" t="s">
        <v>453</v>
      </c>
      <c r="F92" s="178" t="s">
        <v>454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SUM(P93:P101)</f>
        <v>0</v>
      </c>
      <c r="Q92" s="172"/>
      <c r="R92" s="173">
        <f>SUM(R93:R101)</f>
        <v>0</v>
      </c>
      <c r="S92" s="172"/>
      <c r="T92" s="174">
        <f>SUM(T93:T101)</f>
        <v>0</v>
      </c>
      <c r="AR92" s="175" t="s">
        <v>76</v>
      </c>
      <c r="AT92" s="176" t="s">
        <v>68</v>
      </c>
      <c r="AU92" s="176" t="s">
        <v>76</v>
      </c>
      <c r="AY92" s="175" t="s">
        <v>159</v>
      </c>
      <c r="BK92" s="177">
        <f>SUM(BK93:BK101)</f>
        <v>0</v>
      </c>
    </row>
    <row r="93" spans="1:65" s="2" customFormat="1" ht="16.5" customHeight="1">
      <c r="A93" s="36"/>
      <c r="B93" s="37"/>
      <c r="C93" s="180" t="s">
        <v>76</v>
      </c>
      <c r="D93" s="180" t="s">
        <v>161</v>
      </c>
      <c r="E93" s="181" t="s">
        <v>456</v>
      </c>
      <c r="F93" s="182" t="s">
        <v>457</v>
      </c>
      <c r="G93" s="183" t="s">
        <v>458</v>
      </c>
      <c r="H93" s="184">
        <v>1</v>
      </c>
      <c r="I93" s="185"/>
      <c r="J93" s="186">
        <f>ROUND(I93*H93,2)</f>
        <v>0</v>
      </c>
      <c r="K93" s="182" t="s">
        <v>459</v>
      </c>
      <c r="L93" s="41"/>
      <c r="M93" s="187" t="s">
        <v>19</v>
      </c>
      <c r="N93" s="188" t="s">
        <v>40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460</v>
      </c>
      <c r="AT93" s="191" t="s">
        <v>161</v>
      </c>
      <c r="AU93" s="191" t="s">
        <v>78</v>
      </c>
      <c r="AY93" s="19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76</v>
      </c>
      <c r="BK93" s="192">
        <f>ROUND(I93*H93,2)</f>
        <v>0</v>
      </c>
      <c r="BL93" s="19" t="s">
        <v>460</v>
      </c>
      <c r="BM93" s="191" t="s">
        <v>1738</v>
      </c>
    </row>
    <row r="94" spans="1:65" s="2" customFormat="1" ht="16.5" customHeight="1">
      <c r="A94" s="36"/>
      <c r="B94" s="37"/>
      <c r="C94" s="180" t="s">
        <v>78</v>
      </c>
      <c r="D94" s="180" t="s">
        <v>161</v>
      </c>
      <c r="E94" s="181" t="s">
        <v>463</v>
      </c>
      <c r="F94" s="182" t="s">
        <v>464</v>
      </c>
      <c r="G94" s="183" t="s">
        <v>458</v>
      </c>
      <c r="H94" s="184">
        <v>1</v>
      </c>
      <c r="I94" s="185"/>
      <c r="J94" s="186">
        <f>ROUND(I94*H94,2)</f>
        <v>0</v>
      </c>
      <c r="K94" s="182" t="s">
        <v>459</v>
      </c>
      <c r="L94" s="41"/>
      <c r="M94" s="187" t="s">
        <v>19</v>
      </c>
      <c r="N94" s="188" t="s">
        <v>40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460</v>
      </c>
      <c r="AT94" s="191" t="s">
        <v>161</v>
      </c>
      <c r="AU94" s="191" t="s">
        <v>78</v>
      </c>
      <c r="AY94" s="19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76</v>
      </c>
      <c r="BK94" s="192">
        <f>ROUND(I94*H94,2)</f>
        <v>0</v>
      </c>
      <c r="BL94" s="19" t="s">
        <v>460</v>
      </c>
      <c r="BM94" s="191" t="s">
        <v>1739</v>
      </c>
    </row>
    <row r="95" spans="1:65" s="15" customFormat="1" ht="11.25">
      <c r="B95" s="230"/>
      <c r="C95" s="231"/>
      <c r="D95" s="195" t="s">
        <v>168</v>
      </c>
      <c r="E95" s="232" t="s">
        <v>19</v>
      </c>
      <c r="F95" s="233" t="s">
        <v>466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168</v>
      </c>
      <c r="AU95" s="239" t="s">
        <v>78</v>
      </c>
      <c r="AV95" s="15" t="s">
        <v>76</v>
      </c>
      <c r="AW95" s="15" t="s">
        <v>31</v>
      </c>
      <c r="AX95" s="15" t="s">
        <v>69</v>
      </c>
      <c r="AY95" s="239" t="s">
        <v>159</v>
      </c>
    </row>
    <row r="96" spans="1:65" s="15" customFormat="1" ht="11.25">
      <c r="B96" s="230"/>
      <c r="C96" s="231"/>
      <c r="D96" s="195" t="s">
        <v>168</v>
      </c>
      <c r="E96" s="232" t="s">
        <v>19</v>
      </c>
      <c r="F96" s="233" t="s">
        <v>467</v>
      </c>
      <c r="G96" s="231"/>
      <c r="H96" s="232" t="s">
        <v>19</v>
      </c>
      <c r="I96" s="234"/>
      <c r="J96" s="231"/>
      <c r="K96" s="231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168</v>
      </c>
      <c r="AU96" s="239" t="s">
        <v>78</v>
      </c>
      <c r="AV96" s="15" t="s">
        <v>76</v>
      </c>
      <c r="AW96" s="15" t="s">
        <v>31</v>
      </c>
      <c r="AX96" s="15" t="s">
        <v>69</v>
      </c>
      <c r="AY96" s="239" t="s">
        <v>159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76</v>
      </c>
      <c r="G97" s="194"/>
      <c r="H97" s="198">
        <v>1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76</v>
      </c>
      <c r="AY97" s="204" t="s">
        <v>159</v>
      </c>
    </row>
    <row r="98" spans="1:65" s="2" customFormat="1" ht="16.5" customHeight="1">
      <c r="A98" s="36"/>
      <c r="B98" s="37"/>
      <c r="C98" s="180" t="s">
        <v>175</v>
      </c>
      <c r="D98" s="180" t="s">
        <v>161</v>
      </c>
      <c r="E98" s="181" t="s">
        <v>469</v>
      </c>
      <c r="F98" s="182" t="s">
        <v>470</v>
      </c>
      <c r="G98" s="183" t="s">
        <v>458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40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460</v>
      </c>
      <c r="AT98" s="191" t="s">
        <v>161</v>
      </c>
      <c r="AU98" s="191" t="s">
        <v>78</v>
      </c>
      <c r="AY98" s="19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76</v>
      </c>
      <c r="BK98" s="192">
        <f>ROUND(I98*H98,2)</f>
        <v>0</v>
      </c>
      <c r="BL98" s="19" t="s">
        <v>460</v>
      </c>
      <c r="BM98" s="191" t="s">
        <v>1740</v>
      </c>
    </row>
    <row r="99" spans="1:65" s="15" customFormat="1" ht="11.25">
      <c r="B99" s="230"/>
      <c r="C99" s="231"/>
      <c r="D99" s="195" t="s">
        <v>168</v>
      </c>
      <c r="E99" s="232" t="s">
        <v>19</v>
      </c>
      <c r="F99" s="233" t="s">
        <v>472</v>
      </c>
      <c r="G99" s="231"/>
      <c r="H99" s="232" t="s">
        <v>19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168</v>
      </c>
      <c r="AU99" s="239" t="s">
        <v>78</v>
      </c>
      <c r="AV99" s="15" t="s">
        <v>76</v>
      </c>
      <c r="AW99" s="15" t="s">
        <v>31</v>
      </c>
      <c r="AX99" s="15" t="s">
        <v>69</v>
      </c>
      <c r="AY99" s="239" t="s">
        <v>159</v>
      </c>
    </row>
    <row r="100" spans="1:65" s="15" customFormat="1" ht="11.25">
      <c r="B100" s="230"/>
      <c r="C100" s="231"/>
      <c r="D100" s="195" t="s">
        <v>168</v>
      </c>
      <c r="E100" s="232" t="s">
        <v>19</v>
      </c>
      <c r="F100" s="233" t="s">
        <v>473</v>
      </c>
      <c r="G100" s="231"/>
      <c r="H100" s="232" t="s">
        <v>19</v>
      </c>
      <c r="I100" s="234"/>
      <c r="J100" s="231"/>
      <c r="K100" s="231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168</v>
      </c>
      <c r="AU100" s="239" t="s">
        <v>78</v>
      </c>
      <c r="AV100" s="15" t="s">
        <v>76</v>
      </c>
      <c r="AW100" s="15" t="s">
        <v>31</v>
      </c>
      <c r="AX100" s="15" t="s">
        <v>69</v>
      </c>
      <c r="AY100" s="239" t="s">
        <v>159</v>
      </c>
    </row>
    <row r="101" spans="1:65" s="13" customFormat="1" ht="11.25">
      <c r="B101" s="193"/>
      <c r="C101" s="194"/>
      <c r="D101" s="195" t="s">
        <v>168</v>
      </c>
      <c r="E101" s="196" t="s">
        <v>19</v>
      </c>
      <c r="F101" s="197" t="s">
        <v>76</v>
      </c>
      <c r="G101" s="194"/>
      <c r="H101" s="198">
        <v>1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168</v>
      </c>
      <c r="AU101" s="204" t="s">
        <v>78</v>
      </c>
      <c r="AV101" s="13" t="s">
        <v>78</v>
      </c>
      <c r="AW101" s="13" t="s">
        <v>31</v>
      </c>
      <c r="AX101" s="13" t="s">
        <v>76</v>
      </c>
      <c r="AY101" s="204" t="s">
        <v>159</v>
      </c>
    </row>
    <row r="102" spans="1:65" s="12" customFormat="1" ht="22.9" customHeight="1">
      <c r="B102" s="164"/>
      <c r="C102" s="165"/>
      <c r="D102" s="166" t="s">
        <v>68</v>
      </c>
      <c r="E102" s="178" t="s">
        <v>474</v>
      </c>
      <c r="F102" s="178" t="s">
        <v>475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185</v>
      </c>
      <c r="AT102" s="176" t="s">
        <v>68</v>
      </c>
      <c r="AU102" s="176" t="s">
        <v>76</v>
      </c>
      <c r="AY102" s="175" t="s">
        <v>159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166</v>
      </c>
      <c r="D103" s="180" t="s">
        <v>161</v>
      </c>
      <c r="E103" s="181" t="s">
        <v>477</v>
      </c>
      <c r="F103" s="182" t="s">
        <v>475</v>
      </c>
      <c r="G103" s="183" t="s">
        <v>458</v>
      </c>
      <c r="H103" s="184">
        <v>1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460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460</v>
      </c>
      <c r="BM103" s="191" t="s">
        <v>1741</v>
      </c>
    </row>
    <row r="104" spans="1:65" s="15" customFormat="1" ht="11.25">
      <c r="B104" s="230"/>
      <c r="C104" s="231"/>
      <c r="D104" s="195" t="s">
        <v>168</v>
      </c>
      <c r="E104" s="232" t="s">
        <v>19</v>
      </c>
      <c r="F104" s="233" t="s">
        <v>479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168</v>
      </c>
      <c r="AU104" s="239" t="s">
        <v>78</v>
      </c>
      <c r="AV104" s="15" t="s">
        <v>76</v>
      </c>
      <c r="AW104" s="15" t="s">
        <v>31</v>
      </c>
      <c r="AX104" s="15" t="s">
        <v>69</v>
      </c>
      <c r="AY104" s="239" t="s">
        <v>159</v>
      </c>
    </row>
    <row r="105" spans="1:65" s="15" customFormat="1" ht="11.25">
      <c r="B105" s="230"/>
      <c r="C105" s="231"/>
      <c r="D105" s="195" t="s">
        <v>168</v>
      </c>
      <c r="E105" s="232" t="s">
        <v>19</v>
      </c>
      <c r="F105" s="233" t="s">
        <v>480</v>
      </c>
      <c r="G105" s="231"/>
      <c r="H105" s="232" t="s">
        <v>19</v>
      </c>
      <c r="I105" s="234"/>
      <c r="J105" s="231"/>
      <c r="K105" s="231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168</v>
      </c>
      <c r="AU105" s="239" t="s">
        <v>78</v>
      </c>
      <c r="AV105" s="15" t="s">
        <v>76</v>
      </c>
      <c r="AW105" s="15" t="s">
        <v>31</v>
      </c>
      <c r="AX105" s="15" t="s">
        <v>69</v>
      </c>
      <c r="AY105" s="239" t="s">
        <v>159</v>
      </c>
    </row>
    <row r="106" spans="1:65" s="15" customFormat="1" ht="11.25">
      <c r="B106" s="230"/>
      <c r="C106" s="231"/>
      <c r="D106" s="195" t="s">
        <v>168</v>
      </c>
      <c r="E106" s="232" t="s">
        <v>19</v>
      </c>
      <c r="F106" s="233" t="s">
        <v>481</v>
      </c>
      <c r="G106" s="231"/>
      <c r="H106" s="232" t="s">
        <v>19</v>
      </c>
      <c r="I106" s="234"/>
      <c r="J106" s="231"/>
      <c r="K106" s="231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168</v>
      </c>
      <c r="AU106" s="239" t="s">
        <v>78</v>
      </c>
      <c r="AV106" s="15" t="s">
        <v>76</v>
      </c>
      <c r="AW106" s="15" t="s">
        <v>31</v>
      </c>
      <c r="AX106" s="15" t="s">
        <v>69</v>
      </c>
      <c r="AY106" s="239" t="s">
        <v>159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76</v>
      </c>
      <c r="G107" s="194"/>
      <c r="H107" s="198">
        <v>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76</v>
      </c>
      <c r="AY107" s="204" t="s">
        <v>159</v>
      </c>
    </row>
    <row r="108" spans="1:65" s="12" customFormat="1" ht="22.9" customHeight="1">
      <c r="B108" s="164"/>
      <c r="C108" s="165"/>
      <c r="D108" s="166" t="s">
        <v>68</v>
      </c>
      <c r="E108" s="178" t="s">
        <v>482</v>
      </c>
      <c r="F108" s="178" t="s">
        <v>483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SUM(P109:P117)</f>
        <v>0</v>
      </c>
      <c r="Q108" s="172"/>
      <c r="R108" s="173">
        <f>SUM(R109:R117)</f>
        <v>0</v>
      </c>
      <c r="S108" s="172"/>
      <c r="T108" s="174">
        <f>SUM(T109:T117)</f>
        <v>0</v>
      </c>
      <c r="AR108" s="175" t="s">
        <v>185</v>
      </c>
      <c r="AT108" s="176" t="s">
        <v>68</v>
      </c>
      <c r="AU108" s="176" t="s">
        <v>76</v>
      </c>
      <c r="AY108" s="175" t="s">
        <v>159</v>
      </c>
      <c r="BK108" s="177">
        <f>SUM(BK109:BK117)</f>
        <v>0</v>
      </c>
    </row>
    <row r="109" spans="1:65" s="2" customFormat="1" ht="16.5" customHeight="1">
      <c r="A109" s="36"/>
      <c r="B109" s="37"/>
      <c r="C109" s="180" t="s">
        <v>185</v>
      </c>
      <c r="D109" s="180" t="s">
        <v>161</v>
      </c>
      <c r="E109" s="181" t="s">
        <v>485</v>
      </c>
      <c r="F109" s="182" t="s">
        <v>483</v>
      </c>
      <c r="G109" s="183" t="s">
        <v>458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460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460</v>
      </c>
      <c r="BM109" s="191" t="s">
        <v>1742</v>
      </c>
    </row>
    <row r="110" spans="1:65" s="15" customFormat="1" ht="11.25">
      <c r="B110" s="230"/>
      <c r="C110" s="231"/>
      <c r="D110" s="195" t="s">
        <v>168</v>
      </c>
      <c r="E110" s="232" t="s">
        <v>19</v>
      </c>
      <c r="F110" s="233" t="s">
        <v>487</v>
      </c>
      <c r="G110" s="231"/>
      <c r="H110" s="232" t="s">
        <v>19</v>
      </c>
      <c r="I110" s="234"/>
      <c r="J110" s="231"/>
      <c r="K110" s="231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168</v>
      </c>
      <c r="AU110" s="239" t="s">
        <v>78</v>
      </c>
      <c r="AV110" s="15" t="s">
        <v>76</v>
      </c>
      <c r="AW110" s="15" t="s">
        <v>31</v>
      </c>
      <c r="AX110" s="15" t="s">
        <v>69</v>
      </c>
      <c r="AY110" s="239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76</v>
      </c>
      <c r="G111" s="194"/>
      <c r="H111" s="198">
        <v>1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76</v>
      </c>
      <c r="AY111" s="204" t="s">
        <v>159</v>
      </c>
    </row>
    <row r="112" spans="1:65" s="2" customFormat="1" ht="16.5" customHeight="1">
      <c r="A112" s="36"/>
      <c r="B112" s="37"/>
      <c r="C112" s="180" t="s">
        <v>189</v>
      </c>
      <c r="D112" s="180" t="s">
        <v>161</v>
      </c>
      <c r="E112" s="181" t="s">
        <v>489</v>
      </c>
      <c r="F112" s="182" t="s">
        <v>490</v>
      </c>
      <c r="G112" s="183" t="s">
        <v>458</v>
      </c>
      <c r="H112" s="184">
        <v>1</v>
      </c>
      <c r="I112" s="185"/>
      <c r="J112" s="186">
        <f>ROUND(I112*H112,2)</f>
        <v>0</v>
      </c>
      <c r="K112" s="182" t="s">
        <v>459</v>
      </c>
      <c r="L112" s="41"/>
      <c r="M112" s="187" t="s">
        <v>19</v>
      </c>
      <c r="N112" s="188" t="s">
        <v>40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460</v>
      </c>
      <c r="AT112" s="191" t="s">
        <v>161</v>
      </c>
      <c r="AU112" s="191" t="s">
        <v>78</v>
      </c>
      <c r="AY112" s="19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460</v>
      </c>
      <c r="BM112" s="191" t="s">
        <v>1743</v>
      </c>
    </row>
    <row r="113" spans="1:65" s="15" customFormat="1" ht="11.25">
      <c r="B113" s="230"/>
      <c r="C113" s="231"/>
      <c r="D113" s="195" t="s">
        <v>168</v>
      </c>
      <c r="E113" s="232" t="s">
        <v>19</v>
      </c>
      <c r="F113" s="233" t="s">
        <v>492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168</v>
      </c>
      <c r="AU113" s="239" t="s">
        <v>78</v>
      </c>
      <c r="AV113" s="15" t="s">
        <v>76</v>
      </c>
      <c r="AW113" s="15" t="s">
        <v>31</v>
      </c>
      <c r="AX113" s="15" t="s">
        <v>69</v>
      </c>
      <c r="AY113" s="239" t="s">
        <v>159</v>
      </c>
    </row>
    <row r="114" spans="1:65" s="15" customFormat="1" ht="22.5">
      <c r="B114" s="230"/>
      <c r="C114" s="231"/>
      <c r="D114" s="195" t="s">
        <v>168</v>
      </c>
      <c r="E114" s="232" t="s">
        <v>19</v>
      </c>
      <c r="F114" s="233" t="s">
        <v>493</v>
      </c>
      <c r="G114" s="231"/>
      <c r="H114" s="232" t="s">
        <v>19</v>
      </c>
      <c r="I114" s="234"/>
      <c r="J114" s="231"/>
      <c r="K114" s="231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168</v>
      </c>
      <c r="AU114" s="239" t="s">
        <v>78</v>
      </c>
      <c r="AV114" s="15" t="s">
        <v>76</v>
      </c>
      <c r="AW114" s="15" t="s">
        <v>31</v>
      </c>
      <c r="AX114" s="15" t="s">
        <v>69</v>
      </c>
      <c r="AY114" s="239" t="s">
        <v>159</v>
      </c>
    </row>
    <row r="115" spans="1:65" s="15" customFormat="1" ht="11.25">
      <c r="B115" s="230"/>
      <c r="C115" s="231"/>
      <c r="D115" s="195" t="s">
        <v>168</v>
      </c>
      <c r="E115" s="232" t="s">
        <v>19</v>
      </c>
      <c r="F115" s="233" t="s">
        <v>494</v>
      </c>
      <c r="G115" s="231"/>
      <c r="H115" s="232" t="s">
        <v>19</v>
      </c>
      <c r="I115" s="234"/>
      <c r="J115" s="231"/>
      <c r="K115" s="231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168</v>
      </c>
      <c r="AU115" s="239" t="s">
        <v>78</v>
      </c>
      <c r="AV115" s="15" t="s">
        <v>76</v>
      </c>
      <c r="AW115" s="15" t="s">
        <v>31</v>
      </c>
      <c r="AX115" s="15" t="s">
        <v>69</v>
      </c>
      <c r="AY115" s="239" t="s">
        <v>159</v>
      </c>
    </row>
    <row r="116" spans="1:65" s="15" customFormat="1" ht="11.25">
      <c r="B116" s="230"/>
      <c r="C116" s="231"/>
      <c r="D116" s="195" t="s">
        <v>168</v>
      </c>
      <c r="E116" s="232" t="s">
        <v>19</v>
      </c>
      <c r="F116" s="233" t="s">
        <v>495</v>
      </c>
      <c r="G116" s="231"/>
      <c r="H116" s="232" t="s">
        <v>19</v>
      </c>
      <c r="I116" s="234"/>
      <c r="J116" s="231"/>
      <c r="K116" s="231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168</v>
      </c>
      <c r="AU116" s="239" t="s">
        <v>78</v>
      </c>
      <c r="AV116" s="15" t="s">
        <v>76</v>
      </c>
      <c r="AW116" s="15" t="s">
        <v>31</v>
      </c>
      <c r="AX116" s="15" t="s">
        <v>69</v>
      </c>
      <c r="AY116" s="239" t="s">
        <v>159</v>
      </c>
    </row>
    <row r="117" spans="1:65" s="13" customFormat="1" ht="11.25">
      <c r="B117" s="193"/>
      <c r="C117" s="194"/>
      <c r="D117" s="195" t="s">
        <v>168</v>
      </c>
      <c r="E117" s="196" t="s">
        <v>19</v>
      </c>
      <c r="F117" s="197" t="s">
        <v>76</v>
      </c>
      <c r="G117" s="194"/>
      <c r="H117" s="198">
        <v>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168</v>
      </c>
      <c r="AU117" s="204" t="s">
        <v>78</v>
      </c>
      <c r="AV117" s="13" t="s">
        <v>78</v>
      </c>
      <c r="AW117" s="13" t="s">
        <v>31</v>
      </c>
      <c r="AX117" s="13" t="s">
        <v>76</v>
      </c>
      <c r="AY117" s="204" t="s">
        <v>159</v>
      </c>
    </row>
    <row r="118" spans="1:65" s="12" customFormat="1" ht="22.9" customHeight="1">
      <c r="B118" s="164"/>
      <c r="C118" s="165"/>
      <c r="D118" s="166" t="s">
        <v>68</v>
      </c>
      <c r="E118" s="178" t="s">
        <v>496</v>
      </c>
      <c r="F118" s="178" t="s">
        <v>497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SUM(P119:P125)</f>
        <v>0</v>
      </c>
      <c r="Q118" s="172"/>
      <c r="R118" s="173">
        <f>SUM(R119:R125)</f>
        <v>0</v>
      </c>
      <c r="S118" s="172"/>
      <c r="T118" s="174">
        <f>SUM(T119:T125)</f>
        <v>0</v>
      </c>
      <c r="AR118" s="175" t="s">
        <v>185</v>
      </c>
      <c r="AT118" s="176" t="s">
        <v>68</v>
      </c>
      <c r="AU118" s="176" t="s">
        <v>76</v>
      </c>
      <c r="AY118" s="175" t="s">
        <v>159</v>
      </c>
      <c r="BK118" s="177">
        <f>SUM(BK119:BK125)</f>
        <v>0</v>
      </c>
    </row>
    <row r="119" spans="1:65" s="2" customFormat="1" ht="16.5" customHeight="1">
      <c r="A119" s="36"/>
      <c r="B119" s="37"/>
      <c r="C119" s="180" t="s">
        <v>194</v>
      </c>
      <c r="D119" s="180" t="s">
        <v>161</v>
      </c>
      <c r="E119" s="181" t="s">
        <v>499</v>
      </c>
      <c r="F119" s="182" t="s">
        <v>497</v>
      </c>
      <c r="G119" s="183" t="s">
        <v>458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40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460</v>
      </c>
      <c r="AT119" s="191" t="s">
        <v>161</v>
      </c>
      <c r="AU119" s="191" t="s">
        <v>78</v>
      </c>
      <c r="AY119" s="19" t="s">
        <v>159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460</v>
      </c>
      <c r="BM119" s="191" t="s">
        <v>1744</v>
      </c>
    </row>
    <row r="120" spans="1:65" s="2" customFormat="1" ht="16.5" customHeight="1">
      <c r="A120" s="36"/>
      <c r="B120" s="37"/>
      <c r="C120" s="180" t="s">
        <v>203</v>
      </c>
      <c r="D120" s="180" t="s">
        <v>161</v>
      </c>
      <c r="E120" s="181" t="s">
        <v>502</v>
      </c>
      <c r="F120" s="182" t="s">
        <v>503</v>
      </c>
      <c r="G120" s="183" t="s">
        <v>458</v>
      </c>
      <c r="H120" s="184">
        <v>1</v>
      </c>
      <c r="I120" s="185"/>
      <c r="J120" s="186">
        <f>ROUND(I120*H120,2)</f>
        <v>0</v>
      </c>
      <c r="K120" s="182" t="s">
        <v>459</v>
      </c>
      <c r="L120" s="41"/>
      <c r="M120" s="187" t="s">
        <v>19</v>
      </c>
      <c r="N120" s="188" t="s">
        <v>40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460</v>
      </c>
      <c r="AT120" s="191" t="s">
        <v>161</v>
      </c>
      <c r="AU120" s="191" t="s">
        <v>78</v>
      </c>
      <c r="AY120" s="19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76</v>
      </c>
      <c r="BK120" s="192">
        <f>ROUND(I120*H120,2)</f>
        <v>0</v>
      </c>
      <c r="BL120" s="19" t="s">
        <v>460</v>
      </c>
      <c r="BM120" s="191" t="s">
        <v>1745</v>
      </c>
    </row>
    <row r="121" spans="1:65" s="15" customFormat="1" ht="22.5">
      <c r="B121" s="230"/>
      <c r="C121" s="231"/>
      <c r="D121" s="195" t="s">
        <v>168</v>
      </c>
      <c r="E121" s="232" t="s">
        <v>19</v>
      </c>
      <c r="F121" s="233" t="s">
        <v>505</v>
      </c>
      <c r="G121" s="231"/>
      <c r="H121" s="232" t="s">
        <v>19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168</v>
      </c>
      <c r="AU121" s="239" t="s">
        <v>78</v>
      </c>
      <c r="AV121" s="15" t="s">
        <v>76</v>
      </c>
      <c r="AW121" s="15" t="s">
        <v>31</v>
      </c>
      <c r="AX121" s="15" t="s">
        <v>69</v>
      </c>
      <c r="AY121" s="239" t="s">
        <v>159</v>
      </c>
    </row>
    <row r="122" spans="1:65" s="13" customFormat="1" ht="11.25">
      <c r="B122" s="193"/>
      <c r="C122" s="194"/>
      <c r="D122" s="195" t="s">
        <v>168</v>
      </c>
      <c r="E122" s="196" t="s">
        <v>19</v>
      </c>
      <c r="F122" s="197" t="s">
        <v>76</v>
      </c>
      <c r="G122" s="194"/>
      <c r="H122" s="198">
        <v>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168</v>
      </c>
      <c r="AU122" s="204" t="s">
        <v>78</v>
      </c>
      <c r="AV122" s="13" t="s">
        <v>78</v>
      </c>
      <c r="AW122" s="13" t="s">
        <v>31</v>
      </c>
      <c r="AX122" s="13" t="s">
        <v>76</v>
      </c>
      <c r="AY122" s="204" t="s">
        <v>159</v>
      </c>
    </row>
    <row r="123" spans="1:65" s="2" customFormat="1" ht="16.5" customHeight="1">
      <c r="A123" s="36"/>
      <c r="B123" s="37"/>
      <c r="C123" s="180" t="s">
        <v>208</v>
      </c>
      <c r="D123" s="180" t="s">
        <v>161</v>
      </c>
      <c r="E123" s="181" t="s">
        <v>507</v>
      </c>
      <c r="F123" s="182" t="s">
        <v>508</v>
      </c>
      <c r="G123" s="183" t="s">
        <v>458</v>
      </c>
      <c r="H123" s="184">
        <v>1</v>
      </c>
      <c r="I123" s="185"/>
      <c r="J123" s="186">
        <f>ROUND(I123*H123,2)</f>
        <v>0</v>
      </c>
      <c r="K123" s="182" t="s">
        <v>459</v>
      </c>
      <c r="L123" s="41"/>
      <c r="M123" s="187" t="s">
        <v>19</v>
      </c>
      <c r="N123" s="188" t="s">
        <v>40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460</v>
      </c>
      <c r="AT123" s="191" t="s">
        <v>161</v>
      </c>
      <c r="AU123" s="191" t="s">
        <v>78</v>
      </c>
      <c r="AY123" s="19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76</v>
      </c>
      <c r="BK123" s="192">
        <f>ROUND(I123*H123,2)</f>
        <v>0</v>
      </c>
      <c r="BL123" s="19" t="s">
        <v>460</v>
      </c>
      <c r="BM123" s="191" t="s">
        <v>1746</v>
      </c>
    </row>
    <row r="124" spans="1:65" s="15" customFormat="1" ht="11.25">
      <c r="B124" s="230"/>
      <c r="C124" s="231"/>
      <c r="D124" s="195" t="s">
        <v>168</v>
      </c>
      <c r="E124" s="232" t="s">
        <v>19</v>
      </c>
      <c r="F124" s="233" t="s">
        <v>510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78</v>
      </c>
      <c r="AV124" s="15" t="s">
        <v>76</v>
      </c>
      <c r="AW124" s="15" t="s">
        <v>31</v>
      </c>
      <c r="AX124" s="15" t="s">
        <v>69</v>
      </c>
      <c r="AY124" s="239" t="s">
        <v>159</v>
      </c>
    </row>
    <row r="125" spans="1:65" s="13" customFormat="1" ht="11.25">
      <c r="B125" s="193"/>
      <c r="C125" s="194"/>
      <c r="D125" s="195" t="s">
        <v>168</v>
      </c>
      <c r="E125" s="196" t="s">
        <v>19</v>
      </c>
      <c r="F125" s="197" t="s">
        <v>76</v>
      </c>
      <c r="G125" s="194"/>
      <c r="H125" s="198">
        <v>1</v>
      </c>
      <c r="I125" s="199"/>
      <c r="J125" s="194"/>
      <c r="K125" s="194"/>
      <c r="L125" s="200"/>
      <c r="M125" s="240"/>
      <c r="N125" s="241"/>
      <c r="O125" s="241"/>
      <c r="P125" s="241"/>
      <c r="Q125" s="241"/>
      <c r="R125" s="241"/>
      <c r="S125" s="241"/>
      <c r="T125" s="242"/>
      <c r="AT125" s="204" t="s">
        <v>168</v>
      </c>
      <c r="AU125" s="204" t="s">
        <v>78</v>
      </c>
      <c r="AV125" s="13" t="s">
        <v>78</v>
      </c>
      <c r="AW125" s="13" t="s">
        <v>31</v>
      </c>
      <c r="AX125" s="13" t="s">
        <v>76</v>
      </c>
      <c r="AY125" s="204" t="s">
        <v>159</v>
      </c>
    </row>
    <row r="126" spans="1:65" s="2" customFormat="1" ht="6.95" customHeight="1">
      <c r="A126" s="36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1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sheetProtection algorithmName="SHA-512" hashValue="oHvIhZmQPH7tmTAQPj6FAouW49FAXBkHqN3vKS5mczckNTaeh0HlbfygPLV0d6q3dyOkdbOqGOYCAjYsBCFYiA==" saltValue="x4l1QcuHFYSYk5Iph1+SwnaPTHkXkgkTin9a4pmvTt1sQJDglN4SZylHP+2WC2mkLVPnCyiGtxCgT8aJXsUVBg==" spinCount="100000" sheet="1" objects="1" scenarios="1" formatColumns="0" formatRows="0" autoFilter="0"/>
  <autoFilter ref="C89:K1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9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120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4" t="str">
        <f>'Rekapitulace stavby'!K6</f>
        <v>Oprava povrchu komunikací, výměna vodovodu a kanalizace v Klatovech 2022, 1. část</v>
      </c>
      <c r="F7" s="385"/>
      <c r="G7" s="385"/>
      <c r="H7" s="385"/>
      <c r="L7" s="22"/>
    </row>
    <row r="8" spans="1:46" s="1" customFormat="1" ht="12" customHeight="1">
      <c r="B8" s="22"/>
      <c r="D8" s="114" t="s">
        <v>121</v>
      </c>
      <c r="L8" s="22"/>
    </row>
    <row r="9" spans="1:46" s="2" customFormat="1" ht="16.5" customHeight="1">
      <c r="A9" s="36"/>
      <c r="B9" s="41"/>
      <c r="C9" s="36"/>
      <c r="D9" s="36"/>
      <c r="E9" s="384" t="s">
        <v>1534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1747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125</v>
      </c>
      <c r="G14" s="36"/>
      <c r="H14" s="36"/>
      <c r="I14" s="114" t="s">
        <v>23</v>
      </c>
      <c r="J14" s="116" t="str">
        <f>'Rekapitulace stavby'!AN8</f>
        <v>21. 12. 2021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666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667</v>
      </c>
      <c r="F17" s="36"/>
      <c r="G17" s="36"/>
      <c r="H17" s="36"/>
      <c r="I17" s="114" t="s">
        <v>27</v>
      </c>
      <c r="J17" s="105" t="s">
        <v>668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26</v>
      </c>
      <c r="J22" s="105" t="s">
        <v>669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670</v>
      </c>
      <c r="F23" s="36"/>
      <c r="G23" s="36"/>
      <c r="H23" s="36"/>
      <c r="I23" s="114" t="s">
        <v>27</v>
      </c>
      <c r="J23" s="105" t="s">
        <v>671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672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33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19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35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37</v>
      </c>
      <c r="G34" s="36"/>
      <c r="H34" s="36"/>
      <c r="I34" s="123" t="s">
        <v>36</v>
      </c>
      <c r="J34" s="123" t="s">
        <v>38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39</v>
      </c>
      <c r="E35" s="114" t="s">
        <v>40</v>
      </c>
      <c r="F35" s="125">
        <f>ROUND((SUM(BE91:BE199)),  2)</f>
        <v>0</v>
      </c>
      <c r="G35" s="36"/>
      <c r="H35" s="36"/>
      <c r="I35" s="126">
        <v>0.21</v>
      </c>
      <c r="J35" s="125">
        <f>ROUND(((SUM(BE91:BE199))*I35),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41</v>
      </c>
      <c r="F36" s="125">
        <f>ROUND((SUM(BF91:BF199)),  2)</f>
        <v>0</v>
      </c>
      <c r="G36" s="36"/>
      <c r="H36" s="36"/>
      <c r="I36" s="126">
        <v>0.15</v>
      </c>
      <c r="J36" s="125">
        <f>ROUND(((SUM(BF91:BF199))*I36),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42</v>
      </c>
      <c r="F37" s="125">
        <f>ROUND((SUM(BG91:BG199)),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43</v>
      </c>
      <c r="F38" s="125">
        <f>ROUND((SUM(BH91:BH199)),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44</v>
      </c>
      <c r="F39" s="125">
        <f>ROUND((SUM(BI91:BI199)),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45</v>
      </c>
      <c r="E41" s="129"/>
      <c r="F41" s="129"/>
      <c r="G41" s="130" t="s">
        <v>46</v>
      </c>
      <c r="H41" s="131" t="s">
        <v>47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1" t="str">
        <f>E7</f>
        <v>Oprava povrchu komunikací, výměna vodovodu a kanalizace v Klatovech 2022, 1. část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1534</v>
      </c>
      <c r="F52" s="393"/>
      <c r="G52" s="393"/>
      <c r="H52" s="39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5" t="str">
        <f>E11</f>
        <v>SO 102-3 - VODOVOD</v>
      </c>
      <c r="F54" s="393"/>
      <c r="G54" s="393"/>
      <c r="H54" s="39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Klatovy</v>
      </c>
      <c r="G56" s="38"/>
      <c r="H56" s="38"/>
      <c r="I56" s="31" t="s">
        <v>23</v>
      </c>
      <c r="J56" s="61" t="str">
        <f>IF(J14="","",J14)</f>
        <v>21. 12. 2021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Město Klatovy</v>
      </c>
      <c r="G58" s="38"/>
      <c r="H58" s="38"/>
      <c r="I58" s="31" t="s">
        <v>30</v>
      </c>
      <c r="J58" s="34" t="str">
        <f>E23</f>
        <v>Šumavské vodovody a kanalizace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Šumavské vodovody a kanalizace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67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683</v>
      </c>
      <c r="E66" s="150"/>
      <c r="F66" s="150"/>
      <c r="G66" s="150"/>
      <c r="H66" s="150"/>
      <c r="I66" s="150"/>
      <c r="J66" s="151">
        <f>J143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684</v>
      </c>
      <c r="E67" s="150"/>
      <c r="F67" s="150"/>
      <c r="G67" s="150"/>
      <c r="H67" s="150"/>
      <c r="I67" s="150"/>
      <c r="J67" s="151">
        <f>J148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135</v>
      </c>
      <c r="E68" s="150"/>
      <c r="F68" s="150"/>
      <c r="G68" s="150"/>
      <c r="H68" s="150"/>
      <c r="I68" s="150"/>
      <c r="J68" s="151">
        <f>J153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138</v>
      </c>
      <c r="E69" s="150"/>
      <c r="F69" s="150"/>
      <c r="G69" s="150"/>
      <c r="H69" s="150"/>
      <c r="I69" s="150"/>
      <c r="J69" s="151">
        <f>J197</f>
        <v>0</v>
      </c>
      <c r="K69" s="99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144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1" t="str">
        <f>E7</f>
        <v>Oprava povrchu komunikací, výměna vodovodu a kanalizace v Klatovech 2022, 1. část</v>
      </c>
      <c r="F79" s="392"/>
      <c r="G79" s="392"/>
      <c r="H79" s="392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121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1" t="s">
        <v>1534</v>
      </c>
      <c r="F81" s="393"/>
      <c r="G81" s="393"/>
      <c r="H81" s="393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5" t="str">
        <f>E11</f>
        <v>SO 102-3 - VODOVOD</v>
      </c>
      <c r="F83" s="393"/>
      <c r="G83" s="393"/>
      <c r="H83" s="39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Klatovy</v>
      </c>
      <c r="G85" s="38"/>
      <c r="H85" s="38"/>
      <c r="I85" s="31" t="s">
        <v>23</v>
      </c>
      <c r="J85" s="61" t="str">
        <f>IF(J14="","",J14)</f>
        <v>21. 12. 2021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Město Klatovy</v>
      </c>
      <c r="G87" s="38"/>
      <c r="H87" s="38"/>
      <c r="I87" s="31" t="s">
        <v>30</v>
      </c>
      <c r="J87" s="34" t="str">
        <f>E23</f>
        <v>Šumavské vodovody a kanalizace a.s.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28</v>
      </c>
      <c r="D88" s="38"/>
      <c r="E88" s="38"/>
      <c r="F88" s="29" t="str">
        <f>IF(E20="","",E20)</f>
        <v>Vyplň údaj</v>
      </c>
      <c r="G88" s="38"/>
      <c r="H88" s="38"/>
      <c r="I88" s="31" t="s">
        <v>32</v>
      </c>
      <c r="J88" s="34" t="str">
        <f>E26</f>
        <v>Šumavské vodovody a kanalizace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145</v>
      </c>
      <c r="D90" s="156" t="s">
        <v>54</v>
      </c>
      <c r="E90" s="156" t="s">
        <v>50</v>
      </c>
      <c r="F90" s="156" t="s">
        <v>51</v>
      </c>
      <c r="G90" s="156" t="s">
        <v>146</v>
      </c>
      <c r="H90" s="156" t="s">
        <v>147</v>
      </c>
      <c r="I90" s="156" t="s">
        <v>148</v>
      </c>
      <c r="J90" s="156" t="s">
        <v>130</v>
      </c>
      <c r="K90" s="157" t="s">
        <v>149</v>
      </c>
      <c r="L90" s="158"/>
      <c r="M90" s="70" t="s">
        <v>19</v>
      </c>
      <c r="N90" s="71" t="s">
        <v>39</v>
      </c>
      <c r="O90" s="71" t="s">
        <v>150</v>
      </c>
      <c r="P90" s="71" t="s">
        <v>151</v>
      </c>
      <c r="Q90" s="71" t="s">
        <v>152</v>
      </c>
      <c r="R90" s="71" t="s">
        <v>153</v>
      </c>
      <c r="S90" s="71" t="s">
        <v>154</v>
      </c>
      <c r="T90" s="72" t="s">
        <v>155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156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76.157808964400004</v>
      </c>
      <c r="S91" s="74"/>
      <c r="T91" s="162">
        <f>T92</f>
        <v>47.095999999999997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131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68</v>
      </c>
      <c r="E92" s="167" t="s">
        <v>157</v>
      </c>
      <c r="F92" s="167" t="s">
        <v>158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P93+P143+P148+P153+P197</f>
        <v>0</v>
      </c>
      <c r="Q92" s="172"/>
      <c r="R92" s="173">
        <f>R93+R143+R148+R153+R197</f>
        <v>76.157808964400004</v>
      </c>
      <c r="S92" s="172"/>
      <c r="T92" s="174">
        <f>T93+T143+T148+T153+T197</f>
        <v>47.095999999999997</v>
      </c>
      <c r="AR92" s="175" t="s">
        <v>76</v>
      </c>
      <c r="AT92" s="176" t="s">
        <v>68</v>
      </c>
      <c r="AU92" s="176" t="s">
        <v>69</v>
      </c>
      <c r="AY92" s="175" t="s">
        <v>159</v>
      </c>
      <c r="BK92" s="177">
        <f>BK93+BK143+BK148+BK153+BK197</f>
        <v>0</v>
      </c>
    </row>
    <row r="93" spans="1:65" s="12" customFormat="1" ht="22.9" customHeight="1">
      <c r="B93" s="164"/>
      <c r="C93" s="165"/>
      <c r="D93" s="166" t="s">
        <v>68</v>
      </c>
      <c r="E93" s="178" t="s">
        <v>76</v>
      </c>
      <c r="F93" s="178" t="s">
        <v>160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SUM(P94:P142)</f>
        <v>0</v>
      </c>
      <c r="Q93" s="172"/>
      <c r="R93" s="173">
        <f>SUM(R94:R142)</f>
        <v>0.43521987039999999</v>
      </c>
      <c r="S93" s="172"/>
      <c r="T93" s="174">
        <f>SUM(T94:T142)</f>
        <v>47.095999999999997</v>
      </c>
      <c r="AR93" s="175" t="s">
        <v>76</v>
      </c>
      <c r="AT93" s="176" t="s">
        <v>68</v>
      </c>
      <c r="AU93" s="176" t="s">
        <v>76</v>
      </c>
      <c r="AY93" s="175" t="s">
        <v>159</v>
      </c>
      <c r="BK93" s="177">
        <f>SUM(BK94:BK142)</f>
        <v>0</v>
      </c>
    </row>
    <row r="94" spans="1:65" s="2" customFormat="1" ht="66.75" customHeight="1">
      <c r="A94" s="36"/>
      <c r="B94" s="37"/>
      <c r="C94" s="180" t="s">
        <v>76</v>
      </c>
      <c r="D94" s="180" t="s">
        <v>161</v>
      </c>
      <c r="E94" s="181" t="s">
        <v>685</v>
      </c>
      <c r="F94" s="182" t="s">
        <v>686</v>
      </c>
      <c r="G94" s="183" t="s">
        <v>164</v>
      </c>
      <c r="H94" s="184">
        <v>81.2</v>
      </c>
      <c r="I94" s="185"/>
      <c r="J94" s="186">
        <f>ROUND(I94*H94,2)</f>
        <v>0</v>
      </c>
      <c r="K94" s="182" t="s">
        <v>459</v>
      </c>
      <c r="L94" s="41"/>
      <c r="M94" s="187" t="s">
        <v>19</v>
      </c>
      <c r="N94" s="188" t="s">
        <v>40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0.57999999999999996</v>
      </c>
      <c r="T94" s="190">
        <f>S94*H94</f>
        <v>47.095999999999997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166</v>
      </c>
      <c r="AT94" s="191" t="s">
        <v>161</v>
      </c>
      <c r="AU94" s="191" t="s">
        <v>78</v>
      </c>
      <c r="AY94" s="19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76</v>
      </c>
      <c r="BK94" s="192">
        <f>ROUND(I94*H94,2)</f>
        <v>0</v>
      </c>
      <c r="BL94" s="19" t="s">
        <v>166</v>
      </c>
      <c r="BM94" s="191" t="s">
        <v>1748</v>
      </c>
    </row>
    <row r="95" spans="1:65" s="15" customFormat="1" ht="11.25">
      <c r="B95" s="230"/>
      <c r="C95" s="231"/>
      <c r="D95" s="195" t="s">
        <v>168</v>
      </c>
      <c r="E95" s="232" t="s">
        <v>19</v>
      </c>
      <c r="F95" s="233" t="s">
        <v>688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168</v>
      </c>
      <c r="AU95" s="239" t="s">
        <v>78</v>
      </c>
      <c r="AV95" s="15" t="s">
        <v>76</v>
      </c>
      <c r="AW95" s="15" t="s">
        <v>31</v>
      </c>
      <c r="AX95" s="15" t="s">
        <v>69</v>
      </c>
      <c r="AY95" s="239" t="s">
        <v>159</v>
      </c>
    </row>
    <row r="96" spans="1:65" s="13" customFormat="1" ht="11.25">
      <c r="B96" s="193"/>
      <c r="C96" s="194"/>
      <c r="D96" s="195" t="s">
        <v>168</v>
      </c>
      <c r="E96" s="196" t="s">
        <v>19</v>
      </c>
      <c r="F96" s="197" t="s">
        <v>1749</v>
      </c>
      <c r="G96" s="194"/>
      <c r="H96" s="198">
        <v>80.400000000000006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168</v>
      </c>
      <c r="AU96" s="204" t="s">
        <v>78</v>
      </c>
      <c r="AV96" s="13" t="s">
        <v>78</v>
      </c>
      <c r="AW96" s="13" t="s">
        <v>31</v>
      </c>
      <c r="AX96" s="13" t="s">
        <v>69</v>
      </c>
      <c r="AY96" s="204" t="s">
        <v>159</v>
      </c>
    </row>
    <row r="97" spans="1:65" s="13" customFormat="1" ht="11.25">
      <c r="B97" s="193"/>
      <c r="C97" s="194"/>
      <c r="D97" s="195" t="s">
        <v>168</v>
      </c>
      <c r="E97" s="196" t="s">
        <v>19</v>
      </c>
      <c r="F97" s="197" t="s">
        <v>1750</v>
      </c>
      <c r="G97" s="194"/>
      <c r="H97" s="198">
        <v>0.8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168</v>
      </c>
      <c r="AU97" s="204" t="s">
        <v>78</v>
      </c>
      <c r="AV97" s="13" t="s">
        <v>78</v>
      </c>
      <c r="AW97" s="13" t="s">
        <v>31</v>
      </c>
      <c r="AX97" s="13" t="s">
        <v>69</v>
      </c>
      <c r="AY97" s="204" t="s">
        <v>159</v>
      </c>
    </row>
    <row r="98" spans="1:65" s="14" customFormat="1" ht="11.25">
      <c r="B98" s="205"/>
      <c r="C98" s="206"/>
      <c r="D98" s="195" t="s">
        <v>168</v>
      </c>
      <c r="E98" s="207" t="s">
        <v>19</v>
      </c>
      <c r="F98" s="208" t="s">
        <v>170</v>
      </c>
      <c r="G98" s="206"/>
      <c r="H98" s="209">
        <v>81.2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168</v>
      </c>
      <c r="AU98" s="215" t="s">
        <v>78</v>
      </c>
      <c r="AV98" s="14" t="s">
        <v>166</v>
      </c>
      <c r="AW98" s="14" t="s">
        <v>31</v>
      </c>
      <c r="AX98" s="14" t="s">
        <v>76</v>
      </c>
      <c r="AY98" s="215" t="s">
        <v>159</v>
      </c>
    </row>
    <row r="99" spans="1:65" s="2" customFormat="1" ht="66.75" customHeight="1">
      <c r="A99" s="36"/>
      <c r="B99" s="37"/>
      <c r="C99" s="180" t="s">
        <v>78</v>
      </c>
      <c r="D99" s="180" t="s">
        <v>161</v>
      </c>
      <c r="E99" s="181" t="s">
        <v>695</v>
      </c>
      <c r="F99" s="182" t="s">
        <v>906</v>
      </c>
      <c r="G99" s="183" t="s">
        <v>182</v>
      </c>
      <c r="H99" s="184">
        <v>5</v>
      </c>
      <c r="I99" s="185"/>
      <c r="J99" s="186">
        <f>ROUND(I99*H99,2)</f>
        <v>0</v>
      </c>
      <c r="K99" s="182" t="s">
        <v>459</v>
      </c>
      <c r="L99" s="41"/>
      <c r="M99" s="187" t="s">
        <v>19</v>
      </c>
      <c r="N99" s="188" t="s">
        <v>40</v>
      </c>
      <c r="O99" s="66"/>
      <c r="P99" s="189">
        <f>O99*H99</f>
        <v>0</v>
      </c>
      <c r="Q99" s="189">
        <v>1.06826E-2</v>
      </c>
      <c r="R99" s="189">
        <f>Q99*H99</f>
        <v>5.3413000000000002E-2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166</v>
      </c>
      <c r="AT99" s="191" t="s">
        <v>161</v>
      </c>
      <c r="AU99" s="191" t="s">
        <v>78</v>
      </c>
      <c r="AY99" s="19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76</v>
      </c>
      <c r="BK99" s="192">
        <f>ROUND(I99*H99,2)</f>
        <v>0</v>
      </c>
      <c r="BL99" s="19" t="s">
        <v>166</v>
      </c>
      <c r="BM99" s="191" t="s">
        <v>1751</v>
      </c>
    </row>
    <row r="100" spans="1:65" s="13" customFormat="1" ht="11.25">
      <c r="B100" s="193"/>
      <c r="C100" s="194"/>
      <c r="D100" s="195" t="s">
        <v>168</v>
      </c>
      <c r="E100" s="196" t="s">
        <v>19</v>
      </c>
      <c r="F100" s="197" t="s">
        <v>1752</v>
      </c>
      <c r="G100" s="194"/>
      <c r="H100" s="198">
        <v>5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168</v>
      </c>
      <c r="AU100" s="204" t="s">
        <v>78</v>
      </c>
      <c r="AV100" s="13" t="s">
        <v>78</v>
      </c>
      <c r="AW100" s="13" t="s">
        <v>31</v>
      </c>
      <c r="AX100" s="13" t="s">
        <v>76</v>
      </c>
      <c r="AY100" s="204" t="s">
        <v>159</v>
      </c>
    </row>
    <row r="101" spans="1:65" s="2" customFormat="1" ht="66.75" customHeight="1">
      <c r="A101" s="36"/>
      <c r="B101" s="37"/>
      <c r="C101" s="180" t="s">
        <v>175</v>
      </c>
      <c r="D101" s="180" t="s">
        <v>161</v>
      </c>
      <c r="E101" s="181" t="s">
        <v>699</v>
      </c>
      <c r="F101" s="182" t="s">
        <v>906</v>
      </c>
      <c r="G101" s="183" t="s">
        <v>182</v>
      </c>
      <c r="H101" s="184">
        <v>2</v>
      </c>
      <c r="I101" s="185"/>
      <c r="J101" s="186">
        <f>ROUND(I101*H101,2)</f>
        <v>0</v>
      </c>
      <c r="K101" s="182" t="s">
        <v>459</v>
      </c>
      <c r="L101" s="41"/>
      <c r="M101" s="187" t="s">
        <v>19</v>
      </c>
      <c r="N101" s="188" t="s">
        <v>40</v>
      </c>
      <c r="O101" s="66"/>
      <c r="P101" s="189">
        <f>O101*H101</f>
        <v>0</v>
      </c>
      <c r="Q101" s="189">
        <v>1.26885E-2</v>
      </c>
      <c r="R101" s="189">
        <f>Q101*H101</f>
        <v>2.5377E-2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166</v>
      </c>
      <c r="AT101" s="191" t="s">
        <v>161</v>
      </c>
      <c r="AU101" s="191" t="s">
        <v>78</v>
      </c>
      <c r="AY101" s="19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76</v>
      </c>
      <c r="BK101" s="192">
        <f>ROUND(I101*H101,2)</f>
        <v>0</v>
      </c>
      <c r="BL101" s="19" t="s">
        <v>166</v>
      </c>
      <c r="BM101" s="191" t="s">
        <v>1753</v>
      </c>
    </row>
    <row r="102" spans="1:65" s="13" customFormat="1" ht="11.25">
      <c r="B102" s="193"/>
      <c r="C102" s="194"/>
      <c r="D102" s="195" t="s">
        <v>168</v>
      </c>
      <c r="E102" s="196" t="s">
        <v>19</v>
      </c>
      <c r="F102" s="197" t="s">
        <v>1754</v>
      </c>
      <c r="G102" s="194"/>
      <c r="H102" s="198">
        <v>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168</v>
      </c>
      <c r="AU102" s="204" t="s">
        <v>78</v>
      </c>
      <c r="AV102" s="13" t="s">
        <v>78</v>
      </c>
      <c r="AW102" s="13" t="s">
        <v>31</v>
      </c>
      <c r="AX102" s="13" t="s">
        <v>76</v>
      </c>
      <c r="AY102" s="204" t="s">
        <v>159</v>
      </c>
    </row>
    <row r="103" spans="1:65" s="2" customFormat="1" ht="66.75" customHeight="1">
      <c r="A103" s="36"/>
      <c r="B103" s="37"/>
      <c r="C103" s="180" t="s">
        <v>166</v>
      </c>
      <c r="D103" s="180" t="s">
        <v>161</v>
      </c>
      <c r="E103" s="181" t="s">
        <v>703</v>
      </c>
      <c r="F103" s="182" t="s">
        <v>906</v>
      </c>
      <c r="G103" s="183" t="s">
        <v>182</v>
      </c>
      <c r="H103" s="184">
        <v>3</v>
      </c>
      <c r="I103" s="185"/>
      <c r="J103" s="186">
        <f>ROUND(I103*H103,2)</f>
        <v>0</v>
      </c>
      <c r="K103" s="182" t="s">
        <v>459</v>
      </c>
      <c r="L103" s="41"/>
      <c r="M103" s="187" t="s">
        <v>19</v>
      </c>
      <c r="N103" s="188" t="s">
        <v>40</v>
      </c>
      <c r="O103" s="66"/>
      <c r="P103" s="189">
        <f>O103*H103</f>
        <v>0</v>
      </c>
      <c r="Q103" s="189">
        <v>3.6904300000000001E-2</v>
      </c>
      <c r="R103" s="189">
        <f>Q103*H103</f>
        <v>0.1107129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166</v>
      </c>
      <c r="AT103" s="191" t="s">
        <v>161</v>
      </c>
      <c r="AU103" s="191" t="s">
        <v>78</v>
      </c>
      <c r="AY103" s="19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76</v>
      </c>
      <c r="BK103" s="192">
        <f>ROUND(I103*H103,2)</f>
        <v>0</v>
      </c>
      <c r="BL103" s="19" t="s">
        <v>166</v>
      </c>
      <c r="BM103" s="191" t="s">
        <v>1755</v>
      </c>
    </row>
    <row r="104" spans="1:65" s="13" customFormat="1" ht="11.25">
      <c r="B104" s="193"/>
      <c r="C104" s="194"/>
      <c r="D104" s="195" t="s">
        <v>168</v>
      </c>
      <c r="E104" s="196" t="s">
        <v>19</v>
      </c>
      <c r="F104" s="197" t="s">
        <v>1756</v>
      </c>
      <c r="G104" s="194"/>
      <c r="H104" s="198">
        <v>3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168</v>
      </c>
      <c r="AU104" s="204" t="s">
        <v>78</v>
      </c>
      <c r="AV104" s="13" t="s">
        <v>78</v>
      </c>
      <c r="AW104" s="13" t="s">
        <v>31</v>
      </c>
      <c r="AX104" s="13" t="s">
        <v>76</v>
      </c>
      <c r="AY104" s="204" t="s">
        <v>159</v>
      </c>
    </row>
    <row r="105" spans="1:65" s="2" customFormat="1" ht="36">
      <c r="A105" s="36"/>
      <c r="B105" s="37"/>
      <c r="C105" s="180" t="s">
        <v>185</v>
      </c>
      <c r="D105" s="180" t="s">
        <v>161</v>
      </c>
      <c r="E105" s="181" t="s">
        <v>708</v>
      </c>
      <c r="F105" s="182" t="s">
        <v>709</v>
      </c>
      <c r="G105" s="183" t="s">
        <v>197</v>
      </c>
      <c r="H105" s="184">
        <v>11.4</v>
      </c>
      <c r="I105" s="185"/>
      <c r="J105" s="186">
        <f>ROUND(I105*H105,2)</f>
        <v>0</v>
      </c>
      <c r="K105" s="182" t="s">
        <v>459</v>
      </c>
      <c r="L105" s="41"/>
      <c r="M105" s="187" t="s">
        <v>19</v>
      </c>
      <c r="N105" s="188" t="s">
        <v>40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166</v>
      </c>
      <c r="AT105" s="191" t="s">
        <v>161</v>
      </c>
      <c r="AU105" s="191" t="s">
        <v>78</v>
      </c>
      <c r="AY105" s="19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166</v>
      </c>
      <c r="BM105" s="191" t="s">
        <v>1757</v>
      </c>
    </row>
    <row r="106" spans="1:65" s="13" customFormat="1" ht="11.25">
      <c r="B106" s="193"/>
      <c r="C106" s="194"/>
      <c r="D106" s="195" t="s">
        <v>168</v>
      </c>
      <c r="E106" s="196" t="s">
        <v>19</v>
      </c>
      <c r="F106" s="197" t="s">
        <v>1758</v>
      </c>
      <c r="G106" s="194"/>
      <c r="H106" s="198">
        <v>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168</v>
      </c>
      <c r="AU106" s="204" t="s">
        <v>78</v>
      </c>
      <c r="AV106" s="13" t="s">
        <v>78</v>
      </c>
      <c r="AW106" s="13" t="s">
        <v>31</v>
      </c>
      <c r="AX106" s="13" t="s">
        <v>69</v>
      </c>
      <c r="AY106" s="204" t="s">
        <v>159</v>
      </c>
    </row>
    <row r="107" spans="1:65" s="13" customFormat="1" ht="11.25">
      <c r="B107" s="193"/>
      <c r="C107" s="194"/>
      <c r="D107" s="195" t="s">
        <v>168</v>
      </c>
      <c r="E107" s="196" t="s">
        <v>19</v>
      </c>
      <c r="F107" s="197" t="s">
        <v>712</v>
      </c>
      <c r="G107" s="194"/>
      <c r="H107" s="198">
        <v>2.4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168</v>
      </c>
      <c r="AU107" s="204" t="s">
        <v>78</v>
      </c>
      <c r="AV107" s="13" t="s">
        <v>78</v>
      </c>
      <c r="AW107" s="13" t="s">
        <v>31</v>
      </c>
      <c r="AX107" s="13" t="s">
        <v>69</v>
      </c>
      <c r="AY107" s="204" t="s">
        <v>159</v>
      </c>
    </row>
    <row r="108" spans="1:65" s="13" customFormat="1" ht="11.25">
      <c r="B108" s="193"/>
      <c r="C108" s="194"/>
      <c r="D108" s="195" t="s">
        <v>168</v>
      </c>
      <c r="E108" s="196" t="s">
        <v>19</v>
      </c>
      <c r="F108" s="197" t="s">
        <v>1759</v>
      </c>
      <c r="G108" s="194"/>
      <c r="H108" s="198">
        <v>3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168</v>
      </c>
      <c r="AU108" s="204" t="s">
        <v>78</v>
      </c>
      <c r="AV108" s="13" t="s">
        <v>78</v>
      </c>
      <c r="AW108" s="13" t="s">
        <v>31</v>
      </c>
      <c r="AX108" s="13" t="s">
        <v>69</v>
      </c>
      <c r="AY108" s="204" t="s">
        <v>159</v>
      </c>
    </row>
    <row r="109" spans="1:65" s="2" customFormat="1" ht="48">
      <c r="A109" s="36"/>
      <c r="B109" s="37"/>
      <c r="C109" s="180" t="s">
        <v>189</v>
      </c>
      <c r="D109" s="180" t="s">
        <v>161</v>
      </c>
      <c r="E109" s="181" t="s">
        <v>715</v>
      </c>
      <c r="F109" s="182" t="s">
        <v>716</v>
      </c>
      <c r="G109" s="183" t="s">
        <v>197</v>
      </c>
      <c r="H109" s="184">
        <v>57.02</v>
      </c>
      <c r="I109" s="185"/>
      <c r="J109" s="186">
        <f>ROUND(I109*H109,2)</f>
        <v>0</v>
      </c>
      <c r="K109" s="182" t="s">
        <v>459</v>
      </c>
      <c r="L109" s="41"/>
      <c r="M109" s="187" t="s">
        <v>19</v>
      </c>
      <c r="N109" s="188" t="s">
        <v>40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166</v>
      </c>
      <c r="AT109" s="191" t="s">
        <v>161</v>
      </c>
      <c r="AU109" s="191" t="s">
        <v>78</v>
      </c>
      <c r="AY109" s="19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76</v>
      </c>
      <c r="BK109" s="192">
        <f>ROUND(I109*H109,2)</f>
        <v>0</v>
      </c>
      <c r="BL109" s="19" t="s">
        <v>166</v>
      </c>
      <c r="BM109" s="191" t="s">
        <v>1760</v>
      </c>
    </row>
    <row r="110" spans="1:65" s="13" customFormat="1" ht="11.25">
      <c r="B110" s="193"/>
      <c r="C110" s="194"/>
      <c r="D110" s="195" t="s">
        <v>168</v>
      </c>
      <c r="E110" s="196" t="s">
        <v>19</v>
      </c>
      <c r="F110" s="197" t="s">
        <v>1761</v>
      </c>
      <c r="G110" s="194"/>
      <c r="H110" s="198">
        <v>144.72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168</v>
      </c>
      <c r="AU110" s="204" t="s">
        <v>78</v>
      </c>
      <c r="AV110" s="13" t="s">
        <v>78</v>
      </c>
      <c r="AW110" s="13" t="s">
        <v>31</v>
      </c>
      <c r="AX110" s="13" t="s">
        <v>69</v>
      </c>
      <c r="AY110" s="204" t="s">
        <v>159</v>
      </c>
    </row>
    <row r="111" spans="1:65" s="13" customFormat="1" ht="11.25">
      <c r="B111" s="193"/>
      <c r="C111" s="194"/>
      <c r="D111" s="195" t="s">
        <v>168</v>
      </c>
      <c r="E111" s="196" t="s">
        <v>19</v>
      </c>
      <c r="F111" s="197" t="s">
        <v>1762</v>
      </c>
      <c r="G111" s="194"/>
      <c r="H111" s="198">
        <v>1.8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168</v>
      </c>
      <c r="AU111" s="204" t="s">
        <v>78</v>
      </c>
      <c r="AV111" s="13" t="s">
        <v>78</v>
      </c>
      <c r="AW111" s="13" t="s">
        <v>31</v>
      </c>
      <c r="AX111" s="13" t="s">
        <v>69</v>
      </c>
      <c r="AY111" s="204" t="s">
        <v>159</v>
      </c>
    </row>
    <row r="112" spans="1:65" s="16" customFormat="1" ht="11.25">
      <c r="B112" s="248"/>
      <c r="C112" s="249"/>
      <c r="D112" s="195" t="s">
        <v>168</v>
      </c>
      <c r="E112" s="250" t="s">
        <v>19</v>
      </c>
      <c r="F112" s="251" t="s">
        <v>720</v>
      </c>
      <c r="G112" s="249"/>
      <c r="H112" s="252">
        <v>146.52000000000001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168</v>
      </c>
      <c r="AU112" s="258" t="s">
        <v>78</v>
      </c>
      <c r="AV112" s="16" t="s">
        <v>175</v>
      </c>
      <c r="AW112" s="16" t="s">
        <v>31</v>
      </c>
      <c r="AX112" s="16" t="s">
        <v>69</v>
      </c>
      <c r="AY112" s="258" t="s">
        <v>159</v>
      </c>
    </row>
    <row r="113" spans="1:65" s="13" customFormat="1" ht="11.25">
      <c r="B113" s="193"/>
      <c r="C113" s="194"/>
      <c r="D113" s="195" t="s">
        <v>168</v>
      </c>
      <c r="E113" s="196" t="s">
        <v>19</v>
      </c>
      <c r="F113" s="197" t="s">
        <v>1763</v>
      </c>
      <c r="G113" s="194"/>
      <c r="H113" s="198">
        <v>-32.479999999999997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168</v>
      </c>
      <c r="AU113" s="204" t="s">
        <v>78</v>
      </c>
      <c r="AV113" s="13" t="s">
        <v>78</v>
      </c>
      <c r="AW113" s="13" t="s">
        <v>31</v>
      </c>
      <c r="AX113" s="13" t="s">
        <v>69</v>
      </c>
      <c r="AY113" s="204" t="s">
        <v>159</v>
      </c>
    </row>
    <row r="114" spans="1:65" s="14" customFormat="1" ht="11.25">
      <c r="B114" s="205"/>
      <c r="C114" s="206"/>
      <c r="D114" s="195" t="s">
        <v>168</v>
      </c>
      <c r="E114" s="207" t="s">
        <v>19</v>
      </c>
      <c r="F114" s="208" t="s">
        <v>170</v>
      </c>
      <c r="G114" s="206"/>
      <c r="H114" s="209">
        <v>114.04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78</v>
      </c>
      <c r="AV114" s="14" t="s">
        <v>166</v>
      </c>
      <c r="AW114" s="14" t="s">
        <v>31</v>
      </c>
      <c r="AX114" s="14" t="s">
        <v>69</v>
      </c>
      <c r="AY114" s="215" t="s">
        <v>159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1764</v>
      </c>
      <c r="G115" s="194"/>
      <c r="H115" s="198">
        <v>57.02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78</v>
      </c>
      <c r="AV115" s="13" t="s">
        <v>78</v>
      </c>
      <c r="AW115" s="13" t="s">
        <v>31</v>
      </c>
      <c r="AX115" s="13" t="s">
        <v>76</v>
      </c>
      <c r="AY115" s="204" t="s">
        <v>159</v>
      </c>
    </row>
    <row r="116" spans="1:65" s="2" customFormat="1" ht="48">
      <c r="A116" s="36"/>
      <c r="B116" s="37"/>
      <c r="C116" s="180" t="s">
        <v>194</v>
      </c>
      <c r="D116" s="180" t="s">
        <v>161</v>
      </c>
      <c r="E116" s="181" t="s">
        <v>723</v>
      </c>
      <c r="F116" s="182" t="s">
        <v>724</v>
      </c>
      <c r="G116" s="183" t="s">
        <v>197</v>
      </c>
      <c r="H116" s="184">
        <v>57.02</v>
      </c>
      <c r="I116" s="185"/>
      <c r="J116" s="186">
        <f>ROUND(I116*H116,2)</f>
        <v>0</v>
      </c>
      <c r="K116" s="182" t="s">
        <v>459</v>
      </c>
      <c r="L116" s="41"/>
      <c r="M116" s="187" t="s">
        <v>19</v>
      </c>
      <c r="N116" s="188" t="s">
        <v>40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166</v>
      </c>
      <c r="AT116" s="191" t="s">
        <v>161</v>
      </c>
      <c r="AU116" s="191" t="s">
        <v>78</v>
      </c>
      <c r="AY116" s="19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76</v>
      </c>
      <c r="BK116" s="192">
        <f>ROUND(I116*H116,2)</f>
        <v>0</v>
      </c>
      <c r="BL116" s="19" t="s">
        <v>166</v>
      </c>
      <c r="BM116" s="191" t="s">
        <v>1765</v>
      </c>
    </row>
    <row r="117" spans="1:65" s="2" customFormat="1" ht="36">
      <c r="A117" s="36"/>
      <c r="B117" s="37"/>
      <c r="C117" s="180" t="s">
        <v>203</v>
      </c>
      <c r="D117" s="180" t="s">
        <v>161</v>
      </c>
      <c r="E117" s="181" t="s">
        <v>726</v>
      </c>
      <c r="F117" s="182" t="s">
        <v>727</v>
      </c>
      <c r="G117" s="183" t="s">
        <v>164</v>
      </c>
      <c r="H117" s="184">
        <v>293.04000000000002</v>
      </c>
      <c r="I117" s="185"/>
      <c r="J117" s="186">
        <f>ROUND(I117*H117,2)</f>
        <v>0</v>
      </c>
      <c r="K117" s="182" t="s">
        <v>459</v>
      </c>
      <c r="L117" s="41"/>
      <c r="M117" s="187" t="s">
        <v>19</v>
      </c>
      <c r="N117" s="188" t="s">
        <v>40</v>
      </c>
      <c r="O117" s="66"/>
      <c r="P117" s="189">
        <f>O117*H117</f>
        <v>0</v>
      </c>
      <c r="Q117" s="189">
        <v>8.3850999999999999E-4</v>
      </c>
      <c r="R117" s="189">
        <f>Q117*H117</f>
        <v>0.24571697040000001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166</v>
      </c>
      <c r="AT117" s="191" t="s">
        <v>161</v>
      </c>
      <c r="AU117" s="191" t="s">
        <v>78</v>
      </c>
      <c r="AY117" s="19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76</v>
      </c>
      <c r="BK117" s="192">
        <f>ROUND(I117*H117,2)</f>
        <v>0</v>
      </c>
      <c r="BL117" s="19" t="s">
        <v>166</v>
      </c>
      <c r="BM117" s="191" t="s">
        <v>1766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1767</v>
      </c>
      <c r="G118" s="194"/>
      <c r="H118" s="198">
        <v>289.44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78</v>
      </c>
      <c r="AV118" s="13" t="s">
        <v>78</v>
      </c>
      <c r="AW118" s="13" t="s">
        <v>31</v>
      </c>
      <c r="AX118" s="13" t="s">
        <v>69</v>
      </c>
      <c r="AY118" s="204" t="s">
        <v>159</v>
      </c>
    </row>
    <row r="119" spans="1:65" s="13" customFormat="1" ht="11.25">
      <c r="B119" s="193"/>
      <c r="C119" s="194"/>
      <c r="D119" s="195" t="s">
        <v>168</v>
      </c>
      <c r="E119" s="196" t="s">
        <v>19</v>
      </c>
      <c r="F119" s="197" t="s">
        <v>1768</v>
      </c>
      <c r="G119" s="194"/>
      <c r="H119" s="198">
        <v>3.6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168</v>
      </c>
      <c r="AU119" s="204" t="s">
        <v>78</v>
      </c>
      <c r="AV119" s="13" t="s">
        <v>78</v>
      </c>
      <c r="AW119" s="13" t="s">
        <v>31</v>
      </c>
      <c r="AX119" s="13" t="s">
        <v>69</v>
      </c>
      <c r="AY119" s="204" t="s">
        <v>159</v>
      </c>
    </row>
    <row r="120" spans="1:65" s="14" customFormat="1" ht="11.25">
      <c r="B120" s="205"/>
      <c r="C120" s="206"/>
      <c r="D120" s="195" t="s">
        <v>168</v>
      </c>
      <c r="E120" s="207" t="s">
        <v>19</v>
      </c>
      <c r="F120" s="208" t="s">
        <v>170</v>
      </c>
      <c r="G120" s="206"/>
      <c r="H120" s="209">
        <v>293.04000000000002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78</v>
      </c>
      <c r="AV120" s="14" t="s">
        <v>166</v>
      </c>
      <c r="AW120" s="14" t="s">
        <v>31</v>
      </c>
      <c r="AX120" s="14" t="s">
        <v>76</v>
      </c>
      <c r="AY120" s="215" t="s">
        <v>159</v>
      </c>
    </row>
    <row r="121" spans="1:65" s="2" customFormat="1" ht="44.25" customHeight="1">
      <c r="A121" s="36"/>
      <c r="B121" s="37"/>
      <c r="C121" s="180" t="s">
        <v>208</v>
      </c>
      <c r="D121" s="180" t="s">
        <v>161</v>
      </c>
      <c r="E121" s="181" t="s">
        <v>731</v>
      </c>
      <c r="F121" s="182" t="s">
        <v>732</v>
      </c>
      <c r="G121" s="183" t="s">
        <v>164</v>
      </c>
      <c r="H121" s="184">
        <v>293.04000000000002</v>
      </c>
      <c r="I121" s="185"/>
      <c r="J121" s="186">
        <f>ROUND(I121*H121,2)</f>
        <v>0</v>
      </c>
      <c r="K121" s="182" t="s">
        <v>459</v>
      </c>
      <c r="L121" s="41"/>
      <c r="M121" s="187" t="s">
        <v>19</v>
      </c>
      <c r="N121" s="188" t="s">
        <v>40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166</v>
      </c>
      <c r="AT121" s="191" t="s">
        <v>161</v>
      </c>
      <c r="AU121" s="191" t="s">
        <v>78</v>
      </c>
      <c r="AY121" s="19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166</v>
      </c>
      <c r="BM121" s="191" t="s">
        <v>1769</v>
      </c>
    </row>
    <row r="122" spans="1:65" s="2" customFormat="1" ht="48">
      <c r="A122" s="36"/>
      <c r="B122" s="37"/>
      <c r="C122" s="180" t="s">
        <v>213</v>
      </c>
      <c r="D122" s="180" t="s">
        <v>161</v>
      </c>
      <c r="E122" s="181" t="s">
        <v>734</v>
      </c>
      <c r="F122" s="182" t="s">
        <v>735</v>
      </c>
      <c r="G122" s="183" t="s">
        <v>230</v>
      </c>
      <c r="H122" s="184">
        <v>181.60400000000001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40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166</v>
      </c>
      <c r="AT122" s="191" t="s">
        <v>161</v>
      </c>
      <c r="AU122" s="191" t="s">
        <v>78</v>
      </c>
      <c r="AY122" s="19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166</v>
      </c>
      <c r="BM122" s="191" t="s">
        <v>1770</v>
      </c>
    </row>
    <row r="123" spans="1:65" s="15" customFormat="1" ht="11.25">
      <c r="B123" s="230"/>
      <c r="C123" s="231"/>
      <c r="D123" s="195" t="s">
        <v>168</v>
      </c>
      <c r="E123" s="232" t="s">
        <v>19</v>
      </c>
      <c r="F123" s="233" t="s">
        <v>737</v>
      </c>
      <c r="G123" s="231"/>
      <c r="H123" s="232" t="s">
        <v>19</v>
      </c>
      <c r="I123" s="234"/>
      <c r="J123" s="231"/>
      <c r="K123" s="231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168</v>
      </c>
      <c r="AU123" s="239" t="s">
        <v>78</v>
      </c>
      <c r="AV123" s="15" t="s">
        <v>76</v>
      </c>
      <c r="AW123" s="15" t="s">
        <v>31</v>
      </c>
      <c r="AX123" s="15" t="s">
        <v>69</v>
      </c>
      <c r="AY123" s="239" t="s">
        <v>159</v>
      </c>
    </row>
    <row r="124" spans="1:65" s="13" customFormat="1" ht="11.25">
      <c r="B124" s="193"/>
      <c r="C124" s="194"/>
      <c r="D124" s="195" t="s">
        <v>168</v>
      </c>
      <c r="E124" s="196" t="s">
        <v>19</v>
      </c>
      <c r="F124" s="197" t="s">
        <v>1771</v>
      </c>
      <c r="G124" s="194"/>
      <c r="H124" s="198">
        <v>114.04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168</v>
      </c>
      <c r="AU124" s="204" t="s">
        <v>78</v>
      </c>
      <c r="AV124" s="13" t="s">
        <v>78</v>
      </c>
      <c r="AW124" s="13" t="s">
        <v>31</v>
      </c>
      <c r="AX124" s="13" t="s">
        <v>69</v>
      </c>
      <c r="AY124" s="204" t="s">
        <v>159</v>
      </c>
    </row>
    <row r="125" spans="1:65" s="13" customFormat="1" ht="11.25">
      <c r="B125" s="193"/>
      <c r="C125" s="194"/>
      <c r="D125" s="195" t="s">
        <v>168</v>
      </c>
      <c r="E125" s="196" t="s">
        <v>19</v>
      </c>
      <c r="F125" s="197" t="s">
        <v>1772</v>
      </c>
      <c r="G125" s="194"/>
      <c r="H125" s="198">
        <v>-37.509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168</v>
      </c>
      <c r="AU125" s="204" t="s">
        <v>78</v>
      </c>
      <c r="AV125" s="13" t="s">
        <v>78</v>
      </c>
      <c r="AW125" s="13" t="s">
        <v>31</v>
      </c>
      <c r="AX125" s="13" t="s">
        <v>69</v>
      </c>
      <c r="AY125" s="204" t="s">
        <v>159</v>
      </c>
    </row>
    <row r="126" spans="1:65" s="13" customFormat="1" ht="11.25">
      <c r="B126" s="193"/>
      <c r="C126" s="194"/>
      <c r="D126" s="195" t="s">
        <v>168</v>
      </c>
      <c r="E126" s="196" t="s">
        <v>19</v>
      </c>
      <c r="F126" s="197" t="s">
        <v>1773</v>
      </c>
      <c r="G126" s="194"/>
      <c r="H126" s="198">
        <v>24.36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168</v>
      </c>
      <c r="AU126" s="204" t="s">
        <v>78</v>
      </c>
      <c r="AV126" s="13" t="s">
        <v>78</v>
      </c>
      <c r="AW126" s="13" t="s">
        <v>31</v>
      </c>
      <c r="AX126" s="13" t="s">
        <v>69</v>
      </c>
      <c r="AY126" s="204" t="s">
        <v>159</v>
      </c>
    </row>
    <row r="127" spans="1:65" s="14" customFormat="1" ht="11.25">
      <c r="B127" s="205"/>
      <c r="C127" s="206"/>
      <c r="D127" s="195" t="s">
        <v>168</v>
      </c>
      <c r="E127" s="207" t="s">
        <v>19</v>
      </c>
      <c r="F127" s="208" t="s">
        <v>170</v>
      </c>
      <c r="G127" s="206"/>
      <c r="H127" s="209">
        <v>100.89100000000001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78</v>
      </c>
      <c r="AV127" s="14" t="s">
        <v>166</v>
      </c>
      <c r="AW127" s="14" t="s">
        <v>31</v>
      </c>
      <c r="AX127" s="14" t="s">
        <v>69</v>
      </c>
      <c r="AY127" s="215" t="s">
        <v>159</v>
      </c>
    </row>
    <row r="128" spans="1:65" s="13" customFormat="1" ht="11.25">
      <c r="B128" s="193"/>
      <c r="C128" s="194"/>
      <c r="D128" s="195" t="s">
        <v>168</v>
      </c>
      <c r="E128" s="196" t="s">
        <v>19</v>
      </c>
      <c r="F128" s="197" t="s">
        <v>1774</v>
      </c>
      <c r="G128" s="194"/>
      <c r="H128" s="198">
        <v>181.60400000000001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168</v>
      </c>
      <c r="AU128" s="204" t="s">
        <v>78</v>
      </c>
      <c r="AV128" s="13" t="s">
        <v>78</v>
      </c>
      <c r="AW128" s="13" t="s">
        <v>31</v>
      </c>
      <c r="AX128" s="13" t="s">
        <v>76</v>
      </c>
      <c r="AY128" s="204" t="s">
        <v>159</v>
      </c>
    </row>
    <row r="129" spans="1:65" s="2" customFormat="1" ht="44.25" customHeight="1">
      <c r="A129" s="36"/>
      <c r="B129" s="37"/>
      <c r="C129" s="180" t="s">
        <v>218</v>
      </c>
      <c r="D129" s="180" t="s">
        <v>161</v>
      </c>
      <c r="E129" s="181" t="s">
        <v>742</v>
      </c>
      <c r="F129" s="182" t="s">
        <v>743</v>
      </c>
      <c r="G129" s="183" t="s">
        <v>197</v>
      </c>
      <c r="H129" s="184">
        <v>75.018000000000001</v>
      </c>
      <c r="I129" s="185"/>
      <c r="J129" s="186">
        <f>ROUND(I129*H129,2)</f>
        <v>0</v>
      </c>
      <c r="K129" s="182" t="s">
        <v>459</v>
      </c>
      <c r="L129" s="41"/>
      <c r="M129" s="187" t="s">
        <v>19</v>
      </c>
      <c r="N129" s="188" t="s">
        <v>40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166</v>
      </c>
      <c r="AT129" s="191" t="s">
        <v>161</v>
      </c>
      <c r="AU129" s="191" t="s">
        <v>78</v>
      </c>
      <c r="AY129" s="19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76</v>
      </c>
      <c r="BK129" s="192">
        <f>ROUND(I129*H129,2)</f>
        <v>0</v>
      </c>
      <c r="BL129" s="19" t="s">
        <v>166</v>
      </c>
      <c r="BM129" s="191" t="s">
        <v>1775</v>
      </c>
    </row>
    <row r="130" spans="1:65" s="13" customFormat="1" ht="11.25">
      <c r="B130" s="193"/>
      <c r="C130" s="194"/>
      <c r="D130" s="195" t="s">
        <v>168</v>
      </c>
      <c r="E130" s="196" t="s">
        <v>19</v>
      </c>
      <c r="F130" s="197" t="s">
        <v>1771</v>
      </c>
      <c r="G130" s="194"/>
      <c r="H130" s="198">
        <v>114.04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168</v>
      </c>
      <c r="AU130" s="204" t="s">
        <v>78</v>
      </c>
      <c r="AV130" s="13" t="s">
        <v>78</v>
      </c>
      <c r="AW130" s="13" t="s">
        <v>31</v>
      </c>
      <c r="AX130" s="13" t="s">
        <v>69</v>
      </c>
      <c r="AY130" s="204" t="s">
        <v>159</v>
      </c>
    </row>
    <row r="131" spans="1:65" s="13" customFormat="1" ht="11.25">
      <c r="B131" s="193"/>
      <c r="C131" s="194"/>
      <c r="D131" s="195" t="s">
        <v>168</v>
      </c>
      <c r="E131" s="196" t="s">
        <v>19</v>
      </c>
      <c r="F131" s="197" t="s">
        <v>1776</v>
      </c>
      <c r="G131" s="194"/>
      <c r="H131" s="198">
        <v>-8.14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168</v>
      </c>
      <c r="AU131" s="204" t="s">
        <v>78</v>
      </c>
      <c r="AV131" s="13" t="s">
        <v>78</v>
      </c>
      <c r="AW131" s="13" t="s">
        <v>31</v>
      </c>
      <c r="AX131" s="13" t="s">
        <v>69</v>
      </c>
      <c r="AY131" s="204" t="s">
        <v>159</v>
      </c>
    </row>
    <row r="132" spans="1:65" s="13" customFormat="1" ht="11.25">
      <c r="B132" s="193"/>
      <c r="C132" s="194"/>
      <c r="D132" s="195" t="s">
        <v>168</v>
      </c>
      <c r="E132" s="196" t="s">
        <v>19</v>
      </c>
      <c r="F132" s="197" t="s">
        <v>1777</v>
      </c>
      <c r="G132" s="194"/>
      <c r="H132" s="198">
        <v>-30.882000000000001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168</v>
      </c>
      <c r="AU132" s="204" t="s">
        <v>78</v>
      </c>
      <c r="AV132" s="13" t="s">
        <v>78</v>
      </c>
      <c r="AW132" s="13" t="s">
        <v>31</v>
      </c>
      <c r="AX132" s="13" t="s">
        <v>69</v>
      </c>
      <c r="AY132" s="204" t="s">
        <v>159</v>
      </c>
    </row>
    <row r="133" spans="1:65" s="14" customFormat="1" ht="11.25">
      <c r="B133" s="205"/>
      <c r="C133" s="206"/>
      <c r="D133" s="195" t="s">
        <v>168</v>
      </c>
      <c r="E133" s="207" t="s">
        <v>19</v>
      </c>
      <c r="F133" s="208" t="s">
        <v>170</v>
      </c>
      <c r="G133" s="206"/>
      <c r="H133" s="209">
        <v>75.018000000000001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78</v>
      </c>
      <c r="AV133" s="14" t="s">
        <v>166</v>
      </c>
      <c r="AW133" s="14" t="s">
        <v>31</v>
      </c>
      <c r="AX133" s="14" t="s">
        <v>76</v>
      </c>
      <c r="AY133" s="215" t="s">
        <v>159</v>
      </c>
    </row>
    <row r="134" spans="1:65" s="2" customFormat="1" ht="16.5" customHeight="1">
      <c r="A134" s="36"/>
      <c r="B134" s="37"/>
      <c r="C134" s="216" t="s">
        <v>222</v>
      </c>
      <c r="D134" s="216" t="s">
        <v>238</v>
      </c>
      <c r="E134" s="217" t="s">
        <v>239</v>
      </c>
      <c r="F134" s="218" t="s">
        <v>747</v>
      </c>
      <c r="G134" s="219" t="s">
        <v>230</v>
      </c>
      <c r="H134" s="220">
        <v>71.266999999999996</v>
      </c>
      <c r="I134" s="221"/>
      <c r="J134" s="222">
        <f>ROUND(I134*H134,2)</f>
        <v>0</v>
      </c>
      <c r="K134" s="218" t="s">
        <v>459</v>
      </c>
      <c r="L134" s="223"/>
      <c r="M134" s="224" t="s">
        <v>19</v>
      </c>
      <c r="N134" s="225" t="s">
        <v>40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203</v>
      </c>
      <c r="AT134" s="191" t="s">
        <v>238</v>
      </c>
      <c r="AU134" s="191" t="s">
        <v>78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166</v>
      </c>
      <c r="BM134" s="191" t="s">
        <v>1778</v>
      </c>
    </row>
    <row r="135" spans="1:65" s="15" customFormat="1" ht="11.25">
      <c r="B135" s="230"/>
      <c r="C135" s="231"/>
      <c r="D135" s="195" t="s">
        <v>168</v>
      </c>
      <c r="E135" s="232" t="s">
        <v>19</v>
      </c>
      <c r="F135" s="233" t="s">
        <v>749</v>
      </c>
      <c r="G135" s="231"/>
      <c r="H135" s="232" t="s">
        <v>19</v>
      </c>
      <c r="I135" s="234"/>
      <c r="J135" s="231"/>
      <c r="K135" s="231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168</v>
      </c>
      <c r="AU135" s="239" t="s">
        <v>78</v>
      </c>
      <c r="AV135" s="15" t="s">
        <v>76</v>
      </c>
      <c r="AW135" s="15" t="s">
        <v>31</v>
      </c>
      <c r="AX135" s="15" t="s">
        <v>69</v>
      </c>
      <c r="AY135" s="239" t="s">
        <v>159</v>
      </c>
    </row>
    <row r="136" spans="1:65" s="13" customFormat="1" ht="11.25">
      <c r="B136" s="193"/>
      <c r="C136" s="194"/>
      <c r="D136" s="195" t="s">
        <v>168</v>
      </c>
      <c r="E136" s="196" t="s">
        <v>19</v>
      </c>
      <c r="F136" s="197" t="s">
        <v>1779</v>
      </c>
      <c r="G136" s="194"/>
      <c r="H136" s="198">
        <v>71.266999999999996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168</v>
      </c>
      <c r="AU136" s="204" t="s">
        <v>78</v>
      </c>
      <c r="AV136" s="13" t="s">
        <v>78</v>
      </c>
      <c r="AW136" s="13" t="s">
        <v>31</v>
      </c>
      <c r="AX136" s="13" t="s">
        <v>76</v>
      </c>
      <c r="AY136" s="204" t="s">
        <v>159</v>
      </c>
    </row>
    <row r="137" spans="1:65" s="2" customFormat="1" ht="66.75" customHeight="1">
      <c r="A137" s="36"/>
      <c r="B137" s="37"/>
      <c r="C137" s="180" t="s">
        <v>227</v>
      </c>
      <c r="D137" s="180" t="s">
        <v>161</v>
      </c>
      <c r="E137" s="181" t="s">
        <v>244</v>
      </c>
      <c r="F137" s="182" t="s">
        <v>751</v>
      </c>
      <c r="G137" s="183" t="s">
        <v>197</v>
      </c>
      <c r="H137" s="184">
        <v>30.882000000000001</v>
      </c>
      <c r="I137" s="185"/>
      <c r="J137" s="186">
        <f>ROUND(I137*H137,2)</f>
        <v>0</v>
      </c>
      <c r="K137" s="182" t="s">
        <v>459</v>
      </c>
      <c r="L137" s="41"/>
      <c r="M137" s="187" t="s">
        <v>19</v>
      </c>
      <c r="N137" s="188" t="s">
        <v>40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166</v>
      </c>
      <c r="AT137" s="191" t="s">
        <v>161</v>
      </c>
      <c r="AU137" s="191" t="s">
        <v>78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166</v>
      </c>
      <c r="BM137" s="191" t="s">
        <v>1780</v>
      </c>
    </row>
    <row r="138" spans="1:65" s="13" customFormat="1" ht="11.25">
      <c r="B138" s="193"/>
      <c r="C138" s="194"/>
      <c r="D138" s="195" t="s">
        <v>168</v>
      </c>
      <c r="E138" s="196" t="s">
        <v>19</v>
      </c>
      <c r="F138" s="197" t="s">
        <v>1781</v>
      </c>
      <c r="G138" s="194"/>
      <c r="H138" s="198">
        <v>30.552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168</v>
      </c>
      <c r="AU138" s="204" t="s">
        <v>78</v>
      </c>
      <c r="AV138" s="13" t="s">
        <v>78</v>
      </c>
      <c r="AW138" s="13" t="s">
        <v>31</v>
      </c>
      <c r="AX138" s="13" t="s">
        <v>69</v>
      </c>
      <c r="AY138" s="204" t="s">
        <v>159</v>
      </c>
    </row>
    <row r="139" spans="1:65" s="13" customFormat="1" ht="11.25">
      <c r="B139" s="193"/>
      <c r="C139" s="194"/>
      <c r="D139" s="195" t="s">
        <v>168</v>
      </c>
      <c r="E139" s="196" t="s">
        <v>19</v>
      </c>
      <c r="F139" s="197" t="s">
        <v>1782</v>
      </c>
      <c r="G139" s="194"/>
      <c r="H139" s="198">
        <v>0.33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78</v>
      </c>
      <c r="AV139" s="13" t="s">
        <v>78</v>
      </c>
      <c r="AW139" s="13" t="s">
        <v>31</v>
      </c>
      <c r="AX139" s="13" t="s">
        <v>69</v>
      </c>
      <c r="AY139" s="204" t="s">
        <v>159</v>
      </c>
    </row>
    <row r="140" spans="1:65" s="14" customFormat="1" ht="11.25">
      <c r="B140" s="205"/>
      <c r="C140" s="206"/>
      <c r="D140" s="195" t="s">
        <v>168</v>
      </c>
      <c r="E140" s="207" t="s">
        <v>19</v>
      </c>
      <c r="F140" s="208" t="s">
        <v>170</v>
      </c>
      <c r="G140" s="206"/>
      <c r="H140" s="209">
        <v>30.882000000000001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78</v>
      </c>
      <c r="AV140" s="14" t="s">
        <v>166</v>
      </c>
      <c r="AW140" s="14" t="s">
        <v>31</v>
      </c>
      <c r="AX140" s="14" t="s">
        <v>76</v>
      </c>
      <c r="AY140" s="215" t="s">
        <v>159</v>
      </c>
    </row>
    <row r="141" spans="1:65" s="2" customFormat="1" ht="16.5" customHeight="1">
      <c r="A141" s="36"/>
      <c r="B141" s="37"/>
      <c r="C141" s="216" t="s">
        <v>233</v>
      </c>
      <c r="D141" s="216" t="s">
        <v>238</v>
      </c>
      <c r="E141" s="217" t="s">
        <v>755</v>
      </c>
      <c r="F141" s="218" t="s">
        <v>756</v>
      </c>
      <c r="G141" s="219" t="s">
        <v>230</v>
      </c>
      <c r="H141" s="220">
        <v>63.308</v>
      </c>
      <c r="I141" s="221"/>
      <c r="J141" s="222">
        <f>ROUND(I141*H141,2)</f>
        <v>0</v>
      </c>
      <c r="K141" s="218" t="s">
        <v>459</v>
      </c>
      <c r="L141" s="223"/>
      <c r="M141" s="224" t="s">
        <v>19</v>
      </c>
      <c r="N141" s="225" t="s">
        <v>40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203</v>
      </c>
      <c r="AT141" s="191" t="s">
        <v>238</v>
      </c>
      <c r="AU141" s="191" t="s">
        <v>78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76</v>
      </c>
      <c r="BK141" s="192">
        <f>ROUND(I141*H141,2)</f>
        <v>0</v>
      </c>
      <c r="BL141" s="19" t="s">
        <v>166</v>
      </c>
      <c r="BM141" s="191" t="s">
        <v>1783</v>
      </c>
    </row>
    <row r="142" spans="1:65" s="13" customFormat="1" ht="11.25">
      <c r="B142" s="193"/>
      <c r="C142" s="194"/>
      <c r="D142" s="195" t="s">
        <v>168</v>
      </c>
      <c r="E142" s="196" t="s">
        <v>19</v>
      </c>
      <c r="F142" s="197" t="s">
        <v>1784</v>
      </c>
      <c r="G142" s="194"/>
      <c r="H142" s="198">
        <v>63.308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78</v>
      </c>
      <c r="AV142" s="13" t="s">
        <v>78</v>
      </c>
      <c r="AW142" s="13" t="s">
        <v>31</v>
      </c>
      <c r="AX142" s="13" t="s">
        <v>76</v>
      </c>
      <c r="AY142" s="204" t="s">
        <v>159</v>
      </c>
    </row>
    <row r="143" spans="1:65" s="12" customFormat="1" ht="22.9" customHeight="1">
      <c r="B143" s="164"/>
      <c r="C143" s="165"/>
      <c r="D143" s="166" t="s">
        <v>68</v>
      </c>
      <c r="E143" s="178" t="s">
        <v>166</v>
      </c>
      <c r="F143" s="178" t="s">
        <v>759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SUM(P144:P147)</f>
        <v>0</v>
      </c>
      <c r="Q143" s="172"/>
      <c r="R143" s="173">
        <f>SUM(R144:R147)</f>
        <v>0</v>
      </c>
      <c r="S143" s="172"/>
      <c r="T143" s="174">
        <f>SUM(T144:T147)</f>
        <v>0</v>
      </c>
      <c r="AR143" s="175" t="s">
        <v>76</v>
      </c>
      <c r="AT143" s="176" t="s">
        <v>68</v>
      </c>
      <c r="AU143" s="176" t="s">
        <v>76</v>
      </c>
      <c r="AY143" s="175" t="s">
        <v>159</v>
      </c>
      <c r="BK143" s="177">
        <f>SUM(BK144:BK147)</f>
        <v>0</v>
      </c>
    </row>
    <row r="144" spans="1:65" s="2" customFormat="1" ht="33" customHeight="1">
      <c r="A144" s="36"/>
      <c r="B144" s="37"/>
      <c r="C144" s="180" t="s">
        <v>8</v>
      </c>
      <c r="D144" s="180" t="s">
        <v>161</v>
      </c>
      <c r="E144" s="181" t="s">
        <v>760</v>
      </c>
      <c r="F144" s="182" t="s">
        <v>761</v>
      </c>
      <c r="G144" s="183" t="s">
        <v>197</v>
      </c>
      <c r="H144" s="184">
        <v>8.14</v>
      </c>
      <c r="I144" s="185"/>
      <c r="J144" s="186">
        <f>ROUND(I144*H144,2)</f>
        <v>0</v>
      </c>
      <c r="K144" s="182" t="s">
        <v>459</v>
      </c>
      <c r="L144" s="41"/>
      <c r="M144" s="187" t="s">
        <v>19</v>
      </c>
      <c r="N144" s="188" t="s">
        <v>40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166</v>
      </c>
      <c r="AT144" s="191" t="s">
        <v>161</v>
      </c>
      <c r="AU144" s="191" t="s">
        <v>78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76</v>
      </c>
      <c r="BK144" s="192">
        <f>ROUND(I144*H144,2)</f>
        <v>0</v>
      </c>
      <c r="BL144" s="19" t="s">
        <v>166</v>
      </c>
      <c r="BM144" s="191" t="s">
        <v>1785</v>
      </c>
    </row>
    <row r="145" spans="1:65" s="13" customFormat="1" ht="11.25">
      <c r="B145" s="193"/>
      <c r="C145" s="194"/>
      <c r="D145" s="195" t="s">
        <v>168</v>
      </c>
      <c r="E145" s="196" t="s">
        <v>19</v>
      </c>
      <c r="F145" s="197" t="s">
        <v>1786</v>
      </c>
      <c r="G145" s="194"/>
      <c r="H145" s="198">
        <v>8.0399999999999991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168</v>
      </c>
      <c r="AU145" s="204" t="s">
        <v>78</v>
      </c>
      <c r="AV145" s="13" t="s">
        <v>78</v>
      </c>
      <c r="AW145" s="13" t="s">
        <v>31</v>
      </c>
      <c r="AX145" s="13" t="s">
        <v>69</v>
      </c>
      <c r="AY145" s="204" t="s">
        <v>159</v>
      </c>
    </row>
    <row r="146" spans="1:65" s="13" customFormat="1" ht="11.25">
      <c r="B146" s="193"/>
      <c r="C146" s="194"/>
      <c r="D146" s="195" t="s">
        <v>168</v>
      </c>
      <c r="E146" s="196" t="s">
        <v>19</v>
      </c>
      <c r="F146" s="197" t="s">
        <v>1787</v>
      </c>
      <c r="G146" s="194"/>
      <c r="H146" s="198">
        <v>0.1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168</v>
      </c>
      <c r="AU146" s="204" t="s">
        <v>78</v>
      </c>
      <c r="AV146" s="13" t="s">
        <v>78</v>
      </c>
      <c r="AW146" s="13" t="s">
        <v>31</v>
      </c>
      <c r="AX146" s="13" t="s">
        <v>69</v>
      </c>
      <c r="AY146" s="204" t="s">
        <v>159</v>
      </c>
    </row>
    <row r="147" spans="1:65" s="14" customFormat="1" ht="11.25">
      <c r="B147" s="205"/>
      <c r="C147" s="206"/>
      <c r="D147" s="195" t="s">
        <v>168</v>
      </c>
      <c r="E147" s="207" t="s">
        <v>19</v>
      </c>
      <c r="F147" s="208" t="s">
        <v>170</v>
      </c>
      <c r="G147" s="206"/>
      <c r="H147" s="209">
        <v>8.14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78</v>
      </c>
      <c r="AV147" s="14" t="s">
        <v>166</v>
      </c>
      <c r="AW147" s="14" t="s">
        <v>31</v>
      </c>
      <c r="AX147" s="14" t="s">
        <v>76</v>
      </c>
      <c r="AY147" s="215" t="s">
        <v>159</v>
      </c>
    </row>
    <row r="148" spans="1:65" s="12" customFormat="1" ht="22.9" customHeight="1">
      <c r="B148" s="164"/>
      <c r="C148" s="165"/>
      <c r="D148" s="166" t="s">
        <v>68</v>
      </c>
      <c r="E148" s="178" t="s">
        <v>185</v>
      </c>
      <c r="F148" s="178" t="s">
        <v>765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SUM(P149:P152)</f>
        <v>0</v>
      </c>
      <c r="Q148" s="172"/>
      <c r="R148" s="173">
        <f>SUM(R149:R152)</f>
        <v>73.5672</v>
      </c>
      <c r="S148" s="172"/>
      <c r="T148" s="174">
        <f>SUM(T149:T152)</f>
        <v>0</v>
      </c>
      <c r="AR148" s="175" t="s">
        <v>76</v>
      </c>
      <c r="AT148" s="176" t="s">
        <v>68</v>
      </c>
      <c r="AU148" s="176" t="s">
        <v>76</v>
      </c>
      <c r="AY148" s="175" t="s">
        <v>159</v>
      </c>
      <c r="BK148" s="177">
        <f>SUM(BK149:BK152)</f>
        <v>0</v>
      </c>
    </row>
    <row r="149" spans="1:65" s="2" customFormat="1" ht="24">
      <c r="A149" s="36"/>
      <c r="B149" s="37"/>
      <c r="C149" s="180" t="s">
        <v>243</v>
      </c>
      <c r="D149" s="180" t="s">
        <v>161</v>
      </c>
      <c r="E149" s="181" t="s">
        <v>766</v>
      </c>
      <c r="F149" s="182" t="s">
        <v>767</v>
      </c>
      <c r="G149" s="183" t="s">
        <v>164</v>
      </c>
      <c r="H149" s="184">
        <v>81.2</v>
      </c>
      <c r="I149" s="185"/>
      <c r="J149" s="186">
        <f>ROUND(I149*H149,2)</f>
        <v>0</v>
      </c>
      <c r="K149" s="182" t="s">
        <v>459</v>
      </c>
      <c r="L149" s="41"/>
      <c r="M149" s="187" t="s">
        <v>19</v>
      </c>
      <c r="N149" s="188" t="s">
        <v>40</v>
      </c>
      <c r="O149" s="66"/>
      <c r="P149" s="189">
        <f>O149*H149</f>
        <v>0</v>
      </c>
      <c r="Q149" s="189">
        <v>0.69</v>
      </c>
      <c r="R149" s="189">
        <f>Q149*H149</f>
        <v>56.027999999999999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166</v>
      </c>
      <c r="AT149" s="191" t="s">
        <v>161</v>
      </c>
      <c r="AU149" s="191" t="s">
        <v>78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166</v>
      </c>
      <c r="BM149" s="191" t="s">
        <v>1788</v>
      </c>
    </row>
    <row r="150" spans="1:65" s="13" customFormat="1" ht="11.25">
      <c r="B150" s="193"/>
      <c r="C150" s="194"/>
      <c r="D150" s="195" t="s">
        <v>168</v>
      </c>
      <c r="E150" s="196" t="s">
        <v>19</v>
      </c>
      <c r="F150" s="197" t="s">
        <v>1789</v>
      </c>
      <c r="G150" s="194"/>
      <c r="H150" s="198">
        <v>81.2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168</v>
      </c>
      <c r="AU150" s="204" t="s">
        <v>78</v>
      </c>
      <c r="AV150" s="13" t="s">
        <v>78</v>
      </c>
      <c r="AW150" s="13" t="s">
        <v>31</v>
      </c>
      <c r="AX150" s="13" t="s">
        <v>76</v>
      </c>
      <c r="AY150" s="204" t="s">
        <v>159</v>
      </c>
    </row>
    <row r="151" spans="1:65" s="2" customFormat="1" ht="33" customHeight="1">
      <c r="A151" s="36"/>
      <c r="B151" s="37"/>
      <c r="C151" s="180" t="s">
        <v>248</v>
      </c>
      <c r="D151" s="180" t="s">
        <v>161</v>
      </c>
      <c r="E151" s="181" t="s">
        <v>770</v>
      </c>
      <c r="F151" s="182" t="s">
        <v>771</v>
      </c>
      <c r="G151" s="183" t="s">
        <v>164</v>
      </c>
      <c r="H151" s="184">
        <v>81.2</v>
      </c>
      <c r="I151" s="185"/>
      <c r="J151" s="186">
        <f>ROUND(I151*H151,2)</f>
        <v>0</v>
      </c>
      <c r="K151" s="182" t="s">
        <v>459</v>
      </c>
      <c r="L151" s="41"/>
      <c r="M151" s="187" t="s">
        <v>19</v>
      </c>
      <c r="N151" s="188" t="s">
        <v>40</v>
      </c>
      <c r="O151" s="66"/>
      <c r="P151" s="189">
        <f>O151*H151</f>
        <v>0</v>
      </c>
      <c r="Q151" s="189">
        <v>0.216</v>
      </c>
      <c r="R151" s="189">
        <f>Q151*H151</f>
        <v>17.539200000000001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166</v>
      </c>
      <c r="AT151" s="191" t="s">
        <v>161</v>
      </c>
      <c r="AU151" s="191" t="s">
        <v>78</v>
      </c>
      <c r="AY151" s="19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76</v>
      </c>
      <c r="BK151" s="192">
        <f>ROUND(I151*H151,2)</f>
        <v>0</v>
      </c>
      <c r="BL151" s="19" t="s">
        <v>166</v>
      </c>
      <c r="BM151" s="191" t="s">
        <v>1790</v>
      </c>
    </row>
    <row r="152" spans="1:65" s="13" customFormat="1" ht="11.25">
      <c r="B152" s="193"/>
      <c r="C152" s="194"/>
      <c r="D152" s="195" t="s">
        <v>168</v>
      </c>
      <c r="E152" s="196" t="s">
        <v>19</v>
      </c>
      <c r="F152" s="197" t="s">
        <v>1791</v>
      </c>
      <c r="G152" s="194"/>
      <c r="H152" s="198">
        <v>81.2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168</v>
      </c>
      <c r="AU152" s="204" t="s">
        <v>78</v>
      </c>
      <c r="AV152" s="13" t="s">
        <v>78</v>
      </c>
      <c r="AW152" s="13" t="s">
        <v>31</v>
      </c>
      <c r="AX152" s="13" t="s">
        <v>76</v>
      </c>
      <c r="AY152" s="204" t="s">
        <v>159</v>
      </c>
    </row>
    <row r="153" spans="1:65" s="12" customFormat="1" ht="22.9" customHeight="1">
      <c r="B153" s="164"/>
      <c r="C153" s="165"/>
      <c r="D153" s="166" t="s">
        <v>68</v>
      </c>
      <c r="E153" s="178" t="s">
        <v>203</v>
      </c>
      <c r="F153" s="178" t="s">
        <v>337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SUM(P154:P196)</f>
        <v>0</v>
      </c>
      <c r="Q153" s="172"/>
      <c r="R153" s="173">
        <f>SUM(R154:R196)</f>
        <v>2.1553890939999998</v>
      </c>
      <c r="S153" s="172"/>
      <c r="T153" s="174">
        <f>SUM(T154:T196)</f>
        <v>0</v>
      </c>
      <c r="AR153" s="175" t="s">
        <v>76</v>
      </c>
      <c r="AT153" s="176" t="s">
        <v>68</v>
      </c>
      <c r="AU153" s="176" t="s">
        <v>76</v>
      </c>
      <c r="AY153" s="175" t="s">
        <v>159</v>
      </c>
      <c r="BK153" s="177">
        <f>SUM(BK154:BK196)</f>
        <v>0</v>
      </c>
    </row>
    <row r="154" spans="1:65" s="2" customFormat="1" ht="24">
      <c r="A154" s="36"/>
      <c r="B154" s="37"/>
      <c r="C154" s="180" t="s">
        <v>253</v>
      </c>
      <c r="D154" s="180" t="s">
        <v>161</v>
      </c>
      <c r="E154" s="181" t="s">
        <v>774</v>
      </c>
      <c r="F154" s="182" t="s">
        <v>775</v>
      </c>
      <c r="G154" s="183" t="s">
        <v>341</v>
      </c>
      <c r="H154" s="184">
        <v>1</v>
      </c>
      <c r="I154" s="185"/>
      <c r="J154" s="186">
        <f>ROUND(I154*H154,2)</f>
        <v>0</v>
      </c>
      <c r="K154" s="182" t="s">
        <v>459</v>
      </c>
      <c r="L154" s="41"/>
      <c r="M154" s="187" t="s">
        <v>19</v>
      </c>
      <c r="N154" s="188" t="s">
        <v>40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166</v>
      </c>
      <c r="AT154" s="191" t="s">
        <v>161</v>
      </c>
      <c r="AU154" s="191" t="s">
        <v>78</v>
      </c>
      <c r="AY154" s="19" t="s">
        <v>159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76</v>
      </c>
      <c r="BK154" s="192">
        <f>ROUND(I154*H154,2)</f>
        <v>0</v>
      </c>
      <c r="BL154" s="19" t="s">
        <v>166</v>
      </c>
      <c r="BM154" s="191" t="s">
        <v>1792</v>
      </c>
    </row>
    <row r="155" spans="1:65" s="2" customFormat="1" ht="33" customHeight="1">
      <c r="A155" s="36"/>
      <c r="B155" s="37"/>
      <c r="C155" s="180" t="s">
        <v>259</v>
      </c>
      <c r="D155" s="180" t="s">
        <v>161</v>
      </c>
      <c r="E155" s="181" t="s">
        <v>777</v>
      </c>
      <c r="F155" s="182" t="s">
        <v>778</v>
      </c>
      <c r="G155" s="183" t="s">
        <v>182</v>
      </c>
      <c r="H155" s="184">
        <v>80.400000000000006</v>
      </c>
      <c r="I155" s="185"/>
      <c r="J155" s="186">
        <f>ROUND(I155*H155,2)</f>
        <v>0</v>
      </c>
      <c r="K155" s="182" t="s">
        <v>459</v>
      </c>
      <c r="L155" s="41"/>
      <c r="M155" s="187" t="s">
        <v>19</v>
      </c>
      <c r="N155" s="188" t="s">
        <v>40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166</v>
      </c>
      <c r="AT155" s="191" t="s">
        <v>161</v>
      </c>
      <c r="AU155" s="191" t="s">
        <v>78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76</v>
      </c>
      <c r="BK155" s="192">
        <f>ROUND(I155*H155,2)</f>
        <v>0</v>
      </c>
      <c r="BL155" s="19" t="s">
        <v>166</v>
      </c>
      <c r="BM155" s="191" t="s">
        <v>1793</v>
      </c>
    </row>
    <row r="156" spans="1:65" s="13" customFormat="1" ht="11.25">
      <c r="B156" s="193"/>
      <c r="C156" s="194"/>
      <c r="D156" s="195" t="s">
        <v>168</v>
      </c>
      <c r="E156" s="196" t="s">
        <v>19</v>
      </c>
      <c r="F156" s="197" t="s">
        <v>1794</v>
      </c>
      <c r="G156" s="194"/>
      <c r="H156" s="198">
        <v>80.400000000000006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168</v>
      </c>
      <c r="AU156" s="204" t="s">
        <v>78</v>
      </c>
      <c r="AV156" s="13" t="s">
        <v>78</v>
      </c>
      <c r="AW156" s="13" t="s">
        <v>31</v>
      </c>
      <c r="AX156" s="13" t="s">
        <v>76</v>
      </c>
      <c r="AY156" s="204" t="s">
        <v>159</v>
      </c>
    </row>
    <row r="157" spans="1:65" s="2" customFormat="1" ht="21.75" customHeight="1">
      <c r="A157" s="36"/>
      <c r="B157" s="37"/>
      <c r="C157" s="216" t="s">
        <v>264</v>
      </c>
      <c r="D157" s="216" t="s">
        <v>238</v>
      </c>
      <c r="E157" s="217" t="s">
        <v>781</v>
      </c>
      <c r="F157" s="218" t="s">
        <v>782</v>
      </c>
      <c r="G157" s="219" t="s">
        <v>182</v>
      </c>
      <c r="H157" s="220">
        <v>81.203999999999994</v>
      </c>
      <c r="I157" s="221"/>
      <c r="J157" s="222">
        <f>ROUND(I157*H157,2)</f>
        <v>0</v>
      </c>
      <c r="K157" s="218" t="s">
        <v>459</v>
      </c>
      <c r="L157" s="223"/>
      <c r="M157" s="224" t="s">
        <v>19</v>
      </c>
      <c r="N157" s="225" t="s">
        <v>40</v>
      </c>
      <c r="O157" s="66"/>
      <c r="P157" s="189">
        <f>O157*H157</f>
        <v>0</v>
      </c>
      <c r="Q157" s="189">
        <v>1.4500000000000001E-2</v>
      </c>
      <c r="R157" s="189">
        <f>Q157*H157</f>
        <v>1.1774579999999999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203</v>
      </c>
      <c r="AT157" s="191" t="s">
        <v>238</v>
      </c>
      <c r="AU157" s="191" t="s">
        <v>78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166</v>
      </c>
      <c r="BM157" s="191" t="s">
        <v>1795</v>
      </c>
    </row>
    <row r="158" spans="1:65" s="13" customFormat="1" ht="11.25">
      <c r="B158" s="193"/>
      <c r="C158" s="194"/>
      <c r="D158" s="195" t="s">
        <v>168</v>
      </c>
      <c r="E158" s="194"/>
      <c r="F158" s="197" t="s">
        <v>1796</v>
      </c>
      <c r="G158" s="194"/>
      <c r="H158" s="198">
        <v>81.203999999999994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168</v>
      </c>
      <c r="AU158" s="204" t="s">
        <v>78</v>
      </c>
      <c r="AV158" s="13" t="s">
        <v>78</v>
      </c>
      <c r="AW158" s="13" t="s">
        <v>4</v>
      </c>
      <c r="AX158" s="13" t="s">
        <v>76</v>
      </c>
      <c r="AY158" s="204" t="s">
        <v>159</v>
      </c>
    </row>
    <row r="159" spans="1:65" s="2" customFormat="1" ht="24">
      <c r="A159" s="36"/>
      <c r="B159" s="37"/>
      <c r="C159" s="216" t="s">
        <v>7</v>
      </c>
      <c r="D159" s="216" t="s">
        <v>238</v>
      </c>
      <c r="E159" s="217" t="s">
        <v>785</v>
      </c>
      <c r="F159" s="218" t="s">
        <v>786</v>
      </c>
      <c r="G159" s="219" t="s">
        <v>341</v>
      </c>
      <c r="H159" s="220">
        <v>6</v>
      </c>
      <c r="I159" s="221"/>
      <c r="J159" s="222">
        <f t="shared" ref="J159:J173" si="0">ROUND(I159*H159,2)</f>
        <v>0</v>
      </c>
      <c r="K159" s="218" t="s">
        <v>787</v>
      </c>
      <c r="L159" s="223"/>
      <c r="M159" s="224" t="s">
        <v>19</v>
      </c>
      <c r="N159" s="225" t="s">
        <v>40</v>
      </c>
      <c r="O159" s="66"/>
      <c r="P159" s="189">
        <f t="shared" ref="P159:P173" si="1">O159*H159</f>
        <v>0</v>
      </c>
      <c r="Q159" s="189">
        <v>2.9999999999999997E-4</v>
      </c>
      <c r="R159" s="189">
        <f t="shared" ref="R159:R173" si="2">Q159*H159</f>
        <v>1.8E-3</v>
      </c>
      <c r="S159" s="189">
        <v>0</v>
      </c>
      <c r="T159" s="190">
        <f t="shared" ref="T159:T173" si="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203</v>
      </c>
      <c r="AT159" s="191" t="s">
        <v>238</v>
      </c>
      <c r="AU159" s="191" t="s">
        <v>78</v>
      </c>
      <c r="AY159" s="19" t="s">
        <v>159</v>
      </c>
      <c r="BE159" s="192">
        <f t="shared" ref="BE159:BE173" si="4">IF(N159="základní",J159,0)</f>
        <v>0</v>
      </c>
      <c r="BF159" s="192">
        <f t="shared" ref="BF159:BF173" si="5">IF(N159="snížená",J159,0)</f>
        <v>0</v>
      </c>
      <c r="BG159" s="192">
        <f t="shared" ref="BG159:BG173" si="6">IF(N159="zákl. přenesená",J159,0)</f>
        <v>0</v>
      </c>
      <c r="BH159" s="192">
        <f t="shared" ref="BH159:BH173" si="7">IF(N159="sníž. přenesená",J159,0)</f>
        <v>0</v>
      </c>
      <c r="BI159" s="192">
        <f t="shared" ref="BI159:BI173" si="8">IF(N159="nulová",J159,0)</f>
        <v>0</v>
      </c>
      <c r="BJ159" s="19" t="s">
        <v>76</v>
      </c>
      <c r="BK159" s="192">
        <f t="shared" ref="BK159:BK173" si="9">ROUND(I159*H159,2)</f>
        <v>0</v>
      </c>
      <c r="BL159" s="19" t="s">
        <v>166</v>
      </c>
      <c r="BM159" s="191" t="s">
        <v>1797</v>
      </c>
    </row>
    <row r="160" spans="1:65" s="2" customFormat="1" ht="44.25" customHeight="1">
      <c r="A160" s="36"/>
      <c r="B160" s="37"/>
      <c r="C160" s="180" t="s">
        <v>273</v>
      </c>
      <c r="D160" s="180" t="s">
        <v>161</v>
      </c>
      <c r="E160" s="181" t="s">
        <v>789</v>
      </c>
      <c r="F160" s="182" t="s">
        <v>790</v>
      </c>
      <c r="G160" s="183" t="s">
        <v>341</v>
      </c>
      <c r="H160" s="184">
        <v>5</v>
      </c>
      <c r="I160" s="185"/>
      <c r="J160" s="186">
        <f t="shared" si="0"/>
        <v>0</v>
      </c>
      <c r="K160" s="182" t="s">
        <v>459</v>
      </c>
      <c r="L160" s="41"/>
      <c r="M160" s="187" t="s">
        <v>19</v>
      </c>
      <c r="N160" s="188" t="s">
        <v>40</v>
      </c>
      <c r="O160" s="66"/>
      <c r="P160" s="189">
        <f t="shared" si="1"/>
        <v>0</v>
      </c>
      <c r="Q160" s="189">
        <v>1.6692E-3</v>
      </c>
      <c r="R160" s="189">
        <f t="shared" si="2"/>
        <v>8.3459999999999993E-3</v>
      </c>
      <c r="S160" s="189">
        <v>0</v>
      </c>
      <c r="T160" s="190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166</v>
      </c>
      <c r="AT160" s="191" t="s">
        <v>161</v>
      </c>
      <c r="AU160" s="191" t="s">
        <v>78</v>
      </c>
      <c r="AY160" s="19" t="s">
        <v>159</v>
      </c>
      <c r="BE160" s="192">
        <f t="shared" si="4"/>
        <v>0</v>
      </c>
      <c r="BF160" s="192">
        <f t="shared" si="5"/>
        <v>0</v>
      </c>
      <c r="BG160" s="192">
        <f t="shared" si="6"/>
        <v>0</v>
      </c>
      <c r="BH160" s="192">
        <f t="shared" si="7"/>
        <v>0</v>
      </c>
      <c r="BI160" s="192">
        <f t="shared" si="8"/>
        <v>0</v>
      </c>
      <c r="BJ160" s="19" t="s">
        <v>76</v>
      </c>
      <c r="BK160" s="192">
        <f t="shared" si="9"/>
        <v>0</v>
      </c>
      <c r="BL160" s="19" t="s">
        <v>166</v>
      </c>
      <c r="BM160" s="191" t="s">
        <v>1798</v>
      </c>
    </row>
    <row r="161" spans="1:65" s="2" customFormat="1" ht="33" customHeight="1">
      <c r="A161" s="36"/>
      <c r="B161" s="37"/>
      <c r="C161" s="216" t="s">
        <v>277</v>
      </c>
      <c r="D161" s="216" t="s">
        <v>238</v>
      </c>
      <c r="E161" s="217" t="s">
        <v>792</v>
      </c>
      <c r="F161" s="218" t="s">
        <v>793</v>
      </c>
      <c r="G161" s="219" t="s">
        <v>341</v>
      </c>
      <c r="H161" s="220">
        <v>2</v>
      </c>
      <c r="I161" s="221"/>
      <c r="J161" s="222">
        <f t="shared" si="0"/>
        <v>0</v>
      </c>
      <c r="K161" s="218" t="s">
        <v>459</v>
      </c>
      <c r="L161" s="223"/>
      <c r="M161" s="224" t="s">
        <v>19</v>
      </c>
      <c r="N161" s="225" t="s">
        <v>40</v>
      </c>
      <c r="O161" s="66"/>
      <c r="P161" s="189">
        <f t="shared" si="1"/>
        <v>0</v>
      </c>
      <c r="Q161" s="189">
        <v>7.1999999999999998E-3</v>
      </c>
      <c r="R161" s="189">
        <f t="shared" si="2"/>
        <v>1.44E-2</v>
      </c>
      <c r="S161" s="189">
        <v>0</v>
      </c>
      <c r="T161" s="190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203</v>
      </c>
      <c r="AT161" s="191" t="s">
        <v>238</v>
      </c>
      <c r="AU161" s="191" t="s">
        <v>78</v>
      </c>
      <c r="AY161" s="19" t="s">
        <v>159</v>
      </c>
      <c r="BE161" s="192">
        <f t="shared" si="4"/>
        <v>0</v>
      </c>
      <c r="BF161" s="192">
        <f t="shared" si="5"/>
        <v>0</v>
      </c>
      <c r="BG161" s="192">
        <f t="shared" si="6"/>
        <v>0</v>
      </c>
      <c r="BH161" s="192">
        <f t="shared" si="7"/>
        <v>0</v>
      </c>
      <c r="BI161" s="192">
        <f t="shared" si="8"/>
        <v>0</v>
      </c>
      <c r="BJ161" s="19" t="s">
        <v>76</v>
      </c>
      <c r="BK161" s="192">
        <f t="shared" si="9"/>
        <v>0</v>
      </c>
      <c r="BL161" s="19" t="s">
        <v>166</v>
      </c>
      <c r="BM161" s="191" t="s">
        <v>1799</v>
      </c>
    </row>
    <row r="162" spans="1:65" s="2" customFormat="1" ht="24">
      <c r="A162" s="36"/>
      <c r="B162" s="37"/>
      <c r="C162" s="216" t="s">
        <v>283</v>
      </c>
      <c r="D162" s="216" t="s">
        <v>238</v>
      </c>
      <c r="E162" s="217" t="s">
        <v>1378</v>
      </c>
      <c r="F162" s="218" t="s">
        <v>1379</v>
      </c>
      <c r="G162" s="219" t="s">
        <v>341</v>
      </c>
      <c r="H162" s="220">
        <v>1</v>
      </c>
      <c r="I162" s="221"/>
      <c r="J162" s="222">
        <f t="shared" si="0"/>
        <v>0</v>
      </c>
      <c r="K162" s="218" t="s">
        <v>459</v>
      </c>
      <c r="L162" s="223"/>
      <c r="M162" s="224" t="s">
        <v>19</v>
      </c>
      <c r="N162" s="225" t="s">
        <v>40</v>
      </c>
      <c r="O162" s="66"/>
      <c r="P162" s="189">
        <f t="shared" si="1"/>
        <v>0</v>
      </c>
      <c r="Q162" s="189">
        <v>1.09E-2</v>
      </c>
      <c r="R162" s="189">
        <f t="shared" si="2"/>
        <v>1.09E-2</v>
      </c>
      <c r="S162" s="189">
        <v>0</v>
      </c>
      <c r="T162" s="190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203</v>
      </c>
      <c r="AT162" s="191" t="s">
        <v>238</v>
      </c>
      <c r="AU162" s="191" t="s">
        <v>78</v>
      </c>
      <c r="AY162" s="19" t="s">
        <v>159</v>
      </c>
      <c r="BE162" s="192">
        <f t="shared" si="4"/>
        <v>0</v>
      </c>
      <c r="BF162" s="192">
        <f t="shared" si="5"/>
        <v>0</v>
      </c>
      <c r="BG162" s="192">
        <f t="shared" si="6"/>
        <v>0</v>
      </c>
      <c r="BH162" s="192">
        <f t="shared" si="7"/>
        <v>0</v>
      </c>
      <c r="BI162" s="192">
        <f t="shared" si="8"/>
        <v>0</v>
      </c>
      <c r="BJ162" s="19" t="s">
        <v>76</v>
      </c>
      <c r="BK162" s="192">
        <f t="shared" si="9"/>
        <v>0</v>
      </c>
      <c r="BL162" s="19" t="s">
        <v>166</v>
      </c>
      <c r="BM162" s="191" t="s">
        <v>1800</v>
      </c>
    </row>
    <row r="163" spans="1:65" s="2" customFormat="1" ht="24">
      <c r="A163" s="36"/>
      <c r="B163" s="37"/>
      <c r="C163" s="216" t="s">
        <v>287</v>
      </c>
      <c r="D163" s="216" t="s">
        <v>238</v>
      </c>
      <c r="E163" s="217" t="s">
        <v>1801</v>
      </c>
      <c r="F163" s="218" t="s">
        <v>1802</v>
      </c>
      <c r="G163" s="219" t="s">
        <v>341</v>
      </c>
      <c r="H163" s="220">
        <v>1</v>
      </c>
      <c r="I163" s="221"/>
      <c r="J163" s="222">
        <f t="shared" si="0"/>
        <v>0</v>
      </c>
      <c r="K163" s="218" t="s">
        <v>459</v>
      </c>
      <c r="L163" s="223"/>
      <c r="M163" s="224" t="s">
        <v>19</v>
      </c>
      <c r="N163" s="225" t="s">
        <v>40</v>
      </c>
      <c r="O163" s="66"/>
      <c r="P163" s="189">
        <f t="shared" si="1"/>
        <v>0</v>
      </c>
      <c r="Q163" s="189">
        <v>1.6E-2</v>
      </c>
      <c r="R163" s="189">
        <f t="shared" si="2"/>
        <v>1.6E-2</v>
      </c>
      <c r="S163" s="189">
        <v>0</v>
      </c>
      <c r="T163" s="190">
        <f t="shared" si="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203</v>
      </c>
      <c r="AT163" s="191" t="s">
        <v>238</v>
      </c>
      <c r="AU163" s="191" t="s">
        <v>78</v>
      </c>
      <c r="AY163" s="19" t="s">
        <v>159</v>
      </c>
      <c r="BE163" s="192">
        <f t="shared" si="4"/>
        <v>0</v>
      </c>
      <c r="BF163" s="192">
        <f t="shared" si="5"/>
        <v>0</v>
      </c>
      <c r="BG163" s="192">
        <f t="shared" si="6"/>
        <v>0</v>
      </c>
      <c r="BH163" s="192">
        <f t="shared" si="7"/>
        <v>0</v>
      </c>
      <c r="BI163" s="192">
        <f t="shared" si="8"/>
        <v>0</v>
      </c>
      <c r="BJ163" s="19" t="s">
        <v>76</v>
      </c>
      <c r="BK163" s="192">
        <f t="shared" si="9"/>
        <v>0</v>
      </c>
      <c r="BL163" s="19" t="s">
        <v>166</v>
      </c>
      <c r="BM163" s="191" t="s">
        <v>1803</v>
      </c>
    </row>
    <row r="164" spans="1:65" s="2" customFormat="1" ht="16.5" customHeight="1">
      <c r="A164" s="36"/>
      <c r="B164" s="37"/>
      <c r="C164" s="216" t="s">
        <v>292</v>
      </c>
      <c r="D164" s="216" t="s">
        <v>238</v>
      </c>
      <c r="E164" s="217" t="s">
        <v>1804</v>
      </c>
      <c r="F164" s="218" t="s">
        <v>1805</v>
      </c>
      <c r="G164" s="219" t="s">
        <v>341</v>
      </c>
      <c r="H164" s="220">
        <v>1</v>
      </c>
      <c r="I164" s="221"/>
      <c r="J164" s="222">
        <f t="shared" si="0"/>
        <v>0</v>
      </c>
      <c r="K164" s="218" t="s">
        <v>459</v>
      </c>
      <c r="L164" s="223"/>
      <c r="M164" s="224" t="s">
        <v>19</v>
      </c>
      <c r="N164" s="225" t="s">
        <v>40</v>
      </c>
      <c r="O164" s="66"/>
      <c r="P164" s="189">
        <f t="shared" si="1"/>
        <v>0</v>
      </c>
      <c r="Q164" s="189">
        <v>1.12E-2</v>
      </c>
      <c r="R164" s="189">
        <f t="shared" si="2"/>
        <v>1.12E-2</v>
      </c>
      <c r="S164" s="189">
        <v>0</v>
      </c>
      <c r="T164" s="190">
        <f t="shared" si="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203</v>
      </c>
      <c r="AT164" s="191" t="s">
        <v>238</v>
      </c>
      <c r="AU164" s="191" t="s">
        <v>78</v>
      </c>
      <c r="AY164" s="19" t="s">
        <v>159</v>
      </c>
      <c r="BE164" s="192">
        <f t="shared" si="4"/>
        <v>0</v>
      </c>
      <c r="BF164" s="192">
        <f t="shared" si="5"/>
        <v>0</v>
      </c>
      <c r="BG164" s="192">
        <f t="shared" si="6"/>
        <v>0</v>
      </c>
      <c r="BH164" s="192">
        <f t="shared" si="7"/>
        <v>0</v>
      </c>
      <c r="BI164" s="192">
        <f t="shared" si="8"/>
        <v>0</v>
      </c>
      <c r="BJ164" s="19" t="s">
        <v>76</v>
      </c>
      <c r="BK164" s="192">
        <f t="shared" si="9"/>
        <v>0</v>
      </c>
      <c r="BL164" s="19" t="s">
        <v>166</v>
      </c>
      <c r="BM164" s="191" t="s">
        <v>1806</v>
      </c>
    </row>
    <row r="165" spans="1:65" s="2" customFormat="1" ht="24">
      <c r="A165" s="36"/>
      <c r="B165" s="37"/>
      <c r="C165" s="216" t="s">
        <v>296</v>
      </c>
      <c r="D165" s="216" t="s">
        <v>238</v>
      </c>
      <c r="E165" s="217" t="s">
        <v>798</v>
      </c>
      <c r="F165" s="218" t="s">
        <v>799</v>
      </c>
      <c r="G165" s="219" t="s">
        <v>458</v>
      </c>
      <c r="H165" s="220">
        <v>10</v>
      </c>
      <c r="I165" s="221"/>
      <c r="J165" s="222">
        <f t="shared" si="0"/>
        <v>0</v>
      </c>
      <c r="K165" s="218" t="s">
        <v>19</v>
      </c>
      <c r="L165" s="223"/>
      <c r="M165" s="224" t="s">
        <v>19</v>
      </c>
      <c r="N165" s="225" t="s">
        <v>40</v>
      </c>
      <c r="O165" s="66"/>
      <c r="P165" s="189">
        <f t="shared" si="1"/>
        <v>0</v>
      </c>
      <c r="Q165" s="189">
        <v>1.3599999999999999E-2</v>
      </c>
      <c r="R165" s="189">
        <f t="shared" si="2"/>
        <v>0.13599999999999998</v>
      </c>
      <c r="S165" s="189">
        <v>0</v>
      </c>
      <c r="T165" s="190">
        <f t="shared" si="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203</v>
      </c>
      <c r="AT165" s="191" t="s">
        <v>238</v>
      </c>
      <c r="AU165" s="191" t="s">
        <v>78</v>
      </c>
      <c r="AY165" s="19" t="s">
        <v>159</v>
      </c>
      <c r="BE165" s="192">
        <f t="shared" si="4"/>
        <v>0</v>
      </c>
      <c r="BF165" s="192">
        <f t="shared" si="5"/>
        <v>0</v>
      </c>
      <c r="BG165" s="192">
        <f t="shared" si="6"/>
        <v>0</v>
      </c>
      <c r="BH165" s="192">
        <f t="shared" si="7"/>
        <v>0</v>
      </c>
      <c r="BI165" s="192">
        <f t="shared" si="8"/>
        <v>0</v>
      </c>
      <c r="BJ165" s="19" t="s">
        <v>76</v>
      </c>
      <c r="BK165" s="192">
        <f t="shared" si="9"/>
        <v>0</v>
      </c>
      <c r="BL165" s="19" t="s">
        <v>166</v>
      </c>
      <c r="BM165" s="191" t="s">
        <v>1807</v>
      </c>
    </row>
    <row r="166" spans="1:65" s="2" customFormat="1" ht="48">
      <c r="A166" s="36"/>
      <c r="B166" s="37"/>
      <c r="C166" s="180" t="s">
        <v>300</v>
      </c>
      <c r="D166" s="180" t="s">
        <v>161</v>
      </c>
      <c r="E166" s="181" t="s">
        <v>801</v>
      </c>
      <c r="F166" s="182" t="s">
        <v>802</v>
      </c>
      <c r="G166" s="183" t="s">
        <v>341</v>
      </c>
      <c r="H166" s="184">
        <v>1</v>
      </c>
      <c r="I166" s="185"/>
      <c r="J166" s="186">
        <f t="shared" si="0"/>
        <v>0</v>
      </c>
      <c r="K166" s="182" t="s">
        <v>459</v>
      </c>
      <c r="L166" s="41"/>
      <c r="M166" s="187" t="s">
        <v>19</v>
      </c>
      <c r="N166" s="188" t="s">
        <v>40</v>
      </c>
      <c r="O166" s="66"/>
      <c r="P166" s="189">
        <f t="shared" si="1"/>
        <v>0</v>
      </c>
      <c r="Q166" s="189">
        <v>0</v>
      </c>
      <c r="R166" s="189">
        <f t="shared" si="2"/>
        <v>0</v>
      </c>
      <c r="S166" s="189">
        <v>0</v>
      </c>
      <c r="T166" s="190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166</v>
      </c>
      <c r="AT166" s="191" t="s">
        <v>161</v>
      </c>
      <c r="AU166" s="191" t="s">
        <v>78</v>
      </c>
      <c r="AY166" s="19" t="s">
        <v>159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9" t="s">
        <v>76</v>
      </c>
      <c r="BK166" s="192">
        <f t="shared" si="9"/>
        <v>0</v>
      </c>
      <c r="BL166" s="19" t="s">
        <v>166</v>
      </c>
      <c r="BM166" s="191" t="s">
        <v>1808</v>
      </c>
    </row>
    <row r="167" spans="1:65" s="2" customFormat="1" ht="33" customHeight="1">
      <c r="A167" s="36"/>
      <c r="B167" s="37"/>
      <c r="C167" s="216" t="s">
        <v>304</v>
      </c>
      <c r="D167" s="216" t="s">
        <v>238</v>
      </c>
      <c r="E167" s="217" t="s">
        <v>804</v>
      </c>
      <c r="F167" s="218" t="s">
        <v>805</v>
      </c>
      <c r="G167" s="219" t="s">
        <v>341</v>
      </c>
      <c r="H167" s="220">
        <v>1</v>
      </c>
      <c r="I167" s="221"/>
      <c r="J167" s="222">
        <f t="shared" si="0"/>
        <v>0</v>
      </c>
      <c r="K167" s="218" t="s">
        <v>459</v>
      </c>
      <c r="L167" s="223"/>
      <c r="M167" s="224" t="s">
        <v>19</v>
      </c>
      <c r="N167" s="225" t="s">
        <v>40</v>
      </c>
      <c r="O167" s="66"/>
      <c r="P167" s="189">
        <f t="shared" si="1"/>
        <v>0</v>
      </c>
      <c r="Q167" s="189">
        <v>1.2999999999999999E-2</v>
      </c>
      <c r="R167" s="189">
        <f t="shared" si="2"/>
        <v>1.2999999999999999E-2</v>
      </c>
      <c r="S167" s="189">
        <v>0</v>
      </c>
      <c r="T167" s="190">
        <f t="shared" si="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203</v>
      </c>
      <c r="AT167" s="191" t="s">
        <v>238</v>
      </c>
      <c r="AU167" s="191" t="s">
        <v>78</v>
      </c>
      <c r="AY167" s="19" t="s">
        <v>159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9" t="s">
        <v>76</v>
      </c>
      <c r="BK167" s="192">
        <f t="shared" si="9"/>
        <v>0</v>
      </c>
      <c r="BL167" s="19" t="s">
        <v>166</v>
      </c>
      <c r="BM167" s="191" t="s">
        <v>1809</v>
      </c>
    </row>
    <row r="168" spans="1:65" s="2" customFormat="1" ht="44.25" customHeight="1">
      <c r="A168" s="36"/>
      <c r="B168" s="37"/>
      <c r="C168" s="180" t="s">
        <v>309</v>
      </c>
      <c r="D168" s="180" t="s">
        <v>161</v>
      </c>
      <c r="E168" s="181" t="s">
        <v>1810</v>
      </c>
      <c r="F168" s="182" t="s">
        <v>1811</v>
      </c>
      <c r="G168" s="183" t="s">
        <v>341</v>
      </c>
      <c r="H168" s="184">
        <v>1</v>
      </c>
      <c r="I168" s="185"/>
      <c r="J168" s="186">
        <f t="shared" si="0"/>
        <v>0</v>
      </c>
      <c r="K168" s="182" t="s">
        <v>459</v>
      </c>
      <c r="L168" s="41"/>
      <c r="M168" s="187" t="s">
        <v>19</v>
      </c>
      <c r="N168" s="188" t="s">
        <v>40</v>
      </c>
      <c r="O168" s="66"/>
      <c r="P168" s="189">
        <f t="shared" si="1"/>
        <v>0</v>
      </c>
      <c r="Q168" s="189">
        <v>1.7099999999999999E-3</v>
      </c>
      <c r="R168" s="189">
        <f t="shared" si="2"/>
        <v>1.7099999999999999E-3</v>
      </c>
      <c r="S168" s="189">
        <v>0</v>
      </c>
      <c r="T168" s="190">
        <f t="shared" si="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166</v>
      </c>
      <c r="AT168" s="191" t="s">
        <v>161</v>
      </c>
      <c r="AU168" s="191" t="s">
        <v>78</v>
      </c>
      <c r="AY168" s="19" t="s">
        <v>159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9" t="s">
        <v>76</v>
      </c>
      <c r="BK168" s="192">
        <f t="shared" si="9"/>
        <v>0</v>
      </c>
      <c r="BL168" s="19" t="s">
        <v>166</v>
      </c>
      <c r="BM168" s="191" t="s">
        <v>1812</v>
      </c>
    </row>
    <row r="169" spans="1:65" s="2" customFormat="1" ht="24">
      <c r="A169" s="36"/>
      <c r="B169" s="37"/>
      <c r="C169" s="216" t="s">
        <v>314</v>
      </c>
      <c r="D169" s="216" t="s">
        <v>238</v>
      </c>
      <c r="E169" s="217" t="s">
        <v>1813</v>
      </c>
      <c r="F169" s="218" t="s">
        <v>1814</v>
      </c>
      <c r="G169" s="219" t="s">
        <v>341</v>
      </c>
      <c r="H169" s="220">
        <v>1</v>
      </c>
      <c r="I169" s="221"/>
      <c r="J169" s="222">
        <f t="shared" si="0"/>
        <v>0</v>
      </c>
      <c r="K169" s="218" t="s">
        <v>459</v>
      </c>
      <c r="L169" s="223"/>
      <c r="M169" s="224" t="s">
        <v>19</v>
      </c>
      <c r="N169" s="225" t="s">
        <v>40</v>
      </c>
      <c r="O169" s="66"/>
      <c r="P169" s="189">
        <f t="shared" si="1"/>
        <v>0</v>
      </c>
      <c r="Q169" s="189">
        <v>1.49E-2</v>
      </c>
      <c r="R169" s="189">
        <f t="shared" si="2"/>
        <v>1.49E-2</v>
      </c>
      <c r="S169" s="189">
        <v>0</v>
      </c>
      <c r="T169" s="190">
        <f t="shared" si="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203</v>
      </c>
      <c r="AT169" s="191" t="s">
        <v>238</v>
      </c>
      <c r="AU169" s="191" t="s">
        <v>78</v>
      </c>
      <c r="AY169" s="19" t="s">
        <v>159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9" t="s">
        <v>76</v>
      </c>
      <c r="BK169" s="192">
        <f t="shared" si="9"/>
        <v>0</v>
      </c>
      <c r="BL169" s="19" t="s">
        <v>166</v>
      </c>
      <c r="BM169" s="191" t="s">
        <v>1815</v>
      </c>
    </row>
    <row r="170" spans="1:65" s="2" customFormat="1" ht="36">
      <c r="A170" s="36"/>
      <c r="B170" s="37"/>
      <c r="C170" s="180" t="s">
        <v>321</v>
      </c>
      <c r="D170" s="180" t="s">
        <v>161</v>
      </c>
      <c r="E170" s="181" t="s">
        <v>1816</v>
      </c>
      <c r="F170" s="182" t="s">
        <v>1817</v>
      </c>
      <c r="G170" s="183" t="s">
        <v>182</v>
      </c>
      <c r="H170" s="184">
        <v>1</v>
      </c>
      <c r="I170" s="185"/>
      <c r="J170" s="186">
        <f t="shared" si="0"/>
        <v>0</v>
      </c>
      <c r="K170" s="182" t="s">
        <v>459</v>
      </c>
      <c r="L170" s="41"/>
      <c r="M170" s="187" t="s">
        <v>19</v>
      </c>
      <c r="N170" s="188" t="s">
        <v>40</v>
      </c>
      <c r="O170" s="66"/>
      <c r="P170" s="189">
        <f t="shared" si="1"/>
        <v>0</v>
      </c>
      <c r="Q170" s="189">
        <v>0</v>
      </c>
      <c r="R170" s="189">
        <f t="shared" si="2"/>
        <v>0</v>
      </c>
      <c r="S170" s="189">
        <v>0</v>
      </c>
      <c r="T170" s="190">
        <f t="shared" si="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166</v>
      </c>
      <c r="AT170" s="191" t="s">
        <v>161</v>
      </c>
      <c r="AU170" s="191" t="s">
        <v>78</v>
      </c>
      <c r="AY170" s="19" t="s">
        <v>159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9" t="s">
        <v>76</v>
      </c>
      <c r="BK170" s="192">
        <f t="shared" si="9"/>
        <v>0</v>
      </c>
      <c r="BL170" s="19" t="s">
        <v>166</v>
      </c>
      <c r="BM170" s="191" t="s">
        <v>1818</v>
      </c>
    </row>
    <row r="171" spans="1:65" s="2" customFormat="1" ht="21.75" customHeight="1">
      <c r="A171" s="36"/>
      <c r="B171" s="37"/>
      <c r="C171" s="216" t="s">
        <v>325</v>
      </c>
      <c r="D171" s="216" t="s">
        <v>238</v>
      </c>
      <c r="E171" s="217" t="s">
        <v>1819</v>
      </c>
      <c r="F171" s="218" t="s">
        <v>1820</v>
      </c>
      <c r="G171" s="219" t="s">
        <v>182</v>
      </c>
      <c r="H171" s="220">
        <v>1</v>
      </c>
      <c r="I171" s="221"/>
      <c r="J171" s="222">
        <f t="shared" si="0"/>
        <v>0</v>
      </c>
      <c r="K171" s="218" t="s">
        <v>459</v>
      </c>
      <c r="L171" s="223"/>
      <c r="M171" s="224" t="s">
        <v>19</v>
      </c>
      <c r="N171" s="225" t="s">
        <v>40</v>
      </c>
      <c r="O171" s="66"/>
      <c r="P171" s="189">
        <f t="shared" si="1"/>
        <v>0</v>
      </c>
      <c r="Q171" s="189">
        <v>2.1099999999999999E-3</v>
      </c>
      <c r="R171" s="189">
        <f t="shared" si="2"/>
        <v>2.1099999999999999E-3</v>
      </c>
      <c r="S171" s="189">
        <v>0</v>
      </c>
      <c r="T171" s="190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203</v>
      </c>
      <c r="AT171" s="191" t="s">
        <v>238</v>
      </c>
      <c r="AU171" s="191" t="s">
        <v>78</v>
      </c>
      <c r="AY171" s="19" t="s">
        <v>159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9" t="s">
        <v>76</v>
      </c>
      <c r="BK171" s="192">
        <f t="shared" si="9"/>
        <v>0</v>
      </c>
      <c r="BL171" s="19" t="s">
        <v>166</v>
      </c>
      <c r="BM171" s="191" t="s">
        <v>1821</v>
      </c>
    </row>
    <row r="172" spans="1:65" s="2" customFormat="1" ht="36">
      <c r="A172" s="36"/>
      <c r="B172" s="37"/>
      <c r="C172" s="180" t="s">
        <v>329</v>
      </c>
      <c r="D172" s="180" t="s">
        <v>161</v>
      </c>
      <c r="E172" s="181" t="s">
        <v>1816</v>
      </c>
      <c r="F172" s="182" t="s">
        <v>1817</v>
      </c>
      <c r="G172" s="183" t="s">
        <v>182</v>
      </c>
      <c r="H172" s="184">
        <v>1</v>
      </c>
      <c r="I172" s="185"/>
      <c r="J172" s="186">
        <f t="shared" si="0"/>
        <v>0</v>
      </c>
      <c r="K172" s="182" t="s">
        <v>459</v>
      </c>
      <c r="L172" s="41"/>
      <c r="M172" s="187" t="s">
        <v>19</v>
      </c>
      <c r="N172" s="188" t="s">
        <v>40</v>
      </c>
      <c r="O172" s="66"/>
      <c r="P172" s="189">
        <f t="shared" si="1"/>
        <v>0</v>
      </c>
      <c r="Q172" s="189">
        <v>0</v>
      </c>
      <c r="R172" s="189">
        <f t="shared" si="2"/>
        <v>0</v>
      </c>
      <c r="S172" s="189">
        <v>0</v>
      </c>
      <c r="T172" s="190">
        <f t="shared" si="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166</v>
      </c>
      <c r="AT172" s="191" t="s">
        <v>161</v>
      </c>
      <c r="AU172" s="191" t="s">
        <v>78</v>
      </c>
      <c r="AY172" s="19" t="s">
        <v>159</v>
      </c>
      <c r="BE172" s="192">
        <f t="shared" si="4"/>
        <v>0</v>
      </c>
      <c r="BF172" s="192">
        <f t="shared" si="5"/>
        <v>0</v>
      </c>
      <c r="BG172" s="192">
        <f t="shared" si="6"/>
        <v>0</v>
      </c>
      <c r="BH172" s="192">
        <f t="shared" si="7"/>
        <v>0</v>
      </c>
      <c r="BI172" s="192">
        <f t="shared" si="8"/>
        <v>0</v>
      </c>
      <c r="BJ172" s="19" t="s">
        <v>76</v>
      </c>
      <c r="BK172" s="192">
        <f t="shared" si="9"/>
        <v>0</v>
      </c>
      <c r="BL172" s="19" t="s">
        <v>166</v>
      </c>
      <c r="BM172" s="191" t="s">
        <v>1822</v>
      </c>
    </row>
    <row r="173" spans="1:65" s="2" customFormat="1" ht="21.75" customHeight="1">
      <c r="A173" s="36"/>
      <c r="B173" s="37"/>
      <c r="C173" s="216" t="s">
        <v>333</v>
      </c>
      <c r="D173" s="216" t="s">
        <v>238</v>
      </c>
      <c r="E173" s="217" t="s">
        <v>1819</v>
      </c>
      <c r="F173" s="218" t="s">
        <v>1820</v>
      </c>
      <c r="G173" s="219" t="s">
        <v>182</v>
      </c>
      <c r="H173" s="220">
        <v>1.0149999999999999</v>
      </c>
      <c r="I173" s="221"/>
      <c r="J173" s="222">
        <f t="shared" si="0"/>
        <v>0</v>
      </c>
      <c r="K173" s="218" t="s">
        <v>459</v>
      </c>
      <c r="L173" s="223"/>
      <c r="M173" s="224" t="s">
        <v>19</v>
      </c>
      <c r="N173" s="225" t="s">
        <v>40</v>
      </c>
      <c r="O173" s="66"/>
      <c r="P173" s="189">
        <f t="shared" si="1"/>
        <v>0</v>
      </c>
      <c r="Q173" s="189">
        <v>2.1099999999999999E-3</v>
      </c>
      <c r="R173" s="189">
        <f t="shared" si="2"/>
        <v>2.1416499999999997E-3</v>
      </c>
      <c r="S173" s="189">
        <v>0</v>
      </c>
      <c r="T173" s="190">
        <f t="shared" si="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203</v>
      </c>
      <c r="AT173" s="191" t="s">
        <v>238</v>
      </c>
      <c r="AU173" s="191" t="s">
        <v>78</v>
      </c>
      <c r="AY173" s="19" t="s">
        <v>159</v>
      </c>
      <c r="BE173" s="192">
        <f t="shared" si="4"/>
        <v>0</v>
      </c>
      <c r="BF173" s="192">
        <f t="shared" si="5"/>
        <v>0</v>
      </c>
      <c r="BG173" s="192">
        <f t="shared" si="6"/>
        <v>0</v>
      </c>
      <c r="BH173" s="192">
        <f t="shared" si="7"/>
        <v>0</v>
      </c>
      <c r="BI173" s="192">
        <f t="shared" si="8"/>
        <v>0</v>
      </c>
      <c r="BJ173" s="19" t="s">
        <v>76</v>
      </c>
      <c r="BK173" s="192">
        <f t="shared" si="9"/>
        <v>0</v>
      </c>
      <c r="BL173" s="19" t="s">
        <v>166</v>
      </c>
      <c r="BM173" s="191" t="s">
        <v>1823</v>
      </c>
    </row>
    <row r="174" spans="1:65" s="13" customFormat="1" ht="11.25">
      <c r="B174" s="193"/>
      <c r="C174" s="194"/>
      <c r="D174" s="195" t="s">
        <v>168</v>
      </c>
      <c r="E174" s="194"/>
      <c r="F174" s="197" t="s">
        <v>814</v>
      </c>
      <c r="G174" s="194"/>
      <c r="H174" s="198">
        <v>1.0149999999999999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168</v>
      </c>
      <c r="AU174" s="204" t="s">
        <v>78</v>
      </c>
      <c r="AV174" s="13" t="s">
        <v>78</v>
      </c>
      <c r="AW174" s="13" t="s">
        <v>4</v>
      </c>
      <c r="AX174" s="13" t="s">
        <v>76</v>
      </c>
      <c r="AY174" s="204" t="s">
        <v>159</v>
      </c>
    </row>
    <row r="175" spans="1:65" s="2" customFormat="1" ht="33" customHeight="1">
      <c r="A175" s="36"/>
      <c r="B175" s="37"/>
      <c r="C175" s="180" t="s">
        <v>338</v>
      </c>
      <c r="D175" s="180" t="s">
        <v>161</v>
      </c>
      <c r="E175" s="181" t="s">
        <v>1824</v>
      </c>
      <c r="F175" s="182" t="s">
        <v>1825</v>
      </c>
      <c r="G175" s="183" t="s">
        <v>341</v>
      </c>
      <c r="H175" s="184">
        <v>1</v>
      </c>
      <c r="I175" s="185"/>
      <c r="J175" s="186">
        <f>ROUND(I175*H175,2)</f>
        <v>0</v>
      </c>
      <c r="K175" s="182" t="s">
        <v>19</v>
      </c>
      <c r="L175" s="41"/>
      <c r="M175" s="187" t="s">
        <v>19</v>
      </c>
      <c r="N175" s="188" t="s">
        <v>40</v>
      </c>
      <c r="O175" s="66"/>
      <c r="P175" s="189">
        <f>O175*H175</f>
        <v>0</v>
      </c>
      <c r="Q175" s="189">
        <v>1.6299999999999999E-3</v>
      </c>
      <c r="R175" s="189">
        <f>Q175*H175</f>
        <v>1.6299999999999999E-3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166</v>
      </c>
      <c r="AT175" s="191" t="s">
        <v>161</v>
      </c>
      <c r="AU175" s="191" t="s">
        <v>78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76</v>
      </c>
      <c r="BK175" s="192">
        <f>ROUND(I175*H175,2)</f>
        <v>0</v>
      </c>
      <c r="BL175" s="19" t="s">
        <v>166</v>
      </c>
      <c r="BM175" s="191" t="s">
        <v>1826</v>
      </c>
    </row>
    <row r="176" spans="1:65" s="2" customFormat="1" ht="24.2" customHeight="1">
      <c r="A176" s="36"/>
      <c r="B176" s="37"/>
      <c r="C176" s="216" t="s">
        <v>343</v>
      </c>
      <c r="D176" s="216" t="s">
        <v>238</v>
      </c>
      <c r="E176" s="217" t="s">
        <v>795</v>
      </c>
      <c r="F176" s="218" t="s">
        <v>796</v>
      </c>
      <c r="G176" s="219" t="s">
        <v>341</v>
      </c>
      <c r="H176" s="220">
        <v>1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40</v>
      </c>
      <c r="O176" s="66"/>
      <c r="P176" s="189">
        <f>O176*H176</f>
        <v>0</v>
      </c>
      <c r="Q176" s="189">
        <v>6.8999999999999999E-3</v>
      </c>
      <c r="R176" s="189">
        <f>Q176*H176</f>
        <v>6.8999999999999999E-3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203</v>
      </c>
      <c r="AT176" s="191" t="s">
        <v>238</v>
      </c>
      <c r="AU176" s="191" t="s">
        <v>78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166</v>
      </c>
      <c r="BM176" s="191" t="s">
        <v>1827</v>
      </c>
    </row>
    <row r="177" spans="1:65" s="2" customFormat="1" ht="44.25" customHeight="1">
      <c r="A177" s="36"/>
      <c r="B177" s="37"/>
      <c r="C177" s="180" t="s">
        <v>347</v>
      </c>
      <c r="D177" s="180" t="s">
        <v>161</v>
      </c>
      <c r="E177" s="181" t="s">
        <v>845</v>
      </c>
      <c r="F177" s="182" t="s">
        <v>846</v>
      </c>
      <c r="G177" s="183" t="s">
        <v>341</v>
      </c>
      <c r="H177" s="184">
        <v>2</v>
      </c>
      <c r="I177" s="185"/>
      <c r="J177" s="186">
        <f>ROUND(I177*H177,2)</f>
        <v>0</v>
      </c>
      <c r="K177" s="182" t="s">
        <v>459</v>
      </c>
      <c r="L177" s="41"/>
      <c r="M177" s="187" t="s">
        <v>19</v>
      </c>
      <c r="N177" s="188" t="s">
        <v>40</v>
      </c>
      <c r="O177" s="66"/>
      <c r="P177" s="189">
        <f>O177*H177</f>
        <v>0</v>
      </c>
      <c r="Q177" s="189">
        <v>1.61652E-3</v>
      </c>
      <c r="R177" s="189">
        <f>Q177*H177</f>
        <v>3.23304E-3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166</v>
      </c>
      <c r="AT177" s="191" t="s">
        <v>161</v>
      </c>
      <c r="AU177" s="191" t="s">
        <v>78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76</v>
      </c>
      <c r="BK177" s="192">
        <f>ROUND(I177*H177,2)</f>
        <v>0</v>
      </c>
      <c r="BL177" s="19" t="s">
        <v>166</v>
      </c>
      <c r="BM177" s="191" t="s">
        <v>1828</v>
      </c>
    </row>
    <row r="178" spans="1:65" s="2" customFormat="1" ht="24.2" customHeight="1">
      <c r="A178" s="36"/>
      <c r="B178" s="37"/>
      <c r="C178" s="216" t="s">
        <v>351</v>
      </c>
      <c r="D178" s="216" t="s">
        <v>238</v>
      </c>
      <c r="E178" s="217" t="s">
        <v>848</v>
      </c>
      <c r="F178" s="218" t="s">
        <v>849</v>
      </c>
      <c r="G178" s="219" t="s">
        <v>341</v>
      </c>
      <c r="H178" s="220">
        <v>2</v>
      </c>
      <c r="I178" s="221"/>
      <c r="J178" s="222">
        <f>ROUND(I178*H178,2)</f>
        <v>0</v>
      </c>
      <c r="K178" s="218" t="s">
        <v>19</v>
      </c>
      <c r="L178" s="223"/>
      <c r="M178" s="224" t="s">
        <v>19</v>
      </c>
      <c r="N178" s="225" t="s">
        <v>40</v>
      </c>
      <c r="O178" s="66"/>
      <c r="P178" s="189">
        <f>O178*H178</f>
        <v>0</v>
      </c>
      <c r="Q178" s="189">
        <v>1.6199999999999999E-2</v>
      </c>
      <c r="R178" s="189">
        <f>Q178*H178</f>
        <v>3.2399999999999998E-2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203</v>
      </c>
      <c r="AT178" s="191" t="s">
        <v>238</v>
      </c>
      <c r="AU178" s="191" t="s">
        <v>78</v>
      </c>
      <c r="AY178" s="19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76</v>
      </c>
      <c r="BK178" s="192">
        <f>ROUND(I178*H178,2)</f>
        <v>0</v>
      </c>
      <c r="BL178" s="19" t="s">
        <v>166</v>
      </c>
      <c r="BM178" s="191" t="s">
        <v>1829</v>
      </c>
    </row>
    <row r="179" spans="1:65" s="13" customFormat="1" ht="11.25">
      <c r="B179" s="193"/>
      <c r="C179" s="194"/>
      <c r="D179" s="195" t="s">
        <v>168</v>
      </c>
      <c r="E179" s="196" t="s">
        <v>19</v>
      </c>
      <c r="F179" s="197" t="s">
        <v>1830</v>
      </c>
      <c r="G179" s="194"/>
      <c r="H179" s="198">
        <v>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168</v>
      </c>
      <c r="AU179" s="204" t="s">
        <v>78</v>
      </c>
      <c r="AV179" s="13" t="s">
        <v>78</v>
      </c>
      <c r="AW179" s="13" t="s">
        <v>31</v>
      </c>
      <c r="AX179" s="13" t="s">
        <v>76</v>
      </c>
      <c r="AY179" s="204" t="s">
        <v>159</v>
      </c>
    </row>
    <row r="180" spans="1:65" s="2" customFormat="1" ht="24">
      <c r="A180" s="36"/>
      <c r="B180" s="37"/>
      <c r="C180" s="216" t="s">
        <v>355</v>
      </c>
      <c r="D180" s="216" t="s">
        <v>238</v>
      </c>
      <c r="E180" s="217" t="s">
        <v>851</v>
      </c>
      <c r="F180" s="218" t="s">
        <v>852</v>
      </c>
      <c r="G180" s="219" t="s">
        <v>341</v>
      </c>
      <c r="H180" s="220">
        <v>2</v>
      </c>
      <c r="I180" s="221"/>
      <c r="J180" s="222">
        <f>ROUND(I180*H180,2)</f>
        <v>0</v>
      </c>
      <c r="K180" s="218" t="s">
        <v>19</v>
      </c>
      <c r="L180" s="223"/>
      <c r="M180" s="224" t="s">
        <v>19</v>
      </c>
      <c r="N180" s="225" t="s">
        <v>40</v>
      </c>
      <c r="O180" s="66"/>
      <c r="P180" s="189">
        <f>O180*H180</f>
        <v>0</v>
      </c>
      <c r="Q180" s="189">
        <v>7.3000000000000001E-3</v>
      </c>
      <c r="R180" s="189">
        <f>Q180*H180</f>
        <v>1.46E-2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203</v>
      </c>
      <c r="AT180" s="191" t="s">
        <v>238</v>
      </c>
      <c r="AU180" s="191" t="s">
        <v>78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76</v>
      </c>
      <c r="BK180" s="192">
        <f>ROUND(I180*H180,2)</f>
        <v>0</v>
      </c>
      <c r="BL180" s="19" t="s">
        <v>166</v>
      </c>
      <c r="BM180" s="191" t="s">
        <v>1831</v>
      </c>
    </row>
    <row r="181" spans="1:65" s="2" customFormat="1" ht="24">
      <c r="A181" s="36"/>
      <c r="B181" s="37"/>
      <c r="C181" s="180" t="s">
        <v>359</v>
      </c>
      <c r="D181" s="180" t="s">
        <v>161</v>
      </c>
      <c r="E181" s="181" t="s">
        <v>1832</v>
      </c>
      <c r="F181" s="182" t="s">
        <v>1833</v>
      </c>
      <c r="G181" s="183" t="s">
        <v>341</v>
      </c>
      <c r="H181" s="184">
        <v>1</v>
      </c>
      <c r="I181" s="185"/>
      <c r="J181" s="186">
        <f>ROUND(I181*H181,2)</f>
        <v>0</v>
      </c>
      <c r="K181" s="182" t="s">
        <v>459</v>
      </c>
      <c r="L181" s="41"/>
      <c r="M181" s="187" t="s">
        <v>19</v>
      </c>
      <c r="N181" s="188" t="s">
        <v>40</v>
      </c>
      <c r="O181" s="66"/>
      <c r="P181" s="189">
        <f>O181*H181</f>
        <v>0</v>
      </c>
      <c r="Q181" s="189">
        <v>3.6000000000000002E-4</v>
      </c>
      <c r="R181" s="189">
        <f>Q181*H181</f>
        <v>3.6000000000000002E-4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166</v>
      </c>
      <c r="AT181" s="191" t="s">
        <v>161</v>
      </c>
      <c r="AU181" s="191" t="s">
        <v>78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76</v>
      </c>
      <c r="BK181" s="192">
        <f>ROUND(I181*H181,2)</f>
        <v>0</v>
      </c>
      <c r="BL181" s="19" t="s">
        <v>166</v>
      </c>
      <c r="BM181" s="191" t="s">
        <v>1834</v>
      </c>
    </row>
    <row r="182" spans="1:65" s="2" customFormat="1" ht="24">
      <c r="A182" s="36"/>
      <c r="B182" s="37"/>
      <c r="C182" s="216" t="s">
        <v>363</v>
      </c>
      <c r="D182" s="216" t="s">
        <v>238</v>
      </c>
      <c r="E182" s="217" t="s">
        <v>1835</v>
      </c>
      <c r="F182" s="218" t="s">
        <v>1836</v>
      </c>
      <c r="G182" s="219" t="s">
        <v>341</v>
      </c>
      <c r="H182" s="220">
        <v>1</v>
      </c>
      <c r="I182" s="221"/>
      <c r="J182" s="222">
        <f>ROUND(I182*H182,2)</f>
        <v>0</v>
      </c>
      <c r="K182" s="218" t="s">
        <v>19</v>
      </c>
      <c r="L182" s="223"/>
      <c r="M182" s="224" t="s">
        <v>19</v>
      </c>
      <c r="N182" s="225" t="s">
        <v>40</v>
      </c>
      <c r="O182" s="66"/>
      <c r="P182" s="189">
        <f>O182*H182</f>
        <v>0</v>
      </c>
      <c r="Q182" s="189">
        <v>3.73E-2</v>
      </c>
      <c r="R182" s="189">
        <f>Q182*H182</f>
        <v>3.73E-2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203</v>
      </c>
      <c r="AT182" s="191" t="s">
        <v>238</v>
      </c>
      <c r="AU182" s="191" t="s">
        <v>78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76</v>
      </c>
      <c r="BK182" s="192">
        <f>ROUND(I182*H182,2)</f>
        <v>0</v>
      </c>
      <c r="BL182" s="19" t="s">
        <v>166</v>
      </c>
      <c r="BM182" s="191" t="s">
        <v>1837</v>
      </c>
    </row>
    <row r="183" spans="1:65" s="2" customFormat="1" ht="16.5" customHeight="1">
      <c r="A183" s="36"/>
      <c r="B183" s="37"/>
      <c r="C183" s="180" t="s">
        <v>367</v>
      </c>
      <c r="D183" s="180" t="s">
        <v>161</v>
      </c>
      <c r="E183" s="181" t="s">
        <v>863</v>
      </c>
      <c r="F183" s="182" t="s">
        <v>864</v>
      </c>
      <c r="G183" s="183" t="s">
        <v>182</v>
      </c>
      <c r="H183" s="184">
        <v>80.400000000000006</v>
      </c>
      <c r="I183" s="185"/>
      <c r="J183" s="186">
        <f>ROUND(I183*H183,2)</f>
        <v>0</v>
      </c>
      <c r="K183" s="182" t="s">
        <v>459</v>
      </c>
      <c r="L183" s="41"/>
      <c r="M183" s="187" t="s">
        <v>19</v>
      </c>
      <c r="N183" s="188" t="s">
        <v>40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166</v>
      </c>
      <c r="AT183" s="191" t="s">
        <v>161</v>
      </c>
      <c r="AU183" s="191" t="s">
        <v>78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76</v>
      </c>
      <c r="BK183" s="192">
        <f>ROUND(I183*H183,2)</f>
        <v>0</v>
      </c>
      <c r="BL183" s="19" t="s">
        <v>166</v>
      </c>
      <c r="BM183" s="191" t="s">
        <v>1838</v>
      </c>
    </row>
    <row r="184" spans="1:65" s="13" customFormat="1" ht="11.25">
      <c r="B184" s="193"/>
      <c r="C184" s="194"/>
      <c r="D184" s="195" t="s">
        <v>168</v>
      </c>
      <c r="E184" s="196" t="s">
        <v>19</v>
      </c>
      <c r="F184" s="197" t="s">
        <v>1794</v>
      </c>
      <c r="G184" s="194"/>
      <c r="H184" s="198">
        <v>80.400000000000006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168</v>
      </c>
      <c r="AU184" s="204" t="s">
        <v>78</v>
      </c>
      <c r="AV184" s="13" t="s">
        <v>78</v>
      </c>
      <c r="AW184" s="13" t="s">
        <v>31</v>
      </c>
      <c r="AX184" s="13" t="s">
        <v>76</v>
      </c>
      <c r="AY184" s="204" t="s">
        <v>159</v>
      </c>
    </row>
    <row r="185" spans="1:65" s="2" customFormat="1" ht="24">
      <c r="A185" s="36"/>
      <c r="B185" s="37"/>
      <c r="C185" s="180" t="s">
        <v>371</v>
      </c>
      <c r="D185" s="180" t="s">
        <v>161</v>
      </c>
      <c r="E185" s="181" t="s">
        <v>866</v>
      </c>
      <c r="F185" s="182" t="s">
        <v>867</v>
      </c>
      <c r="G185" s="183" t="s">
        <v>182</v>
      </c>
      <c r="H185" s="184">
        <v>80.400000000000006</v>
      </c>
      <c r="I185" s="185"/>
      <c r="J185" s="186">
        <f>ROUND(I185*H185,2)</f>
        <v>0</v>
      </c>
      <c r="K185" s="182" t="s">
        <v>459</v>
      </c>
      <c r="L185" s="41"/>
      <c r="M185" s="187" t="s">
        <v>19</v>
      </c>
      <c r="N185" s="188" t="s">
        <v>40</v>
      </c>
      <c r="O185" s="66"/>
      <c r="P185" s="189">
        <f>O185*H185</f>
        <v>0</v>
      </c>
      <c r="Q185" s="189">
        <v>5.5000000000000003E-7</v>
      </c>
      <c r="R185" s="189">
        <f>Q185*H185</f>
        <v>4.4220000000000007E-5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166</v>
      </c>
      <c r="AT185" s="191" t="s">
        <v>161</v>
      </c>
      <c r="AU185" s="191" t="s">
        <v>78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76</v>
      </c>
      <c r="BK185" s="192">
        <f>ROUND(I185*H185,2)</f>
        <v>0</v>
      </c>
      <c r="BL185" s="19" t="s">
        <v>166</v>
      </c>
      <c r="BM185" s="191" t="s">
        <v>1839</v>
      </c>
    </row>
    <row r="186" spans="1:65" s="13" customFormat="1" ht="11.25">
      <c r="B186" s="193"/>
      <c r="C186" s="194"/>
      <c r="D186" s="195" t="s">
        <v>168</v>
      </c>
      <c r="E186" s="196" t="s">
        <v>19</v>
      </c>
      <c r="F186" s="197" t="s">
        <v>1794</v>
      </c>
      <c r="G186" s="194"/>
      <c r="H186" s="198">
        <v>80.400000000000006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168</v>
      </c>
      <c r="AU186" s="204" t="s">
        <v>78</v>
      </c>
      <c r="AV186" s="13" t="s">
        <v>78</v>
      </c>
      <c r="AW186" s="13" t="s">
        <v>31</v>
      </c>
      <c r="AX186" s="13" t="s">
        <v>76</v>
      </c>
      <c r="AY186" s="204" t="s">
        <v>159</v>
      </c>
    </row>
    <row r="187" spans="1:65" s="2" customFormat="1" ht="16.5" customHeight="1">
      <c r="A187" s="36"/>
      <c r="B187" s="37"/>
      <c r="C187" s="180" t="s">
        <v>376</v>
      </c>
      <c r="D187" s="180" t="s">
        <v>161</v>
      </c>
      <c r="E187" s="181" t="s">
        <v>875</v>
      </c>
      <c r="F187" s="182" t="s">
        <v>876</v>
      </c>
      <c r="G187" s="183" t="s">
        <v>341</v>
      </c>
      <c r="H187" s="184">
        <v>2</v>
      </c>
      <c r="I187" s="185"/>
      <c r="J187" s="186">
        <f>ROUND(I187*H187,2)</f>
        <v>0</v>
      </c>
      <c r="K187" s="182" t="s">
        <v>459</v>
      </c>
      <c r="L187" s="41"/>
      <c r="M187" s="187" t="s">
        <v>19</v>
      </c>
      <c r="N187" s="188" t="s">
        <v>40</v>
      </c>
      <c r="O187" s="66"/>
      <c r="P187" s="189">
        <f>O187*H187</f>
        <v>0</v>
      </c>
      <c r="Q187" s="189">
        <v>0.1230316</v>
      </c>
      <c r="R187" s="189">
        <f>Q187*H187</f>
        <v>0.24606320000000001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166</v>
      </c>
      <c r="AT187" s="191" t="s">
        <v>161</v>
      </c>
      <c r="AU187" s="191" t="s">
        <v>78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76</v>
      </c>
      <c r="BK187" s="192">
        <f>ROUND(I187*H187,2)</f>
        <v>0</v>
      </c>
      <c r="BL187" s="19" t="s">
        <v>166</v>
      </c>
      <c r="BM187" s="191" t="s">
        <v>1840</v>
      </c>
    </row>
    <row r="188" spans="1:65" s="2" customFormat="1" ht="24">
      <c r="A188" s="36"/>
      <c r="B188" s="37"/>
      <c r="C188" s="216" t="s">
        <v>380</v>
      </c>
      <c r="D188" s="216" t="s">
        <v>238</v>
      </c>
      <c r="E188" s="217" t="s">
        <v>878</v>
      </c>
      <c r="F188" s="218" t="s">
        <v>879</v>
      </c>
      <c r="G188" s="219" t="s">
        <v>341</v>
      </c>
      <c r="H188" s="220">
        <v>2</v>
      </c>
      <c r="I188" s="221"/>
      <c r="J188" s="222">
        <f>ROUND(I188*H188,2)</f>
        <v>0</v>
      </c>
      <c r="K188" s="218" t="s">
        <v>19</v>
      </c>
      <c r="L188" s="223"/>
      <c r="M188" s="224" t="s">
        <v>19</v>
      </c>
      <c r="N188" s="225" t="s">
        <v>40</v>
      </c>
      <c r="O188" s="66"/>
      <c r="P188" s="189">
        <f>O188*H188</f>
        <v>0</v>
      </c>
      <c r="Q188" s="189">
        <v>1.2999999999999999E-2</v>
      </c>
      <c r="R188" s="189">
        <f>Q188*H188</f>
        <v>2.5999999999999999E-2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203</v>
      </c>
      <c r="AT188" s="191" t="s">
        <v>238</v>
      </c>
      <c r="AU188" s="191" t="s">
        <v>78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76</v>
      </c>
      <c r="BK188" s="192">
        <f>ROUND(I188*H188,2)</f>
        <v>0</v>
      </c>
      <c r="BL188" s="19" t="s">
        <v>166</v>
      </c>
      <c r="BM188" s="191" t="s">
        <v>1841</v>
      </c>
    </row>
    <row r="189" spans="1:65" s="2" customFormat="1" ht="16.5" customHeight="1">
      <c r="A189" s="36"/>
      <c r="B189" s="37"/>
      <c r="C189" s="180" t="s">
        <v>387</v>
      </c>
      <c r="D189" s="180" t="s">
        <v>161</v>
      </c>
      <c r="E189" s="181" t="s">
        <v>1842</v>
      </c>
      <c r="F189" s="182" t="s">
        <v>1843</v>
      </c>
      <c r="G189" s="183" t="s">
        <v>341</v>
      </c>
      <c r="H189" s="184">
        <v>1</v>
      </c>
      <c r="I189" s="185"/>
      <c r="J189" s="186">
        <f>ROUND(I189*H189,2)</f>
        <v>0</v>
      </c>
      <c r="K189" s="182" t="s">
        <v>459</v>
      </c>
      <c r="L189" s="41"/>
      <c r="M189" s="187" t="s">
        <v>19</v>
      </c>
      <c r="N189" s="188" t="s">
        <v>40</v>
      </c>
      <c r="O189" s="66"/>
      <c r="P189" s="189">
        <f>O189*H189</f>
        <v>0</v>
      </c>
      <c r="Q189" s="189">
        <v>0.32906000000000002</v>
      </c>
      <c r="R189" s="189">
        <f>Q189*H189</f>
        <v>0.32906000000000002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166</v>
      </c>
      <c r="AT189" s="191" t="s">
        <v>161</v>
      </c>
      <c r="AU189" s="191" t="s">
        <v>78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76</v>
      </c>
      <c r="BK189" s="192">
        <f>ROUND(I189*H189,2)</f>
        <v>0</v>
      </c>
      <c r="BL189" s="19" t="s">
        <v>166</v>
      </c>
      <c r="BM189" s="191" t="s">
        <v>1844</v>
      </c>
    </row>
    <row r="190" spans="1:65" s="2" customFormat="1" ht="24">
      <c r="A190" s="36"/>
      <c r="B190" s="37"/>
      <c r="C190" s="216" t="s">
        <v>392</v>
      </c>
      <c r="D190" s="216" t="s">
        <v>238</v>
      </c>
      <c r="E190" s="217" t="s">
        <v>1845</v>
      </c>
      <c r="F190" s="218" t="s">
        <v>1846</v>
      </c>
      <c r="G190" s="219" t="s">
        <v>341</v>
      </c>
      <c r="H190" s="220">
        <v>1</v>
      </c>
      <c r="I190" s="221"/>
      <c r="J190" s="222">
        <f>ROUND(I190*H190,2)</f>
        <v>0</v>
      </c>
      <c r="K190" s="218" t="s">
        <v>19</v>
      </c>
      <c r="L190" s="223"/>
      <c r="M190" s="224" t="s">
        <v>19</v>
      </c>
      <c r="N190" s="225" t="s">
        <v>40</v>
      </c>
      <c r="O190" s="66"/>
      <c r="P190" s="189">
        <f>O190*H190</f>
        <v>0</v>
      </c>
      <c r="Q190" s="189">
        <v>2.4E-2</v>
      </c>
      <c r="R190" s="189">
        <f>Q190*H190</f>
        <v>2.4E-2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203</v>
      </c>
      <c r="AT190" s="191" t="s">
        <v>238</v>
      </c>
      <c r="AU190" s="191" t="s">
        <v>78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76</v>
      </c>
      <c r="BK190" s="192">
        <f>ROUND(I190*H190,2)</f>
        <v>0</v>
      </c>
      <c r="BL190" s="19" t="s">
        <v>166</v>
      </c>
      <c r="BM190" s="191" t="s">
        <v>1847</v>
      </c>
    </row>
    <row r="191" spans="1:65" s="2" customFormat="1" ht="21.75" customHeight="1">
      <c r="A191" s="36"/>
      <c r="B191" s="37"/>
      <c r="C191" s="180" t="s">
        <v>396</v>
      </c>
      <c r="D191" s="180" t="s">
        <v>161</v>
      </c>
      <c r="E191" s="181" t="s">
        <v>881</v>
      </c>
      <c r="F191" s="182" t="s">
        <v>882</v>
      </c>
      <c r="G191" s="183" t="s">
        <v>182</v>
      </c>
      <c r="H191" s="184">
        <v>84.4</v>
      </c>
      <c r="I191" s="185"/>
      <c r="J191" s="186">
        <f>ROUND(I191*H191,2)</f>
        <v>0</v>
      </c>
      <c r="K191" s="182" t="s">
        <v>19</v>
      </c>
      <c r="L191" s="41"/>
      <c r="M191" s="187" t="s">
        <v>19</v>
      </c>
      <c r="N191" s="188" t="s">
        <v>40</v>
      </c>
      <c r="O191" s="66"/>
      <c r="P191" s="189">
        <f>O191*H191</f>
        <v>0</v>
      </c>
      <c r="Q191" s="189">
        <v>1.9236000000000001E-4</v>
      </c>
      <c r="R191" s="189">
        <f>Q191*H191</f>
        <v>1.6235184000000003E-2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166</v>
      </c>
      <c r="AT191" s="191" t="s">
        <v>161</v>
      </c>
      <c r="AU191" s="191" t="s">
        <v>78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76</v>
      </c>
      <c r="BK191" s="192">
        <f>ROUND(I191*H191,2)</f>
        <v>0</v>
      </c>
      <c r="BL191" s="19" t="s">
        <v>166</v>
      </c>
      <c r="BM191" s="191" t="s">
        <v>1848</v>
      </c>
    </row>
    <row r="192" spans="1:65" s="13" customFormat="1" ht="11.25">
      <c r="B192" s="193"/>
      <c r="C192" s="194"/>
      <c r="D192" s="195" t="s">
        <v>168</v>
      </c>
      <c r="E192" s="196" t="s">
        <v>19</v>
      </c>
      <c r="F192" s="197" t="s">
        <v>1794</v>
      </c>
      <c r="G192" s="194"/>
      <c r="H192" s="198">
        <v>80.400000000000006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168</v>
      </c>
      <c r="AU192" s="204" t="s">
        <v>78</v>
      </c>
      <c r="AV192" s="13" t="s">
        <v>78</v>
      </c>
      <c r="AW192" s="13" t="s">
        <v>31</v>
      </c>
      <c r="AX192" s="13" t="s">
        <v>69</v>
      </c>
      <c r="AY192" s="204" t="s">
        <v>159</v>
      </c>
    </row>
    <row r="193" spans="1:65" s="13" customFormat="1" ht="11.25">
      <c r="B193" s="193"/>
      <c r="C193" s="194"/>
      <c r="D193" s="195" t="s">
        <v>168</v>
      </c>
      <c r="E193" s="196" t="s">
        <v>19</v>
      </c>
      <c r="F193" s="197" t="s">
        <v>1849</v>
      </c>
      <c r="G193" s="194"/>
      <c r="H193" s="198">
        <v>4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168</v>
      </c>
      <c r="AU193" s="204" t="s">
        <v>78</v>
      </c>
      <c r="AV193" s="13" t="s">
        <v>78</v>
      </c>
      <c r="AW193" s="13" t="s">
        <v>31</v>
      </c>
      <c r="AX193" s="13" t="s">
        <v>69</v>
      </c>
      <c r="AY193" s="204" t="s">
        <v>159</v>
      </c>
    </row>
    <row r="194" spans="1:65" s="14" customFormat="1" ht="11.25">
      <c r="B194" s="205"/>
      <c r="C194" s="206"/>
      <c r="D194" s="195" t="s">
        <v>168</v>
      </c>
      <c r="E194" s="207" t="s">
        <v>19</v>
      </c>
      <c r="F194" s="208" t="s">
        <v>170</v>
      </c>
      <c r="G194" s="206"/>
      <c r="H194" s="209">
        <v>84.4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78</v>
      </c>
      <c r="AV194" s="14" t="s">
        <v>166</v>
      </c>
      <c r="AW194" s="14" t="s">
        <v>31</v>
      </c>
      <c r="AX194" s="14" t="s">
        <v>76</v>
      </c>
      <c r="AY194" s="215" t="s">
        <v>159</v>
      </c>
    </row>
    <row r="195" spans="1:65" s="2" customFormat="1" ht="21.75" customHeight="1">
      <c r="A195" s="36"/>
      <c r="B195" s="37"/>
      <c r="C195" s="180" t="s">
        <v>400</v>
      </c>
      <c r="D195" s="180" t="s">
        <v>161</v>
      </c>
      <c r="E195" s="181" t="s">
        <v>885</v>
      </c>
      <c r="F195" s="182" t="s">
        <v>886</v>
      </c>
      <c r="G195" s="183" t="s">
        <v>182</v>
      </c>
      <c r="H195" s="184">
        <v>80.400000000000006</v>
      </c>
      <c r="I195" s="185"/>
      <c r="J195" s="186">
        <f>ROUND(I195*H195,2)</f>
        <v>0</v>
      </c>
      <c r="K195" s="182" t="s">
        <v>459</v>
      </c>
      <c r="L195" s="41"/>
      <c r="M195" s="187" t="s">
        <v>19</v>
      </c>
      <c r="N195" s="188" t="s">
        <v>40</v>
      </c>
      <c r="O195" s="66"/>
      <c r="P195" s="189">
        <f>O195*H195</f>
        <v>0</v>
      </c>
      <c r="Q195" s="189">
        <v>9.4500000000000007E-5</v>
      </c>
      <c r="R195" s="189">
        <f>Q195*H195</f>
        <v>7.5978000000000009E-3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166</v>
      </c>
      <c r="AT195" s="191" t="s">
        <v>161</v>
      </c>
      <c r="AU195" s="191" t="s">
        <v>78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76</v>
      </c>
      <c r="BK195" s="192">
        <f>ROUND(I195*H195,2)</f>
        <v>0</v>
      </c>
      <c r="BL195" s="19" t="s">
        <v>166</v>
      </c>
      <c r="BM195" s="191" t="s">
        <v>1850</v>
      </c>
    </row>
    <row r="196" spans="1:65" s="13" customFormat="1" ht="11.25">
      <c r="B196" s="193"/>
      <c r="C196" s="194"/>
      <c r="D196" s="195" t="s">
        <v>168</v>
      </c>
      <c r="E196" s="196" t="s">
        <v>19</v>
      </c>
      <c r="F196" s="197" t="s">
        <v>1794</v>
      </c>
      <c r="G196" s="194"/>
      <c r="H196" s="198">
        <v>80.400000000000006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168</v>
      </c>
      <c r="AU196" s="204" t="s">
        <v>78</v>
      </c>
      <c r="AV196" s="13" t="s">
        <v>78</v>
      </c>
      <c r="AW196" s="13" t="s">
        <v>31</v>
      </c>
      <c r="AX196" s="13" t="s">
        <v>76</v>
      </c>
      <c r="AY196" s="204" t="s">
        <v>159</v>
      </c>
    </row>
    <row r="197" spans="1:65" s="12" customFormat="1" ht="22.9" customHeight="1">
      <c r="B197" s="164"/>
      <c r="C197" s="165"/>
      <c r="D197" s="166" t="s">
        <v>68</v>
      </c>
      <c r="E197" s="178" t="s">
        <v>445</v>
      </c>
      <c r="F197" s="178" t="s">
        <v>446</v>
      </c>
      <c r="G197" s="165"/>
      <c r="H197" s="165"/>
      <c r="I197" s="168"/>
      <c r="J197" s="179">
        <f>BK197</f>
        <v>0</v>
      </c>
      <c r="K197" s="165"/>
      <c r="L197" s="170"/>
      <c r="M197" s="171"/>
      <c r="N197" s="172"/>
      <c r="O197" s="172"/>
      <c r="P197" s="173">
        <f>SUM(P198:P199)</f>
        <v>0</v>
      </c>
      <c r="Q197" s="172"/>
      <c r="R197" s="173">
        <f>SUM(R198:R199)</f>
        <v>0</v>
      </c>
      <c r="S197" s="172"/>
      <c r="T197" s="174">
        <f>SUM(T198:T199)</f>
        <v>0</v>
      </c>
      <c r="AR197" s="175" t="s">
        <v>76</v>
      </c>
      <c r="AT197" s="176" t="s">
        <v>68</v>
      </c>
      <c r="AU197" s="176" t="s">
        <v>76</v>
      </c>
      <c r="AY197" s="175" t="s">
        <v>159</v>
      </c>
      <c r="BK197" s="177">
        <f>SUM(BK198:BK199)</f>
        <v>0</v>
      </c>
    </row>
    <row r="198" spans="1:65" s="2" customFormat="1" ht="44.25" customHeight="1">
      <c r="A198" s="36"/>
      <c r="B198" s="37"/>
      <c r="C198" s="180" t="s">
        <v>405</v>
      </c>
      <c r="D198" s="180" t="s">
        <v>161</v>
      </c>
      <c r="E198" s="181" t="s">
        <v>448</v>
      </c>
      <c r="F198" s="182" t="s">
        <v>449</v>
      </c>
      <c r="G198" s="183" t="s">
        <v>230</v>
      </c>
      <c r="H198" s="184">
        <v>73.566999999999993</v>
      </c>
      <c r="I198" s="185"/>
      <c r="J198" s="186">
        <f>ROUND(I198*H198,2)</f>
        <v>0</v>
      </c>
      <c r="K198" s="182" t="s">
        <v>459</v>
      </c>
      <c r="L198" s="41"/>
      <c r="M198" s="187" t="s">
        <v>19</v>
      </c>
      <c r="N198" s="188" t="s">
        <v>40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166</v>
      </c>
      <c r="AT198" s="191" t="s">
        <v>161</v>
      </c>
      <c r="AU198" s="191" t="s">
        <v>78</v>
      </c>
      <c r="AY198" s="19" t="s">
        <v>159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76</v>
      </c>
      <c r="BK198" s="192">
        <f>ROUND(I198*H198,2)</f>
        <v>0</v>
      </c>
      <c r="BL198" s="19" t="s">
        <v>166</v>
      </c>
      <c r="BM198" s="191" t="s">
        <v>1851</v>
      </c>
    </row>
    <row r="199" spans="1:65" s="2" customFormat="1" ht="36">
      <c r="A199" s="36"/>
      <c r="B199" s="37"/>
      <c r="C199" s="180" t="s">
        <v>409</v>
      </c>
      <c r="D199" s="180" t="s">
        <v>161</v>
      </c>
      <c r="E199" s="181" t="s">
        <v>889</v>
      </c>
      <c r="F199" s="182" t="s">
        <v>890</v>
      </c>
      <c r="G199" s="183" t="s">
        <v>230</v>
      </c>
      <c r="H199" s="184">
        <v>2.5910000000000002</v>
      </c>
      <c r="I199" s="185"/>
      <c r="J199" s="186">
        <f>ROUND(I199*H199,2)</f>
        <v>0</v>
      </c>
      <c r="K199" s="182" t="s">
        <v>459</v>
      </c>
      <c r="L199" s="41"/>
      <c r="M199" s="243" t="s">
        <v>19</v>
      </c>
      <c r="N199" s="244" t="s">
        <v>40</v>
      </c>
      <c r="O199" s="245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166</v>
      </c>
      <c r="AT199" s="191" t="s">
        <v>161</v>
      </c>
      <c r="AU199" s="191" t="s">
        <v>78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76</v>
      </c>
      <c r="BK199" s="192">
        <f>ROUND(I199*H199,2)</f>
        <v>0</v>
      </c>
      <c r="BL199" s="19" t="s">
        <v>166</v>
      </c>
      <c r="BM199" s="191" t="s">
        <v>1852</v>
      </c>
    </row>
    <row r="200" spans="1:65" s="2" customFormat="1" ht="6.95" customHeight="1">
      <c r="A200" s="36"/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41"/>
      <c r="M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</row>
  </sheetData>
  <sheetProtection algorithmName="SHA-512" hashValue="JRdwAWAaJHOcKWzu3VF9QJIXUX3I3E36P5zIrrnJRof42jPqEXsT7poNIb+9cXQ8lH5v/nMU9aFY/btCZ2qCkg==" saltValue="fMymdI/Znd2gr58GlVSkICrZa7kRVW/56C+MccJPfKfLlburDUzdjUwEq3jOYzzllz1+x6tcFLd9SyWAnP3z/g==" spinCount="100000" sheet="1" objects="1" scenarios="1" formatColumns="0" formatRows="0" autoFilter="0"/>
  <autoFilter ref="C90:K199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395" t="s">
        <v>1853</v>
      </c>
      <c r="D3" s="395"/>
      <c r="E3" s="395"/>
      <c r="F3" s="395"/>
      <c r="G3" s="395"/>
      <c r="H3" s="395"/>
      <c r="I3" s="395"/>
      <c r="J3" s="395"/>
      <c r="K3" s="264"/>
    </row>
    <row r="4" spans="2:11" s="1" customFormat="1" ht="25.5" customHeight="1">
      <c r="B4" s="265"/>
      <c r="C4" s="400" t="s">
        <v>1854</v>
      </c>
      <c r="D4" s="400"/>
      <c r="E4" s="400"/>
      <c r="F4" s="400"/>
      <c r="G4" s="400"/>
      <c r="H4" s="400"/>
      <c r="I4" s="400"/>
      <c r="J4" s="400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399" t="s">
        <v>1855</v>
      </c>
      <c r="D6" s="399"/>
      <c r="E6" s="399"/>
      <c r="F6" s="399"/>
      <c r="G6" s="399"/>
      <c r="H6" s="399"/>
      <c r="I6" s="399"/>
      <c r="J6" s="399"/>
      <c r="K6" s="266"/>
    </row>
    <row r="7" spans="2:11" s="1" customFormat="1" ht="15" customHeight="1">
      <c r="B7" s="269"/>
      <c r="C7" s="399" t="s">
        <v>1856</v>
      </c>
      <c r="D7" s="399"/>
      <c r="E7" s="399"/>
      <c r="F7" s="399"/>
      <c r="G7" s="399"/>
      <c r="H7" s="399"/>
      <c r="I7" s="399"/>
      <c r="J7" s="399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399" t="s">
        <v>1857</v>
      </c>
      <c r="D9" s="399"/>
      <c r="E9" s="399"/>
      <c r="F9" s="399"/>
      <c r="G9" s="399"/>
      <c r="H9" s="399"/>
      <c r="I9" s="399"/>
      <c r="J9" s="399"/>
      <c r="K9" s="266"/>
    </row>
    <row r="10" spans="2:11" s="1" customFormat="1" ht="15" customHeight="1">
      <c r="B10" s="269"/>
      <c r="C10" s="268"/>
      <c r="D10" s="399" t="s">
        <v>1858</v>
      </c>
      <c r="E10" s="399"/>
      <c r="F10" s="399"/>
      <c r="G10" s="399"/>
      <c r="H10" s="399"/>
      <c r="I10" s="399"/>
      <c r="J10" s="399"/>
      <c r="K10" s="266"/>
    </row>
    <row r="11" spans="2:11" s="1" customFormat="1" ht="15" customHeight="1">
      <c r="B11" s="269"/>
      <c r="C11" s="270"/>
      <c r="D11" s="399" t="s">
        <v>1859</v>
      </c>
      <c r="E11" s="399"/>
      <c r="F11" s="399"/>
      <c r="G11" s="399"/>
      <c r="H11" s="399"/>
      <c r="I11" s="399"/>
      <c r="J11" s="399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1860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399" t="s">
        <v>1861</v>
      </c>
      <c r="E15" s="399"/>
      <c r="F15" s="399"/>
      <c r="G15" s="399"/>
      <c r="H15" s="399"/>
      <c r="I15" s="399"/>
      <c r="J15" s="399"/>
      <c r="K15" s="266"/>
    </row>
    <row r="16" spans="2:11" s="1" customFormat="1" ht="15" customHeight="1">
      <c r="B16" s="269"/>
      <c r="C16" s="270"/>
      <c r="D16" s="399" t="s">
        <v>1862</v>
      </c>
      <c r="E16" s="399"/>
      <c r="F16" s="399"/>
      <c r="G16" s="399"/>
      <c r="H16" s="399"/>
      <c r="I16" s="399"/>
      <c r="J16" s="399"/>
      <c r="K16" s="266"/>
    </row>
    <row r="17" spans="2:11" s="1" customFormat="1" ht="15" customHeight="1">
      <c r="B17" s="269"/>
      <c r="C17" s="270"/>
      <c r="D17" s="399" t="s">
        <v>1863</v>
      </c>
      <c r="E17" s="399"/>
      <c r="F17" s="399"/>
      <c r="G17" s="399"/>
      <c r="H17" s="399"/>
      <c r="I17" s="399"/>
      <c r="J17" s="399"/>
      <c r="K17" s="266"/>
    </row>
    <row r="18" spans="2:11" s="1" customFormat="1" ht="15" customHeight="1">
      <c r="B18" s="269"/>
      <c r="C18" s="270"/>
      <c r="D18" s="270"/>
      <c r="E18" s="272" t="s">
        <v>75</v>
      </c>
      <c r="F18" s="399" t="s">
        <v>1864</v>
      </c>
      <c r="G18" s="399"/>
      <c r="H18" s="399"/>
      <c r="I18" s="399"/>
      <c r="J18" s="399"/>
      <c r="K18" s="266"/>
    </row>
    <row r="19" spans="2:11" s="1" customFormat="1" ht="15" customHeight="1">
      <c r="B19" s="269"/>
      <c r="C19" s="270"/>
      <c r="D19" s="270"/>
      <c r="E19" s="272" t="s">
        <v>1865</v>
      </c>
      <c r="F19" s="399" t="s">
        <v>1866</v>
      </c>
      <c r="G19" s="399"/>
      <c r="H19" s="399"/>
      <c r="I19" s="399"/>
      <c r="J19" s="399"/>
      <c r="K19" s="266"/>
    </row>
    <row r="20" spans="2:11" s="1" customFormat="1" ht="15" customHeight="1">
      <c r="B20" s="269"/>
      <c r="C20" s="270"/>
      <c r="D20" s="270"/>
      <c r="E20" s="272" t="s">
        <v>1867</v>
      </c>
      <c r="F20" s="399" t="s">
        <v>1868</v>
      </c>
      <c r="G20" s="399"/>
      <c r="H20" s="399"/>
      <c r="I20" s="399"/>
      <c r="J20" s="399"/>
      <c r="K20" s="266"/>
    </row>
    <row r="21" spans="2:11" s="1" customFormat="1" ht="15" customHeight="1">
      <c r="B21" s="269"/>
      <c r="C21" s="270"/>
      <c r="D21" s="270"/>
      <c r="E21" s="272" t="s">
        <v>1869</v>
      </c>
      <c r="F21" s="399" t="s">
        <v>1870</v>
      </c>
      <c r="G21" s="399"/>
      <c r="H21" s="399"/>
      <c r="I21" s="399"/>
      <c r="J21" s="399"/>
      <c r="K21" s="266"/>
    </row>
    <row r="22" spans="2:11" s="1" customFormat="1" ht="15" customHeight="1">
      <c r="B22" s="269"/>
      <c r="C22" s="270"/>
      <c r="D22" s="270"/>
      <c r="E22" s="272" t="s">
        <v>1871</v>
      </c>
      <c r="F22" s="399" t="s">
        <v>1872</v>
      </c>
      <c r="G22" s="399"/>
      <c r="H22" s="399"/>
      <c r="I22" s="399"/>
      <c r="J22" s="399"/>
      <c r="K22" s="266"/>
    </row>
    <row r="23" spans="2:11" s="1" customFormat="1" ht="15" customHeight="1">
      <c r="B23" s="269"/>
      <c r="C23" s="270"/>
      <c r="D23" s="270"/>
      <c r="E23" s="272" t="s">
        <v>82</v>
      </c>
      <c r="F23" s="399" t="s">
        <v>1873</v>
      </c>
      <c r="G23" s="399"/>
      <c r="H23" s="399"/>
      <c r="I23" s="399"/>
      <c r="J23" s="399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399" t="s">
        <v>1874</v>
      </c>
      <c r="D25" s="399"/>
      <c r="E25" s="399"/>
      <c r="F25" s="399"/>
      <c r="G25" s="399"/>
      <c r="H25" s="399"/>
      <c r="I25" s="399"/>
      <c r="J25" s="399"/>
      <c r="K25" s="266"/>
    </row>
    <row r="26" spans="2:11" s="1" customFormat="1" ht="15" customHeight="1">
      <c r="B26" s="269"/>
      <c r="C26" s="399" t="s">
        <v>1875</v>
      </c>
      <c r="D26" s="399"/>
      <c r="E26" s="399"/>
      <c r="F26" s="399"/>
      <c r="G26" s="399"/>
      <c r="H26" s="399"/>
      <c r="I26" s="399"/>
      <c r="J26" s="399"/>
      <c r="K26" s="266"/>
    </row>
    <row r="27" spans="2:11" s="1" customFormat="1" ht="15" customHeight="1">
      <c r="B27" s="269"/>
      <c r="C27" s="268"/>
      <c r="D27" s="399" t="s">
        <v>1876</v>
      </c>
      <c r="E27" s="399"/>
      <c r="F27" s="399"/>
      <c r="G27" s="399"/>
      <c r="H27" s="399"/>
      <c r="I27" s="399"/>
      <c r="J27" s="399"/>
      <c r="K27" s="266"/>
    </row>
    <row r="28" spans="2:11" s="1" customFormat="1" ht="15" customHeight="1">
      <c r="B28" s="269"/>
      <c r="C28" s="270"/>
      <c r="D28" s="399" t="s">
        <v>1877</v>
      </c>
      <c r="E28" s="399"/>
      <c r="F28" s="399"/>
      <c r="G28" s="399"/>
      <c r="H28" s="399"/>
      <c r="I28" s="399"/>
      <c r="J28" s="399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399" t="s">
        <v>1878</v>
      </c>
      <c r="E30" s="399"/>
      <c r="F30" s="399"/>
      <c r="G30" s="399"/>
      <c r="H30" s="399"/>
      <c r="I30" s="399"/>
      <c r="J30" s="399"/>
      <c r="K30" s="266"/>
    </row>
    <row r="31" spans="2:11" s="1" customFormat="1" ht="15" customHeight="1">
      <c r="B31" s="269"/>
      <c r="C31" s="270"/>
      <c r="D31" s="399" t="s">
        <v>1879</v>
      </c>
      <c r="E31" s="399"/>
      <c r="F31" s="399"/>
      <c r="G31" s="399"/>
      <c r="H31" s="399"/>
      <c r="I31" s="399"/>
      <c r="J31" s="399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399" t="s">
        <v>1880</v>
      </c>
      <c r="E33" s="399"/>
      <c r="F33" s="399"/>
      <c r="G33" s="399"/>
      <c r="H33" s="399"/>
      <c r="I33" s="399"/>
      <c r="J33" s="399"/>
      <c r="K33" s="266"/>
    </row>
    <row r="34" spans="2:11" s="1" customFormat="1" ht="15" customHeight="1">
      <c r="B34" s="269"/>
      <c r="C34" s="270"/>
      <c r="D34" s="399" t="s">
        <v>1881</v>
      </c>
      <c r="E34" s="399"/>
      <c r="F34" s="399"/>
      <c r="G34" s="399"/>
      <c r="H34" s="399"/>
      <c r="I34" s="399"/>
      <c r="J34" s="399"/>
      <c r="K34" s="266"/>
    </row>
    <row r="35" spans="2:11" s="1" customFormat="1" ht="15" customHeight="1">
      <c r="B35" s="269"/>
      <c r="C35" s="270"/>
      <c r="D35" s="399" t="s">
        <v>1882</v>
      </c>
      <c r="E35" s="399"/>
      <c r="F35" s="399"/>
      <c r="G35" s="399"/>
      <c r="H35" s="399"/>
      <c r="I35" s="399"/>
      <c r="J35" s="399"/>
      <c r="K35" s="266"/>
    </row>
    <row r="36" spans="2:11" s="1" customFormat="1" ht="15" customHeight="1">
      <c r="B36" s="269"/>
      <c r="C36" s="270"/>
      <c r="D36" s="268"/>
      <c r="E36" s="271" t="s">
        <v>145</v>
      </c>
      <c r="F36" s="268"/>
      <c r="G36" s="399" t="s">
        <v>1883</v>
      </c>
      <c r="H36" s="399"/>
      <c r="I36" s="399"/>
      <c r="J36" s="399"/>
      <c r="K36" s="266"/>
    </row>
    <row r="37" spans="2:11" s="1" customFormat="1" ht="30.75" customHeight="1">
      <c r="B37" s="269"/>
      <c r="C37" s="270"/>
      <c r="D37" s="268"/>
      <c r="E37" s="271" t="s">
        <v>1884</v>
      </c>
      <c r="F37" s="268"/>
      <c r="G37" s="399" t="s">
        <v>1885</v>
      </c>
      <c r="H37" s="399"/>
      <c r="I37" s="399"/>
      <c r="J37" s="399"/>
      <c r="K37" s="266"/>
    </row>
    <row r="38" spans="2:11" s="1" customFormat="1" ht="15" customHeight="1">
      <c r="B38" s="269"/>
      <c r="C38" s="270"/>
      <c r="D38" s="268"/>
      <c r="E38" s="271" t="s">
        <v>50</v>
      </c>
      <c r="F38" s="268"/>
      <c r="G38" s="399" t="s">
        <v>1886</v>
      </c>
      <c r="H38" s="399"/>
      <c r="I38" s="399"/>
      <c r="J38" s="399"/>
      <c r="K38" s="266"/>
    </row>
    <row r="39" spans="2:11" s="1" customFormat="1" ht="15" customHeight="1">
      <c r="B39" s="269"/>
      <c r="C39" s="270"/>
      <c r="D39" s="268"/>
      <c r="E39" s="271" t="s">
        <v>51</v>
      </c>
      <c r="F39" s="268"/>
      <c r="G39" s="399" t="s">
        <v>1887</v>
      </c>
      <c r="H39" s="399"/>
      <c r="I39" s="399"/>
      <c r="J39" s="399"/>
      <c r="K39" s="266"/>
    </row>
    <row r="40" spans="2:11" s="1" customFormat="1" ht="15" customHeight="1">
      <c r="B40" s="269"/>
      <c r="C40" s="270"/>
      <c r="D40" s="268"/>
      <c r="E40" s="271" t="s">
        <v>146</v>
      </c>
      <c r="F40" s="268"/>
      <c r="G40" s="399" t="s">
        <v>1888</v>
      </c>
      <c r="H40" s="399"/>
      <c r="I40" s="399"/>
      <c r="J40" s="399"/>
      <c r="K40" s="266"/>
    </row>
    <row r="41" spans="2:11" s="1" customFormat="1" ht="15" customHeight="1">
      <c r="B41" s="269"/>
      <c r="C41" s="270"/>
      <c r="D41" s="268"/>
      <c r="E41" s="271" t="s">
        <v>147</v>
      </c>
      <c r="F41" s="268"/>
      <c r="G41" s="399" t="s">
        <v>1889</v>
      </c>
      <c r="H41" s="399"/>
      <c r="I41" s="399"/>
      <c r="J41" s="399"/>
      <c r="K41" s="266"/>
    </row>
    <row r="42" spans="2:11" s="1" customFormat="1" ht="15" customHeight="1">
      <c r="B42" s="269"/>
      <c r="C42" s="270"/>
      <c r="D42" s="268"/>
      <c r="E42" s="271" t="s">
        <v>1890</v>
      </c>
      <c r="F42" s="268"/>
      <c r="G42" s="399" t="s">
        <v>1891</v>
      </c>
      <c r="H42" s="399"/>
      <c r="I42" s="399"/>
      <c r="J42" s="399"/>
      <c r="K42" s="266"/>
    </row>
    <row r="43" spans="2:11" s="1" customFormat="1" ht="15" customHeight="1">
      <c r="B43" s="269"/>
      <c r="C43" s="270"/>
      <c r="D43" s="268"/>
      <c r="E43" s="271"/>
      <c r="F43" s="268"/>
      <c r="G43" s="399" t="s">
        <v>1892</v>
      </c>
      <c r="H43" s="399"/>
      <c r="I43" s="399"/>
      <c r="J43" s="399"/>
      <c r="K43" s="266"/>
    </row>
    <row r="44" spans="2:11" s="1" customFormat="1" ht="15" customHeight="1">
      <c r="B44" s="269"/>
      <c r="C44" s="270"/>
      <c r="D44" s="268"/>
      <c r="E44" s="271" t="s">
        <v>1893</v>
      </c>
      <c r="F44" s="268"/>
      <c r="G44" s="399" t="s">
        <v>1894</v>
      </c>
      <c r="H44" s="399"/>
      <c r="I44" s="399"/>
      <c r="J44" s="399"/>
      <c r="K44" s="266"/>
    </row>
    <row r="45" spans="2:11" s="1" customFormat="1" ht="15" customHeight="1">
      <c r="B45" s="269"/>
      <c r="C45" s="270"/>
      <c r="D45" s="268"/>
      <c r="E45" s="271" t="s">
        <v>149</v>
      </c>
      <c r="F45" s="268"/>
      <c r="G45" s="399" t="s">
        <v>1895</v>
      </c>
      <c r="H45" s="399"/>
      <c r="I45" s="399"/>
      <c r="J45" s="399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399" t="s">
        <v>1896</v>
      </c>
      <c r="E47" s="399"/>
      <c r="F47" s="399"/>
      <c r="G47" s="399"/>
      <c r="H47" s="399"/>
      <c r="I47" s="399"/>
      <c r="J47" s="399"/>
      <c r="K47" s="266"/>
    </row>
    <row r="48" spans="2:11" s="1" customFormat="1" ht="15" customHeight="1">
      <c r="B48" s="269"/>
      <c r="C48" s="270"/>
      <c r="D48" s="270"/>
      <c r="E48" s="399" t="s">
        <v>1897</v>
      </c>
      <c r="F48" s="399"/>
      <c r="G48" s="399"/>
      <c r="H48" s="399"/>
      <c r="I48" s="399"/>
      <c r="J48" s="399"/>
      <c r="K48" s="266"/>
    </row>
    <row r="49" spans="2:11" s="1" customFormat="1" ht="15" customHeight="1">
      <c r="B49" s="269"/>
      <c r="C49" s="270"/>
      <c r="D49" s="270"/>
      <c r="E49" s="399" t="s">
        <v>1898</v>
      </c>
      <c r="F49" s="399"/>
      <c r="G49" s="399"/>
      <c r="H49" s="399"/>
      <c r="I49" s="399"/>
      <c r="J49" s="399"/>
      <c r="K49" s="266"/>
    </row>
    <row r="50" spans="2:11" s="1" customFormat="1" ht="15" customHeight="1">
      <c r="B50" s="269"/>
      <c r="C50" s="270"/>
      <c r="D50" s="270"/>
      <c r="E50" s="399" t="s">
        <v>1899</v>
      </c>
      <c r="F50" s="399"/>
      <c r="G50" s="399"/>
      <c r="H50" s="399"/>
      <c r="I50" s="399"/>
      <c r="J50" s="399"/>
      <c r="K50" s="266"/>
    </row>
    <row r="51" spans="2:11" s="1" customFormat="1" ht="15" customHeight="1">
      <c r="B51" s="269"/>
      <c r="C51" s="270"/>
      <c r="D51" s="399" t="s">
        <v>1900</v>
      </c>
      <c r="E51" s="399"/>
      <c r="F51" s="399"/>
      <c r="G51" s="399"/>
      <c r="H51" s="399"/>
      <c r="I51" s="399"/>
      <c r="J51" s="399"/>
      <c r="K51" s="266"/>
    </row>
    <row r="52" spans="2:11" s="1" customFormat="1" ht="25.5" customHeight="1">
      <c r="B52" s="265"/>
      <c r="C52" s="400" t="s">
        <v>1901</v>
      </c>
      <c r="D52" s="400"/>
      <c r="E52" s="400"/>
      <c r="F52" s="400"/>
      <c r="G52" s="400"/>
      <c r="H52" s="400"/>
      <c r="I52" s="400"/>
      <c r="J52" s="400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399" t="s">
        <v>1902</v>
      </c>
      <c r="D54" s="399"/>
      <c r="E54" s="399"/>
      <c r="F54" s="399"/>
      <c r="G54" s="399"/>
      <c r="H54" s="399"/>
      <c r="I54" s="399"/>
      <c r="J54" s="399"/>
      <c r="K54" s="266"/>
    </row>
    <row r="55" spans="2:11" s="1" customFormat="1" ht="15" customHeight="1">
      <c r="B55" s="265"/>
      <c r="C55" s="399" t="s">
        <v>1903</v>
      </c>
      <c r="D55" s="399"/>
      <c r="E55" s="399"/>
      <c r="F55" s="399"/>
      <c r="G55" s="399"/>
      <c r="H55" s="399"/>
      <c r="I55" s="399"/>
      <c r="J55" s="399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399" t="s">
        <v>1904</v>
      </c>
      <c r="D57" s="399"/>
      <c r="E57" s="399"/>
      <c r="F57" s="399"/>
      <c r="G57" s="399"/>
      <c r="H57" s="399"/>
      <c r="I57" s="399"/>
      <c r="J57" s="399"/>
      <c r="K57" s="266"/>
    </row>
    <row r="58" spans="2:11" s="1" customFormat="1" ht="15" customHeight="1">
      <c r="B58" s="265"/>
      <c r="C58" s="270"/>
      <c r="D58" s="399" t="s">
        <v>1905</v>
      </c>
      <c r="E58" s="399"/>
      <c r="F58" s="399"/>
      <c r="G58" s="399"/>
      <c r="H58" s="399"/>
      <c r="I58" s="399"/>
      <c r="J58" s="399"/>
      <c r="K58" s="266"/>
    </row>
    <row r="59" spans="2:11" s="1" customFormat="1" ht="15" customHeight="1">
      <c r="B59" s="265"/>
      <c r="C59" s="270"/>
      <c r="D59" s="399" t="s">
        <v>1906</v>
      </c>
      <c r="E59" s="399"/>
      <c r="F59" s="399"/>
      <c r="G59" s="399"/>
      <c r="H59" s="399"/>
      <c r="I59" s="399"/>
      <c r="J59" s="399"/>
      <c r="K59" s="266"/>
    </row>
    <row r="60" spans="2:11" s="1" customFormat="1" ht="15" customHeight="1">
      <c r="B60" s="265"/>
      <c r="C60" s="270"/>
      <c r="D60" s="399" t="s">
        <v>1907</v>
      </c>
      <c r="E60" s="399"/>
      <c r="F60" s="399"/>
      <c r="G60" s="399"/>
      <c r="H60" s="399"/>
      <c r="I60" s="399"/>
      <c r="J60" s="399"/>
      <c r="K60" s="266"/>
    </row>
    <row r="61" spans="2:11" s="1" customFormat="1" ht="15" customHeight="1">
      <c r="B61" s="265"/>
      <c r="C61" s="270"/>
      <c r="D61" s="399" t="s">
        <v>1908</v>
      </c>
      <c r="E61" s="399"/>
      <c r="F61" s="399"/>
      <c r="G61" s="399"/>
      <c r="H61" s="399"/>
      <c r="I61" s="399"/>
      <c r="J61" s="399"/>
      <c r="K61" s="266"/>
    </row>
    <row r="62" spans="2:11" s="1" customFormat="1" ht="15" customHeight="1">
      <c r="B62" s="265"/>
      <c r="C62" s="270"/>
      <c r="D62" s="401" t="s">
        <v>1909</v>
      </c>
      <c r="E62" s="401"/>
      <c r="F62" s="401"/>
      <c r="G62" s="401"/>
      <c r="H62" s="401"/>
      <c r="I62" s="401"/>
      <c r="J62" s="401"/>
      <c r="K62" s="266"/>
    </row>
    <row r="63" spans="2:11" s="1" customFormat="1" ht="15" customHeight="1">
      <c r="B63" s="265"/>
      <c r="C63" s="270"/>
      <c r="D63" s="399" t="s">
        <v>1910</v>
      </c>
      <c r="E63" s="399"/>
      <c r="F63" s="399"/>
      <c r="G63" s="399"/>
      <c r="H63" s="399"/>
      <c r="I63" s="399"/>
      <c r="J63" s="399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399" t="s">
        <v>1911</v>
      </c>
      <c r="E65" s="399"/>
      <c r="F65" s="399"/>
      <c r="G65" s="399"/>
      <c r="H65" s="399"/>
      <c r="I65" s="399"/>
      <c r="J65" s="399"/>
      <c r="K65" s="266"/>
    </row>
    <row r="66" spans="2:11" s="1" customFormat="1" ht="15" customHeight="1">
      <c r="B66" s="265"/>
      <c r="C66" s="270"/>
      <c r="D66" s="401" t="s">
        <v>1912</v>
      </c>
      <c r="E66" s="401"/>
      <c r="F66" s="401"/>
      <c r="G66" s="401"/>
      <c r="H66" s="401"/>
      <c r="I66" s="401"/>
      <c r="J66" s="401"/>
      <c r="K66" s="266"/>
    </row>
    <row r="67" spans="2:11" s="1" customFormat="1" ht="15" customHeight="1">
      <c r="B67" s="265"/>
      <c r="C67" s="270"/>
      <c r="D67" s="399" t="s">
        <v>1913</v>
      </c>
      <c r="E67" s="399"/>
      <c r="F67" s="399"/>
      <c r="G67" s="399"/>
      <c r="H67" s="399"/>
      <c r="I67" s="399"/>
      <c r="J67" s="399"/>
      <c r="K67" s="266"/>
    </row>
    <row r="68" spans="2:11" s="1" customFormat="1" ht="15" customHeight="1">
      <c r="B68" s="265"/>
      <c r="C68" s="270"/>
      <c r="D68" s="399" t="s">
        <v>1914</v>
      </c>
      <c r="E68" s="399"/>
      <c r="F68" s="399"/>
      <c r="G68" s="399"/>
      <c r="H68" s="399"/>
      <c r="I68" s="399"/>
      <c r="J68" s="399"/>
      <c r="K68" s="266"/>
    </row>
    <row r="69" spans="2:11" s="1" customFormat="1" ht="15" customHeight="1">
      <c r="B69" s="265"/>
      <c r="C69" s="270"/>
      <c r="D69" s="399" t="s">
        <v>1915</v>
      </c>
      <c r="E69" s="399"/>
      <c r="F69" s="399"/>
      <c r="G69" s="399"/>
      <c r="H69" s="399"/>
      <c r="I69" s="399"/>
      <c r="J69" s="399"/>
      <c r="K69" s="266"/>
    </row>
    <row r="70" spans="2:11" s="1" customFormat="1" ht="15" customHeight="1">
      <c r="B70" s="265"/>
      <c r="C70" s="270"/>
      <c r="D70" s="399" t="s">
        <v>1916</v>
      </c>
      <c r="E70" s="399"/>
      <c r="F70" s="399"/>
      <c r="G70" s="399"/>
      <c r="H70" s="399"/>
      <c r="I70" s="399"/>
      <c r="J70" s="399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394" t="s">
        <v>1917</v>
      </c>
      <c r="D75" s="394"/>
      <c r="E75" s="394"/>
      <c r="F75" s="394"/>
      <c r="G75" s="394"/>
      <c r="H75" s="394"/>
      <c r="I75" s="394"/>
      <c r="J75" s="394"/>
      <c r="K75" s="283"/>
    </row>
    <row r="76" spans="2:11" s="1" customFormat="1" ht="17.25" customHeight="1">
      <c r="B76" s="282"/>
      <c r="C76" s="284" t="s">
        <v>1918</v>
      </c>
      <c r="D76" s="284"/>
      <c r="E76" s="284"/>
      <c r="F76" s="284" t="s">
        <v>1919</v>
      </c>
      <c r="G76" s="285"/>
      <c r="H76" s="284" t="s">
        <v>51</v>
      </c>
      <c r="I76" s="284" t="s">
        <v>54</v>
      </c>
      <c r="J76" s="284" t="s">
        <v>1920</v>
      </c>
      <c r="K76" s="283"/>
    </row>
    <row r="77" spans="2:11" s="1" customFormat="1" ht="17.25" customHeight="1">
      <c r="B77" s="282"/>
      <c r="C77" s="286" t="s">
        <v>1921</v>
      </c>
      <c r="D77" s="286"/>
      <c r="E77" s="286"/>
      <c r="F77" s="287" t="s">
        <v>1922</v>
      </c>
      <c r="G77" s="288"/>
      <c r="H77" s="286"/>
      <c r="I77" s="286"/>
      <c r="J77" s="286" t="s">
        <v>1923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50</v>
      </c>
      <c r="D79" s="291"/>
      <c r="E79" s="291"/>
      <c r="F79" s="292" t="s">
        <v>1924</v>
      </c>
      <c r="G79" s="293"/>
      <c r="H79" s="271" t="s">
        <v>1925</v>
      </c>
      <c r="I79" s="271" t="s">
        <v>1926</v>
      </c>
      <c r="J79" s="271">
        <v>20</v>
      </c>
      <c r="K79" s="283"/>
    </row>
    <row r="80" spans="2:11" s="1" customFormat="1" ht="15" customHeight="1">
      <c r="B80" s="282"/>
      <c r="C80" s="271" t="s">
        <v>1927</v>
      </c>
      <c r="D80" s="271"/>
      <c r="E80" s="271"/>
      <c r="F80" s="292" t="s">
        <v>1924</v>
      </c>
      <c r="G80" s="293"/>
      <c r="H80" s="271" t="s">
        <v>1928</v>
      </c>
      <c r="I80" s="271" t="s">
        <v>1926</v>
      </c>
      <c r="J80" s="271">
        <v>120</v>
      </c>
      <c r="K80" s="283"/>
    </row>
    <row r="81" spans="2:11" s="1" customFormat="1" ht="15" customHeight="1">
      <c r="B81" s="294"/>
      <c r="C81" s="271" t="s">
        <v>1929</v>
      </c>
      <c r="D81" s="271"/>
      <c r="E81" s="271"/>
      <c r="F81" s="292" t="s">
        <v>1930</v>
      </c>
      <c r="G81" s="293"/>
      <c r="H81" s="271" t="s">
        <v>1931</v>
      </c>
      <c r="I81" s="271" t="s">
        <v>1926</v>
      </c>
      <c r="J81" s="271">
        <v>50</v>
      </c>
      <c r="K81" s="283"/>
    </row>
    <row r="82" spans="2:11" s="1" customFormat="1" ht="15" customHeight="1">
      <c r="B82" s="294"/>
      <c r="C82" s="271" t="s">
        <v>1932</v>
      </c>
      <c r="D82" s="271"/>
      <c r="E82" s="271"/>
      <c r="F82" s="292" t="s">
        <v>1924</v>
      </c>
      <c r="G82" s="293"/>
      <c r="H82" s="271" t="s">
        <v>1933</v>
      </c>
      <c r="I82" s="271" t="s">
        <v>1934</v>
      </c>
      <c r="J82" s="271"/>
      <c r="K82" s="283"/>
    </row>
    <row r="83" spans="2:11" s="1" customFormat="1" ht="15" customHeight="1">
      <c r="B83" s="294"/>
      <c r="C83" s="295" t="s">
        <v>1935</v>
      </c>
      <c r="D83" s="295"/>
      <c r="E83" s="295"/>
      <c r="F83" s="296" t="s">
        <v>1930</v>
      </c>
      <c r="G83" s="295"/>
      <c r="H83" s="295" t="s">
        <v>1936</v>
      </c>
      <c r="I83" s="295" t="s">
        <v>1926</v>
      </c>
      <c r="J83" s="295">
        <v>15</v>
      </c>
      <c r="K83" s="283"/>
    </row>
    <row r="84" spans="2:11" s="1" customFormat="1" ht="15" customHeight="1">
      <c r="B84" s="294"/>
      <c r="C84" s="295" t="s">
        <v>1937</v>
      </c>
      <c r="D84" s="295"/>
      <c r="E84" s="295"/>
      <c r="F84" s="296" t="s">
        <v>1930</v>
      </c>
      <c r="G84" s="295"/>
      <c r="H84" s="295" t="s">
        <v>1938</v>
      </c>
      <c r="I84" s="295" t="s">
        <v>1926</v>
      </c>
      <c r="J84" s="295">
        <v>15</v>
      </c>
      <c r="K84" s="283"/>
    </row>
    <row r="85" spans="2:11" s="1" customFormat="1" ht="15" customHeight="1">
      <c r="B85" s="294"/>
      <c r="C85" s="295" t="s">
        <v>1939</v>
      </c>
      <c r="D85" s="295"/>
      <c r="E85" s="295"/>
      <c r="F85" s="296" t="s">
        <v>1930</v>
      </c>
      <c r="G85" s="295"/>
      <c r="H85" s="295" t="s">
        <v>1940</v>
      </c>
      <c r="I85" s="295" t="s">
        <v>1926</v>
      </c>
      <c r="J85" s="295">
        <v>20</v>
      </c>
      <c r="K85" s="283"/>
    </row>
    <row r="86" spans="2:11" s="1" customFormat="1" ht="15" customHeight="1">
      <c r="B86" s="294"/>
      <c r="C86" s="295" t="s">
        <v>1941</v>
      </c>
      <c r="D86" s="295"/>
      <c r="E86" s="295"/>
      <c r="F86" s="296" t="s">
        <v>1930</v>
      </c>
      <c r="G86" s="295"/>
      <c r="H86" s="295" t="s">
        <v>1942</v>
      </c>
      <c r="I86" s="295" t="s">
        <v>1926</v>
      </c>
      <c r="J86" s="295">
        <v>20</v>
      </c>
      <c r="K86" s="283"/>
    </row>
    <row r="87" spans="2:11" s="1" customFormat="1" ht="15" customHeight="1">
      <c r="B87" s="294"/>
      <c r="C87" s="271" t="s">
        <v>1943</v>
      </c>
      <c r="D87" s="271"/>
      <c r="E87" s="271"/>
      <c r="F87" s="292" t="s">
        <v>1930</v>
      </c>
      <c r="G87" s="293"/>
      <c r="H87" s="271" t="s">
        <v>1944</v>
      </c>
      <c r="I87" s="271" t="s">
        <v>1926</v>
      </c>
      <c r="J87" s="271">
        <v>50</v>
      </c>
      <c r="K87" s="283"/>
    </row>
    <row r="88" spans="2:11" s="1" customFormat="1" ht="15" customHeight="1">
      <c r="B88" s="294"/>
      <c r="C88" s="271" t="s">
        <v>1945</v>
      </c>
      <c r="D88" s="271"/>
      <c r="E88" s="271"/>
      <c r="F88" s="292" t="s">
        <v>1930</v>
      </c>
      <c r="G88" s="293"/>
      <c r="H88" s="271" t="s">
        <v>1946</v>
      </c>
      <c r="I88" s="271" t="s">
        <v>1926</v>
      </c>
      <c r="J88" s="271">
        <v>20</v>
      </c>
      <c r="K88" s="283"/>
    </row>
    <row r="89" spans="2:11" s="1" customFormat="1" ht="15" customHeight="1">
      <c r="B89" s="294"/>
      <c r="C89" s="271" t="s">
        <v>1947</v>
      </c>
      <c r="D89" s="271"/>
      <c r="E89" s="271"/>
      <c r="F89" s="292" t="s">
        <v>1930</v>
      </c>
      <c r="G89" s="293"/>
      <c r="H89" s="271" t="s">
        <v>1948</v>
      </c>
      <c r="I89" s="271" t="s">
        <v>1926</v>
      </c>
      <c r="J89" s="271">
        <v>20</v>
      </c>
      <c r="K89" s="283"/>
    </row>
    <row r="90" spans="2:11" s="1" customFormat="1" ht="15" customHeight="1">
      <c r="B90" s="294"/>
      <c r="C90" s="271" t="s">
        <v>1949</v>
      </c>
      <c r="D90" s="271"/>
      <c r="E90" s="271"/>
      <c r="F90" s="292" t="s">
        <v>1930</v>
      </c>
      <c r="G90" s="293"/>
      <c r="H90" s="271" t="s">
        <v>1950</v>
      </c>
      <c r="I90" s="271" t="s">
        <v>1926</v>
      </c>
      <c r="J90" s="271">
        <v>50</v>
      </c>
      <c r="K90" s="283"/>
    </row>
    <row r="91" spans="2:11" s="1" customFormat="1" ht="15" customHeight="1">
      <c r="B91" s="294"/>
      <c r="C91" s="271" t="s">
        <v>1951</v>
      </c>
      <c r="D91" s="271"/>
      <c r="E91" s="271"/>
      <c r="F91" s="292" t="s">
        <v>1930</v>
      </c>
      <c r="G91" s="293"/>
      <c r="H91" s="271" t="s">
        <v>1951</v>
      </c>
      <c r="I91" s="271" t="s">
        <v>1926</v>
      </c>
      <c r="J91" s="271">
        <v>50</v>
      </c>
      <c r="K91" s="283"/>
    </row>
    <row r="92" spans="2:11" s="1" customFormat="1" ht="15" customHeight="1">
      <c r="B92" s="294"/>
      <c r="C92" s="271" t="s">
        <v>1952</v>
      </c>
      <c r="D92" s="271"/>
      <c r="E92" s="271"/>
      <c r="F92" s="292" t="s">
        <v>1930</v>
      </c>
      <c r="G92" s="293"/>
      <c r="H92" s="271" t="s">
        <v>1953</v>
      </c>
      <c r="I92" s="271" t="s">
        <v>1926</v>
      </c>
      <c r="J92" s="271">
        <v>255</v>
      </c>
      <c r="K92" s="283"/>
    </row>
    <row r="93" spans="2:11" s="1" customFormat="1" ht="15" customHeight="1">
      <c r="B93" s="294"/>
      <c r="C93" s="271" t="s">
        <v>1954</v>
      </c>
      <c r="D93" s="271"/>
      <c r="E93" s="271"/>
      <c r="F93" s="292" t="s">
        <v>1924</v>
      </c>
      <c r="G93" s="293"/>
      <c r="H93" s="271" t="s">
        <v>1955</v>
      </c>
      <c r="I93" s="271" t="s">
        <v>1956</v>
      </c>
      <c r="J93" s="271"/>
      <c r="K93" s="283"/>
    </row>
    <row r="94" spans="2:11" s="1" customFormat="1" ht="15" customHeight="1">
      <c r="B94" s="294"/>
      <c r="C94" s="271" t="s">
        <v>1957</v>
      </c>
      <c r="D94" s="271"/>
      <c r="E94" s="271"/>
      <c r="F94" s="292" t="s">
        <v>1924</v>
      </c>
      <c r="G94" s="293"/>
      <c r="H94" s="271" t="s">
        <v>1958</v>
      </c>
      <c r="I94" s="271" t="s">
        <v>1959</v>
      </c>
      <c r="J94" s="271"/>
      <c r="K94" s="283"/>
    </row>
    <row r="95" spans="2:11" s="1" customFormat="1" ht="15" customHeight="1">
      <c r="B95" s="294"/>
      <c r="C95" s="271" t="s">
        <v>1960</v>
      </c>
      <c r="D95" s="271"/>
      <c r="E95" s="271"/>
      <c r="F95" s="292" t="s">
        <v>1924</v>
      </c>
      <c r="G95" s="293"/>
      <c r="H95" s="271" t="s">
        <v>1960</v>
      </c>
      <c r="I95" s="271" t="s">
        <v>1959</v>
      </c>
      <c r="J95" s="271"/>
      <c r="K95" s="283"/>
    </row>
    <row r="96" spans="2:11" s="1" customFormat="1" ht="15" customHeight="1">
      <c r="B96" s="294"/>
      <c r="C96" s="271" t="s">
        <v>35</v>
      </c>
      <c r="D96" s="271"/>
      <c r="E96" s="271"/>
      <c r="F96" s="292" t="s">
        <v>1924</v>
      </c>
      <c r="G96" s="293"/>
      <c r="H96" s="271" t="s">
        <v>1961</v>
      </c>
      <c r="I96" s="271" t="s">
        <v>1959</v>
      </c>
      <c r="J96" s="271"/>
      <c r="K96" s="283"/>
    </row>
    <row r="97" spans="2:11" s="1" customFormat="1" ht="15" customHeight="1">
      <c r="B97" s="294"/>
      <c r="C97" s="271" t="s">
        <v>45</v>
      </c>
      <c r="D97" s="271"/>
      <c r="E97" s="271"/>
      <c r="F97" s="292" t="s">
        <v>1924</v>
      </c>
      <c r="G97" s="293"/>
      <c r="H97" s="271" t="s">
        <v>1962</v>
      </c>
      <c r="I97" s="271" t="s">
        <v>1959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394" t="s">
        <v>1963</v>
      </c>
      <c r="D102" s="394"/>
      <c r="E102" s="394"/>
      <c r="F102" s="394"/>
      <c r="G102" s="394"/>
      <c r="H102" s="394"/>
      <c r="I102" s="394"/>
      <c r="J102" s="394"/>
      <c r="K102" s="283"/>
    </row>
    <row r="103" spans="2:11" s="1" customFormat="1" ht="17.25" customHeight="1">
      <c r="B103" s="282"/>
      <c r="C103" s="284" t="s">
        <v>1918</v>
      </c>
      <c r="D103" s="284"/>
      <c r="E103" s="284"/>
      <c r="F103" s="284" t="s">
        <v>1919</v>
      </c>
      <c r="G103" s="285"/>
      <c r="H103" s="284" t="s">
        <v>51</v>
      </c>
      <c r="I103" s="284" t="s">
        <v>54</v>
      </c>
      <c r="J103" s="284" t="s">
        <v>1920</v>
      </c>
      <c r="K103" s="283"/>
    </row>
    <row r="104" spans="2:11" s="1" customFormat="1" ht="17.25" customHeight="1">
      <c r="B104" s="282"/>
      <c r="C104" s="286" t="s">
        <v>1921</v>
      </c>
      <c r="D104" s="286"/>
      <c r="E104" s="286"/>
      <c r="F104" s="287" t="s">
        <v>1922</v>
      </c>
      <c r="G104" s="288"/>
      <c r="H104" s="286"/>
      <c r="I104" s="286"/>
      <c r="J104" s="286" t="s">
        <v>1923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50</v>
      </c>
      <c r="D106" s="291"/>
      <c r="E106" s="291"/>
      <c r="F106" s="292" t="s">
        <v>1924</v>
      </c>
      <c r="G106" s="271"/>
      <c r="H106" s="271" t="s">
        <v>1964</v>
      </c>
      <c r="I106" s="271" t="s">
        <v>1926</v>
      </c>
      <c r="J106" s="271">
        <v>20</v>
      </c>
      <c r="K106" s="283"/>
    </row>
    <row r="107" spans="2:11" s="1" customFormat="1" ht="15" customHeight="1">
      <c r="B107" s="282"/>
      <c r="C107" s="271" t="s">
        <v>1927</v>
      </c>
      <c r="D107" s="271"/>
      <c r="E107" s="271"/>
      <c r="F107" s="292" t="s">
        <v>1924</v>
      </c>
      <c r="G107" s="271"/>
      <c r="H107" s="271" t="s">
        <v>1964</v>
      </c>
      <c r="I107" s="271" t="s">
        <v>1926</v>
      </c>
      <c r="J107" s="271">
        <v>120</v>
      </c>
      <c r="K107" s="283"/>
    </row>
    <row r="108" spans="2:11" s="1" customFormat="1" ht="15" customHeight="1">
      <c r="B108" s="294"/>
      <c r="C108" s="271" t="s">
        <v>1929</v>
      </c>
      <c r="D108" s="271"/>
      <c r="E108" s="271"/>
      <c r="F108" s="292" t="s">
        <v>1930</v>
      </c>
      <c r="G108" s="271"/>
      <c r="H108" s="271" t="s">
        <v>1964</v>
      </c>
      <c r="I108" s="271" t="s">
        <v>1926</v>
      </c>
      <c r="J108" s="271">
        <v>50</v>
      </c>
      <c r="K108" s="283"/>
    </row>
    <row r="109" spans="2:11" s="1" customFormat="1" ht="15" customHeight="1">
      <c r="B109" s="294"/>
      <c r="C109" s="271" t="s">
        <v>1932</v>
      </c>
      <c r="D109" s="271"/>
      <c r="E109" s="271"/>
      <c r="F109" s="292" t="s">
        <v>1924</v>
      </c>
      <c r="G109" s="271"/>
      <c r="H109" s="271" t="s">
        <v>1964</v>
      </c>
      <c r="I109" s="271" t="s">
        <v>1934</v>
      </c>
      <c r="J109" s="271"/>
      <c r="K109" s="283"/>
    </row>
    <row r="110" spans="2:11" s="1" customFormat="1" ht="15" customHeight="1">
      <c r="B110" s="294"/>
      <c r="C110" s="271" t="s">
        <v>1943</v>
      </c>
      <c r="D110" s="271"/>
      <c r="E110" s="271"/>
      <c r="F110" s="292" t="s">
        <v>1930</v>
      </c>
      <c r="G110" s="271"/>
      <c r="H110" s="271" t="s">
        <v>1964</v>
      </c>
      <c r="I110" s="271" t="s">
        <v>1926</v>
      </c>
      <c r="J110" s="271">
        <v>50</v>
      </c>
      <c r="K110" s="283"/>
    </row>
    <row r="111" spans="2:11" s="1" customFormat="1" ht="15" customHeight="1">
      <c r="B111" s="294"/>
      <c r="C111" s="271" t="s">
        <v>1951</v>
      </c>
      <c r="D111" s="271"/>
      <c r="E111" s="271"/>
      <c r="F111" s="292" t="s">
        <v>1930</v>
      </c>
      <c r="G111" s="271"/>
      <c r="H111" s="271" t="s">
        <v>1964</v>
      </c>
      <c r="I111" s="271" t="s">
        <v>1926</v>
      </c>
      <c r="J111" s="271">
        <v>50</v>
      </c>
      <c r="K111" s="283"/>
    </row>
    <row r="112" spans="2:11" s="1" customFormat="1" ht="15" customHeight="1">
      <c r="B112" s="294"/>
      <c r="C112" s="271" t="s">
        <v>1949</v>
      </c>
      <c r="D112" s="271"/>
      <c r="E112" s="271"/>
      <c r="F112" s="292" t="s">
        <v>1930</v>
      </c>
      <c r="G112" s="271"/>
      <c r="H112" s="271" t="s">
        <v>1964</v>
      </c>
      <c r="I112" s="271" t="s">
        <v>1926</v>
      </c>
      <c r="J112" s="271">
        <v>50</v>
      </c>
      <c r="K112" s="283"/>
    </row>
    <row r="113" spans="2:11" s="1" customFormat="1" ht="15" customHeight="1">
      <c r="B113" s="294"/>
      <c r="C113" s="271" t="s">
        <v>50</v>
      </c>
      <c r="D113" s="271"/>
      <c r="E113" s="271"/>
      <c r="F113" s="292" t="s">
        <v>1924</v>
      </c>
      <c r="G113" s="271"/>
      <c r="H113" s="271" t="s">
        <v>1965</v>
      </c>
      <c r="I113" s="271" t="s">
        <v>1926</v>
      </c>
      <c r="J113" s="271">
        <v>20</v>
      </c>
      <c r="K113" s="283"/>
    </row>
    <row r="114" spans="2:11" s="1" customFormat="1" ht="15" customHeight="1">
      <c r="B114" s="294"/>
      <c r="C114" s="271" t="s">
        <v>1966</v>
      </c>
      <c r="D114" s="271"/>
      <c r="E114" s="271"/>
      <c r="F114" s="292" t="s">
        <v>1924</v>
      </c>
      <c r="G114" s="271"/>
      <c r="H114" s="271" t="s">
        <v>1967</v>
      </c>
      <c r="I114" s="271" t="s">
        <v>1926</v>
      </c>
      <c r="J114" s="271">
        <v>120</v>
      </c>
      <c r="K114" s="283"/>
    </row>
    <row r="115" spans="2:11" s="1" customFormat="1" ht="15" customHeight="1">
      <c r="B115" s="294"/>
      <c r="C115" s="271" t="s">
        <v>35</v>
      </c>
      <c r="D115" s="271"/>
      <c r="E115" s="271"/>
      <c r="F115" s="292" t="s">
        <v>1924</v>
      </c>
      <c r="G115" s="271"/>
      <c r="H115" s="271" t="s">
        <v>1968</v>
      </c>
      <c r="I115" s="271" t="s">
        <v>1959</v>
      </c>
      <c r="J115" s="271"/>
      <c r="K115" s="283"/>
    </row>
    <row r="116" spans="2:11" s="1" customFormat="1" ht="15" customHeight="1">
      <c r="B116" s="294"/>
      <c r="C116" s="271" t="s">
        <v>45</v>
      </c>
      <c r="D116" s="271"/>
      <c r="E116" s="271"/>
      <c r="F116" s="292" t="s">
        <v>1924</v>
      </c>
      <c r="G116" s="271"/>
      <c r="H116" s="271" t="s">
        <v>1969</v>
      </c>
      <c r="I116" s="271" t="s">
        <v>1959</v>
      </c>
      <c r="J116" s="271"/>
      <c r="K116" s="283"/>
    </row>
    <row r="117" spans="2:11" s="1" customFormat="1" ht="15" customHeight="1">
      <c r="B117" s="294"/>
      <c r="C117" s="271" t="s">
        <v>54</v>
      </c>
      <c r="D117" s="271"/>
      <c r="E117" s="271"/>
      <c r="F117" s="292" t="s">
        <v>1924</v>
      </c>
      <c r="G117" s="271"/>
      <c r="H117" s="271" t="s">
        <v>1970</v>
      </c>
      <c r="I117" s="271" t="s">
        <v>1971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5" t="s">
        <v>1972</v>
      </c>
      <c r="D122" s="395"/>
      <c r="E122" s="395"/>
      <c r="F122" s="395"/>
      <c r="G122" s="395"/>
      <c r="H122" s="395"/>
      <c r="I122" s="395"/>
      <c r="J122" s="395"/>
      <c r="K122" s="311"/>
    </row>
    <row r="123" spans="2:11" s="1" customFormat="1" ht="17.25" customHeight="1">
      <c r="B123" s="312"/>
      <c r="C123" s="284" t="s">
        <v>1918</v>
      </c>
      <c r="D123" s="284"/>
      <c r="E123" s="284"/>
      <c r="F123" s="284" t="s">
        <v>1919</v>
      </c>
      <c r="G123" s="285"/>
      <c r="H123" s="284" t="s">
        <v>51</v>
      </c>
      <c r="I123" s="284" t="s">
        <v>54</v>
      </c>
      <c r="J123" s="284" t="s">
        <v>1920</v>
      </c>
      <c r="K123" s="313"/>
    </row>
    <row r="124" spans="2:11" s="1" customFormat="1" ht="17.25" customHeight="1">
      <c r="B124" s="312"/>
      <c r="C124" s="286" t="s">
        <v>1921</v>
      </c>
      <c r="D124" s="286"/>
      <c r="E124" s="286"/>
      <c r="F124" s="287" t="s">
        <v>1922</v>
      </c>
      <c r="G124" s="288"/>
      <c r="H124" s="286"/>
      <c r="I124" s="286"/>
      <c r="J124" s="286" t="s">
        <v>1923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1927</v>
      </c>
      <c r="D126" s="291"/>
      <c r="E126" s="291"/>
      <c r="F126" s="292" t="s">
        <v>1924</v>
      </c>
      <c r="G126" s="271"/>
      <c r="H126" s="271" t="s">
        <v>1964</v>
      </c>
      <c r="I126" s="271" t="s">
        <v>1926</v>
      </c>
      <c r="J126" s="271">
        <v>120</v>
      </c>
      <c r="K126" s="317"/>
    </row>
    <row r="127" spans="2:11" s="1" customFormat="1" ht="15" customHeight="1">
      <c r="B127" s="314"/>
      <c r="C127" s="271" t="s">
        <v>1973</v>
      </c>
      <c r="D127" s="271"/>
      <c r="E127" s="271"/>
      <c r="F127" s="292" t="s">
        <v>1924</v>
      </c>
      <c r="G127" s="271"/>
      <c r="H127" s="271" t="s">
        <v>1974</v>
      </c>
      <c r="I127" s="271" t="s">
        <v>1926</v>
      </c>
      <c r="J127" s="271" t="s">
        <v>1975</v>
      </c>
      <c r="K127" s="317"/>
    </row>
    <row r="128" spans="2:11" s="1" customFormat="1" ht="15" customHeight="1">
      <c r="B128" s="314"/>
      <c r="C128" s="271" t="s">
        <v>82</v>
      </c>
      <c r="D128" s="271"/>
      <c r="E128" s="271"/>
      <c r="F128" s="292" t="s">
        <v>1924</v>
      </c>
      <c r="G128" s="271"/>
      <c r="H128" s="271" t="s">
        <v>1976</v>
      </c>
      <c r="I128" s="271" t="s">
        <v>1926</v>
      </c>
      <c r="J128" s="271" t="s">
        <v>1975</v>
      </c>
      <c r="K128" s="317"/>
    </row>
    <row r="129" spans="2:11" s="1" customFormat="1" ht="15" customHeight="1">
      <c r="B129" s="314"/>
      <c r="C129" s="271" t="s">
        <v>1935</v>
      </c>
      <c r="D129" s="271"/>
      <c r="E129" s="271"/>
      <c r="F129" s="292" t="s">
        <v>1930</v>
      </c>
      <c r="G129" s="271"/>
      <c r="H129" s="271" t="s">
        <v>1936</v>
      </c>
      <c r="I129" s="271" t="s">
        <v>1926</v>
      </c>
      <c r="J129" s="271">
        <v>15</v>
      </c>
      <c r="K129" s="317"/>
    </row>
    <row r="130" spans="2:11" s="1" customFormat="1" ht="15" customHeight="1">
      <c r="B130" s="314"/>
      <c r="C130" s="295" t="s">
        <v>1937</v>
      </c>
      <c r="D130" s="295"/>
      <c r="E130" s="295"/>
      <c r="F130" s="296" t="s">
        <v>1930</v>
      </c>
      <c r="G130" s="295"/>
      <c r="H130" s="295" t="s">
        <v>1938</v>
      </c>
      <c r="I130" s="295" t="s">
        <v>1926</v>
      </c>
      <c r="J130" s="295">
        <v>15</v>
      </c>
      <c r="K130" s="317"/>
    </row>
    <row r="131" spans="2:11" s="1" customFormat="1" ht="15" customHeight="1">
      <c r="B131" s="314"/>
      <c r="C131" s="295" t="s">
        <v>1939</v>
      </c>
      <c r="D131" s="295"/>
      <c r="E131" s="295"/>
      <c r="F131" s="296" t="s">
        <v>1930</v>
      </c>
      <c r="G131" s="295"/>
      <c r="H131" s="295" t="s">
        <v>1940</v>
      </c>
      <c r="I131" s="295" t="s">
        <v>1926</v>
      </c>
      <c r="J131" s="295">
        <v>20</v>
      </c>
      <c r="K131" s="317"/>
    </row>
    <row r="132" spans="2:11" s="1" customFormat="1" ht="15" customHeight="1">
      <c r="B132" s="314"/>
      <c r="C132" s="295" t="s">
        <v>1941</v>
      </c>
      <c r="D132" s="295"/>
      <c r="E132" s="295"/>
      <c r="F132" s="296" t="s">
        <v>1930</v>
      </c>
      <c r="G132" s="295"/>
      <c r="H132" s="295" t="s">
        <v>1942</v>
      </c>
      <c r="I132" s="295" t="s">
        <v>1926</v>
      </c>
      <c r="J132" s="295">
        <v>20</v>
      </c>
      <c r="K132" s="317"/>
    </row>
    <row r="133" spans="2:11" s="1" customFormat="1" ht="15" customHeight="1">
      <c r="B133" s="314"/>
      <c r="C133" s="271" t="s">
        <v>1929</v>
      </c>
      <c r="D133" s="271"/>
      <c r="E133" s="271"/>
      <c r="F133" s="292" t="s">
        <v>1930</v>
      </c>
      <c r="G133" s="271"/>
      <c r="H133" s="271" t="s">
        <v>1964</v>
      </c>
      <c r="I133" s="271" t="s">
        <v>1926</v>
      </c>
      <c r="J133" s="271">
        <v>50</v>
      </c>
      <c r="K133" s="317"/>
    </row>
    <row r="134" spans="2:11" s="1" customFormat="1" ht="15" customHeight="1">
      <c r="B134" s="314"/>
      <c r="C134" s="271" t="s">
        <v>1943</v>
      </c>
      <c r="D134" s="271"/>
      <c r="E134" s="271"/>
      <c r="F134" s="292" t="s">
        <v>1930</v>
      </c>
      <c r="G134" s="271"/>
      <c r="H134" s="271" t="s">
        <v>1964</v>
      </c>
      <c r="I134" s="271" t="s">
        <v>1926</v>
      </c>
      <c r="J134" s="271">
        <v>50</v>
      </c>
      <c r="K134" s="317"/>
    </row>
    <row r="135" spans="2:11" s="1" customFormat="1" ht="15" customHeight="1">
      <c r="B135" s="314"/>
      <c r="C135" s="271" t="s">
        <v>1949</v>
      </c>
      <c r="D135" s="271"/>
      <c r="E135" s="271"/>
      <c r="F135" s="292" t="s">
        <v>1930</v>
      </c>
      <c r="G135" s="271"/>
      <c r="H135" s="271" t="s">
        <v>1964</v>
      </c>
      <c r="I135" s="271" t="s">
        <v>1926</v>
      </c>
      <c r="J135" s="271">
        <v>50</v>
      </c>
      <c r="K135" s="317"/>
    </row>
    <row r="136" spans="2:11" s="1" customFormat="1" ht="15" customHeight="1">
      <c r="B136" s="314"/>
      <c r="C136" s="271" t="s">
        <v>1951</v>
      </c>
      <c r="D136" s="271"/>
      <c r="E136" s="271"/>
      <c r="F136" s="292" t="s">
        <v>1930</v>
      </c>
      <c r="G136" s="271"/>
      <c r="H136" s="271" t="s">
        <v>1964</v>
      </c>
      <c r="I136" s="271" t="s">
        <v>1926</v>
      </c>
      <c r="J136" s="271">
        <v>50</v>
      </c>
      <c r="K136" s="317"/>
    </row>
    <row r="137" spans="2:11" s="1" customFormat="1" ht="15" customHeight="1">
      <c r="B137" s="314"/>
      <c r="C137" s="271" t="s">
        <v>1952</v>
      </c>
      <c r="D137" s="271"/>
      <c r="E137" s="271"/>
      <c r="F137" s="292" t="s">
        <v>1930</v>
      </c>
      <c r="G137" s="271"/>
      <c r="H137" s="271" t="s">
        <v>1977</v>
      </c>
      <c r="I137" s="271" t="s">
        <v>1926</v>
      </c>
      <c r="J137" s="271">
        <v>255</v>
      </c>
      <c r="K137" s="317"/>
    </row>
    <row r="138" spans="2:11" s="1" customFormat="1" ht="15" customHeight="1">
      <c r="B138" s="314"/>
      <c r="C138" s="271" t="s">
        <v>1954</v>
      </c>
      <c r="D138" s="271"/>
      <c r="E138" s="271"/>
      <c r="F138" s="292" t="s">
        <v>1924</v>
      </c>
      <c r="G138" s="271"/>
      <c r="H138" s="271" t="s">
        <v>1978</v>
      </c>
      <c r="I138" s="271" t="s">
        <v>1956</v>
      </c>
      <c r="J138" s="271"/>
      <c r="K138" s="317"/>
    </row>
    <row r="139" spans="2:11" s="1" customFormat="1" ht="15" customHeight="1">
      <c r="B139" s="314"/>
      <c r="C139" s="271" t="s">
        <v>1957</v>
      </c>
      <c r="D139" s="271"/>
      <c r="E139" s="271"/>
      <c r="F139" s="292" t="s">
        <v>1924</v>
      </c>
      <c r="G139" s="271"/>
      <c r="H139" s="271" t="s">
        <v>1979</v>
      </c>
      <c r="I139" s="271" t="s">
        <v>1959</v>
      </c>
      <c r="J139" s="271"/>
      <c r="K139" s="317"/>
    </row>
    <row r="140" spans="2:11" s="1" customFormat="1" ht="15" customHeight="1">
      <c r="B140" s="314"/>
      <c r="C140" s="271" t="s">
        <v>1960</v>
      </c>
      <c r="D140" s="271"/>
      <c r="E140" s="271"/>
      <c r="F140" s="292" t="s">
        <v>1924</v>
      </c>
      <c r="G140" s="271"/>
      <c r="H140" s="271" t="s">
        <v>1960</v>
      </c>
      <c r="I140" s="271" t="s">
        <v>1959</v>
      </c>
      <c r="J140" s="271"/>
      <c r="K140" s="317"/>
    </row>
    <row r="141" spans="2:11" s="1" customFormat="1" ht="15" customHeight="1">
      <c r="B141" s="314"/>
      <c r="C141" s="271" t="s">
        <v>35</v>
      </c>
      <c r="D141" s="271"/>
      <c r="E141" s="271"/>
      <c r="F141" s="292" t="s">
        <v>1924</v>
      </c>
      <c r="G141" s="271"/>
      <c r="H141" s="271" t="s">
        <v>1980</v>
      </c>
      <c r="I141" s="271" t="s">
        <v>1959</v>
      </c>
      <c r="J141" s="271"/>
      <c r="K141" s="317"/>
    </row>
    <row r="142" spans="2:11" s="1" customFormat="1" ht="15" customHeight="1">
      <c r="B142" s="314"/>
      <c r="C142" s="271" t="s">
        <v>1981</v>
      </c>
      <c r="D142" s="271"/>
      <c r="E142" s="271"/>
      <c r="F142" s="292" t="s">
        <v>1924</v>
      </c>
      <c r="G142" s="271"/>
      <c r="H142" s="271" t="s">
        <v>1982</v>
      </c>
      <c r="I142" s="271" t="s">
        <v>1959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394" t="s">
        <v>1983</v>
      </c>
      <c r="D147" s="394"/>
      <c r="E147" s="394"/>
      <c r="F147" s="394"/>
      <c r="G147" s="394"/>
      <c r="H147" s="394"/>
      <c r="I147" s="394"/>
      <c r="J147" s="394"/>
      <c r="K147" s="283"/>
    </row>
    <row r="148" spans="2:11" s="1" customFormat="1" ht="17.25" customHeight="1">
      <c r="B148" s="282"/>
      <c r="C148" s="284" t="s">
        <v>1918</v>
      </c>
      <c r="D148" s="284"/>
      <c r="E148" s="284"/>
      <c r="F148" s="284" t="s">
        <v>1919</v>
      </c>
      <c r="G148" s="285"/>
      <c r="H148" s="284" t="s">
        <v>51</v>
      </c>
      <c r="I148" s="284" t="s">
        <v>54</v>
      </c>
      <c r="J148" s="284" t="s">
        <v>1920</v>
      </c>
      <c r="K148" s="283"/>
    </row>
    <row r="149" spans="2:11" s="1" customFormat="1" ht="17.25" customHeight="1">
      <c r="B149" s="282"/>
      <c r="C149" s="286" t="s">
        <v>1921</v>
      </c>
      <c r="D149" s="286"/>
      <c r="E149" s="286"/>
      <c r="F149" s="287" t="s">
        <v>1922</v>
      </c>
      <c r="G149" s="288"/>
      <c r="H149" s="286"/>
      <c r="I149" s="286"/>
      <c r="J149" s="286" t="s">
        <v>1923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1927</v>
      </c>
      <c r="D151" s="271"/>
      <c r="E151" s="271"/>
      <c r="F151" s="322" t="s">
        <v>1924</v>
      </c>
      <c r="G151" s="271"/>
      <c r="H151" s="321" t="s">
        <v>1964</v>
      </c>
      <c r="I151" s="321" t="s">
        <v>1926</v>
      </c>
      <c r="J151" s="321">
        <v>120</v>
      </c>
      <c r="K151" s="317"/>
    </row>
    <row r="152" spans="2:11" s="1" customFormat="1" ht="15" customHeight="1">
      <c r="B152" s="294"/>
      <c r="C152" s="321" t="s">
        <v>1973</v>
      </c>
      <c r="D152" s="271"/>
      <c r="E152" s="271"/>
      <c r="F152" s="322" t="s">
        <v>1924</v>
      </c>
      <c r="G152" s="271"/>
      <c r="H152" s="321" t="s">
        <v>1984</v>
      </c>
      <c r="I152" s="321" t="s">
        <v>1926</v>
      </c>
      <c r="J152" s="321" t="s">
        <v>1975</v>
      </c>
      <c r="K152" s="317"/>
    </row>
    <row r="153" spans="2:11" s="1" customFormat="1" ht="15" customHeight="1">
      <c r="B153" s="294"/>
      <c r="C153" s="321" t="s">
        <v>82</v>
      </c>
      <c r="D153" s="271"/>
      <c r="E153" s="271"/>
      <c r="F153" s="322" t="s">
        <v>1924</v>
      </c>
      <c r="G153" s="271"/>
      <c r="H153" s="321" t="s">
        <v>1985</v>
      </c>
      <c r="I153" s="321" t="s">
        <v>1926</v>
      </c>
      <c r="J153" s="321" t="s">
        <v>1975</v>
      </c>
      <c r="K153" s="317"/>
    </row>
    <row r="154" spans="2:11" s="1" customFormat="1" ht="15" customHeight="1">
      <c r="B154" s="294"/>
      <c r="C154" s="321" t="s">
        <v>1929</v>
      </c>
      <c r="D154" s="271"/>
      <c r="E154" s="271"/>
      <c r="F154" s="322" t="s">
        <v>1930</v>
      </c>
      <c r="G154" s="271"/>
      <c r="H154" s="321" t="s">
        <v>1964</v>
      </c>
      <c r="I154" s="321" t="s">
        <v>1926</v>
      </c>
      <c r="J154" s="321">
        <v>50</v>
      </c>
      <c r="K154" s="317"/>
    </row>
    <row r="155" spans="2:11" s="1" customFormat="1" ht="15" customHeight="1">
      <c r="B155" s="294"/>
      <c r="C155" s="321" t="s">
        <v>1932</v>
      </c>
      <c r="D155" s="271"/>
      <c r="E155" s="271"/>
      <c r="F155" s="322" t="s">
        <v>1924</v>
      </c>
      <c r="G155" s="271"/>
      <c r="H155" s="321" t="s">
        <v>1964</v>
      </c>
      <c r="I155" s="321" t="s">
        <v>1934</v>
      </c>
      <c r="J155" s="321"/>
      <c r="K155" s="317"/>
    </row>
    <row r="156" spans="2:11" s="1" customFormat="1" ht="15" customHeight="1">
      <c r="B156" s="294"/>
      <c r="C156" s="321" t="s">
        <v>1943</v>
      </c>
      <c r="D156" s="271"/>
      <c r="E156" s="271"/>
      <c r="F156" s="322" t="s">
        <v>1930</v>
      </c>
      <c r="G156" s="271"/>
      <c r="H156" s="321" t="s">
        <v>1964</v>
      </c>
      <c r="I156" s="321" t="s">
        <v>1926</v>
      </c>
      <c r="J156" s="321">
        <v>50</v>
      </c>
      <c r="K156" s="317"/>
    </row>
    <row r="157" spans="2:11" s="1" customFormat="1" ht="15" customHeight="1">
      <c r="B157" s="294"/>
      <c r="C157" s="321" t="s">
        <v>1951</v>
      </c>
      <c r="D157" s="271"/>
      <c r="E157" s="271"/>
      <c r="F157" s="322" t="s">
        <v>1930</v>
      </c>
      <c r="G157" s="271"/>
      <c r="H157" s="321" t="s">
        <v>1964</v>
      </c>
      <c r="I157" s="321" t="s">
        <v>1926</v>
      </c>
      <c r="J157" s="321">
        <v>50</v>
      </c>
      <c r="K157" s="317"/>
    </row>
    <row r="158" spans="2:11" s="1" customFormat="1" ht="15" customHeight="1">
      <c r="B158" s="294"/>
      <c r="C158" s="321" t="s">
        <v>1949</v>
      </c>
      <c r="D158" s="271"/>
      <c r="E158" s="271"/>
      <c r="F158" s="322" t="s">
        <v>1930</v>
      </c>
      <c r="G158" s="271"/>
      <c r="H158" s="321" t="s">
        <v>1964</v>
      </c>
      <c r="I158" s="321" t="s">
        <v>1926</v>
      </c>
      <c r="J158" s="321">
        <v>50</v>
      </c>
      <c r="K158" s="317"/>
    </row>
    <row r="159" spans="2:11" s="1" customFormat="1" ht="15" customHeight="1">
      <c r="B159" s="294"/>
      <c r="C159" s="321" t="s">
        <v>129</v>
      </c>
      <c r="D159" s="271"/>
      <c r="E159" s="271"/>
      <c r="F159" s="322" t="s">
        <v>1924</v>
      </c>
      <c r="G159" s="271"/>
      <c r="H159" s="321" t="s">
        <v>1986</v>
      </c>
      <c r="I159" s="321" t="s">
        <v>1926</v>
      </c>
      <c r="J159" s="321" t="s">
        <v>1987</v>
      </c>
      <c r="K159" s="317"/>
    </row>
    <row r="160" spans="2:11" s="1" customFormat="1" ht="15" customHeight="1">
      <c r="B160" s="294"/>
      <c r="C160" s="321" t="s">
        <v>1988</v>
      </c>
      <c r="D160" s="271"/>
      <c r="E160" s="271"/>
      <c r="F160" s="322" t="s">
        <v>1924</v>
      </c>
      <c r="G160" s="271"/>
      <c r="H160" s="321" t="s">
        <v>1989</v>
      </c>
      <c r="I160" s="321" t="s">
        <v>1959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395" t="s">
        <v>1990</v>
      </c>
      <c r="D165" s="395"/>
      <c r="E165" s="395"/>
      <c r="F165" s="395"/>
      <c r="G165" s="395"/>
      <c r="H165" s="395"/>
      <c r="I165" s="395"/>
      <c r="J165" s="395"/>
      <c r="K165" s="264"/>
    </row>
    <row r="166" spans="2:11" s="1" customFormat="1" ht="17.25" customHeight="1">
      <c r="B166" s="263"/>
      <c r="C166" s="284" t="s">
        <v>1918</v>
      </c>
      <c r="D166" s="284"/>
      <c r="E166" s="284"/>
      <c r="F166" s="284" t="s">
        <v>1919</v>
      </c>
      <c r="G166" s="326"/>
      <c r="H166" s="327" t="s">
        <v>51</v>
      </c>
      <c r="I166" s="327" t="s">
        <v>54</v>
      </c>
      <c r="J166" s="284" t="s">
        <v>1920</v>
      </c>
      <c r="K166" s="264"/>
    </row>
    <row r="167" spans="2:11" s="1" customFormat="1" ht="17.25" customHeight="1">
      <c r="B167" s="265"/>
      <c r="C167" s="286" t="s">
        <v>1921</v>
      </c>
      <c r="D167" s="286"/>
      <c r="E167" s="286"/>
      <c r="F167" s="287" t="s">
        <v>1922</v>
      </c>
      <c r="G167" s="328"/>
      <c r="H167" s="329"/>
      <c r="I167" s="329"/>
      <c r="J167" s="286" t="s">
        <v>1923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1927</v>
      </c>
      <c r="D169" s="271"/>
      <c r="E169" s="271"/>
      <c r="F169" s="292" t="s">
        <v>1924</v>
      </c>
      <c r="G169" s="271"/>
      <c r="H169" s="271" t="s">
        <v>1964</v>
      </c>
      <c r="I169" s="271" t="s">
        <v>1926</v>
      </c>
      <c r="J169" s="271">
        <v>120</v>
      </c>
      <c r="K169" s="317"/>
    </row>
    <row r="170" spans="2:11" s="1" customFormat="1" ht="15" customHeight="1">
      <c r="B170" s="294"/>
      <c r="C170" s="271" t="s">
        <v>1973</v>
      </c>
      <c r="D170" s="271"/>
      <c r="E170" s="271"/>
      <c r="F170" s="292" t="s">
        <v>1924</v>
      </c>
      <c r="G170" s="271"/>
      <c r="H170" s="271" t="s">
        <v>1974</v>
      </c>
      <c r="I170" s="271" t="s">
        <v>1926</v>
      </c>
      <c r="J170" s="271" t="s">
        <v>1975</v>
      </c>
      <c r="K170" s="317"/>
    </row>
    <row r="171" spans="2:11" s="1" customFormat="1" ht="15" customHeight="1">
      <c r="B171" s="294"/>
      <c r="C171" s="271" t="s">
        <v>82</v>
      </c>
      <c r="D171" s="271"/>
      <c r="E171" s="271"/>
      <c r="F171" s="292" t="s">
        <v>1924</v>
      </c>
      <c r="G171" s="271"/>
      <c r="H171" s="271" t="s">
        <v>1991</v>
      </c>
      <c r="I171" s="271" t="s">
        <v>1926</v>
      </c>
      <c r="J171" s="271" t="s">
        <v>1975</v>
      </c>
      <c r="K171" s="317"/>
    </row>
    <row r="172" spans="2:11" s="1" customFormat="1" ht="15" customHeight="1">
      <c r="B172" s="294"/>
      <c r="C172" s="271" t="s">
        <v>1929</v>
      </c>
      <c r="D172" s="271"/>
      <c r="E172" s="271"/>
      <c r="F172" s="292" t="s">
        <v>1930</v>
      </c>
      <c r="G172" s="271"/>
      <c r="H172" s="271" t="s">
        <v>1991</v>
      </c>
      <c r="I172" s="271" t="s">
        <v>1926</v>
      </c>
      <c r="J172" s="271">
        <v>50</v>
      </c>
      <c r="K172" s="317"/>
    </row>
    <row r="173" spans="2:11" s="1" customFormat="1" ht="15" customHeight="1">
      <c r="B173" s="294"/>
      <c r="C173" s="271" t="s">
        <v>1932</v>
      </c>
      <c r="D173" s="271"/>
      <c r="E173" s="271"/>
      <c r="F173" s="292" t="s">
        <v>1924</v>
      </c>
      <c r="G173" s="271"/>
      <c r="H173" s="271" t="s">
        <v>1991</v>
      </c>
      <c r="I173" s="271" t="s">
        <v>1934</v>
      </c>
      <c r="J173" s="271"/>
      <c r="K173" s="317"/>
    </row>
    <row r="174" spans="2:11" s="1" customFormat="1" ht="15" customHeight="1">
      <c r="B174" s="294"/>
      <c r="C174" s="271" t="s">
        <v>1943</v>
      </c>
      <c r="D174" s="271"/>
      <c r="E174" s="271"/>
      <c r="F174" s="292" t="s">
        <v>1930</v>
      </c>
      <c r="G174" s="271"/>
      <c r="H174" s="271" t="s">
        <v>1991</v>
      </c>
      <c r="I174" s="271" t="s">
        <v>1926</v>
      </c>
      <c r="J174" s="271">
        <v>50</v>
      </c>
      <c r="K174" s="317"/>
    </row>
    <row r="175" spans="2:11" s="1" customFormat="1" ht="15" customHeight="1">
      <c r="B175" s="294"/>
      <c r="C175" s="271" t="s">
        <v>1951</v>
      </c>
      <c r="D175" s="271"/>
      <c r="E175" s="271"/>
      <c r="F175" s="292" t="s">
        <v>1930</v>
      </c>
      <c r="G175" s="271"/>
      <c r="H175" s="271" t="s">
        <v>1991</v>
      </c>
      <c r="I175" s="271" t="s">
        <v>1926</v>
      </c>
      <c r="J175" s="271">
        <v>50</v>
      </c>
      <c r="K175" s="317"/>
    </row>
    <row r="176" spans="2:11" s="1" customFormat="1" ht="15" customHeight="1">
      <c r="B176" s="294"/>
      <c r="C176" s="271" t="s">
        <v>1949</v>
      </c>
      <c r="D176" s="271"/>
      <c r="E176" s="271"/>
      <c r="F176" s="292" t="s">
        <v>1930</v>
      </c>
      <c r="G176" s="271"/>
      <c r="H176" s="271" t="s">
        <v>1991</v>
      </c>
      <c r="I176" s="271" t="s">
        <v>1926</v>
      </c>
      <c r="J176" s="271">
        <v>50</v>
      </c>
      <c r="K176" s="317"/>
    </row>
    <row r="177" spans="2:11" s="1" customFormat="1" ht="15" customHeight="1">
      <c r="B177" s="294"/>
      <c r="C177" s="271" t="s">
        <v>145</v>
      </c>
      <c r="D177" s="271"/>
      <c r="E177" s="271"/>
      <c r="F177" s="292" t="s">
        <v>1924</v>
      </c>
      <c r="G177" s="271"/>
      <c r="H177" s="271" t="s">
        <v>1992</v>
      </c>
      <c r="I177" s="271" t="s">
        <v>1993</v>
      </c>
      <c r="J177" s="271"/>
      <c r="K177" s="317"/>
    </row>
    <row r="178" spans="2:11" s="1" customFormat="1" ht="15" customHeight="1">
      <c r="B178" s="294"/>
      <c r="C178" s="271" t="s">
        <v>54</v>
      </c>
      <c r="D178" s="271"/>
      <c r="E178" s="271"/>
      <c r="F178" s="292" t="s">
        <v>1924</v>
      </c>
      <c r="G178" s="271"/>
      <c r="H178" s="271" t="s">
        <v>1994</v>
      </c>
      <c r="I178" s="271" t="s">
        <v>1995</v>
      </c>
      <c r="J178" s="271">
        <v>1</v>
      </c>
      <c r="K178" s="317"/>
    </row>
    <row r="179" spans="2:11" s="1" customFormat="1" ht="15" customHeight="1">
      <c r="B179" s="294"/>
      <c r="C179" s="271" t="s">
        <v>50</v>
      </c>
      <c r="D179" s="271"/>
      <c r="E179" s="271"/>
      <c r="F179" s="292" t="s">
        <v>1924</v>
      </c>
      <c r="G179" s="271"/>
      <c r="H179" s="271" t="s">
        <v>1996</v>
      </c>
      <c r="I179" s="271" t="s">
        <v>1926</v>
      </c>
      <c r="J179" s="271">
        <v>20</v>
      </c>
      <c r="K179" s="317"/>
    </row>
    <row r="180" spans="2:11" s="1" customFormat="1" ht="15" customHeight="1">
      <c r="B180" s="294"/>
      <c r="C180" s="271" t="s">
        <v>51</v>
      </c>
      <c r="D180" s="271"/>
      <c r="E180" s="271"/>
      <c r="F180" s="292" t="s">
        <v>1924</v>
      </c>
      <c r="G180" s="271"/>
      <c r="H180" s="271" t="s">
        <v>1997</v>
      </c>
      <c r="I180" s="271" t="s">
        <v>1926</v>
      </c>
      <c r="J180" s="271">
        <v>255</v>
      </c>
      <c r="K180" s="317"/>
    </row>
    <row r="181" spans="2:11" s="1" customFormat="1" ht="15" customHeight="1">
      <c r="B181" s="294"/>
      <c r="C181" s="271" t="s">
        <v>146</v>
      </c>
      <c r="D181" s="271"/>
      <c r="E181" s="271"/>
      <c r="F181" s="292" t="s">
        <v>1924</v>
      </c>
      <c r="G181" s="271"/>
      <c r="H181" s="271" t="s">
        <v>1888</v>
      </c>
      <c r="I181" s="271" t="s">
        <v>1926</v>
      </c>
      <c r="J181" s="271">
        <v>10</v>
      </c>
      <c r="K181" s="317"/>
    </row>
    <row r="182" spans="2:11" s="1" customFormat="1" ht="15" customHeight="1">
      <c r="B182" s="294"/>
      <c r="C182" s="271" t="s">
        <v>147</v>
      </c>
      <c r="D182" s="271"/>
      <c r="E182" s="271"/>
      <c r="F182" s="292" t="s">
        <v>1924</v>
      </c>
      <c r="G182" s="271"/>
      <c r="H182" s="271" t="s">
        <v>1998</v>
      </c>
      <c r="I182" s="271" t="s">
        <v>1959</v>
      </c>
      <c r="J182" s="271"/>
      <c r="K182" s="317"/>
    </row>
    <row r="183" spans="2:11" s="1" customFormat="1" ht="15" customHeight="1">
      <c r="B183" s="294"/>
      <c r="C183" s="271" t="s">
        <v>1999</v>
      </c>
      <c r="D183" s="271"/>
      <c r="E183" s="271"/>
      <c r="F183" s="292" t="s">
        <v>1924</v>
      </c>
      <c r="G183" s="271"/>
      <c r="H183" s="271" t="s">
        <v>2000</v>
      </c>
      <c r="I183" s="271" t="s">
        <v>1959</v>
      </c>
      <c r="J183" s="271"/>
      <c r="K183" s="317"/>
    </row>
    <row r="184" spans="2:11" s="1" customFormat="1" ht="15" customHeight="1">
      <c r="B184" s="294"/>
      <c r="C184" s="271" t="s">
        <v>1988</v>
      </c>
      <c r="D184" s="271"/>
      <c r="E184" s="271"/>
      <c r="F184" s="292" t="s">
        <v>1924</v>
      </c>
      <c r="G184" s="271"/>
      <c r="H184" s="271" t="s">
        <v>2001</v>
      </c>
      <c r="I184" s="271" t="s">
        <v>1959</v>
      </c>
      <c r="J184" s="271"/>
      <c r="K184" s="317"/>
    </row>
    <row r="185" spans="2:11" s="1" customFormat="1" ht="15" customHeight="1">
      <c r="B185" s="294"/>
      <c r="C185" s="271" t="s">
        <v>149</v>
      </c>
      <c r="D185" s="271"/>
      <c r="E185" s="271"/>
      <c r="F185" s="292" t="s">
        <v>1930</v>
      </c>
      <c r="G185" s="271"/>
      <c r="H185" s="271" t="s">
        <v>2002</v>
      </c>
      <c r="I185" s="271" t="s">
        <v>1926</v>
      </c>
      <c r="J185" s="271">
        <v>50</v>
      </c>
      <c r="K185" s="317"/>
    </row>
    <row r="186" spans="2:11" s="1" customFormat="1" ht="15" customHeight="1">
      <c r="B186" s="294"/>
      <c r="C186" s="271" t="s">
        <v>2003</v>
      </c>
      <c r="D186" s="271"/>
      <c r="E186" s="271"/>
      <c r="F186" s="292" t="s">
        <v>1930</v>
      </c>
      <c r="G186" s="271"/>
      <c r="H186" s="271" t="s">
        <v>2004</v>
      </c>
      <c r="I186" s="271" t="s">
        <v>2005</v>
      </c>
      <c r="J186" s="271"/>
      <c r="K186" s="317"/>
    </row>
    <row r="187" spans="2:11" s="1" customFormat="1" ht="15" customHeight="1">
      <c r="B187" s="294"/>
      <c r="C187" s="271" t="s">
        <v>2006</v>
      </c>
      <c r="D187" s="271"/>
      <c r="E187" s="271"/>
      <c r="F187" s="292" t="s">
        <v>1930</v>
      </c>
      <c r="G187" s="271"/>
      <c r="H187" s="271" t="s">
        <v>2007</v>
      </c>
      <c r="I187" s="271" t="s">
        <v>2005</v>
      </c>
      <c r="J187" s="271"/>
      <c r="K187" s="317"/>
    </row>
    <row r="188" spans="2:11" s="1" customFormat="1" ht="15" customHeight="1">
      <c r="B188" s="294"/>
      <c r="C188" s="271" t="s">
        <v>2008</v>
      </c>
      <c r="D188" s="271"/>
      <c r="E188" s="271"/>
      <c r="F188" s="292" t="s">
        <v>1930</v>
      </c>
      <c r="G188" s="271"/>
      <c r="H188" s="271" t="s">
        <v>2009</v>
      </c>
      <c r="I188" s="271" t="s">
        <v>2005</v>
      </c>
      <c r="J188" s="271"/>
      <c r="K188" s="317"/>
    </row>
    <row r="189" spans="2:11" s="1" customFormat="1" ht="15" customHeight="1">
      <c r="B189" s="294"/>
      <c r="C189" s="330" t="s">
        <v>2010</v>
      </c>
      <c r="D189" s="271"/>
      <c r="E189" s="271"/>
      <c r="F189" s="292" t="s">
        <v>1930</v>
      </c>
      <c r="G189" s="271"/>
      <c r="H189" s="271" t="s">
        <v>2011</v>
      </c>
      <c r="I189" s="271" t="s">
        <v>2012</v>
      </c>
      <c r="J189" s="331" t="s">
        <v>2013</v>
      </c>
      <c r="K189" s="317"/>
    </row>
    <row r="190" spans="2:11" s="1" customFormat="1" ht="15" customHeight="1">
      <c r="B190" s="294"/>
      <c r="C190" s="330" t="s">
        <v>39</v>
      </c>
      <c r="D190" s="271"/>
      <c r="E190" s="271"/>
      <c r="F190" s="292" t="s">
        <v>1924</v>
      </c>
      <c r="G190" s="271"/>
      <c r="H190" s="268" t="s">
        <v>2014</v>
      </c>
      <c r="I190" s="271" t="s">
        <v>2015</v>
      </c>
      <c r="J190" s="271"/>
      <c r="K190" s="317"/>
    </row>
    <row r="191" spans="2:11" s="1" customFormat="1" ht="15" customHeight="1">
      <c r="B191" s="294"/>
      <c r="C191" s="330" t="s">
        <v>2016</v>
      </c>
      <c r="D191" s="271"/>
      <c r="E191" s="271"/>
      <c r="F191" s="292" t="s">
        <v>1924</v>
      </c>
      <c r="G191" s="271"/>
      <c r="H191" s="271" t="s">
        <v>2017</v>
      </c>
      <c r="I191" s="271" t="s">
        <v>1959</v>
      </c>
      <c r="J191" s="271"/>
      <c r="K191" s="317"/>
    </row>
    <row r="192" spans="2:11" s="1" customFormat="1" ht="15" customHeight="1">
      <c r="B192" s="294"/>
      <c r="C192" s="330" t="s">
        <v>2018</v>
      </c>
      <c r="D192" s="271"/>
      <c r="E192" s="271"/>
      <c r="F192" s="292" t="s">
        <v>1924</v>
      </c>
      <c r="G192" s="271"/>
      <c r="H192" s="271" t="s">
        <v>2019</v>
      </c>
      <c r="I192" s="271" t="s">
        <v>1959</v>
      </c>
      <c r="J192" s="271"/>
      <c r="K192" s="317"/>
    </row>
    <row r="193" spans="2:11" s="1" customFormat="1" ht="15" customHeight="1">
      <c r="B193" s="294"/>
      <c r="C193" s="330" t="s">
        <v>2020</v>
      </c>
      <c r="D193" s="271"/>
      <c r="E193" s="271"/>
      <c r="F193" s="292" t="s">
        <v>1930</v>
      </c>
      <c r="G193" s="271"/>
      <c r="H193" s="271" t="s">
        <v>2021</v>
      </c>
      <c r="I193" s="271" t="s">
        <v>1959</v>
      </c>
      <c r="J193" s="271"/>
      <c r="K193" s="317"/>
    </row>
    <row r="194" spans="2:11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pans="2:11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pans="2:11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pans="2:11" s="1" customFormat="1" ht="21">
      <c r="B199" s="263"/>
      <c r="C199" s="395" t="s">
        <v>2022</v>
      </c>
      <c r="D199" s="395"/>
      <c r="E199" s="395"/>
      <c r="F199" s="395"/>
      <c r="G199" s="395"/>
      <c r="H199" s="395"/>
      <c r="I199" s="395"/>
      <c r="J199" s="395"/>
      <c r="K199" s="264"/>
    </row>
    <row r="200" spans="2:11" s="1" customFormat="1" ht="25.5" customHeight="1">
      <c r="B200" s="263"/>
      <c r="C200" s="333" t="s">
        <v>2023</v>
      </c>
      <c r="D200" s="333"/>
      <c r="E200" s="333"/>
      <c r="F200" s="333" t="s">
        <v>2024</v>
      </c>
      <c r="G200" s="334"/>
      <c r="H200" s="396" t="s">
        <v>2025</v>
      </c>
      <c r="I200" s="396"/>
      <c r="J200" s="396"/>
      <c r="K200" s="264"/>
    </row>
    <row r="201" spans="2:1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pans="2:11" s="1" customFormat="1" ht="15" customHeight="1">
      <c r="B202" s="294"/>
      <c r="C202" s="271" t="s">
        <v>2015</v>
      </c>
      <c r="D202" s="271"/>
      <c r="E202" s="271"/>
      <c r="F202" s="292" t="s">
        <v>40</v>
      </c>
      <c r="G202" s="271"/>
      <c r="H202" s="397" t="s">
        <v>2026</v>
      </c>
      <c r="I202" s="397"/>
      <c r="J202" s="397"/>
      <c r="K202" s="317"/>
    </row>
    <row r="203" spans="2:11" s="1" customFormat="1" ht="15" customHeight="1">
      <c r="B203" s="294"/>
      <c r="C203" s="271"/>
      <c r="D203" s="271"/>
      <c r="E203" s="271"/>
      <c r="F203" s="292" t="s">
        <v>41</v>
      </c>
      <c r="G203" s="271"/>
      <c r="H203" s="397" t="s">
        <v>2027</v>
      </c>
      <c r="I203" s="397"/>
      <c r="J203" s="397"/>
      <c r="K203" s="317"/>
    </row>
    <row r="204" spans="2:11" s="1" customFormat="1" ht="15" customHeight="1">
      <c r="B204" s="294"/>
      <c r="C204" s="271"/>
      <c r="D204" s="271"/>
      <c r="E204" s="271"/>
      <c r="F204" s="292" t="s">
        <v>44</v>
      </c>
      <c r="G204" s="271"/>
      <c r="H204" s="397" t="s">
        <v>2028</v>
      </c>
      <c r="I204" s="397"/>
      <c r="J204" s="397"/>
      <c r="K204" s="317"/>
    </row>
    <row r="205" spans="2:11" s="1" customFormat="1" ht="15" customHeight="1">
      <c r="B205" s="294"/>
      <c r="C205" s="271"/>
      <c r="D205" s="271"/>
      <c r="E205" s="271"/>
      <c r="F205" s="292" t="s">
        <v>42</v>
      </c>
      <c r="G205" s="271"/>
      <c r="H205" s="397" t="s">
        <v>2029</v>
      </c>
      <c r="I205" s="397"/>
      <c r="J205" s="397"/>
      <c r="K205" s="317"/>
    </row>
    <row r="206" spans="2:11" s="1" customFormat="1" ht="15" customHeight="1">
      <c r="B206" s="294"/>
      <c r="C206" s="271"/>
      <c r="D206" s="271"/>
      <c r="E206" s="271"/>
      <c r="F206" s="292" t="s">
        <v>43</v>
      </c>
      <c r="G206" s="271"/>
      <c r="H206" s="397" t="s">
        <v>2030</v>
      </c>
      <c r="I206" s="397"/>
      <c r="J206" s="397"/>
      <c r="K206" s="317"/>
    </row>
    <row r="207" spans="2:11" s="1" customFormat="1" ht="15" customHeight="1">
      <c r="B207" s="294"/>
      <c r="C207" s="271"/>
      <c r="D207" s="271"/>
      <c r="E207" s="271"/>
      <c r="F207" s="292"/>
      <c r="G207" s="271"/>
      <c r="H207" s="271"/>
      <c r="I207" s="271"/>
      <c r="J207" s="271"/>
      <c r="K207" s="317"/>
    </row>
    <row r="208" spans="2:11" s="1" customFormat="1" ht="15" customHeight="1">
      <c r="B208" s="294"/>
      <c r="C208" s="271" t="s">
        <v>1971</v>
      </c>
      <c r="D208" s="271"/>
      <c r="E208" s="271"/>
      <c r="F208" s="292" t="s">
        <v>75</v>
      </c>
      <c r="G208" s="271"/>
      <c r="H208" s="397" t="s">
        <v>2031</v>
      </c>
      <c r="I208" s="397"/>
      <c r="J208" s="397"/>
      <c r="K208" s="317"/>
    </row>
    <row r="209" spans="2:11" s="1" customFormat="1" ht="15" customHeight="1">
      <c r="B209" s="294"/>
      <c r="C209" s="271"/>
      <c r="D209" s="271"/>
      <c r="E209" s="271"/>
      <c r="F209" s="292" t="s">
        <v>1867</v>
      </c>
      <c r="G209" s="271"/>
      <c r="H209" s="397" t="s">
        <v>1868</v>
      </c>
      <c r="I209" s="397"/>
      <c r="J209" s="397"/>
      <c r="K209" s="317"/>
    </row>
    <row r="210" spans="2:11" s="1" customFormat="1" ht="15" customHeight="1">
      <c r="B210" s="294"/>
      <c r="C210" s="271"/>
      <c r="D210" s="271"/>
      <c r="E210" s="271"/>
      <c r="F210" s="292" t="s">
        <v>1865</v>
      </c>
      <c r="G210" s="271"/>
      <c r="H210" s="397" t="s">
        <v>2032</v>
      </c>
      <c r="I210" s="397"/>
      <c r="J210" s="397"/>
      <c r="K210" s="317"/>
    </row>
    <row r="211" spans="2:11" s="1" customFormat="1" ht="15" customHeight="1">
      <c r="B211" s="335"/>
      <c r="C211" s="271"/>
      <c r="D211" s="271"/>
      <c r="E211" s="271"/>
      <c r="F211" s="292" t="s">
        <v>1869</v>
      </c>
      <c r="G211" s="330"/>
      <c r="H211" s="398" t="s">
        <v>1870</v>
      </c>
      <c r="I211" s="398"/>
      <c r="J211" s="398"/>
      <c r="K211" s="336"/>
    </row>
    <row r="212" spans="2:11" s="1" customFormat="1" ht="15" customHeight="1">
      <c r="B212" s="335"/>
      <c r="C212" s="271"/>
      <c r="D212" s="271"/>
      <c r="E212" s="271"/>
      <c r="F212" s="292" t="s">
        <v>1871</v>
      </c>
      <c r="G212" s="330"/>
      <c r="H212" s="398" t="s">
        <v>2033</v>
      </c>
      <c r="I212" s="398"/>
      <c r="J212" s="398"/>
      <c r="K212" s="336"/>
    </row>
    <row r="213" spans="2:11" s="1" customFormat="1" ht="15" customHeight="1">
      <c r="B213" s="335"/>
      <c r="C213" s="271"/>
      <c r="D213" s="271"/>
      <c r="E213" s="271"/>
      <c r="F213" s="292"/>
      <c r="G213" s="330"/>
      <c r="H213" s="321"/>
      <c r="I213" s="321"/>
      <c r="J213" s="321"/>
      <c r="K213" s="336"/>
    </row>
    <row r="214" spans="2:11" s="1" customFormat="1" ht="15" customHeight="1">
      <c r="B214" s="335"/>
      <c r="C214" s="271" t="s">
        <v>1995</v>
      </c>
      <c r="D214" s="271"/>
      <c r="E214" s="271"/>
      <c r="F214" s="292">
        <v>1</v>
      </c>
      <c r="G214" s="330"/>
      <c r="H214" s="398" t="s">
        <v>2034</v>
      </c>
      <c r="I214" s="398"/>
      <c r="J214" s="398"/>
      <c r="K214" s="336"/>
    </row>
    <row r="215" spans="2:11" s="1" customFormat="1" ht="15" customHeight="1">
      <c r="B215" s="335"/>
      <c r="C215" s="271"/>
      <c r="D215" s="271"/>
      <c r="E215" s="271"/>
      <c r="F215" s="292">
        <v>2</v>
      </c>
      <c r="G215" s="330"/>
      <c r="H215" s="398" t="s">
        <v>2035</v>
      </c>
      <c r="I215" s="398"/>
      <c r="J215" s="398"/>
      <c r="K215" s="336"/>
    </row>
    <row r="216" spans="2:11" s="1" customFormat="1" ht="15" customHeight="1">
      <c r="B216" s="335"/>
      <c r="C216" s="271"/>
      <c r="D216" s="271"/>
      <c r="E216" s="271"/>
      <c r="F216" s="292">
        <v>3</v>
      </c>
      <c r="G216" s="330"/>
      <c r="H216" s="398" t="s">
        <v>2036</v>
      </c>
      <c r="I216" s="398"/>
      <c r="J216" s="398"/>
      <c r="K216" s="336"/>
    </row>
    <row r="217" spans="2:11" s="1" customFormat="1" ht="15" customHeight="1">
      <c r="B217" s="335"/>
      <c r="C217" s="271"/>
      <c r="D217" s="271"/>
      <c r="E217" s="271"/>
      <c r="F217" s="292">
        <v>4</v>
      </c>
      <c r="G217" s="330"/>
      <c r="H217" s="398" t="s">
        <v>2037</v>
      </c>
      <c r="I217" s="398"/>
      <c r="J217" s="398"/>
      <c r="K217" s="336"/>
    </row>
    <row r="218" spans="2:11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SO 101-1 - KOMUNIKACE</vt:lpstr>
      <vt:lpstr>SO 401-1 - VEŘEJNÉ OSVĚTLENÍ</vt:lpstr>
      <vt:lpstr>SO-1 - VRN V+K</vt:lpstr>
      <vt:lpstr>SO 102-1 - VODOVOD</vt:lpstr>
      <vt:lpstr>SO 103-1 - KANALIZACE</vt:lpstr>
      <vt:lpstr>SO 101-2 - KOMUNIKACE</vt:lpstr>
      <vt:lpstr>SO 401-2 - VEŘEJNÉ OSVĚTLENÍ</vt:lpstr>
      <vt:lpstr>SO-2 - VRN V+K</vt:lpstr>
      <vt:lpstr>SO 102-2 - VODOVOD</vt:lpstr>
      <vt:lpstr>SO 103-2 - KANALIZACE</vt:lpstr>
      <vt:lpstr>SO 101-3 - KOMUNIKACE</vt:lpstr>
      <vt:lpstr>SO 401-3 - VEŘEJNÉ OSVĚTLENÍ</vt:lpstr>
      <vt:lpstr>SO-3 - VRN V+K</vt:lpstr>
      <vt:lpstr>SO 102-3 - VODOVOD</vt:lpstr>
      <vt:lpstr>Pokyny pro vyplnění</vt:lpstr>
      <vt:lpstr>'Rekapitulace stavby'!Názvy_tisku</vt:lpstr>
      <vt:lpstr>'SO 101-1 - KOMUNIKACE'!Názvy_tisku</vt:lpstr>
      <vt:lpstr>'SO 101-2 - KOMUNIKACE'!Názvy_tisku</vt:lpstr>
      <vt:lpstr>'SO 101-3 - KOMUNIKACE'!Názvy_tisku</vt:lpstr>
      <vt:lpstr>'SO 102-1 - VODOVOD'!Názvy_tisku</vt:lpstr>
      <vt:lpstr>'SO 102-2 - VODOVOD'!Názvy_tisku</vt:lpstr>
      <vt:lpstr>'SO 102-3 - VODOVOD'!Názvy_tisku</vt:lpstr>
      <vt:lpstr>'SO 103-1 - KANALIZACE'!Názvy_tisku</vt:lpstr>
      <vt:lpstr>'SO 103-2 - KANALIZACE'!Názvy_tisku</vt:lpstr>
      <vt:lpstr>'SO 401-1 - VEŘEJNÉ OSVĚTLENÍ'!Názvy_tisku</vt:lpstr>
      <vt:lpstr>'SO 401-2 - VEŘEJNÉ OSVĚTLENÍ'!Názvy_tisku</vt:lpstr>
      <vt:lpstr>'SO 401-3 - VEŘEJNÉ OSVĚTLENÍ'!Názvy_tisku</vt:lpstr>
      <vt:lpstr>'SO-1 - VRN V+K'!Názvy_tisku</vt:lpstr>
      <vt:lpstr>'SO-2 - VRN V+K'!Názvy_tisku</vt:lpstr>
      <vt:lpstr>'SO-3 - VRN V+K'!Názvy_tisku</vt:lpstr>
      <vt:lpstr>'Pokyny pro vyplnění'!Oblast_tisku</vt:lpstr>
      <vt:lpstr>'Rekapitulace stavby'!Oblast_tisku</vt:lpstr>
      <vt:lpstr>'SO 101-1 - KOMUNIKACE'!Oblast_tisku</vt:lpstr>
      <vt:lpstr>'SO 101-2 - KOMUNIKACE'!Oblast_tisku</vt:lpstr>
      <vt:lpstr>'SO 101-3 - KOMUNIKACE'!Oblast_tisku</vt:lpstr>
      <vt:lpstr>'SO 102-1 - VODOVOD'!Oblast_tisku</vt:lpstr>
      <vt:lpstr>'SO 102-2 - VODOVOD'!Oblast_tisku</vt:lpstr>
      <vt:lpstr>'SO 102-3 - VODOVOD'!Oblast_tisku</vt:lpstr>
      <vt:lpstr>'SO 103-1 - KANALIZACE'!Oblast_tisku</vt:lpstr>
      <vt:lpstr>'SO 103-2 - KANALIZACE'!Oblast_tisku</vt:lpstr>
      <vt:lpstr>'SO 401-1 - VEŘEJNÉ OSVĚTLENÍ'!Oblast_tisku</vt:lpstr>
      <vt:lpstr>'SO 401-2 - VEŘEJNÉ OSVĚTLENÍ'!Oblast_tisku</vt:lpstr>
      <vt:lpstr>'SO 401-3 - VEŘEJNÉ OSVĚTLENÍ'!Oblast_tisku</vt:lpstr>
      <vt:lpstr>'SO-1 - VRN V+K'!Oblast_tisku</vt:lpstr>
      <vt:lpstr>'SO-2 - VRN V+K'!Oblast_tisku</vt:lpstr>
      <vt:lpstr>'SO-3 - VRN V+K'!Oblast_tisku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jkohout</dc:creator>
  <cp:lastModifiedBy>Valečková Jana</cp:lastModifiedBy>
  <dcterms:created xsi:type="dcterms:W3CDTF">2021-12-21T10:39:45Z</dcterms:created>
  <dcterms:modified xsi:type="dcterms:W3CDTF">2021-12-21T10:56:14Z</dcterms:modified>
</cp:coreProperties>
</file>