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 yWindow="110" windowWidth="10320" windowHeight="6710" firstSheet="3" activeTab="3"/>
  </bookViews>
  <sheets>
    <sheet name="rekapitulace" sheetId="7" state="hidden" r:id="rId1"/>
    <sheet name="ZŠ Masarykova" sheetId="4" state="hidden" r:id="rId2"/>
    <sheet name="ZŠ Plánická" sheetId="2" state="hidden" r:id="rId3"/>
    <sheet name="vybavení" sheetId="3" r:id="rId4"/>
    <sheet name="konektivita" sheetId="6" state="hidden" r:id="rId5"/>
    <sheet name="foto 1" sheetId="8" r:id="rId6"/>
    <sheet name="foto 2" sheetId="9" r:id="rId7"/>
    <sheet name="foto 3" sheetId="10" r:id="rId8"/>
  </sheets>
  <definedNames>
    <definedName name="_xlnm.Print_Area" localSheetId="3">vybavení!$A$1:$H$25</definedName>
  </definedNames>
  <calcPr calcId="145621"/>
</workbook>
</file>

<file path=xl/calcChain.xml><?xml version="1.0" encoding="utf-8"?>
<calcChain xmlns="http://schemas.openxmlformats.org/spreadsheetml/2006/main">
  <c r="E11" i="3" l="1"/>
  <c r="F11" i="3"/>
  <c r="G11" i="3"/>
  <c r="E12" i="3" l="1"/>
  <c r="F12" i="3" s="1"/>
  <c r="G12" i="3" s="1"/>
  <c r="E10" i="3"/>
  <c r="F10" i="3" s="1"/>
  <c r="G10" i="3" s="1"/>
  <c r="H17" i="3" l="1"/>
  <c r="H15" i="3"/>
  <c r="H16" i="3"/>
  <c r="O97" i="6"/>
  <c r="M97" i="6"/>
  <c r="P97" i="6" s="1"/>
  <c r="I97" i="6"/>
  <c r="F97" i="6" s="1"/>
  <c r="E97" i="6"/>
  <c r="O96" i="6"/>
  <c r="M96" i="6"/>
  <c r="P96" i="6" s="1"/>
  <c r="I96" i="6"/>
  <c r="F96" i="6" s="1"/>
  <c r="E96" i="6"/>
  <c r="O95" i="6"/>
  <c r="Q95" i="6" s="1"/>
  <c r="M95" i="6"/>
  <c r="P95" i="6"/>
  <c r="I95" i="6"/>
  <c r="E95" i="6"/>
  <c r="O94" i="6"/>
  <c r="M94" i="6"/>
  <c r="P94" i="6" s="1"/>
  <c r="I94" i="6"/>
  <c r="E94" i="6"/>
  <c r="O93" i="6"/>
  <c r="M93" i="6"/>
  <c r="P93" i="6" s="1"/>
  <c r="I93" i="6"/>
  <c r="F93" i="6" s="1"/>
  <c r="E93" i="6"/>
  <c r="O92" i="6"/>
  <c r="M92" i="6"/>
  <c r="P92" i="6" s="1"/>
  <c r="R92" i="6" s="1"/>
  <c r="I92" i="6"/>
  <c r="F92" i="6" s="1"/>
  <c r="E92" i="6"/>
  <c r="O91" i="6"/>
  <c r="M91" i="6"/>
  <c r="P91" i="6"/>
  <c r="I91" i="6"/>
  <c r="F91" i="6" s="1"/>
  <c r="E91" i="6"/>
  <c r="O90" i="6"/>
  <c r="M90" i="6"/>
  <c r="P90" i="6"/>
  <c r="I90" i="6"/>
  <c r="F90" i="6" s="1"/>
  <c r="E90" i="6"/>
  <c r="O89" i="6"/>
  <c r="Q89" i="6" s="1"/>
  <c r="M89" i="6"/>
  <c r="P89" i="6" s="1"/>
  <c r="I89" i="6"/>
  <c r="E89" i="6"/>
  <c r="O88" i="6"/>
  <c r="M88" i="6"/>
  <c r="P88" i="6" s="1"/>
  <c r="I88" i="6"/>
  <c r="F88" i="6" s="1"/>
  <c r="E88" i="6"/>
  <c r="O87" i="6"/>
  <c r="M87" i="6"/>
  <c r="P87" i="6" s="1"/>
  <c r="I87" i="6"/>
  <c r="F87" i="6" s="1"/>
  <c r="E87" i="6"/>
  <c r="O86" i="6"/>
  <c r="M86" i="6"/>
  <c r="P86" i="6" s="1"/>
  <c r="I86" i="6"/>
  <c r="F86" i="6" s="1"/>
  <c r="E86" i="6"/>
  <c r="O85" i="6"/>
  <c r="M85" i="6"/>
  <c r="P85" i="6" s="1"/>
  <c r="I85" i="6"/>
  <c r="F85" i="6" s="1"/>
  <c r="E85" i="6"/>
  <c r="O84" i="6"/>
  <c r="Q83" i="6" s="1"/>
  <c r="M84" i="6"/>
  <c r="P84" i="6" s="1"/>
  <c r="I84" i="6"/>
  <c r="F84" i="6" s="1"/>
  <c r="E84" i="6"/>
  <c r="O83" i="6"/>
  <c r="M83" i="6"/>
  <c r="P83" i="6" s="1"/>
  <c r="R83" i="6" s="1"/>
  <c r="I83" i="6"/>
  <c r="E83" i="6"/>
  <c r="O82" i="6"/>
  <c r="M82" i="6"/>
  <c r="P82" i="6" s="1"/>
  <c r="I82" i="6"/>
  <c r="E82" i="6"/>
  <c r="O81" i="6"/>
  <c r="M81" i="6"/>
  <c r="P81" i="6" s="1"/>
  <c r="I81" i="6"/>
  <c r="F81" i="6" s="1"/>
  <c r="E81" i="6"/>
  <c r="O80" i="6"/>
  <c r="Q80" i="6" s="1"/>
  <c r="M80" i="6"/>
  <c r="P80" i="6"/>
  <c r="I80" i="6"/>
  <c r="F80" i="6"/>
  <c r="E80" i="6"/>
  <c r="O79" i="6"/>
  <c r="M79" i="6"/>
  <c r="P79" i="6"/>
  <c r="I79" i="6"/>
  <c r="F79" i="6"/>
  <c r="E79" i="6"/>
  <c r="O78" i="6"/>
  <c r="M78" i="6"/>
  <c r="P78" i="6" s="1"/>
  <c r="I78" i="6"/>
  <c r="F78" i="6"/>
  <c r="E78" i="6"/>
  <c r="O77" i="6"/>
  <c r="Q77" i="6" s="1"/>
  <c r="M77" i="6"/>
  <c r="P77" i="6" s="1"/>
  <c r="I77" i="6"/>
  <c r="E77" i="6"/>
  <c r="O76" i="6"/>
  <c r="M76" i="6"/>
  <c r="P76" i="6"/>
  <c r="I76" i="6"/>
  <c r="F76" i="6" s="1"/>
  <c r="E76" i="6"/>
  <c r="O75" i="6"/>
  <c r="M75" i="6"/>
  <c r="P75" i="6"/>
  <c r="I75" i="6"/>
  <c r="F75" i="6" s="1"/>
  <c r="E75" i="6"/>
  <c r="O74" i="6"/>
  <c r="Q74" i="6" s="1"/>
  <c r="M74" i="6"/>
  <c r="P74" i="6" s="1"/>
  <c r="I74" i="6"/>
  <c r="F74" i="6" s="1"/>
  <c r="E74" i="6"/>
  <c r="O73" i="6"/>
  <c r="M73" i="6"/>
  <c r="P73" i="6" s="1"/>
  <c r="I73" i="6"/>
  <c r="F73" i="6"/>
  <c r="E73" i="6"/>
  <c r="O72" i="6"/>
  <c r="M72" i="6"/>
  <c r="P72" i="6"/>
  <c r="I72" i="6"/>
  <c r="F72" i="6"/>
  <c r="E72" i="6"/>
  <c r="O71" i="6"/>
  <c r="M71" i="6"/>
  <c r="P71" i="6" s="1"/>
  <c r="I71" i="6"/>
  <c r="J71" i="6"/>
  <c r="E71" i="6"/>
  <c r="O68" i="6"/>
  <c r="M68" i="6"/>
  <c r="P68" i="6"/>
  <c r="I68" i="6"/>
  <c r="F68" i="6"/>
  <c r="E68" i="6"/>
  <c r="O67" i="6"/>
  <c r="Q66" i="6" s="1"/>
  <c r="M67" i="6"/>
  <c r="P67" i="6"/>
  <c r="I67" i="6"/>
  <c r="F67" i="6"/>
  <c r="E67" i="6"/>
  <c r="P66" i="6"/>
  <c r="O66" i="6"/>
  <c r="M66" i="6"/>
  <c r="I66" i="6"/>
  <c r="J66" i="6" s="1"/>
  <c r="E66" i="6"/>
  <c r="O65" i="6"/>
  <c r="M65" i="6"/>
  <c r="P65" i="6" s="1"/>
  <c r="I65" i="6"/>
  <c r="F65" i="6"/>
  <c r="E65" i="6"/>
  <c r="O64" i="6"/>
  <c r="M64" i="6"/>
  <c r="P64" i="6" s="1"/>
  <c r="I64" i="6"/>
  <c r="F64" i="6"/>
  <c r="E64" i="6"/>
  <c r="P63" i="6"/>
  <c r="O63" i="6"/>
  <c r="Q63" i="6" s="1"/>
  <c r="M63" i="6"/>
  <c r="I63" i="6"/>
  <c r="E63" i="6"/>
  <c r="O62" i="6"/>
  <c r="M62" i="6"/>
  <c r="P62" i="6" s="1"/>
  <c r="I62" i="6"/>
  <c r="F62" i="6"/>
  <c r="E62" i="6"/>
  <c r="O61" i="6"/>
  <c r="M61" i="6"/>
  <c r="P61" i="6" s="1"/>
  <c r="I61" i="6"/>
  <c r="F61" i="6"/>
  <c r="E61" i="6"/>
  <c r="O60" i="6"/>
  <c r="Q60" i="6" s="1"/>
  <c r="M60" i="6"/>
  <c r="P60" i="6" s="1"/>
  <c r="I60" i="6"/>
  <c r="F60" i="6"/>
  <c r="E60" i="6"/>
  <c r="O59" i="6"/>
  <c r="M59" i="6"/>
  <c r="P59" i="6" s="1"/>
  <c r="I59" i="6"/>
  <c r="F59" i="6"/>
  <c r="E59" i="6"/>
  <c r="O58" i="6"/>
  <c r="M58" i="6"/>
  <c r="P58" i="6" s="1"/>
  <c r="I58" i="6"/>
  <c r="F58" i="6"/>
  <c r="E58" i="6"/>
  <c r="O57" i="6"/>
  <c r="Q57" i="6" s="1"/>
  <c r="M57" i="6"/>
  <c r="P57" i="6" s="1"/>
  <c r="I57" i="6"/>
  <c r="J57" i="6" s="1"/>
  <c r="E57" i="6"/>
  <c r="O56" i="6"/>
  <c r="M56" i="6"/>
  <c r="P56" i="6"/>
  <c r="I56" i="6"/>
  <c r="F56" i="6" s="1"/>
  <c r="E56" i="6"/>
  <c r="O55" i="6"/>
  <c r="M55" i="6"/>
  <c r="P55" i="6"/>
  <c r="I55" i="6"/>
  <c r="F55" i="6" s="1"/>
  <c r="E55" i="6"/>
  <c r="O54" i="6"/>
  <c r="Q54" i="6" s="1"/>
  <c r="M54" i="6"/>
  <c r="P54" i="6" s="1"/>
  <c r="I54" i="6"/>
  <c r="J54" i="6" s="1"/>
  <c r="E54" i="6"/>
  <c r="O53" i="6"/>
  <c r="M53" i="6"/>
  <c r="P53" i="6"/>
  <c r="I53" i="6"/>
  <c r="F53" i="6" s="1"/>
  <c r="E53" i="6"/>
  <c r="O52" i="6"/>
  <c r="M52" i="6"/>
  <c r="P52" i="6" s="1"/>
  <c r="I52" i="6"/>
  <c r="F52" i="6"/>
  <c r="E52" i="6"/>
  <c r="O51" i="6"/>
  <c r="M51" i="6"/>
  <c r="P51" i="6" s="1"/>
  <c r="I51" i="6"/>
  <c r="E51" i="6"/>
  <c r="O50" i="6"/>
  <c r="M50" i="6"/>
  <c r="P50" i="6" s="1"/>
  <c r="I50" i="6"/>
  <c r="F50" i="6"/>
  <c r="E50" i="6"/>
  <c r="O49" i="6"/>
  <c r="M49" i="6"/>
  <c r="P49" i="6" s="1"/>
  <c r="R48" i="6" s="1"/>
  <c r="I49" i="6"/>
  <c r="F49" i="6"/>
  <c r="E49" i="6"/>
  <c r="O48" i="6"/>
  <c r="Q48" i="6" s="1"/>
  <c r="M48" i="6"/>
  <c r="P48" i="6" s="1"/>
  <c r="I48" i="6"/>
  <c r="J48" i="6" s="1"/>
  <c r="F48" i="6"/>
  <c r="E48" i="6"/>
  <c r="O47" i="6"/>
  <c r="M47" i="6"/>
  <c r="P47" i="6" s="1"/>
  <c r="I47" i="6"/>
  <c r="F47" i="6"/>
  <c r="E47" i="6"/>
  <c r="O46" i="6"/>
  <c r="M46" i="6"/>
  <c r="P46" i="6" s="1"/>
  <c r="I46" i="6"/>
  <c r="F46" i="6"/>
  <c r="E46" i="6"/>
  <c r="O45" i="6"/>
  <c r="M45" i="6"/>
  <c r="P45" i="6" s="1"/>
  <c r="R45" i="6" s="1"/>
  <c r="I45" i="6"/>
  <c r="J45" i="6"/>
  <c r="E45" i="6"/>
  <c r="O41" i="6"/>
  <c r="M41" i="6"/>
  <c r="P41" i="6" s="1"/>
  <c r="I41" i="6"/>
  <c r="E41" i="6"/>
  <c r="O40" i="6"/>
  <c r="Q39" i="6" s="1"/>
  <c r="M40" i="6"/>
  <c r="P40" i="6" s="1"/>
  <c r="I40" i="6"/>
  <c r="F40" i="6" s="1"/>
  <c r="E40" i="6"/>
  <c r="O39" i="6"/>
  <c r="M39" i="6"/>
  <c r="P39" i="6"/>
  <c r="I39" i="6"/>
  <c r="F39" i="6" s="1"/>
  <c r="E39" i="6"/>
  <c r="O38" i="6"/>
  <c r="M38" i="6"/>
  <c r="P38" i="6" s="1"/>
  <c r="I38" i="6"/>
  <c r="F38" i="6" s="1"/>
  <c r="E38" i="6"/>
  <c r="O37" i="6"/>
  <c r="M37" i="6"/>
  <c r="P37" i="6" s="1"/>
  <c r="I37" i="6"/>
  <c r="F37" i="6" s="1"/>
  <c r="E37" i="6"/>
  <c r="O36" i="6"/>
  <c r="M36" i="6"/>
  <c r="P36" i="6" s="1"/>
  <c r="I36" i="6"/>
  <c r="J36" i="6" s="1"/>
  <c r="E36" i="6"/>
  <c r="O35" i="6"/>
  <c r="M35" i="6"/>
  <c r="P35" i="6" s="1"/>
  <c r="I35" i="6"/>
  <c r="F35" i="6" s="1"/>
  <c r="E35" i="6"/>
  <c r="O34" i="6"/>
  <c r="M34" i="6"/>
  <c r="P34" i="6"/>
  <c r="I34" i="6"/>
  <c r="F34" i="6" s="1"/>
  <c r="E34" i="6"/>
  <c r="O33" i="6"/>
  <c r="Q33" i="6" s="1"/>
  <c r="M33" i="6"/>
  <c r="P33" i="6" s="1"/>
  <c r="R33" i="6" s="1"/>
  <c r="I33" i="6"/>
  <c r="F33" i="6" s="1"/>
  <c r="E33" i="6"/>
  <c r="O32" i="6"/>
  <c r="M32" i="6"/>
  <c r="P32" i="6" s="1"/>
  <c r="I32" i="6"/>
  <c r="F32" i="6" s="1"/>
  <c r="E32" i="6"/>
  <c r="O31" i="6"/>
  <c r="M31" i="6"/>
  <c r="P31" i="6" s="1"/>
  <c r="I31" i="6"/>
  <c r="F31" i="6" s="1"/>
  <c r="E31" i="6"/>
  <c r="O30" i="6"/>
  <c r="Q30" i="6" s="1"/>
  <c r="M30" i="6"/>
  <c r="P30" i="6"/>
  <c r="I30" i="6"/>
  <c r="E30" i="6"/>
  <c r="O29" i="6"/>
  <c r="M29" i="6"/>
  <c r="P29" i="6" s="1"/>
  <c r="I29" i="6"/>
  <c r="F29" i="6"/>
  <c r="E29" i="6"/>
  <c r="O28" i="6"/>
  <c r="M28" i="6"/>
  <c r="P28" i="6" s="1"/>
  <c r="I28" i="6"/>
  <c r="F28" i="6"/>
  <c r="E28" i="6"/>
  <c r="O27" i="6"/>
  <c r="M27" i="6"/>
  <c r="P27" i="6" s="1"/>
  <c r="I27" i="6"/>
  <c r="F27" i="6" s="1"/>
  <c r="E27" i="6"/>
  <c r="O26" i="6"/>
  <c r="M26" i="6"/>
  <c r="P26" i="6"/>
  <c r="I26" i="6"/>
  <c r="F26" i="6" s="1"/>
  <c r="E26" i="6"/>
  <c r="O25" i="6"/>
  <c r="M25" i="6"/>
  <c r="P25" i="6" s="1"/>
  <c r="I25" i="6"/>
  <c r="F25" i="6" s="1"/>
  <c r="E25" i="6"/>
  <c r="O24" i="6"/>
  <c r="M24" i="6"/>
  <c r="P24" i="6" s="1"/>
  <c r="I24" i="6"/>
  <c r="E24" i="6"/>
  <c r="O23" i="6"/>
  <c r="M23" i="6"/>
  <c r="P23" i="6" s="1"/>
  <c r="I23" i="6"/>
  <c r="F23" i="6" s="1"/>
  <c r="E23" i="6"/>
  <c r="O22" i="6"/>
  <c r="Q21" i="6" s="1"/>
  <c r="M22" i="6"/>
  <c r="P22" i="6" s="1"/>
  <c r="I22" i="6"/>
  <c r="F22" i="6" s="1"/>
  <c r="E22" i="6"/>
  <c r="O21" i="6"/>
  <c r="M21" i="6"/>
  <c r="P21" i="6"/>
  <c r="I21" i="6"/>
  <c r="E21" i="6"/>
  <c r="O20" i="6"/>
  <c r="M20" i="6"/>
  <c r="P20" i="6" s="1"/>
  <c r="I20" i="6"/>
  <c r="F20" i="6" s="1"/>
  <c r="E20" i="6"/>
  <c r="O19" i="6"/>
  <c r="M19" i="6"/>
  <c r="P19" i="6" s="1"/>
  <c r="I19" i="6"/>
  <c r="F19" i="6" s="1"/>
  <c r="E19" i="6"/>
  <c r="O18" i="6"/>
  <c r="M18" i="6"/>
  <c r="P18" i="6" s="1"/>
  <c r="R18" i="6" s="1"/>
  <c r="I18" i="6"/>
  <c r="F18" i="6"/>
  <c r="E18" i="6"/>
  <c r="O17" i="6"/>
  <c r="M17" i="6"/>
  <c r="P17" i="6" s="1"/>
  <c r="I17" i="6"/>
  <c r="F17" i="6" s="1"/>
  <c r="E17" i="6"/>
  <c r="O16" i="6"/>
  <c r="M16" i="6"/>
  <c r="P16" i="6" s="1"/>
  <c r="I16" i="6"/>
  <c r="F16" i="6"/>
  <c r="E16" i="6"/>
  <c r="O15" i="6"/>
  <c r="M15" i="6"/>
  <c r="P15" i="6" s="1"/>
  <c r="I15" i="6"/>
  <c r="E15" i="6"/>
  <c r="O14" i="6"/>
  <c r="M14" i="6"/>
  <c r="P14" i="6"/>
  <c r="I14" i="6"/>
  <c r="F14" i="6"/>
  <c r="E14" i="6"/>
  <c r="O13" i="6"/>
  <c r="M13" i="6"/>
  <c r="P13" i="6" s="1"/>
  <c r="I13" i="6"/>
  <c r="F13" i="6"/>
  <c r="E13" i="6"/>
  <c r="O12" i="6"/>
  <c r="Q12" i="6" s="1"/>
  <c r="M12" i="6"/>
  <c r="P12" i="6" s="1"/>
  <c r="R12" i="6" s="1"/>
  <c r="I12" i="6"/>
  <c r="F12" i="6" s="1"/>
  <c r="E12" i="6"/>
  <c r="O11" i="6"/>
  <c r="M11" i="6"/>
  <c r="P11" i="6"/>
  <c r="I11" i="6"/>
  <c r="F11" i="6" s="1"/>
  <c r="E11" i="6"/>
  <c r="O10" i="6"/>
  <c r="M10" i="6"/>
  <c r="P10" i="6"/>
  <c r="I10" i="6"/>
  <c r="F10" i="6" s="1"/>
  <c r="E10" i="6"/>
  <c r="O9" i="6"/>
  <c r="Q9" i="6" s="1"/>
  <c r="M9" i="6"/>
  <c r="P9" i="6"/>
  <c r="R9" i="6" s="1"/>
  <c r="I9" i="6"/>
  <c r="F9" i="6" s="1"/>
  <c r="E9" i="6"/>
  <c r="O8" i="6"/>
  <c r="M8" i="6"/>
  <c r="P8" i="6" s="1"/>
  <c r="I8" i="6"/>
  <c r="E8" i="6"/>
  <c r="O7" i="6"/>
  <c r="M7" i="6"/>
  <c r="P7" i="6" s="1"/>
  <c r="I7" i="6"/>
  <c r="F7" i="6" s="1"/>
  <c r="E7" i="6"/>
  <c r="O6" i="6"/>
  <c r="Q6" i="6"/>
  <c r="M6" i="6"/>
  <c r="P6" i="6" s="1"/>
  <c r="R6" i="6" s="1"/>
  <c r="I6" i="6"/>
  <c r="F6" i="6"/>
  <c r="E6" i="6"/>
  <c r="N25" i="2"/>
  <c r="P25" i="2" s="1"/>
  <c r="L25" i="2"/>
  <c r="O25" i="2" s="1"/>
  <c r="Q25" i="2" s="1"/>
  <c r="I25" i="2"/>
  <c r="H25" i="2"/>
  <c r="N22" i="2"/>
  <c r="L22" i="2"/>
  <c r="O22" i="2" s="1"/>
  <c r="E22" i="2"/>
  <c r="F22" i="2" s="1"/>
  <c r="H22" i="2" s="1"/>
  <c r="N21" i="2"/>
  <c r="L21" i="2"/>
  <c r="O21" i="2" s="1"/>
  <c r="H21" i="2"/>
  <c r="E21" i="2"/>
  <c r="N20" i="2"/>
  <c r="P20" i="2" s="1"/>
  <c r="L20" i="2"/>
  <c r="O20" i="2" s="1"/>
  <c r="E20" i="2"/>
  <c r="F20" i="2"/>
  <c r="H20" i="2" s="1"/>
  <c r="N19" i="2"/>
  <c r="L19" i="2"/>
  <c r="O19" i="2" s="1"/>
  <c r="E19" i="2"/>
  <c r="F19" i="2" s="1"/>
  <c r="H19" i="2" s="1"/>
  <c r="N18" i="2"/>
  <c r="L18" i="2"/>
  <c r="O18" i="2"/>
  <c r="F18" i="2"/>
  <c r="H18" i="2" s="1"/>
  <c r="N17" i="2"/>
  <c r="P17" i="2" s="1"/>
  <c r="L17" i="2"/>
  <c r="O17" i="2" s="1"/>
  <c r="Q17" i="2" s="1"/>
  <c r="E17" i="2"/>
  <c r="F17" i="2" s="1"/>
  <c r="H17" i="2" s="1"/>
  <c r="N16" i="2"/>
  <c r="L16" i="2"/>
  <c r="O16" i="2" s="1"/>
  <c r="E16" i="2"/>
  <c r="F16" i="2" s="1"/>
  <c r="H16" i="2" s="1"/>
  <c r="N15" i="2"/>
  <c r="L15" i="2"/>
  <c r="O15" i="2" s="1"/>
  <c r="F15" i="2"/>
  <c r="H15" i="2" s="1"/>
  <c r="N14" i="2"/>
  <c r="L14" i="2"/>
  <c r="O14" i="2" s="1"/>
  <c r="E14" i="2"/>
  <c r="F14" i="2" s="1"/>
  <c r="H14" i="2" s="1"/>
  <c r="I14" i="2" s="1"/>
  <c r="N13" i="2"/>
  <c r="L13" i="2"/>
  <c r="O13" i="2"/>
  <c r="E13" i="2"/>
  <c r="F13" i="2" s="1"/>
  <c r="H13" i="2" s="1"/>
  <c r="N12" i="2"/>
  <c r="L12" i="2"/>
  <c r="O12" i="2" s="1"/>
  <c r="F12" i="2"/>
  <c r="H12" i="2"/>
  <c r="N11" i="2"/>
  <c r="P11" i="2"/>
  <c r="L11" i="2"/>
  <c r="O11" i="2" s="1"/>
  <c r="E11" i="2"/>
  <c r="F11" i="2"/>
  <c r="H11" i="2" s="1"/>
  <c r="N8" i="2"/>
  <c r="L8" i="2"/>
  <c r="O8" i="2" s="1"/>
  <c r="H8" i="2"/>
  <c r="N7" i="2"/>
  <c r="L7" i="2"/>
  <c r="O7" i="2" s="1"/>
  <c r="H7" i="2"/>
  <c r="N6" i="2"/>
  <c r="P6" i="2" s="1"/>
  <c r="L6" i="2"/>
  <c r="O6" i="2" s="1"/>
  <c r="H6" i="2"/>
  <c r="N70" i="4"/>
  <c r="P70" i="4"/>
  <c r="L70" i="4"/>
  <c r="O70" i="4"/>
  <c r="Q70" i="4" s="1"/>
  <c r="I70" i="4"/>
  <c r="H70" i="4"/>
  <c r="N66" i="4"/>
  <c r="P66" i="4" s="1"/>
  <c r="L66" i="4"/>
  <c r="O66" i="4" s="1"/>
  <c r="Q66" i="4" s="1"/>
  <c r="H66" i="4"/>
  <c r="I66" i="4" s="1"/>
  <c r="N63" i="4"/>
  <c r="L63" i="4"/>
  <c r="O63" i="4" s="1"/>
  <c r="H63" i="4"/>
  <c r="N62" i="4"/>
  <c r="L62" i="4"/>
  <c r="O62" i="4" s="1"/>
  <c r="H62" i="4"/>
  <c r="E62" i="4"/>
  <c r="N61" i="4"/>
  <c r="L61" i="4"/>
  <c r="O61" i="4" s="1"/>
  <c r="H61" i="4"/>
  <c r="E61" i="4"/>
  <c r="N58" i="4"/>
  <c r="L58" i="4"/>
  <c r="O58" i="4" s="1"/>
  <c r="F58" i="4"/>
  <c r="H58" i="4" s="1"/>
  <c r="N57" i="4"/>
  <c r="L57" i="4"/>
  <c r="O57" i="4" s="1"/>
  <c r="H57" i="4"/>
  <c r="N56" i="4"/>
  <c r="P56" i="4" s="1"/>
  <c r="L56" i="4"/>
  <c r="O56" i="4" s="1"/>
  <c r="Q56" i="4" s="1"/>
  <c r="H56" i="4"/>
  <c r="N55" i="4"/>
  <c r="L55" i="4"/>
  <c r="O55" i="4"/>
  <c r="H55" i="4"/>
  <c r="N54" i="4"/>
  <c r="L54" i="4"/>
  <c r="O54" i="4" s="1"/>
  <c r="H54" i="4"/>
  <c r="N53" i="4"/>
  <c r="L53" i="4"/>
  <c r="O53" i="4" s="1"/>
  <c r="H53" i="4"/>
  <c r="I53" i="4" s="1"/>
  <c r="N50" i="4"/>
  <c r="L50" i="4"/>
  <c r="O50" i="4" s="1"/>
  <c r="H50" i="4"/>
  <c r="N49" i="4"/>
  <c r="L49" i="4"/>
  <c r="O49" i="4" s="1"/>
  <c r="H49" i="4"/>
  <c r="N48" i="4"/>
  <c r="P48" i="4" s="1"/>
  <c r="L48" i="4"/>
  <c r="O48" i="4" s="1"/>
  <c r="H48" i="4"/>
  <c r="N47" i="4"/>
  <c r="P45" i="4"/>
  <c r="L47" i="4"/>
  <c r="O47" i="4" s="1"/>
  <c r="F47" i="4"/>
  <c r="H47" i="4"/>
  <c r="N46" i="4"/>
  <c r="L46" i="4"/>
  <c r="O46" i="4" s="1"/>
  <c r="H46" i="4"/>
  <c r="N45" i="4"/>
  <c r="L45" i="4"/>
  <c r="O45" i="4" s="1"/>
  <c r="H45" i="4"/>
  <c r="N44" i="4"/>
  <c r="L44" i="4"/>
  <c r="O44" i="4" s="1"/>
  <c r="F44" i="4"/>
  <c r="H44" i="4" s="1"/>
  <c r="N43" i="4"/>
  <c r="P42" i="4"/>
  <c r="L43" i="4"/>
  <c r="O43" i="4"/>
  <c r="H43" i="4"/>
  <c r="N42" i="4"/>
  <c r="L42" i="4"/>
  <c r="O42" i="4" s="1"/>
  <c r="H42" i="4"/>
  <c r="E42" i="4"/>
  <c r="N41" i="4"/>
  <c r="L41" i="4"/>
  <c r="O41" i="4" s="1"/>
  <c r="H41" i="4"/>
  <c r="N40" i="4"/>
  <c r="L40" i="4"/>
  <c r="O40" i="4" s="1"/>
  <c r="H40" i="4"/>
  <c r="P39" i="4"/>
  <c r="N39" i="4"/>
  <c r="L39" i="4"/>
  <c r="O39" i="4" s="1"/>
  <c r="H39" i="4"/>
  <c r="N38" i="4"/>
  <c r="L38" i="4"/>
  <c r="O38" i="4" s="1"/>
  <c r="H38" i="4"/>
  <c r="E38" i="4"/>
  <c r="N37" i="4"/>
  <c r="L37" i="4"/>
  <c r="O37" i="4" s="1"/>
  <c r="H37" i="4"/>
  <c r="I36" i="4" s="1"/>
  <c r="E37" i="4"/>
  <c r="N36" i="4"/>
  <c r="P36" i="4" s="1"/>
  <c r="L36" i="4"/>
  <c r="O36" i="4" s="1"/>
  <c r="Q36" i="4" s="1"/>
  <c r="H36" i="4"/>
  <c r="N35" i="4"/>
  <c r="L35" i="4"/>
  <c r="O35" i="4" s="1"/>
  <c r="H35" i="4"/>
  <c r="N34" i="4"/>
  <c r="P33" i="4" s="1"/>
  <c r="L34" i="4"/>
  <c r="O34" i="4" s="1"/>
  <c r="H34" i="4"/>
  <c r="N33" i="4"/>
  <c r="L33" i="4"/>
  <c r="O33" i="4" s="1"/>
  <c r="Q33" i="4" s="1"/>
  <c r="H33" i="4"/>
  <c r="N32" i="4"/>
  <c r="L32" i="4"/>
  <c r="O32" i="4"/>
  <c r="H32" i="4"/>
  <c r="N31" i="4"/>
  <c r="P30" i="4" s="1"/>
  <c r="L31" i="4"/>
  <c r="O31" i="4" s="1"/>
  <c r="H31" i="4"/>
  <c r="E31" i="4"/>
  <c r="N30" i="4"/>
  <c r="L30" i="4"/>
  <c r="O30" i="4" s="1"/>
  <c r="Q30" i="4" s="1"/>
  <c r="H30" i="4"/>
  <c r="I30" i="4"/>
  <c r="N27" i="4"/>
  <c r="L27" i="4"/>
  <c r="O27" i="4" s="1"/>
  <c r="H27" i="4"/>
  <c r="N26" i="4"/>
  <c r="L26" i="4"/>
  <c r="O26" i="4" s="1"/>
  <c r="F26" i="4"/>
  <c r="H26" i="4" s="1"/>
  <c r="N25" i="4"/>
  <c r="P25" i="4" s="1"/>
  <c r="L25" i="4"/>
  <c r="O25" i="4" s="1"/>
  <c r="Q25" i="4" s="1"/>
  <c r="F25" i="4"/>
  <c r="H25" i="4" s="1"/>
  <c r="N24" i="4"/>
  <c r="L24" i="4"/>
  <c r="O24" i="4"/>
  <c r="H24" i="4"/>
  <c r="N23" i="4"/>
  <c r="L23" i="4"/>
  <c r="O23" i="4" s="1"/>
  <c r="F23" i="4"/>
  <c r="H23" i="4" s="1"/>
  <c r="N22" i="4"/>
  <c r="L22" i="4"/>
  <c r="O22" i="4" s="1"/>
  <c r="F22" i="4"/>
  <c r="H22" i="4" s="1"/>
  <c r="I22" i="4" s="1"/>
  <c r="N21" i="4"/>
  <c r="L21" i="4"/>
  <c r="O21" i="4" s="1"/>
  <c r="H21" i="4"/>
  <c r="N20" i="4"/>
  <c r="L20" i="4"/>
  <c r="O20" i="4" s="1"/>
  <c r="F20" i="4"/>
  <c r="H20" i="4" s="1"/>
  <c r="N19" i="4"/>
  <c r="P19" i="4" s="1"/>
  <c r="L19" i="4"/>
  <c r="O19" i="4" s="1"/>
  <c r="F19" i="4"/>
  <c r="H19" i="4" s="1"/>
  <c r="N18" i="4"/>
  <c r="L18" i="4"/>
  <c r="O18" i="4" s="1"/>
  <c r="H18" i="4"/>
  <c r="N17" i="4"/>
  <c r="L17" i="4"/>
  <c r="O17" i="4" s="1"/>
  <c r="F17" i="4"/>
  <c r="H17" i="4" s="1"/>
  <c r="N16" i="4"/>
  <c r="P16" i="4" s="1"/>
  <c r="L16" i="4"/>
  <c r="O16" i="4" s="1"/>
  <c r="F16" i="4"/>
  <c r="H16" i="4" s="1"/>
  <c r="N15" i="4"/>
  <c r="L15" i="4"/>
  <c r="O15" i="4" s="1"/>
  <c r="H15" i="4"/>
  <c r="N14" i="4"/>
  <c r="L14" i="4"/>
  <c r="O14" i="4" s="1"/>
  <c r="F14" i="4"/>
  <c r="H14" i="4" s="1"/>
  <c r="N13" i="4"/>
  <c r="L13" i="4"/>
  <c r="O13" i="4" s="1"/>
  <c r="F13" i="4"/>
  <c r="H13" i="4" s="1"/>
  <c r="N12" i="4"/>
  <c r="L12" i="4"/>
  <c r="O12" i="4" s="1"/>
  <c r="H12" i="4"/>
  <c r="N11" i="4"/>
  <c r="L11" i="4"/>
  <c r="O11" i="4" s="1"/>
  <c r="F11" i="4"/>
  <c r="H11" i="4" s="1"/>
  <c r="N10" i="4"/>
  <c r="L10" i="4"/>
  <c r="O10" i="4" s="1"/>
  <c r="F10" i="4"/>
  <c r="H10" i="4"/>
  <c r="I10" i="4" s="1"/>
  <c r="N9" i="4"/>
  <c r="L9" i="4"/>
  <c r="O9" i="4" s="1"/>
  <c r="H9" i="4"/>
  <c r="N8" i="4"/>
  <c r="L8" i="4"/>
  <c r="O8" i="4" s="1"/>
  <c r="H8" i="4"/>
  <c r="F8" i="4"/>
  <c r="N7" i="4"/>
  <c r="L7" i="4"/>
  <c r="O7" i="4"/>
  <c r="Q7" i="4" s="1"/>
  <c r="F7" i="4"/>
  <c r="H7" i="4" s="1"/>
  <c r="B4" i="7"/>
  <c r="F8" i="6"/>
  <c r="F15" i="6"/>
  <c r="F24" i="6"/>
  <c r="J24" i="6"/>
  <c r="R51" i="6"/>
  <c r="R54" i="6"/>
  <c r="R77" i="6"/>
  <c r="F82" i="6"/>
  <c r="J80" i="6"/>
  <c r="F94" i="6"/>
  <c r="J92" i="6"/>
  <c r="F41" i="6"/>
  <c r="J39" i="6"/>
  <c r="F51" i="6"/>
  <c r="J51" i="6"/>
  <c r="F63" i="6"/>
  <c r="J63" i="6"/>
  <c r="F77" i="6"/>
  <c r="J77" i="6"/>
  <c r="R21" i="6"/>
  <c r="J27" i="6"/>
  <c r="R66" i="6"/>
  <c r="F89" i="6"/>
  <c r="J89" i="6"/>
  <c r="J60" i="6"/>
  <c r="J74" i="6"/>
  <c r="J86" i="6"/>
  <c r="Q92" i="6"/>
  <c r="F30" i="6"/>
  <c r="F57" i="6"/>
  <c r="F71" i="6"/>
  <c r="F83" i="6"/>
  <c r="F95" i="6"/>
  <c r="Q19" i="4"/>
  <c r="Q61" i="4"/>
  <c r="Q6" i="2"/>
  <c r="R30" i="6"/>
  <c r="I45" i="4"/>
  <c r="F45" i="6"/>
  <c r="J12" i="6"/>
  <c r="J33" i="6"/>
  <c r="F66" i="6"/>
  <c r="Q11" i="2" l="1"/>
  <c r="T48" i="6"/>
  <c r="U48" i="6" s="1"/>
  <c r="T60" i="6"/>
  <c r="U60" i="6" s="1"/>
  <c r="T45" i="6"/>
  <c r="U45" i="6" s="1"/>
  <c r="P22" i="4"/>
  <c r="I56" i="4"/>
  <c r="F36" i="6"/>
  <c r="V83" i="6"/>
  <c r="W83" i="6" s="1"/>
  <c r="J9" i="6"/>
  <c r="P7" i="4"/>
  <c r="I13" i="4"/>
  <c r="I16" i="4"/>
  <c r="Q39" i="4"/>
  <c r="I42" i="4"/>
  <c r="I6" i="2"/>
  <c r="Q15" i="6"/>
  <c r="Q51" i="6"/>
  <c r="Q71" i="6"/>
  <c r="J83" i="6"/>
  <c r="T57" i="6"/>
  <c r="U57" i="6" s="1"/>
  <c r="I33" i="4"/>
  <c r="P61" i="4"/>
  <c r="F54" i="6"/>
  <c r="R60" i="6"/>
  <c r="V60" i="6" s="1"/>
  <c r="W60" i="6" s="1"/>
  <c r="R57" i="6"/>
  <c r="R63" i="6"/>
  <c r="V63" i="6" s="1"/>
  <c r="W63" i="6" s="1"/>
  <c r="I7" i="4"/>
  <c r="P13" i="4"/>
  <c r="Q22" i="4"/>
  <c r="Q53" i="4"/>
  <c r="J15" i="6"/>
  <c r="Q27" i="6"/>
  <c r="R36" i="6"/>
  <c r="R39" i="6"/>
  <c r="Q45" i="6"/>
  <c r="R74" i="6"/>
  <c r="R86" i="6"/>
  <c r="V86" i="6" s="1"/>
  <c r="W86" i="6" s="1"/>
  <c r="Q99" i="6"/>
  <c r="Q36" i="6"/>
  <c r="Q86" i="6"/>
  <c r="R89" i="6"/>
  <c r="J95" i="6"/>
  <c r="Q10" i="4"/>
  <c r="I48" i="4"/>
  <c r="P53" i="4"/>
  <c r="I11" i="2"/>
  <c r="P14" i="2"/>
  <c r="P27" i="2" s="1"/>
  <c r="T86" i="6"/>
  <c r="U86" i="6" s="1"/>
  <c r="P10" i="4"/>
  <c r="I39" i="4"/>
  <c r="Q42" i="4"/>
  <c r="I61" i="4"/>
  <c r="J6" i="6"/>
  <c r="R15" i="6"/>
  <c r="Q18" i="6"/>
  <c r="Q24" i="6"/>
  <c r="R71" i="6"/>
  <c r="R80" i="6"/>
  <c r="R95" i="6"/>
  <c r="R24" i="6"/>
  <c r="R27" i="6"/>
  <c r="R99" i="6" s="1"/>
  <c r="Q13" i="4"/>
  <c r="Q16" i="4"/>
  <c r="I19" i="4"/>
  <c r="I25" i="4"/>
  <c r="Q45" i="4"/>
  <c r="Q48" i="4"/>
  <c r="Q14" i="2"/>
  <c r="I17" i="2"/>
  <c r="I20" i="2"/>
  <c r="D27" i="2" s="1"/>
  <c r="B3" i="7" s="1"/>
  <c r="Q20" i="2"/>
  <c r="T83" i="6"/>
  <c r="U83" i="6" s="1"/>
  <c r="V45" i="6"/>
  <c r="W45" i="6" s="1"/>
  <c r="T54" i="6"/>
  <c r="U54" i="6" s="1"/>
  <c r="T63" i="6"/>
  <c r="U63" i="6" s="1"/>
  <c r="T51" i="6"/>
  <c r="U51" i="6" s="1"/>
  <c r="T71" i="6"/>
  <c r="U71" i="6" s="1"/>
  <c r="J18" i="6"/>
  <c r="J30" i="6"/>
  <c r="J21" i="6"/>
  <c r="F21" i="6"/>
  <c r="V54" i="6" l="1"/>
  <c r="W54" i="6" s="1"/>
  <c r="V51" i="6"/>
  <c r="W51" i="6" s="1"/>
  <c r="V57" i="6"/>
  <c r="W57" i="6" s="1"/>
  <c r="V92" i="6"/>
  <c r="W92" i="6" s="1"/>
  <c r="V48" i="6"/>
  <c r="W48" i="6" s="1"/>
  <c r="V77" i="6"/>
  <c r="W77" i="6" s="1"/>
  <c r="T74" i="6"/>
  <c r="U74" i="6" s="1"/>
  <c r="T92" i="6"/>
  <c r="U92" i="6" s="1"/>
  <c r="V74" i="6"/>
  <c r="W74" i="6" s="1"/>
  <c r="D72" i="4"/>
  <c r="B2" i="7" s="1"/>
  <c r="V80" i="6"/>
  <c r="W80" i="6" s="1"/>
  <c r="V89" i="6"/>
  <c r="W89" i="6" s="1"/>
  <c r="V71" i="6"/>
  <c r="W71" i="6" s="1"/>
  <c r="P72" i="4"/>
  <c r="T80" i="6"/>
  <c r="U80" i="6" s="1"/>
  <c r="T89" i="6"/>
  <c r="U89" i="6" s="1"/>
  <c r="Q27" i="2"/>
  <c r="Q72" i="4"/>
  <c r="T77" i="6"/>
  <c r="U77" i="6" s="1"/>
  <c r="D99" i="6"/>
  <c r="B5" i="7" s="1"/>
</calcChain>
</file>

<file path=xl/sharedStrings.xml><?xml version="1.0" encoding="utf-8"?>
<sst xmlns="http://schemas.openxmlformats.org/spreadsheetml/2006/main" count="454" uniqueCount="149">
  <si>
    <t>Vybavení</t>
  </si>
  <si>
    <t>Oslovená firma</t>
  </si>
  <si>
    <t>Nabídková cena za kus v Kč bez DPH</t>
  </si>
  <si>
    <t>Nabídková cena za kus v Kč vč. DPH</t>
  </si>
  <si>
    <t>Počet kusů</t>
  </si>
  <si>
    <t>Nabídková cena celkem v Kč vč. DPH</t>
  </si>
  <si>
    <t>Cena do rozpočtu</t>
  </si>
  <si>
    <t>3 keře a 3 stromy</t>
  </si>
  <si>
    <t>Technické služby města Klatov</t>
  </si>
  <si>
    <t>Hlavní aktivita</t>
  </si>
  <si>
    <t>Průzkum trhu projektu Vybavení základních škol Klatovy - ZŠ Plánická</t>
  </si>
  <si>
    <t>Celkem ZŠ Masarykova</t>
  </si>
  <si>
    <t>Celkem ZŠ Plánická</t>
  </si>
  <si>
    <t>Hlavní aktivita - keramická dílna</t>
  </si>
  <si>
    <t>Petr Krejnik</t>
  </si>
  <si>
    <t>PROPEC</t>
  </si>
  <si>
    <t>Tablet.docx</t>
  </si>
  <si>
    <t>Celkem ZŠ Čapkova</t>
  </si>
  <si>
    <t>BVD Pece</t>
  </si>
  <si>
    <t>Bohumil Dach</t>
  </si>
  <si>
    <t>KINETIC KT, s.r.o.</t>
  </si>
  <si>
    <t>AV Media</t>
  </si>
  <si>
    <t>Práce a dopravné související s instalací Interaktivní tabule, výukového SW, ozvučení a pylonového pojezdu</t>
  </si>
  <si>
    <t>3D tiskárna.pdf</t>
  </si>
  <si>
    <t>RTS Plzeň spol. s r.o.</t>
  </si>
  <si>
    <t>Astra-K</t>
  </si>
  <si>
    <t>INVEST TEL s.r.o.</t>
  </si>
  <si>
    <t>Jazyková učebna</t>
  </si>
  <si>
    <t>Počítačová učebna č. 1</t>
  </si>
  <si>
    <t>Počítačová učebna č. 2</t>
  </si>
  <si>
    <t>Zeleň</t>
  </si>
  <si>
    <t>Vedlejší aktivita</t>
  </si>
  <si>
    <t>MS Office Pro</t>
  </si>
  <si>
    <t>Učebna přírodopisu, chemie a fyziky</t>
  </si>
  <si>
    <t>Průzkum trhu projektu Vybavení základních škol v Klatovech - ZŠ Masarykova</t>
  </si>
  <si>
    <t>C SYSTÉM CZ, a.s.</t>
  </si>
  <si>
    <t>ENGEL s.r.o.</t>
  </si>
  <si>
    <t>FAST ČR, a.s.</t>
  </si>
  <si>
    <t>úprava datových rozvodů</t>
  </si>
  <si>
    <t>Učebna přírodopisu, chemie, fyziky, počítačová učebna č. 2 a jazyková učebna</t>
  </si>
  <si>
    <t>Podlahová krytina</t>
  </si>
  <si>
    <t>Město Klatovy</t>
  </si>
  <si>
    <t>Hlavní aktivita - Jazyková učebna</t>
  </si>
  <si>
    <t>Stavební práce - jazyková učebna</t>
  </si>
  <si>
    <t>ZŠ Plánická</t>
  </si>
  <si>
    <t>ZŠ Čapkova</t>
  </si>
  <si>
    <t>Průzkum trhu projektu Vybavení základních škol Klatovy - konektivita (ZŠ Plánická a ZŠ Čapkova)</t>
  </si>
  <si>
    <t>Celkem konektivita</t>
  </si>
  <si>
    <t>Společné řešení</t>
  </si>
  <si>
    <t>Dodávka kabeláže a racků</t>
  </si>
  <si>
    <t>Z+M servis</t>
  </si>
  <si>
    <t>Autocont</t>
  </si>
  <si>
    <t>Nabídková cena celkem v Kč bez DPH</t>
  </si>
  <si>
    <t>Xanadu</t>
  </si>
  <si>
    <t>Rozpočtení položky "Dodávka kabeláže a racků" k ostatním položkám</t>
  </si>
  <si>
    <t>Cena za kus</t>
  </si>
  <si>
    <t>s DPH</t>
  </si>
  <si>
    <t>Nové parametry</t>
  </si>
  <si>
    <t>Odůvodnění změny parametrů</t>
  </si>
  <si>
    <t>NOVÁ
Nabídková cena za kus v Kč bez DPH</t>
  </si>
  <si>
    <t>NOVÁ
Nabídková cena za kus v Kč vč. DPH</t>
  </si>
  <si>
    <t>NOVÁ
Nabídková cena celkem v Kč vč. DPH</t>
  </si>
  <si>
    <t>Nové paremtry</t>
  </si>
  <si>
    <t>NOVĚ
Oslovená  firma</t>
  </si>
  <si>
    <t>NOVĚ
Oslovená firma</t>
  </si>
  <si>
    <t>CELKEM ZŠ MASARYKOVA</t>
  </si>
  <si>
    <t>NOVÁ
Nabídková cena celkem v Kč bez DPH</t>
  </si>
  <si>
    <t>Cena celkem</t>
  </si>
  <si>
    <t>NOVÁ Cena celkem</t>
  </si>
  <si>
    <t>NOVÁ Cena za kus</t>
  </si>
  <si>
    <r>
      <t xml:space="preserve">Interaktivní tabule
</t>
    </r>
    <r>
      <rPr>
        <sz val="10"/>
        <color theme="1"/>
        <rFont val="Arial"/>
        <family val="2"/>
        <charset val="238"/>
      </rPr>
      <t>• úhlopříčka 190 cm
• rozměr 165x130 cm
• vč. instalace a dopravy</t>
    </r>
    <r>
      <rPr>
        <b/>
        <sz val="10"/>
        <color indexed="8"/>
        <rFont val="Arial"/>
        <family val="2"/>
        <charset val="238"/>
      </rPr>
      <t xml:space="preserve">
</t>
    </r>
  </si>
  <si>
    <r>
      <rPr>
        <b/>
        <sz val="10"/>
        <color indexed="8"/>
        <rFont val="Arial"/>
        <family val="2"/>
        <charset val="238"/>
      </rPr>
      <t>Výukový SW</t>
    </r>
    <r>
      <rPr>
        <sz val="10"/>
        <color theme="1"/>
        <rFont val="Arial"/>
        <family val="2"/>
        <charset val="238"/>
      </rPr>
      <t xml:space="preserve">
• výukový software pro interaktivní tabuli</t>
    </r>
  </si>
  <si>
    <r>
      <rPr>
        <b/>
        <sz val="10"/>
        <color indexed="8"/>
        <rFont val="Arial"/>
        <family val="2"/>
        <charset val="238"/>
      </rPr>
      <t>Ozvučení</t>
    </r>
    <r>
      <rPr>
        <sz val="10"/>
        <color theme="1"/>
        <rFont val="Arial"/>
        <family val="2"/>
        <charset val="238"/>
      </rPr>
      <t xml:space="preserve">
• ozvučení pro interaktivní tabuli
• reproduktory 2x 14 W
• s USB
• vč. instalace a dopravy
</t>
    </r>
  </si>
  <si>
    <r>
      <rPr>
        <b/>
        <sz val="10"/>
        <color indexed="8"/>
        <rFont val="Arial"/>
        <family val="2"/>
        <charset val="238"/>
      </rPr>
      <t>Pylonový pojezd s křídly</t>
    </r>
    <r>
      <rPr>
        <sz val="10"/>
        <color theme="1"/>
        <rFont val="Arial"/>
        <family val="2"/>
        <charset val="238"/>
      </rPr>
      <t xml:space="preserve">
• k interaktivní tabuli
• bílá křídla
• vč. instalace a dopravy
</t>
    </r>
  </si>
  <si>
    <r>
      <rPr>
        <b/>
        <sz val="10"/>
        <color indexed="8"/>
        <rFont val="Arial"/>
        <family val="2"/>
        <charset val="238"/>
      </rPr>
      <t>Vizualizér</t>
    </r>
    <r>
      <rPr>
        <sz val="10"/>
        <color theme="1"/>
        <rFont val="Arial"/>
        <family val="2"/>
        <charset val="238"/>
      </rPr>
      <t xml:space="preserve">
• flexibilní rameno s kamerou
• připojení USB, VGA, DVI
• vč. instalace a dopravy
</t>
    </r>
  </si>
  <si>
    <r>
      <rPr>
        <b/>
        <sz val="10"/>
        <color indexed="8"/>
        <rFont val="Arial"/>
        <family val="2"/>
        <charset val="238"/>
      </rPr>
      <t>Projektor</t>
    </r>
    <r>
      <rPr>
        <sz val="10"/>
        <color theme="1"/>
        <rFont val="Arial"/>
        <family val="2"/>
        <charset val="238"/>
      </rPr>
      <t xml:space="preserve">
• ultrakrátká projekce
• svítivost min. 3 200 ANSI lm
• rozlišení  1024x768
• zobrazení 4:3
• vč. instalace a dopravy
</t>
    </r>
  </si>
  <si>
    <r>
      <rPr>
        <b/>
        <sz val="10"/>
        <color indexed="8"/>
        <rFont val="Arial"/>
        <family val="2"/>
        <charset val="238"/>
      </rPr>
      <t>PC + klávesnice + myš</t>
    </r>
    <r>
      <rPr>
        <sz val="10"/>
        <color theme="1"/>
        <rFont val="Arial"/>
        <family val="2"/>
        <charset val="238"/>
      </rPr>
      <t xml:space="preserve">
• 16 Gb RAM
• 128 Gb SSD
• DVD RAM
• čtečka paměťových karet
• procesor Intel Core i7-6700
• vč. operačního systému
• min 4x USB 3.0 a 2x USB 2.0
• vč. klávesnice a myši
</t>
    </r>
  </si>
  <si>
    <r>
      <rPr>
        <b/>
        <sz val="10"/>
        <color indexed="8"/>
        <rFont val="Arial"/>
        <family val="2"/>
        <charset val="238"/>
      </rPr>
      <t>Monitor</t>
    </r>
    <r>
      <rPr>
        <sz val="10"/>
        <color theme="1"/>
        <rFont val="Arial"/>
        <family val="2"/>
        <charset val="238"/>
      </rPr>
      <t xml:space="preserve">
• velikost obrazovky 24´´
• rozlišení FULL HD 1920x1080
• LED monitor
• konektory: USB, HDMI, DP, DVI
</t>
    </r>
  </si>
  <si>
    <r>
      <rPr>
        <b/>
        <sz val="10"/>
        <color indexed="8"/>
        <rFont val="Arial"/>
        <family val="2"/>
        <charset val="238"/>
      </rPr>
      <t>Dataprojektor</t>
    </r>
    <r>
      <rPr>
        <sz val="10"/>
        <color theme="1"/>
        <rFont val="Arial"/>
        <family val="2"/>
        <charset val="238"/>
      </rPr>
      <t xml:space="preserve">
• rozlišení 1024x768
• s USB
• 2x HDMI
• DPL projektor
• svítivost 4000 ANSI lm
• kontrast 11000:1
</t>
    </r>
  </si>
  <si>
    <r>
      <rPr>
        <b/>
        <sz val="10"/>
        <color indexed="8"/>
        <rFont val="Arial"/>
        <family val="2"/>
        <charset val="238"/>
      </rPr>
      <t>Laserová tiskárna</t>
    </r>
    <r>
      <rPr>
        <sz val="10"/>
        <color theme="1"/>
        <rFont val="Arial"/>
        <family val="2"/>
        <charset val="238"/>
      </rPr>
      <t xml:space="preserve">
• laserová, barevná
• min 20 str./min
• USB 2.0 + LAN
• Rozlišení 600x600 dpi
</t>
    </r>
  </si>
  <si>
    <r>
      <rPr>
        <b/>
        <sz val="10"/>
        <color indexed="8"/>
        <rFont val="Arial"/>
        <family val="2"/>
        <charset val="238"/>
      </rPr>
      <t>3D tiskárna</t>
    </r>
    <r>
      <rPr>
        <sz val="10"/>
        <color theme="1"/>
        <rFont val="Arial"/>
        <family val="2"/>
        <charset val="238"/>
      </rPr>
      <t xml:space="preserve">
• velikost tiskové plochy min. 150x150x150 mm
• USB
• multifunkční – s tiskárnou, scannerem, kopírkou
</t>
    </r>
  </si>
  <si>
    <r>
      <rPr>
        <b/>
        <sz val="10"/>
        <color indexed="8"/>
        <rFont val="Arial"/>
        <family val="2"/>
        <charset val="238"/>
      </rPr>
      <t>Ineraktivní projektor s dotykem prstu</t>
    </r>
    <r>
      <rPr>
        <sz val="10"/>
        <color theme="1"/>
        <rFont val="Arial"/>
        <family val="2"/>
        <charset val="238"/>
      </rPr>
      <t xml:space="preserve">
• kontrast 10 000:1
• rozlišení 1280x800
• svítivost 3600 ANSI lm
• životnost lampy min 5 000/10 000 hodin 
(normal/eko režim)
• reproduktory 2x 10 W
• ultrakrátká projekční vzdálenost
• vstupy: HDMI, video, VGA
• ovládání perem i prstem
• vč. dopravy, instalace a nastavení
</t>
    </r>
  </si>
  <si>
    <r>
      <rPr>
        <b/>
        <sz val="10"/>
        <color indexed="8"/>
        <rFont val="Arial"/>
        <family val="2"/>
        <charset val="238"/>
      </rPr>
      <t>Tablet</t>
    </r>
    <r>
      <rPr>
        <sz val="10"/>
        <color theme="1"/>
        <rFont val="Arial"/>
        <family val="2"/>
        <charset val="238"/>
      </rPr>
      <t xml:space="preserve">
• 4 GB RAM
• 128 GB ROM
• vnitřní paměť 128 GB
• displej 10´´
• rozlišení 1920x1200
• USB 3.0, micro SD slot, Docking connector, Keyboard connector
</t>
    </r>
  </si>
  <si>
    <r>
      <rPr>
        <b/>
        <sz val="10"/>
        <color indexed="8"/>
        <rFont val="Arial"/>
        <family val="2"/>
        <charset val="238"/>
      </rPr>
      <t>Pec pro výpal keramiky</t>
    </r>
    <r>
      <rPr>
        <sz val="10"/>
        <color theme="1"/>
        <rFont val="Arial"/>
        <family val="2"/>
        <charset val="238"/>
      </rPr>
      <t xml:space="preserve">
• provozní teplota max. 1260°C
• vnitřní objem pece min. 260 dm³
• příkon topení 14 kW
• čelní nakládání
• ochrana proti přetopení
• vč. pecních plátů a stojánků
• vč. dopravy a zaškolení
</t>
    </r>
  </si>
  <si>
    <r>
      <rPr>
        <b/>
        <sz val="10"/>
        <color indexed="8"/>
        <rFont val="Arial"/>
        <family val="2"/>
        <charset val="238"/>
      </rPr>
      <t>Pec pro sušení keramických výrobků</t>
    </r>
    <r>
      <rPr>
        <sz val="10"/>
        <color theme="1"/>
        <rFont val="Arial"/>
        <family val="2"/>
        <charset val="238"/>
      </rPr>
      <t xml:space="preserve">
• provozní teplota do 200°C
• vnitřní objem pece min. 260 dm³
• ochrana proti přetopení
• příkon topení 5 kW
• čelní nakládání
• vč. dopravy a zaškolení
</t>
    </r>
  </si>
  <si>
    <r>
      <rPr>
        <b/>
        <sz val="10"/>
        <color indexed="8"/>
        <rFont val="Arial"/>
        <family val="2"/>
        <charset val="238"/>
      </rPr>
      <t>Odkalovací nádrž</t>
    </r>
    <r>
      <rPr>
        <sz val="10"/>
        <color theme="1"/>
        <rFont val="Arial"/>
        <family val="2"/>
        <charset val="238"/>
      </rPr>
      <t xml:space="preserve">
• možnost připojení k umyvadlu a odpadu
• transportní kolečka s brzdou
• vč. dopravy a zaškolení
</t>
    </r>
  </si>
  <si>
    <r>
      <rPr>
        <b/>
        <sz val="10"/>
        <color indexed="8"/>
        <rFont val="Arial"/>
        <family val="2"/>
        <charset val="238"/>
      </rPr>
      <t>Válcová stolice</t>
    </r>
    <r>
      <rPr>
        <sz val="10"/>
        <color theme="1"/>
        <rFont val="Arial"/>
        <family val="2"/>
        <charset val="238"/>
      </rPr>
      <t xml:space="preserve">
• válcovaná plocha 30 x 50 cm
• volitelné nastavení tloušťky plátů
• vč. dopravy a zaškolení
</t>
    </r>
  </si>
  <si>
    <r>
      <rPr>
        <b/>
        <sz val="10"/>
        <color indexed="8"/>
        <rFont val="Arial"/>
        <family val="2"/>
        <charset val="238"/>
      </rPr>
      <t>Firewall</t>
    </r>
    <r>
      <rPr>
        <sz val="10"/>
        <color theme="1"/>
        <rFont val="Arial"/>
        <family val="2"/>
        <charset val="238"/>
      </rPr>
      <t xml:space="preserve">
• porty: min 6x 1GbE (min. 2x WAN), USB pro ext. Modem
• agregace portů: podpora LACP 802.3ad a přenosu VLAN 802.1q skrz agregační interface
• prostupnost: min. 2,5 GBps pro libovolnou velikost paketu
• min. 1,5 mil. Současných spojení
• prostupnost SSL VPN: min. 100 Mbps
• prostupnost IPS: min. 600 Mbps
• min. 3 virtuální kontexty
• režimy Active/Passive i Active/Active  se společnou konfigurací
• dualdisk: podpora současného běhu Ipv4 a Ipv6
• aplikační kontrola: detekce, monitoring, povolení či zakázání vice než 2000 síťových aplikací na základě signatury dané aplikace, nikoliv dle portu
• antivir: pro vybrané protokoly, možnost volby různých databází, podpora archivace škodlivého obsahu, podpora protokolu ICAP pro offroad AV engine, možnost detekce Grayware
• antispamová a antivirová inspekce elektronické pošty
• automatická aktualizace UTM funkcí poskytovaná výrobcem zařízení
• ověřování uživatelů: LDAP, Active Directory, Single Sign On vůči Active Directory, Radius, TACACS+, Ověřování na základě certifikátu
• export síťových toků (Netflow nebo ekvivalent)
• funkce: NAT, statické a dynymické routování, publikace interních serverů
</t>
    </r>
  </si>
  <si>
    <r>
      <rPr>
        <b/>
        <sz val="10"/>
        <color indexed="8"/>
        <rFont val="Arial"/>
        <family val="2"/>
        <charset val="238"/>
      </rPr>
      <t>UPS</t>
    </r>
    <r>
      <rPr>
        <sz val="10"/>
        <color theme="1"/>
        <rFont val="Arial"/>
        <family val="2"/>
        <charset val="238"/>
      </rPr>
      <t xml:space="preserve">
• provedení do racku, včetně montážního materiálu
• jmenovité napětí 230 V, jednofázová na vstupu i výstupu
• výkon 1500 VA/ 1350 W
• technologie Line-interactiv
• účinnost min. 95%, účiník 0,9
• stabilizace: výstupní napětí, odchylka max. ±10 % od jmenovité hodnoty
• vstup: zásuvka IEC C14
• výstup: min. 8 zásuvek IEC C13 s měřením spotřeby
• automatický interní bypass, možnost měnit baterie za chodu bez odstávky, vestavěný úplný systémový autotest
• komunikační porty: RS-232, USB
• možnost dálkového ovládání a restartování chráněných zařízení přes síť, korektní shutdown operačních systémů
• UPS musí být plně podporovaná pro použití ve vizualizačních prostředích Vmware a Microsoft Hyper-V, vč. dodávky příslušného SW
</t>
    </r>
  </si>
  <si>
    <r>
      <rPr>
        <b/>
        <sz val="10"/>
        <color indexed="8"/>
        <rFont val="Arial"/>
        <family val="2"/>
        <charset val="238"/>
      </rPr>
      <t>Optické moduly a kabely</t>
    </r>
    <r>
      <rPr>
        <sz val="10"/>
        <color theme="1"/>
        <rFont val="Arial"/>
        <family val="2"/>
        <charset val="238"/>
      </rPr>
      <t xml:space="preserve">
• 2 ks modulů SFP 1 Gb, SM, BiDirectional, včetně DMI diagnostiky pro nabízené přepínače
• 6 (4+2) ks moduly SFP+ 10 Gb, SM, BiDirectional, včetně DMI diagnostiky pro centrální přepínač a přístupové přepínače
• 2 ks moduly SFP+ 10 Gb, SM, BiDirectional, včetně DMI diagnostiky pro server
• ke každému SFP/SFP+ modulu kabel SM s konektory SC – dle modulu, délka 3m
</t>
    </r>
  </si>
  <si>
    <r>
      <rPr>
        <b/>
        <sz val="10"/>
        <color indexed="8"/>
        <rFont val="Arial"/>
        <family val="2"/>
        <charset val="238"/>
      </rPr>
      <t>Identity managment</t>
    </r>
    <r>
      <rPr>
        <sz val="10"/>
        <color theme="1"/>
        <rFont val="Arial"/>
        <family val="2"/>
        <charset val="238"/>
      </rPr>
      <t xml:space="preserve">
• SW řešení pro automatické správy celého životního identit
• zdrojový systém – školský systém Bakaláři
• řízené systémy – Adresářové služby LDAP a Active Directory, Office 365
• otevřené rozhraní pro napojení dalších obecných systémů (např. docházkový, přístupový, stravovací apod.)
• integrované a uživatelsky nastavitelné workflow pro automatizaci operací s identitami vč. schvalování
• podrobné logování veškerých operací 
</t>
    </r>
  </si>
  <si>
    <r>
      <rPr>
        <b/>
        <sz val="10"/>
        <color indexed="8"/>
        <rFont val="Arial"/>
        <family val="2"/>
        <charset val="238"/>
      </rPr>
      <t>Antivir stanice a servery</t>
    </r>
    <r>
      <rPr>
        <sz val="10"/>
        <color theme="1"/>
        <rFont val="Arial"/>
        <family val="2"/>
        <charset val="238"/>
      </rPr>
      <t xml:space="preserve">
• ochrana před malware, integrovaný firewall, ochrana HIPS, řízení a ochrana webového přístupu, správa aplikací, centrální správa, centrální aktualizace, vzdálená automatická aktualizace
• podporované operační systémy: všechny deskopové a serverové OS Microsoft 
</t>
    </r>
  </si>
  <si>
    <r>
      <rPr>
        <b/>
        <sz val="10"/>
        <color indexed="8"/>
        <rFont val="Arial"/>
        <family val="2"/>
        <charset val="238"/>
      </rPr>
      <t>Optické moduly</t>
    </r>
    <r>
      <rPr>
        <sz val="10"/>
        <color theme="1"/>
        <rFont val="Arial"/>
        <family val="2"/>
        <charset val="238"/>
      </rPr>
      <t xml:space="preserve">
• 2 ks modulů SFP 1 Gb, SM, BiDirectional, včetně DMI diagnostiky pro nabízené přepínače
• 6 (4+2) ks moduly SFP+ 10 Gb, SM, BiDirectional, včetně DMI diagnostiky pro centrální přepínač a přístupové přepínače
• 2 ks moduly SFP+ 10 Gb, SM, BiDirectional, včetně DMI diagnostiky pro server
• ke každému SFP/SFP+ modulu kabel SM s konektory SC – dle modulu, délka 3m
</t>
    </r>
  </si>
  <si>
    <r>
      <rPr>
        <b/>
        <sz val="10"/>
        <color indexed="8"/>
        <rFont val="Arial"/>
        <family val="2"/>
        <charset val="238"/>
      </rPr>
      <t>Hvězdičkový certifikát</t>
    </r>
    <r>
      <rPr>
        <sz val="10"/>
        <color theme="1"/>
        <rFont val="Arial"/>
        <family val="2"/>
        <charset val="238"/>
      </rPr>
      <t xml:space="preserve">
• pro zabezpečení internetových služeb a komunikace
• vystavení veřejnou certifikační autoritou, jejíž kořenový certifikát je standardně součástí běžných neskopových a mobilních operačních systémů (Linux, Windows, OSX, Android, IQS)
• vč. automatických aktualizací
</t>
    </r>
  </si>
  <si>
    <r>
      <rPr>
        <b/>
        <sz val="10"/>
        <color indexed="8"/>
        <rFont val="Arial"/>
        <family val="2"/>
        <charset val="238"/>
      </rPr>
      <t>Monitoring, logování</t>
    </r>
    <r>
      <rPr>
        <sz val="10"/>
        <color theme="1"/>
        <rFont val="Arial"/>
        <family val="2"/>
        <charset val="238"/>
      </rPr>
      <t xml:space="preserve">
• systém pro sběr dat, ukládání a správu provozních bezpečnostních informací
• systém a protokoly sběru dat: Netflow a kompatibilní, syslog. SNMP trap, textové logy, SQL databáze, Windows Event Log
• uchovávání logů min 6 měsíců, automatická archivace starších záznamů s možností obnovy
• ukládání dat do databáze, případná databázová licence součástí dodávky
</t>
    </r>
  </si>
  <si>
    <r>
      <rPr>
        <b/>
        <sz val="10"/>
        <color indexed="8"/>
        <rFont val="Arial"/>
        <family val="2"/>
        <charset val="238"/>
      </rPr>
      <t>Wifi AP</t>
    </r>
    <r>
      <rPr>
        <sz val="10"/>
        <color theme="1"/>
        <rFont val="Arial"/>
        <family val="2"/>
        <charset val="238"/>
      </rPr>
      <t xml:space="preserve">
• přístupový bod (AP) WiFi vč. montážního materiálu na stěnu nebo strop
• činnost v radiovém pásmu 2,4 a 5 GHz současně
• podpora 802.3at, 802.11n, 802.11ac, 802.11x
• detekce non-WiFi rušení, spekrální analýza
• porty: min 2x 1Gb, PoE
• kompatibilita se stávajícím kontrolorem Ubiquity UniFi</t>
    </r>
  </si>
  <si>
    <r>
      <rPr>
        <b/>
        <sz val="10"/>
        <color indexed="8"/>
        <rFont val="Arial"/>
        <family val="2"/>
        <charset val="238"/>
      </rPr>
      <t>SW core centrální 24x 1Gb+4x10Gb</t>
    </r>
    <r>
      <rPr>
        <sz val="10"/>
        <color theme="1"/>
        <rFont val="Arial"/>
        <family val="2"/>
        <charset val="238"/>
      </rPr>
      <t xml:space="preserve">
• L2/L3 přepínač v rackovém provedení max. 1U
• 24x 1GbE, 4x 10 Gb SFP+
• neblokovaná architektura, prostupnost min. 200 Gb
• statické a dynamické routování, policy based rating
• víceúrovňové QoS
• VLAN 802.1Q, MAC i protokol based, podpora zařazování do VLAN a přidělení QoS a přístupových filtrů na základě 802.1X ověření
• podpora 802.1X
• plný Ipv4 a Ipv6 dualdisk vč. směrování a QoS
• podpora MPLS a VPLS vč. L2 a L3 MPLS VPN
• export síťových toků (Netflow nebo ekvivalent)
• plná podpora CLI, SSH, SNMP 1-3, syslog, sFlow, RMON, web rozhraní
</t>
    </r>
  </si>
  <si>
    <r>
      <rPr>
        <b/>
        <sz val="10"/>
        <color indexed="8"/>
        <rFont val="Arial"/>
        <family val="2"/>
        <charset val="238"/>
      </rPr>
      <t>Wifi AP</t>
    </r>
    <r>
      <rPr>
        <sz val="10"/>
        <color theme="1"/>
        <rFont val="Arial"/>
        <family val="2"/>
        <charset val="238"/>
      </rPr>
      <t xml:space="preserve">
• přístupový bod (AP) WiFi vč. montážního materiálu na stěnu nebo strop
• činnost v radiovém pásmu 2,4 a 5 GHz současně
• podpora 802.3at, 802.11n, 802.11ac, 802.11x
• detekce non-WiFi rušení, spekrální analýza
• porty: min 2x 1Gb, PoE
• kompatibilita se stávajícím kontrolorem Ubiquity UniFi
</t>
    </r>
  </si>
  <si>
    <r>
      <rPr>
        <b/>
        <sz val="10"/>
        <color indexed="8"/>
        <rFont val="Arial"/>
        <family val="2"/>
        <charset val="238"/>
      </rPr>
      <t>Hvězdičkový certifikát</t>
    </r>
    <r>
      <rPr>
        <sz val="10"/>
        <color theme="1"/>
        <rFont val="Arial"/>
        <family val="2"/>
        <charset val="238"/>
      </rPr>
      <t xml:space="preserve">
• pro zabezpečení internetových služeb a komunikace
• vystavení veřejnou certifikační autoritou, jejíž kořenový certifikát je standardně součástí běžných neskopových a mobilních operačních systémů (Linux, Windows, OSX, Android, IQS)
• vč. automatických aktualizací
</t>
    </r>
  </si>
  <si>
    <t>NOVÁ
Cena do rozpočtu vč. DPH</t>
  </si>
  <si>
    <t>NOVÁ 
Cena do rozpočtu bez DPH</t>
  </si>
  <si>
    <t>NOVÁ
Cena do rozpočtu bez DPH</t>
  </si>
  <si>
    <r>
      <rPr>
        <b/>
        <sz val="10"/>
        <color indexed="8"/>
        <rFont val="Arial"/>
        <family val="2"/>
        <charset val="238"/>
      </rPr>
      <t>Zálohovací SW</t>
    </r>
    <r>
      <rPr>
        <sz val="10"/>
        <color theme="1"/>
        <rFont val="Arial"/>
        <family val="2"/>
        <charset val="238"/>
      </rPr>
      <t xml:space="preserve">
• licence pro SW bez omezení počtu zálohovacích virtuálních servrů či aplikací
• efektivita ukládání dat: Integrované technologie komprimace a 81eduplikace.
• provádění datově konzistentních záloh hlavních serverových aplikací – Microsoft SQL server,  Active Directory, souborové systémy – bez nutnosti odstávky aplikace
• možnost plnohodnotné replikace přes WAN pro replikaci virtuálních serverů do vzdálených lokalit
• využívání snapshotů,  zálohování pouze dat změněných od poslední úspěšné zálohy
• podpora operačních systémů Windows a Linux v zálohovaných virtuálních serverech
• možnost ukládání záloh na diskový prostor a páskovou jednotku/knihovnu
• možnost nouzového spuštění zazálohovaného virtuálního serveru z NAS v izolovaném prostředí bez nutnosti obnovy
• vytváření a správa úloh pomocí vestavěných průvodců vč. konfigurace automatického spouštění úloh
• automatický reporting úspěšných i neúspěšných úloh, běžné úlohy obnovy prováděny pomocí průvodců
</t>
    </r>
  </si>
  <si>
    <r>
      <rPr>
        <b/>
        <sz val="10"/>
        <color indexed="8"/>
        <rFont val="Arial"/>
        <family val="2"/>
        <charset val="238"/>
      </rPr>
      <t>Switch24G 4SFP (server a MAN 10 Gbit)</t>
    </r>
    <r>
      <rPr>
        <sz val="10"/>
        <color theme="1"/>
        <rFont val="Arial"/>
        <family val="2"/>
        <charset val="238"/>
      </rPr>
      <t xml:space="preserve">
• L2/L3 přepínač v rackovém provedení max. 1U
• 24x 1GbE, 4x 10 Gb SFP+
• neblokovaná architektura, prostupnost min. 200 Gb
• statické a dynamické routování, policy based rating
• víceúrovňové QoS
• VLAN 802.1Q, MAC i protokol based, podpora zařazování do VLAN a přidělení QoS a přístupových filtrů na základě 802.1X ověření
• podpora 802.1X
• plný Ipv4 a Ipv6 dualdisk vč. směrování a QoS
• podpora MPLS a VPLS vč. L2 a L3 MPLS VPN
• export síťových toků (Netflow nebo ekvivalent)
• plná podpora CLI, SSH, SNMP 1-3, syslog, 82how, RMON, web rozhraní
</t>
    </r>
  </si>
  <si>
    <r>
      <rPr>
        <b/>
        <sz val="10"/>
        <color indexed="8"/>
        <rFont val="Arial"/>
        <family val="2"/>
        <charset val="238"/>
      </rPr>
      <t>10GbE SFP + 2p Module</t>
    </r>
    <r>
      <rPr>
        <sz val="10"/>
        <color theme="1"/>
        <rFont val="Arial"/>
        <family val="2"/>
        <charset val="238"/>
      </rPr>
      <t xml:space="preserve">
• 2x modul SFP 1 Gb, SM, BiDirectional, vč. DMI diagnostiky pro nabízené přepínače
• 6 (4+2) ks moduly SFP+ 10 Gb, SM, BiDirectional, včetně DMI diagnostiky pro nabízený centrální přepínač a přístupové přepínače
• 2 ks moduly SFP+ 10 Gb, SM, BiDirectional, včetně DMI diagnostiky pro nabízený server
• ke každému SFP/SFP+ modulu kabel SM s konektory SC – dle modulu, délka 3m
</t>
    </r>
  </si>
  <si>
    <r>
      <rPr>
        <b/>
        <sz val="10"/>
        <color indexed="8"/>
        <rFont val="Arial"/>
        <family val="2"/>
        <charset val="238"/>
      </rPr>
      <t>SW 48G,PoE+, 4x SFP</t>
    </r>
    <r>
      <rPr>
        <sz val="10"/>
        <color theme="1"/>
        <rFont val="Arial"/>
        <family val="2"/>
        <charset val="238"/>
      </rPr>
      <t xml:space="preserve">
• L2 přepínač v rackovém provedení max. 1U
• podpora stohování pro jednotný management
• neblokovaná architektura
• podpora LACP
• Ipv4 a Ipv6 dualstack vč. podpory ACL a QoS
• VLAN 802.1X
• Podpora CLI, SSH, SNMP 1-3, syslog, 68how, RMON, web rozhraní
• 2 kusy – 48x 1 GB RJ-45 + 4x 1Gb SFP (nesdílené),  min. 100 Gb/s
• 1 kus – 48x 1 Gb RJ-45 + 2x 10 Gb SFP+ (nesdílené), min. 135 Gb/s
• 1 kus – 8x 1Gb RJ-45 + 2x 1 Gb SFP (možno sdílené), min. 16 Gb/s
</t>
    </r>
  </si>
  <si>
    <r>
      <rPr>
        <b/>
        <sz val="10"/>
        <color indexed="8"/>
        <rFont val="Arial"/>
        <family val="2"/>
        <charset val="238"/>
      </rPr>
      <t>SW 24G,PoE+, 4x SFP</t>
    </r>
    <r>
      <rPr>
        <sz val="10"/>
        <color theme="1"/>
        <rFont val="Arial"/>
        <family val="2"/>
        <charset val="238"/>
      </rPr>
      <t xml:space="preserve">
• L2 přepínač v rackovém provedení max. 1U
• podpora stohování pro jednotný management
• neblokovaná architektura
• podpora LACP
• Ipv4 a Ipv6 dualstack vč. podpory ACL a QoS
• VLAN 802.1X
• Podpora CLI, SSH, SNMP 1-3, syslog,  68how, RMON, web rozhraní
• 3 kusy – 24x 1 Gb RJ-45 + 4x 1Gb SFP (nesdílené),  min. 55 Gb/s
• 1 kus – 24x 1 Gb RJ-45 + 2x 10 Gb SFP+ (nesdílené), min. 85 Gb/s
</t>
    </r>
  </si>
  <si>
    <r>
      <rPr>
        <b/>
        <sz val="10"/>
        <color indexed="8"/>
        <rFont val="Arial"/>
        <family val="2"/>
        <charset val="238"/>
      </rPr>
      <t>SW core centrální 24x 1Gb+4x10Gb</t>
    </r>
    <r>
      <rPr>
        <sz val="10"/>
        <color theme="1"/>
        <rFont val="Arial"/>
        <family val="2"/>
        <charset val="238"/>
      </rPr>
      <t xml:space="preserve">
• L2/L3 přepínač v rackovém provedení max. 1U
• 24x 1GbE, 4x 10 Gb SFP+
• neblokovaná architektura, prostupnost min. 200 Gb
• statické a dynamické routování, policy based rating
• víceúrovňové QoS
• VLAN 802.1Q, MAC i protokol based, podpora zařazování do VLAN a přidělení QoS a přístupových filtrů na základě 802.1X ověření
• podpora 802.1X
• plný Ipv4 a Ipv6 dualdisk vč. směrování a QoS
• podpora MPLS a VPLS vč. L2 a L3 MPLS VPN
• export síťových toků (Netflow nebo ekvivalent)
• plná podpora CLI, SSH, SNMP 1-3, syslog, 77how, RMON, web rozhraní
</t>
    </r>
  </si>
  <si>
    <r>
      <rPr>
        <b/>
        <sz val="10"/>
        <color indexed="8"/>
        <rFont val="Arial"/>
        <family val="2"/>
        <charset val="238"/>
      </rPr>
      <t>SW 48G,PoE+, 4x SFP</t>
    </r>
    <r>
      <rPr>
        <sz val="10"/>
        <color theme="1"/>
        <rFont val="Arial"/>
        <family val="2"/>
        <charset val="238"/>
      </rPr>
      <t xml:space="preserve">
• L2 přepínač v rackovém provedení max. 1U
• podpora stohování pro jednotný management
• neblokovaná architektura
• podpora LACP
• Ipv4 a Ipv6 dualstack vč. podpory ACL a QoS
• VLAN 802.1X
• Podpora CLI, SSH, SNMP 1-3, syslog,  77how, RMON, web rozhraní
• 2 kusy – 48x 1 GB RJ-45 + 4x 1Gb SFP (nesdílené),  min. 100 Gb/s
• 1 kus – 48x 1 Gb RJ-45 + 2x 10 Gb SFP+ (nesdílené), min. 135 Gb/s
• 1 kus – 8x 1Gb RJ-45 + 2x 1 Gb SFP (možno sdílené), min. 16 Gb/s
</t>
    </r>
  </si>
  <si>
    <r>
      <rPr>
        <b/>
        <sz val="10"/>
        <color indexed="8"/>
        <rFont val="Arial"/>
        <family val="2"/>
        <charset val="238"/>
      </rPr>
      <t>SW 24G,PoE+, 4x SFP</t>
    </r>
    <r>
      <rPr>
        <sz val="10"/>
        <color theme="1"/>
        <rFont val="Arial"/>
        <family val="2"/>
        <charset val="238"/>
      </rPr>
      <t xml:space="preserve">
• L2 přepínač v rackovém provedení max. 1U
• podpora stohování pro jednotný management
• neblokovaná architektura
• podpora LACP
• Ipv4 a Ipv6 dualstack vč. podpory ACL a QoS
• VLAN 802.1X
• Podpora CLI, SSH, SNMP 1-3, syslog,  77how, RMON, web rozhraní
• 3 kusy – 24x 1 Gb RJ-45 + 4x 1Gb SFP (nesdílené),  min. 55 Gb/s
• 1 kus – 24x 1 Gb RJ-45 + 2x 10 Gb SFP+ (nesdílené), min. 85 Gb/s
</t>
    </r>
  </si>
  <si>
    <t>PC, klávesnice + myš.pdf</t>
  </si>
  <si>
    <t>Monitor.pdf</t>
  </si>
  <si>
    <t>MS Office Pro - licence.pdf</t>
  </si>
  <si>
    <t>Dataprojektor.pdf</t>
  </si>
  <si>
    <t>Laserová tiskárna.pdf</t>
  </si>
  <si>
    <t>CELKEM ZŠ PLÁNICKÁ</t>
  </si>
  <si>
    <t>CELKEM KONEKTIVITA</t>
  </si>
  <si>
    <r>
      <rPr>
        <b/>
        <sz val="10"/>
        <color indexed="8"/>
        <rFont val="Arial"/>
        <family val="2"/>
        <charset val="238"/>
      </rPr>
      <t xml:space="preserve">NAS (centrální)
</t>
    </r>
    <r>
      <rPr>
        <sz val="10"/>
        <color theme="1"/>
        <rFont val="Arial"/>
        <family val="2"/>
        <charset val="238"/>
      </rPr>
      <t xml:space="preserve">• samostatně stojící, možnost umístit mimo rack
• HDD: min. 8 pozice pro HDD, rozšiřitelné min na 16 HDD
• podpora připojení externích disků přes USB 3.0 (min 2 porty)
• možnost výměny disků za chodu
• kapacita: Osazeno min. 8x 4TB  HDD SATAIII/64MB cache určených výrobcem pro NAS (nepřipouští se HDD určené jiným účelům (desktop, kamerové systémy apod.)
• konektivita: Min. 4 x 1Gbit Ethernet porty s podporou agregace linek a redundance
• rychlost zápisu min 110MB/sec při RAIDS a CIFs
• plná podpora Microsoft Hyper-V a Windows ADS a ACL
• síťové protokoly CIFS, WebDAV, 80edu, SSH, SNMP, http/s
• podpora korektního vypnutí signálem z UPS přes LAN při výpadku napájení
• RAM min 2 GB
• integrované typy ochrany dat RAID 1, RAID 5, RAID 6, RAID 10
</t>
    </r>
  </si>
  <si>
    <r>
      <rPr>
        <b/>
        <sz val="10"/>
        <color indexed="8"/>
        <rFont val="Arial"/>
        <family val="2"/>
        <charset val="238"/>
      </rPr>
      <t xml:space="preserve">HDD
</t>
    </r>
    <r>
      <rPr>
        <sz val="10"/>
        <color theme="1"/>
        <rFont val="Arial"/>
        <family val="2"/>
        <charset val="238"/>
      </rPr>
      <t xml:space="preserve">• Pevný disk velikosti 3,5“
• rozhraní SATA III 6 Gb/s
• kapacita 4 TB
• 64MB cache
• pro NAS systémy
• možnost provozu 24/7
• integrované typy ochrany dat RAID 1, RAID 5, RAID 6, RAID 10
</t>
    </r>
  </si>
  <si>
    <t>Rozšiřitelnost na 10Gbit</t>
  </si>
  <si>
    <t>Zvýšení RAM na 16GB</t>
  </si>
  <si>
    <t>Náročnější datové přenosy, již je standartem</t>
  </si>
  <si>
    <t>Náročnější aplikace, již standart u nových typů</t>
  </si>
  <si>
    <r>
      <rPr>
        <b/>
        <sz val="10"/>
        <color indexed="8"/>
        <rFont val="Arial"/>
        <family val="2"/>
        <charset val="238"/>
      </rPr>
      <t>WinSrv Std EDU</t>
    </r>
    <r>
      <rPr>
        <sz val="10"/>
        <color theme="1"/>
        <rFont val="Arial"/>
        <family val="2"/>
        <charset val="238"/>
      </rPr>
      <t xml:space="preserve">
• licence 64-bitového operačního systému v aktuální verzi
• každá licence musí umožnit provoz min. 2 virtuálních serverů stejné verze v prostředí nabízené serverové  virtualizace, dále provoz všech nabízených aplikací a management nástrojů
</t>
    </r>
    <r>
      <rPr>
        <strike/>
        <sz val="10"/>
        <color indexed="8"/>
        <rFont val="Arial"/>
        <family val="2"/>
        <charset val="238"/>
      </rPr>
      <t>• klientská licence pro nabízené OS umožňující využívat těchto systémů uživatelům celkem na 130 zařízeních</t>
    </r>
    <r>
      <rPr>
        <sz val="10"/>
        <color theme="1"/>
        <rFont val="Arial"/>
        <family val="2"/>
        <charset val="238"/>
      </rPr>
      <t xml:space="preserve">
</t>
    </r>
  </si>
  <si>
    <t xml:space="preserve">Špatně popsaná specifikace software,dle datashet </t>
  </si>
  <si>
    <t>Aktualizace popisu</t>
  </si>
  <si>
    <r>
      <rPr>
        <b/>
        <sz val="10"/>
        <color indexed="8"/>
        <rFont val="Arial"/>
        <family val="2"/>
        <charset val="238"/>
      </rPr>
      <t xml:space="preserve">Win Srv  device CAL EDU • přítupové </t>
    </r>
    <r>
      <rPr>
        <b/>
        <strike/>
        <sz val="10"/>
        <color indexed="8"/>
        <rFont val="Arial"/>
        <family val="2"/>
        <charset val="238"/>
      </rPr>
      <t xml:space="preserve">klientské </t>
    </r>
    <r>
      <rPr>
        <sz val="10"/>
        <color theme="1"/>
        <rFont val="Arial"/>
        <family val="2"/>
        <charset val="238"/>
      </rPr>
      <t xml:space="preserve">licence 64-bitového operačního systému v aktuální verzi pro daný serverový systém
</t>
    </r>
  </si>
  <si>
    <r>
      <rPr>
        <b/>
        <sz val="10"/>
        <color indexed="8"/>
        <rFont val="Arial"/>
        <family val="2"/>
        <charset val="238"/>
      </rPr>
      <t>Win Srv  device</t>
    </r>
    <r>
      <rPr>
        <b/>
        <strike/>
        <sz val="10"/>
        <color indexed="8"/>
        <rFont val="Arial"/>
        <family val="2"/>
        <charset val="238"/>
      </rPr>
      <t xml:space="preserve"> </t>
    </r>
    <r>
      <rPr>
        <b/>
        <sz val="10"/>
        <color indexed="8"/>
        <rFont val="Arial"/>
        <family val="2"/>
        <charset val="238"/>
      </rPr>
      <t xml:space="preserve">CAL EDU • přítupové </t>
    </r>
    <r>
      <rPr>
        <b/>
        <strike/>
        <sz val="10"/>
        <color indexed="8"/>
        <rFont val="Arial"/>
        <family val="2"/>
        <charset val="238"/>
      </rPr>
      <t>klientské</t>
    </r>
    <r>
      <rPr>
        <b/>
        <sz val="10"/>
        <color indexed="8"/>
        <rFont val="Arial"/>
        <family val="2"/>
        <charset val="238"/>
      </rPr>
      <t xml:space="preserve"> licence 64-bitového operačního systému v aktuální verzi pro daný serverový systém</t>
    </r>
    <r>
      <rPr>
        <sz val="10"/>
        <color theme="1"/>
        <rFont val="Arial"/>
        <family val="2"/>
        <charset val="238"/>
      </rPr>
      <t xml:space="preserve">
</t>
    </r>
    <r>
      <rPr>
        <strike/>
        <sz val="10"/>
        <color indexed="8"/>
        <rFont val="Arial"/>
        <family val="2"/>
        <charset val="238"/>
      </rPr>
      <t>• 3x licence 64-bitového operačního systému v aktuální verzi
• každá licence musí umožnit provoz min. 2 virtuálních serverů stejné verze v prostředí nabízené serverové  78how78lizace, dále provoz všech nabízených aplikací a management nástrojů
• klientská licence pro nabízené OS umožňující využívat těchto systémů uživatelům celkem na 130 zařízeních</t>
    </r>
    <r>
      <rPr>
        <sz val="10"/>
        <color theme="1"/>
        <rFont val="Arial"/>
        <family val="2"/>
        <charset val="238"/>
      </rPr>
      <t xml:space="preserve">
</t>
    </r>
  </si>
  <si>
    <r>
      <rPr>
        <b/>
        <sz val="10"/>
        <color indexed="8"/>
        <rFont val="Arial"/>
        <family val="2"/>
        <charset val="238"/>
      </rPr>
      <t>Win Pro Upg EDU - licence Operačního windows 10- UPG pro edu (z důvodu návaznosti na stávající používaný OS)</t>
    </r>
    <r>
      <rPr>
        <strike/>
        <sz val="10"/>
        <color indexed="8"/>
        <rFont val="Arial"/>
        <family val="2"/>
        <charset val="238"/>
      </rPr>
      <t xml:space="preserve">
• 3x licence 64-bitového operačního systému v aktuální verzi
• každá licence musí umožnit provoz min. 2 virtuálních serverů stejné verze v prostředí nabízené serverové  78how 78lizace, dále provoz všech nabízených aplikací a management nástrojů
• klientská licence pro nabízené OS umožňující využívat těchto systémů uživatelům celkem na 130 zařízeních
</t>
    </r>
  </si>
  <si>
    <t>DPH</t>
  </si>
  <si>
    <t xml:space="preserve">Celkem v Kč bez DPH </t>
  </si>
  <si>
    <t xml:space="preserve">Celkem v Kč vč. DPH </t>
  </si>
  <si>
    <t>TECHNICKÁ SPECIFIKACE</t>
  </si>
  <si>
    <t xml:space="preserve">Příloha č. 1 Výzvy pro podání nabídek </t>
  </si>
  <si>
    <t>Veřejná zakázka malého rozsahu na dodávky mimo režim zákona č. 134/2016 Sb.</t>
  </si>
  <si>
    <t xml:space="preserve">
Cena celkem             v Kč vč. DPH</t>
  </si>
  <si>
    <t xml:space="preserve">
Nabídková cena celkem v Kč                  bez DPH</t>
  </si>
  <si>
    <t xml:space="preserve">
Nabídková cena za kus v Kč                  bez DPH</t>
  </si>
  <si>
    <t>Specifikace požadovaného vybavení</t>
  </si>
  <si>
    <r>
      <t xml:space="preserve">Označení výrobku, </t>
    </r>
    <r>
      <rPr>
        <sz val="12"/>
        <color theme="1"/>
        <rFont val="Times New Roman"/>
        <family val="1"/>
        <charset val="238"/>
      </rPr>
      <t>který je předmětem nabídky
(konkrétní typ a parametry výrobku, který je dokládán dokumenty viz požadavek zadavatele v bodu 7.9 Výzvy k podání nabídek)</t>
    </r>
  </si>
  <si>
    <t xml:space="preserve">Místo a datum podpisu </t>
  </si>
  <si>
    <t>…………………………………………………</t>
  </si>
  <si>
    <t>Podpis osoby oprávněné jednat jménem účastníka zadávacího řízení</t>
  </si>
  <si>
    <t>„Dodávka vybavení k projektu „Expozice – refektář 59/I“, Klatovy  – společenské prostory“</t>
  </si>
  <si>
    <t xml:space="preserve"> - účstník zadávacího řízení vyplní žlutě označená pole - do ostatních polí nebude v žádném případě jinak zasahovat</t>
  </si>
  <si>
    <r>
      <rPr>
        <b/>
        <sz val="12"/>
        <rFont val="Times New Roman"/>
        <family val="1"/>
        <charset val="238"/>
      </rPr>
      <t xml:space="preserve">designová parková lavička s opěradlem a bez područek </t>
    </r>
    <r>
      <rPr>
        <sz val="12"/>
        <rFont val="Times New Roman"/>
        <family val="1"/>
        <charset val="238"/>
      </rPr>
      <t>či jiných omezeních na boku (možnost sestavit lavičky do řady vedle sebe bez omezení mezi sebou), nehistorizující, vhodná do prostoru nádvoří jezuitské koleje , ocelová konstrukce, šířka max. 200 cm, nosnost min. 250 kg, ocelové části opatřeny ochrannou vrstvou zinku a práškovým vypalovaným lakem RAL 9010 nebo RAL 9016 nebo RAL 7032 nebo RAL 7030 nebo RAL 7038, případně jiné odstíny šedé, k použití i na nezpevněném podloží (na trávníku), celoroční použití v exteriéru, snadná údržba</t>
    </r>
  </si>
  <si>
    <r>
      <rPr>
        <b/>
        <sz val="12"/>
        <rFont val="Times New Roman"/>
        <family val="1"/>
        <charset val="238"/>
      </rPr>
      <t>designová parková lavička s opěradlem a bez područek</t>
    </r>
    <r>
      <rPr>
        <sz val="12"/>
        <rFont val="Times New Roman"/>
        <family val="1"/>
        <charset val="238"/>
      </rPr>
      <t xml:space="preserve"> či jiných omezeních na boku (možnost sestavit lavičky do řady vedle sebe bez omezení mezi sebou), nehistorizující, vhodná do prostoru nádvoří jezuitské koleje, ocelová konstrukce, nosnost minimálně 150 kg, šířka max. 60 cm, ocelové části opatřeny ochrannou vrstvou zinku a práškovým vypalovaným lakem RAL 9010 nebo RAL 9016 nebo RAL 7032 nebo RAL 7030 nebo RAL 7038, případně jiné odstíny šedé, k použití i na nezpevněném podloží (na trávníku), celoroční použití v exteriéru, snadná údržba</t>
    </r>
  </si>
  <si>
    <r>
      <rPr>
        <b/>
        <sz val="12"/>
        <rFont val="Times New Roman"/>
        <family val="1"/>
        <charset val="238"/>
      </rPr>
      <t xml:space="preserve">designová parková lavička bez opěradla a bez područek </t>
    </r>
    <r>
      <rPr>
        <sz val="12"/>
        <rFont val="Times New Roman"/>
        <family val="1"/>
        <charset val="238"/>
      </rPr>
      <t>či jiných omezeních na boku (možnost sestavit lavičky do řady vedle sebe bez omezení mezi sebou), nehistorizující, vhodná do prostoru nádvoří jezuitské koleje , ocelová konstrukce, nosnost minimálně 150 kg, šířka max. 60 cm, ocelové části opatřeny ochrannou vrstvou zinku a práškovým vypalovaným lakem RAL 9010 nebo RAL 9016 nebo RAL 7032 nebo RAL 7030 nebo RAL 7038, případně jiné odstíny šedé, k použití i na nezpevněném podloží (na trávníku), celoroční použití v exteriéru, snadná údržba</t>
    </r>
  </si>
  <si>
    <r>
      <t xml:space="preserve">Na fotografiích č. 1, 2, 3 zadavatel uvádí, jakou má přibližně představu, jak by měly lavice vypadat. Jedná se pouze o představu, účastníci zadávacího řízení se tedy tímto nemusí řídit a mohou nabídnou jiné řešení, které ale bude minimálně odpovídat parametrům uvedeným v popisu položek. Lavičky uvedené na položce 1,2,3 mají dle popisu odlišné technické požadavky, nicméně </t>
    </r>
    <r>
      <rPr>
        <b/>
        <sz val="14"/>
        <color rgb="FFFF0000"/>
        <rFont val="Times New Roman"/>
        <family val="1"/>
        <charset val="238"/>
      </rPr>
      <t xml:space="preserve">musí být ve stejném designu.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</si>
</sst>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7" x14ac:knownFonts="1">
    <font>
      <sz val="10"/>
      <color theme="1"/>
      <name val="Arial"/>
      <family val="2"/>
      <charset val="238"/>
    </font>
    <font>
      <b/>
      <sz val="10"/>
      <color indexed="8"/>
      <name val="Arial"/>
      <family val="2"/>
      <charset val="238"/>
    </font>
    <font>
      <strike/>
      <sz val="10"/>
      <color indexed="8"/>
      <name val="Arial"/>
      <family val="2"/>
      <charset val="238"/>
    </font>
    <font>
      <b/>
      <strike/>
      <sz val="10"/>
      <color indexed="8"/>
      <name val="Arial"/>
      <family val="2"/>
      <charset val="238"/>
    </font>
    <font>
      <sz val="10"/>
      <color theme="1"/>
      <name val="Arial"/>
      <family val="2"/>
      <charset val="238"/>
    </font>
    <font>
      <b/>
      <sz val="16"/>
      <color theme="1"/>
      <name val="Arial"/>
      <family val="2"/>
      <charset val="238"/>
    </font>
    <font>
      <b/>
      <sz val="10"/>
      <color theme="1"/>
      <name val="Arial"/>
      <family val="2"/>
      <charset val="238"/>
    </font>
    <font>
      <b/>
      <i/>
      <sz val="10"/>
      <color theme="1"/>
      <name val="Arial"/>
      <family val="2"/>
      <charset val="238"/>
    </font>
    <font>
      <b/>
      <sz val="14"/>
      <color theme="1"/>
      <name val="Arial"/>
      <family val="2"/>
      <charset val="238"/>
    </font>
    <font>
      <sz val="14"/>
      <color theme="1"/>
      <name val="Arial"/>
      <family val="2"/>
      <charset val="238"/>
    </font>
    <font>
      <sz val="12"/>
      <color theme="1"/>
      <name val="Times New Roman"/>
      <family val="1"/>
      <charset val="238"/>
    </font>
    <font>
      <b/>
      <sz val="12"/>
      <color theme="1"/>
      <name val="Times New Roman"/>
      <family val="1"/>
      <charset val="238"/>
    </font>
    <font>
      <i/>
      <sz val="12"/>
      <color theme="1"/>
      <name val="Times New Roman"/>
      <family val="1"/>
      <charset val="238"/>
    </font>
    <font>
      <sz val="14"/>
      <color theme="1"/>
      <name val="Times New Roman"/>
      <family val="1"/>
      <charset val="238"/>
    </font>
    <font>
      <sz val="14"/>
      <color rgb="FFFF0000"/>
      <name val="Times New Roman"/>
      <family val="1"/>
      <charset val="238"/>
    </font>
    <font>
      <b/>
      <i/>
      <sz val="14"/>
      <color theme="1"/>
      <name val="Times New Roman"/>
      <family val="1"/>
      <charset val="238"/>
    </font>
    <font>
      <b/>
      <sz val="18"/>
      <color theme="1"/>
      <name val="Times New Roman"/>
      <family val="1"/>
      <charset val="238"/>
    </font>
    <font>
      <sz val="18"/>
      <color theme="1"/>
      <name val="Arial"/>
      <family val="2"/>
      <charset val="238"/>
    </font>
    <font>
      <sz val="12"/>
      <color rgb="FFFF0000"/>
      <name val="Times New Roman"/>
      <family val="1"/>
      <charset val="238"/>
    </font>
    <font>
      <i/>
      <sz val="14"/>
      <color theme="1"/>
      <name val="Times New Roman"/>
      <family val="1"/>
      <charset val="238"/>
    </font>
    <font>
      <b/>
      <sz val="20"/>
      <color theme="1"/>
      <name val="Times New Roman"/>
      <family val="1"/>
      <charset val="238"/>
    </font>
    <font>
      <sz val="20"/>
      <color theme="1"/>
      <name val="Arial"/>
      <family val="2"/>
      <charset val="238"/>
    </font>
    <font>
      <sz val="16"/>
      <color theme="1"/>
      <name val="Times New Roman"/>
      <family val="1"/>
      <charset val="238"/>
    </font>
    <font>
      <sz val="16"/>
      <color theme="1"/>
      <name val="Arial"/>
      <family val="2"/>
      <charset val="238"/>
    </font>
    <font>
      <sz val="12"/>
      <name val="Times New Roman"/>
      <family val="1"/>
      <charset val="238"/>
    </font>
    <font>
      <b/>
      <sz val="12"/>
      <name val="Times New Roman"/>
      <family val="1"/>
      <charset val="238"/>
    </font>
    <font>
      <b/>
      <sz val="14"/>
      <color rgb="FFFF0000"/>
      <name val="Times New Roman"/>
      <family val="1"/>
      <charset val="238"/>
    </font>
  </fonts>
  <fills count="9">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4" fillId="0" borderId="0" applyFont="0" applyFill="0" applyBorder="0" applyAlignment="0" applyProtection="0"/>
    <xf numFmtId="0" fontId="4" fillId="0" borderId="0"/>
  </cellStyleXfs>
  <cellXfs count="304">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4" fontId="6" fillId="0" borderId="2" xfId="0" applyNumberFormat="1" applyFont="1" applyBorder="1" applyAlignment="1">
      <alignment horizontal="center" vertical="center" wrapText="1"/>
    </xf>
    <xf numFmtId="44" fontId="0" fillId="0" borderId="3" xfId="0" applyNumberFormat="1" applyBorder="1" applyAlignment="1">
      <alignment vertical="center"/>
    </xf>
    <xf numFmtId="44" fontId="4" fillId="0" borderId="3" xfId="1" applyNumberFormat="1" applyFont="1" applyBorder="1" applyAlignment="1">
      <alignment vertical="center"/>
    </xf>
    <xf numFmtId="44" fontId="0" fillId="0" borderId="4" xfId="0" applyNumberFormat="1" applyBorder="1" applyAlignment="1">
      <alignment vertical="center"/>
    </xf>
    <xf numFmtId="44" fontId="4" fillId="0" borderId="4" xfId="1" applyNumberFormat="1" applyFont="1" applyBorder="1" applyAlignment="1">
      <alignment vertical="center"/>
    </xf>
    <xf numFmtId="44" fontId="0" fillId="0" borderId="5" xfId="0" applyNumberFormat="1" applyBorder="1" applyAlignment="1">
      <alignment vertical="center"/>
    </xf>
    <xf numFmtId="44" fontId="4" fillId="0" borderId="5" xfId="1" applyNumberFormat="1" applyFont="1" applyBorder="1" applyAlignment="1">
      <alignment vertical="center"/>
    </xf>
    <xf numFmtId="0" fontId="6" fillId="0" borderId="0" xfId="0" applyFont="1" applyBorder="1" applyAlignment="1"/>
    <xf numFmtId="44" fontId="0" fillId="0" borderId="0" xfId="0" applyNumberFormat="1" applyBorder="1"/>
    <xf numFmtId="44" fontId="0" fillId="0" borderId="0" xfId="0" applyNumberFormat="1"/>
    <xf numFmtId="0" fontId="0" fillId="0" borderId="2" xfId="0" applyBorder="1"/>
    <xf numFmtId="44" fontId="0" fillId="0" borderId="2" xfId="0" applyNumberFormat="1" applyBorder="1"/>
    <xf numFmtId="0" fontId="6" fillId="0" borderId="0" xfId="0" applyFont="1"/>
    <xf numFmtId="0" fontId="5" fillId="0" borderId="0" xfId="0" applyFont="1" applyFill="1"/>
    <xf numFmtId="44" fontId="5" fillId="0" borderId="0" xfId="0" applyNumberFormat="1" applyFont="1" applyFill="1"/>
    <xf numFmtId="0" fontId="0" fillId="0" borderId="0" xfId="0" applyFill="1"/>
    <xf numFmtId="0" fontId="6" fillId="0" borderId="0" xfId="0" applyFont="1" applyFill="1"/>
    <xf numFmtId="0" fontId="0" fillId="0" borderId="0" xfId="0" applyBorder="1" applyAlignment="1"/>
    <xf numFmtId="44" fontId="0" fillId="0" borderId="0" xfId="0" applyNumberFormat="1" applyBorder="1" applyAlignment="1">
      <alignment vertical="center"/>
    </xf>
    <xf numFmtId="44" fontId="4" fillId="0" borderId="0" xfId="1" applyNumberFormat="1" applyFont="1" applyBorder="1" applyAlignment="1">
      <alignment vertical="center"/>
    </xf>
    <xf numFmtId="0" fontId="0" fillId="0" borderId="0" xfId="0" applyFill="1" applyBorder="1" applyAlignment="1">
      <alignment vertical="center"/>
    </xf>
    <xf numFmtId="0" fontId="0" fillId="0" borderId="0" xfId="0" applyBorder="1" applyAlignment="1">
      <alignment horizontal="center" wrapText="1"/>
    </xf>
    <xf numFmtId="0" fontId="0" fillId="0" borderId="0" xfId="0" applyBorder="1"/>
    <xf numFmtId="0" fontId="0" fillId="0" borderId="0" xfId="0" applyFill="1" applyBorder="1" applyAlignment="1">
      <alignment horizontal="center" vertical="center"/>
    </xf>
    <xf numFmtId="44" fontId="4" fillId="0" borderId="0" xfId="1" applyNumberFormat="1" applyFont="1" applyBorder="1" applyAlignment="1">
      <alignment horizontal="center" vertical="center"/>
    </xf>
    <xf numFmtId="0" fontId="0" fillId="0" borderId="0" xfId="0" applyBorder="1" applyAlignment="1">
      <alignment wrapText="1"/>
    </xf>
    <xf numFmtId="0" fontId="0" fillId="0" borderId="2" xfId="0" applyBorder="1" applyAlignment="1">
      <alignment horizontal="center"/>
    </xf>
    <xf numFmtId="44" fontId="0" fillId="0" borderId="2" xfId="0" applyNumberFormat="1" applyBorder="1" applyAlignment="1">
      <alignment vertical="center"/>
    </xf>
    <xf numFmtId="44" fontId="0" fillId="0" borderId="6" xfId="0" applyNumberFormat="1" applyBorder="1" applyAlignment="1">
      <alignment vertical="center"/>
    </xf>
    <xf numFmtId="44" fontId="4" fillId="0" borderId="6" xfId="1" applyNumberFormat="1" applyFont="1" applyBorder="1" applyAlignment="1">
      <alignment vertical="center"/>
    </xf>
    <xf numFmtId="0" fontId="7" fillId="0" borderId="0" xfId="0" applyFont="1" applyBorder="1" applyAlignment="1">
      <alignment wrapText="1"/>
    </xf>
    <xf numFmtId="0" fontId="7" fillId="0" borderId="0" xfId="0" applyFont="1" applyFill="1"/>
    <xf numFmtId="0" fontId="0" fillId="0" borderId="0" xfId="0" applyAlignment="1">
      <alignment horizontal="center" wrapText="1"/>
    </xf>
    <xf numFmtId="44" fontId="4" fillId="0" borderId="2" xfId="1" applyNumberFormat="1" applyFont="1" applyBorder="1" applyAlignment="1">
      <alignment vertical="center"/>
    </xf>
    <xf numFmtId="0" fontId="0" fillId="0" borderId="2" xfId="0" applyFill="1" applyBorder="1" applyAlignment="1">
      <alignment horizontal="center" vertical="center"/>
    </xf>
    <xf numFmtId="44" fontId="4" fillId="0" borderId="2" xfId="1" applyNumberFormat="1" applyFont="1" applyBorder="1" applyAlignment="1">
      <alignment horizontal="center" vertical="center"/>
    </xf>
    <xf numFmtId="44" fontId="4" fillId="0" borderId="4" xfId="1" applyNumberFormat="1" applyFont="1" applyFill="1" applyBorder="1" applyAlignment="1">
      <alignment vertical="center"/>
    </xf>
    <xf numFmtId="44" fontId="0" fillId="0" borderId="0" xfId="0" applyNumberFormat="1" applyFill="1"/>
    <xf numFmtId="44" fontId="0" fillId="0" borderId="3" xfId="0" applyNumberFormat="1" applyFill="1" applyBorder="1" applyAlignment="1">
      <alignment horizontal="center" vertical="center"/>
    </xf>
    <xf numFmtId="44" fontId="0" fillId="0" borderId="4" xfId="0" applyNumberFormat="1" applyFill="1" applyBorder="1" applyAlignment="1">
      <alignment horizontal="center" vertical="center"/>
    </xf>
    <xf numFmtId="44" fontId="0" fillId="0" borderId="5"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6" xfId="0" applyNumberFormat="1" applyFill="1" applyBorder="1" applyAlignment="1">
      <alignment horizontal="center" vertical="center"/>
    </xf>
    <xf numFmtId="44" fontId="0" fillId="0" borderId="2" xfId="0" applyNumberFormat="1" applyFill="1" applyBorder="1" applyAlignment="1">
      <alignment horizontal="center" vertical="center"/>
    </xf>
    <xf numFmtId="44" fontId="0" fillId="0" borderId="7" xfId="0" applyNumberFormat="1" applyFill="1" applyBorder="1" applyAlignment="1">
      <alignment horizontal="center" vertical="center"/>
    </xf>
    <xf numFmtId="44" fontId="0" fillId="0" borderId="7" xfId="0" applyNumberFormat="1" applyBorder="1" applyAlignment="1">
      <alignment vertical="center"/>
    </xf>
    <xf numFmtId="44" fontId="4" fillId="0" borderId="7" xfId="1" applyNumberFormat="1" applyFont="1" applyBorder="1" applyAlignment="1">
      <alignment vertical="center"/>
    </xf>
    <xf numFmtId="44" fontId="0" fillId="0" borderId="8" xfId="0" applyNumberFormat="1" applyBorder="1" applyAlignment="1">
      <alignment vertical="center"/>
    </xf>
    <xf numFmtId="0" fontId="6" fillId="0" borderId="0" xfId="0" applyFont="1" applyAlignment="1">
      <alignment horizontal="center" vertical="center"/>
    </xf>
    <xf numFmtId="44" fontId="0" fillId="0" borderId="9" xfId="0" applyNumberFormat="1" applyBorder="1"/>
    <xf numFmtId="44" fontId="0" fillId="0" borderId="10" xfId="0" applyNumberFormat="1" applyBorder="1"/>
    <xf numFmtId="44" fontId="0" fillId="0" borderId="11" xfId="0" applyNumberFormat="1" applyBorder="1"/>
    <xf numFmtId="0" fontId="0" fillId="0" borderId="0" xfId="0" applyNumberFormat="1"/>
    <xf numFmtId="0" fontId="0" fillId="0" borderId="0" xfId="0" applyNumberFormat="1" applyBorder="1"/>
    <xf numFmtId="44" fontId="0" fillId="0" borderId="0" xfId="0" applyNumberFormat="1" applyFill="1" applyBorder="1"/>
    <xf numFmtId="44" fontId="6" fillId="0" borderId="0" xfId="0" applyNumberFormat="1" applyFont="1" applyBorder="1" applyAlignment="1"/>
    <xf numFmtId="44" fontId="0" fillId="0" borderId="0" xfId="0" applyNumberFormat="1" applyFont="1" applyBorder="1"/>
    <xf numFmtId="44" fontId="0" fillId="0" borderId="12" xfId="0" applyNumberFormat="1" applyFont="1" applyBorder="1"/>
    <xf numFmtId="44" fontId="0" fillId="0" borderId="13" xfId="0" applyNumberFormat="1" applyFont="1" applyBorder="1" applyAlignment="1"/>
    <xf numFmtId="44" fontId="0" fillId="0" borderId="14" xfId="0" applyNumberFormat="1" applyFont="1" applyBorder="1" applyAlignment="1"/>
    <xf numFmtId="0" fontId="0" fillId="0" borderId="15" xfId="0" applyBorder="1" applyAlignment="1">
      <alignment horizontal="center" wrapText="1"/>
    </xf>
    <xf numFmtId="0" fontId="0" fillId="0" borderId="15" xfId="0" applyBorder="1" applyAlignment="1">
      <alignment horizontal="center" vertical="center"/>
    </xf>
    <xf numFmtId="0" fontId="6" fillId="2" borderId="2" xfId="0" applyFont="1" applyFill="1" applyBorder="1" applyAlignment="1">
      <alignment horizontal="center" vertical="center" wrapText="1"/>
    </xf>
    <xf numFmtId="44" fontId="6" fillId="2" borderId="2" xfId="0" applyNumberFormat="1" applyFont="1" applyFill="1" applyBorder="1" applyAlignment="1">
      <alignment horizontal="center" vertical="center" wrapText="1"/>
    </xf>
    <xf numFmtId="0" fontId="6" fillId="3" borderId="0" xfId="0" applyFont="1" applyFill="1"/>
    <xf numFmtId="0" fontId="5" fillId="3" borderId="0" xfId="0" applyFont="1" applyFill="1"/>
    <xf numFmtId="44" fontId="5" fillId="3" borderId="0" xfId="0" applyNumberFormat="1" applyFont="1" applyFill="1"/>
    <xf numFmtId="0" fontId="0" fillId="3" borderId="0" xfId="0" applyFill="1"/>
    <xf numFmtId="0" fontId="6" fillId="3" borderId="0" xfId="0" applyFont="1" applyFill="1" applyBorder="1" applyAlignment="1">
      <alignment horizontal="left" wrapText="1"/>
    </xf>
    <xf numFmtId="0" fontId="0" fillId="3" borderId="0" xfId="0" applyFill="1" applyBorder="1"/>
    <xf numFmtId="44" fontId="0" fillId="3" borderId="0" xfId="0" applyNumberFormat="1" applyFill="1" applyBorder="1" applyAlignment="1">
      <alignment vertical="center"/>
    </xf>
    <xf numFmtId="44" fontId="4" fillId="3" borderId="0" xfId="1" applyNumberFormat="1" applyFont="1" applyFill="1" applyBorder="1" applyAlignment="1">
      <alignment vertical="center"/>
    </xf>
    <xf numFmtId="0" fontId="0" fillId="3" borderId="0" xfId="0" applyFill="1" applyBorder="1" applyAlignment="1">
      <alignment horizontal="center" vertical="center"/>
    </xf>
    <xf numFmtId="44" fontId="4" fillId="3" borderId="0" xfId="1"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ill="1" applyBorder="1" applyAlignment="1">
      <alignment vertical="center"/>
    </xf>
    <xf numFmtId="0" fontId="6" fillId="3" borderId="0" xfId="0" applyFont="1" applyFill="1" applyBorder="1" applyAlignment="1"/>
    <xf numFmtId="0" fontId="6" fillId="3" borderId="0" xfId="0" applyFont="1" applyFill="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0" fillId="3" borderId="0" xfId="0" applyFill="1" applyAlignment="1">
      <alignment horizontal="center" wrapText="1"/>
    </xf>
    <xf numFmtId="44" fontId="6" fillId="0" borderId="16" xfId="0" applyNumberFormat="1" applyFont="1" applyBorder="1" applyAlignment="1">
      <alignment horizontal="center" vertical="center" wrapText="1"/>
    </xf>
    <xf numFmtId="44" fontId="6" fillId="2" borderId="15" xfId="0" applyNumberFormat="1" applyFont="1" applyFill="1" applyBorder="1" applyAlignment="1">
      <alignment horizontal="center" vertical="center" wrapText="1"/>
    </xf>
    <xf numFmtId="44" fontId="6" fillId="2" borderId="17" xfId="0" applyNumberFormat="1" applyFont="1" applyFill="1" applyBorder="1" applyAlignment="1">
      <alignment horizontal="center" vertical="center" wrapText="1"/>
    </xf>
    <xf numFmtId="44" fontId="0" fillId="0" borderId="18" xfId="0" applyNumberFormat="1" applyBorder="1" applyAlignment="1">
      <alignment vertical="center"/>
    </xf>
    <xf numFmtId="44" fontId="0" fillId="0" borderId="19" xfId="0" applyNumberFormat="1" applyBorder="1" applyAlignment="1">
      <alignment vertical="center"/>
    </xf>
    <xf numFmtId="44" fontId="0" fillId="0" borderId="20" xfId="0" applyNumberFormat="1" applyBorder="1" applyAlignment="1">
      <alignment vertical="center"/>
    </xf>
    <xf numFmtId="44" fontId="0" fillId="0" borderId="21" xfId="0" applyNumberFormat="1" applyBorder="1" applyAlignment="1">
      <alignment vertical="center"/>
    </xf>
    <xf numFmtId="44" fontId="0" fillId="0" borderId="22" xfId="0" applyNumberFormat="1" applyBorder="1" applyAlignment="1">
      <alignment vertical="center"/>
    </xf>
    <xf numFmtId="0" fontId="6" fillId="4" borderId="0" xfId="0" applyFont="1" applyFill="1" applyAlignment="1">
      <alignment horizontal="center" vertical="center"/>
    </xf>
    <xf numFmtId="44" fontId="0" fillId="3" borderId="0" xfId="0" applyNumberFormat="1" applyFill="1"/>
    <xf numFmtId="0" fontId="6" fillId="3" borderId="0" xfId="0" applyFont="1" applyFill="1" applyBorder="1"/>
    <xf numFmtId="44" fontId="0" fillId="3" borderId="0" xfId="0" applyNumberFormat="1" applyFill="1" applyBorder="1"/>
    <xf numFmtId="0" fontId="0" fillId="0" borderId="0" xfId="0" applyAlignment="1">
      <alignment vertical="top"/>
    </xf>
    <xf numFmtId="0" fontId="6" fillId="0" borderId="1" xfId="0" applyFont="1" applyBorder="1" applyAlignment="1">
      <alignment horizontal="left" wrapText="1"/>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44" fontId="0" fillId="0" borderId="0" xfId="0" applyNumberFormat="1" applyFont="1" applyFill="1" applyBorder="1" applyAlignment="1"/>
    <xf numFmtId="44" fontId="0" fillId="0" borderId="0" xfId="0" applyNumberFormat="1" applyFill="1" applyBorder="1" applyAlignment="1"/>
    <xf numFmtId="44" fontId="0" fillId="0" borderId="0" xfId="0" applyNumberFormat="1" applyBorder="1" applyAlignment="1">
      <alignment horizontal="right"/>
    </xf>
    <xf numFmtId="2" fontId="0" fillId="0" borderId="0" xfId="0" applyNumberFormat="1" applyBorder="1"/>
    <xf numFmtId="44" fontId="4" fillId="0" borderId="3" xfId="1" applyFont="1" applyBorder="1" applyAlignment="1">
      <alignment vertical="center"/>
    </xf>
    <xf numFmtId="44" fontId="4" fillId="0" borderId="8" xfId="1" applyNumberFormat="1" applyFont="1" applyBorder="1" applyAlignment="1">
      <alignment vertical="center"/>
    </xf>
    <xf numFmtId="44" fontId="4" fillId="0" borderId="4" xfId="1" applyFont="1" applyBorder="1" applyAlignment="1">
      <alignment vertical="center"/>
    </xf>
    <xf numFmtId="44" fontId="4" fillId="0" borderId="5" xfId="1" applyFont="1" applyBorder="1" applyAlignment="1">
      <alignment vertical="center"/>
    </xf>
    <xf numFmtId="44" fontId="4" fillId="0" borderId="23" xfId="1" applyFont="1" applyBorder="1" applyAlignment="1">
      <alignment vertical="center"/>
    </xf>
    <xf numFmtId="44" fontId="4" fillId="0" borderId="7" xfId="1" applyFont="1" applyBorder="1" applyAlignment="1">
      <alignment vertical="center"/>
    </xf>
    <xf numFmtId="44" fontId="4" fillId="0" borderId="6" xfId="1" applyFont="1" applyBorder="1" applyAlignment="1">
      <alignment vertical="center"/>
    </xf>
    <xf numFmtId="44" fontId="4" fillId="0" borderId="2" xfId="1" applyFont="1" applyBorder="1" applyAlignment="1">
      <alignment vertical="center"/>
    </xf>
    <xf numFmtId="44" fontId="4" fillId="0" borderId="2" xfId="1" applyFont="1" applyBorder="1"/>
    <xf numFmtId="0" fontId="8" fillId="0" borderId="0" xfId="0" applyFont="1" applyBorder="1" applyAlignment="1"/>
    <xf numFmtId="0" fontId="9" fillId="0" borderId="0" xfId="0" applyFont="1"/>
    <xf numFmtId="44" fontId="9" fillId="0" borderId="0" xfId="0" applyNumberFormat="1" applyFont="1"/>
    <xf numFmtId="44" fontId="6" fillId="2" borderId="8" xfId="0" applyNumberFormat="1" applyFont="1" applyFill="1" applyBorder="1" applyAlignment="1">
      <alignment horizontal="center" vertical="center" wrapText="1"/>
    </xf>
    <xf numFmtId="0" fontId="0" fillId="5" borderId="0" xfId="0" applyFill="1"/>
    <xf numFmtId="44" fontId="6" fillId="5" borderId="0" xfId="0" applyNumberFormat="1" applyFont="1" applyFill="1" applyBorder="1" applyAlignment="1">
      <alignment horizontal="center" vertical="center" wrapText="1"/>
    </xf>
    <xf numFmtId="44" fontId="4" fillId="5" borderId="0" xfId="1" applyNumberFormat="1" applyFont="1" applyFill="1" applyBorder="1" applyAlignment="1">
      <alignment horizontal="center" vertical="center"/>
    </xf>
    <xf numFmtId="0" fontId="0" fillId="5" borderId="0" xfId="0" applyFill="1" applyBorder="1"/>
    <xf numFmtId="44" fontId="0" fillId="5" borderId="0" xfId="0" applyNumberFormat="1" applyFill="1"/>
    <xf numFmtId="0" fontId="0" fillId="0" borderId="4" xfId="0" applyBorder="1" applyAlignment="1">
      <alignment horizontal="center" vertical="center" wrapText="1"/>
    </xf>
    <xf numFmtId="44" fontId="0" fillId="0" borderId="8" xfId="0" applyNumberFormat="1" applyFill="1" applyBorder="1" applyAlignment="1">
      <alignment horizontal="center" vertical="center"/>
    </xf>
    <xf numFmtId="44" fontId="0" fillId="0" borderId="24" xfId="0" applyNumberFormat="1" applyFill="1" applyBorder="1" applyAlignment="1">
      <alignment horizontal="center" vertical="center"/>
    </xf>
    <xf numFmtId="44" fontId="0" fillId="0" borderId="24" xfId="0" applyNumberFormat="1" applyBorder="1" applyAlignment="1">
      <alignment vertical="center"/>
    </xf>
    <xf numFmtId="44" fontId="4" fillId="0" borderId="24" xfId="1" applyNumberFormat="1"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Fill="1" applyAlignment="1">
      <alignment horizontal="center" vertical="center"/>
    </xf>
    <xf numFmtId="0" fontId="0" fillId="3" borderId="0" xfId="0" applyFill="1" applyAlignment="1">
      <alignment horizontal="center" vertical="center"/>
    </xf>
    <xf numFmtId="0" fontId="0" fillId="3" borderId="0" xfId="0" applyFill="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44" fontId="0" fillId="0" borderId="0" xfId="0" applyNumberFormat="1" applyAlignment="1">
      <alignment horizontal="center" vertical="center"/>
    </xf>
    <xf numFmtId="0" fontId="5" fillId="3" borderId="0" xfId="0" applyFont="1" applyFill="1" applyAlignment="1">
      <alignment horizontal="center" vertical="center"/>
    </xf>
    <xf numFmtId="0" fontId="5" fillId="0" borderId="0" xfId="0" applyFont="1" applyFill="1" applyAlignment="1">
      <alignment horizontal="center" vertical="center"/>
    </xf>
    <xf numFmtId="0" fontId="0" fillId="0" borderId="0" xfId="0" applyBorder="1" applyAlignment="1">
      <alignment horizontal="center" vertical="center"/>
    </xf>
    <xf numFmtId="44" fontId="9" fillId="0" borderId="0" xfId="0" applyNumberFormat="1" applyFont="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wrapText="1"/>
    </xf>
    <xf numFmtId="0" fontId="6" fillId="2" borderId="1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44" fontId="0" fillId="0" borderId="25" xfId="0" applyNumberFormat="1" applyBorder="1" applyAlignment="1">
      <alignment vertical="center"/>
    </xf>
    <xf numFmtId="44" fontId="6" fillId="2" borderId="5" xfId="0" applyNumberFormat="1" applyFont="1" applyFill="1" applyBorder="1" applyAlignment="1">
      <alignment horizontal="center" vertical="center" wrapText="1"/>
    </xf>
    <xf numFmtId="44" fontId="4" fillId="0" borderId="16" xfId="1" applyNumberFormat="1" applyFont="1" applyBorder="1" applyAlignment="1">
      <alignment horizontal="center" vertical="center"/>
    </xf>
    <xf numFmtId="44" fontId="0" fillId="0" borderId="24" xfId="0" applyNumberFormat="1" applyBorder="1"/>
    <xf numFmtId="0" fontId="0" fillId="3" borderId="26" xfId="0" applyFill="1" applyBorder="1"/>
    <xf numFmtId="0" fontId="6" fillId="2" borderId="2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12" fillId="0" borderId="0" xfId="0" applyFont="1" applyAlignment="1">
      <alignment horizontal="left"/>
    </xf>
    <xf numFmtId="0" fontId="12" fillId="0" borderId="0" xfId="0" applyFont="1" applyAlignment="1"/>
    <xf numFmtId="0" fontId="10" fillId="0" borderId="0" xfId="0" applyFont="1"/>
    <xf numFmtId="0" fontId="12" fillId="0" borderId="0" xfId="0" applyFont="1" applyAlignment="1">
      <alignment horizontal="right"/>
    </xf>
    <xf numFmtId="0" fontId="10" fillId="0" borderId="0" xfId="0" applyFont="1" applyBorder="1" applyAlignment="1"/>
    <xf numFmtId="0" fontId="11" fillId="0" borderId="0" xfId="0" applyFont="1" applyAlignment="1">
      <alignment horizontal="center" vertical="center"/>
    </xf>
    <xf numFmtId="0" fontId="11" fillId="0" borderId="0" xfId="0" applyFont="1"/>
    <xf numFmtId="44" fontId="11" fillId="2" borderId="15" xfId="0" applyNumberFormat="1" applyFont="1" applyFill="1" applyBorder="1" applyAlignment="1">
      <alignment horizontal="center" vertical="center" wrapText="1"/>
    </xf>
    <xf numFmtId="44" fontId="11" fillId="2" borderId="2" xfId="0" applyNumberFormat="1" applyFont="1" applyFill="1" applyBorder="1" applyAlignment="1">
      <alignment horizontal="center" vertical="center" wrapText="1"/>
    </xf>
    <xf numFmtId="44" fontId="11" fillId="2" borderId="16" xfId="0" applyNumberFormat="1"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0" xfId="0" applyFont="1" applyBorder="1" applyAlignment="1">
      <alignment vertical="center"/>
    </xf>
    <xf numFmtId="44" fontId="11" fillId="0" borderId="0" xfId="0" applyNumberFormat="1" applyFont="1" applyBorder="1" applyAlignment="1">
      <alignment vertical="center"/>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xf>
    <xf numFmtId="44" fontId="10" fillId="0" borderId="0" xfId="0" applyNumberFormat="1" applyFont="1" applyBorder="1" applyAlignment="1">
      <alignment vertical="center"/>
    </xf>
    <xf numFmtId="44" fontId="10" fillId="0" borderId="0" xfId="0" applyNumberFormat="1" applyFont="1" applyFill="1" applyBorder="1" applyAlignment="1">
      <alignment horizontal="center" vertical="center"/>
    </xf>
    <xf numFmtId="0" fontId="11" fillId="8" borderId="0" xfId="0" applyFont="1" applyFill="1" applyBorder="1" applyAlignment="1">
      <alignment horizontal="left"/>
    </xf>
    <xf numFmtId="0" fontId="11" fillId="8" borderId="46" xfId="0" applyFont="1" applyFill="1" applyBorder="1" applyAlignment="1">
      <alignment horizontal="left"/>
    </xf>
    <xf numFmtId="44" fontId="11" fillId="8" borderId="46" xfId="0" applyNumberFormat="1" applyFont="1" applyFill="1" applyBorder="1"/>
    <xf numFmtId="44" fontId="11" fillId="8" borderId="9" xfId="0" applyNumberFormat="1" applyFont="1" applyFill="1" applyBorder="1"/>
    <xf numFmtId="0" fontId="11" fillId="8" borderId="13" xfId="0" applyFont="1" applyFill="1" applyBorder="1" applyAlignment="1">
      <alignment horizontal="left"/>
    </xf>
    <xf numFmtId="44" fontId="11" fillId="8" borderId="0" xfId="0" applyNumberFormat="1" applyFont="1" applyFill="1" applyBorder="1"/>
    <xf numFmtId="44" fontId="11" fillId="8" borderId="10" xfId="0" applyNumberFormat="1" applyFont="1" applyFill="1" applyBorder="1"/>
    <xf numFmtId="0" fontId="11" fillId="8" borderId="26" xfId="0" applyFont="1" applyFill="1" applyBorder="1" applyAlignment="1">
      <alignment horizontal="left"/>
    </xf>
    <xf numFmtId="44" fontId="11" fillId="8" borderId="26" xfId="0" applyNumberFormat="1" applyFont="1" applyFill="1" applyBorder="1"/>
    <xf numFmtId="44" fontId="11" fillId="8" borderId="11" xfId="0" applyNumberFormat="1" applyFont="1" applyFill="1" applyBorder="1"/>
    <xf numFmtId="0" fontId="12" fillId="0" borderId="0" xfId="0" applyFont="1" applyAlignment="1">
      <alignment vertical="center"/>
    </xf>
    <xf numFmtId="0" fontId="11" fillId="2" borderId="15" xfId="0" applyFont="1" applyFill="1" applyBorder="1" applyAlignment="1">
      <alignment horizontal="center" vertical="center" wrapText="1"/>
    </xf>
    <xf numFmtId="0" fontId="11" fillId="0" borderId="17" xfId="0" applyFont="1" applyBorder="1" applyAlignment="1">
      <alignment horizontal="center" vertical="center"/>
    </xf>
    <xf numFmtId="0" fontId="10" fillId="0" borderId="0" xfId="0" applyFont="1" applyAlignment="1">
      <alignment horizontal="right"/>
    </xf>
    <xf numFmtId="0" fontId="18" fillId="0" borderId="0" xfId="0" applyFont="1" applyAlignment="1">
      <alignment horizontal="right"/>
    </xf>
    <xf numFmtId="0" fontId="18" fillId="0" borderId="0" xfId="0" applyFont="1"/>
    <xf numFmtId="0" fontId="19" fillId="7" borderId="0" xfId="0" applyFont="1" applyFill="1" applyAlignment="1">
      <alignment vertical="center"/>
    </xf>
    <xf numFmtId="0" fontId="13" fillId="0" borderId="0" xfId="0" applyFont="1" applyAlignment="1">
      <alignment vertical="center"/>
    </xf>
    <xf numFmtId="0" fontId="13" fillId="7" borderId="0" xfId="0" applyFont="1" applyFill="1" applyAlignment="1">
      <alignment vertical="center"/>
    </xf>
    <xf numFmtId="0" fontId="19" fillId="7" borderId="0" xfId="0" applyFont="1" applyFill="1"/>
    <xf numFmtId="0" fontId="11" fillId="7" borderId="0" xfId="0" applyFont="1" applyFill="1" applyAlignment="1">
      <alignment horizontal="center" vertical="center"/>
    </xf>
    <xf numFmtId="0" fontId="10" fillId="7" borderId="0" xfId="0" applyFont="1" applyFill="1"/>
    <xf numFmtId="0" fontId="12" fillId="7" borderId="0" xfId="0" applyFont="1" applyFill="1" applyAlignment="1">
      <alignment horizontal="right"/>
    </xf>
    <xf numFmtId="0" fontId="24" fillId="0" borderId="1" xfId="0" applyFont="1" applyBorder="1" applyAlignment="1">
      <alignment horizontal="left" vertical="center" wrapText="1" indent="1"/>
    </xf>
    <xf numFmtId="0" fontId="10" fillId="0" borderId="2" xfId="0" applyFont="1" applyFill="1" applyBorder="1" applyAlignment="1" applyProtection="1">
      <alignment horizontal="center" vertical="center"/>
      <protection hidden="1"/>
    </xf>
    <xf numFmtId="44" fontId="10" fillId="6" borderId="2" xfId="0" applyNumberFormat="1" applyFont="1" applyFill="1" applyBorder="1" applyAlignment="1">
      <alignment horizontal="center" vertical="center"/>
    </xf>
    <xf numFmtId="44" fontId="10" fillId="0" borderId="2" xfId="0" applyNumberFormat="1" applyFont="1" applyFill="1" applyBorder="1" applyAlignment="1" applyProtection="1">
      <alignment horizontal="center" vertical="center"/>
      <protection hidden="1"/>
    </xf>
    <xf numFmtId="44" fontId="10" fillId="0" borderId="2" xfId="0" applyNumberFormat="1" applyFont="1" applyBorder="1" applyAlignment="1" applyProtection="1">
      <alignment horizontal="center" vertical="center"/>
      <protection hidden="1"/>
    </xf>
    <xf numFmtId="0" fontId="10" fillId="6" borderId="48" xfId="0" applyFont="1" applyFill="1" applyBorder="1" applyAlignment="1">
      <alignment horizontal="center"/>
    </xf>
    <xf numFmtId="0" fontId="0" fillId="0" borderId="8" xfId="0" applyFill="1" applyBorder="1" applyAlignment="1">
      <alignment horizontal="center" vertical="center"/>
    </xf>
    <xf numFmtId="0" fontId="0" fillId="0" borderId="25" xfId="0" applyFill="1" applyBorder="1" applyAlignment="1">
      <alignment horizontal="center" vertical="center"/>
    </xf>
    <xf numFmtId="0" fontId="0" fillId="0" borderId="24" xfId="0" applyFill="1" applyBorder="1" applyAlignment="1">
      <alignment horizontal="center" vertical="center"/>
    </xf>
    <xf numFmtId="44" fontId="4" fillId="0" borderId="3" xfId="1" applyNumberFormat="1" applyFont="1" applyBorder="1" applyAlignment="1">
      <alignment horizontal="center" vertical="center"/>
    </xf>
    <xf numFmtId="44" fontId="4" fillId="0" borderId="4" xfId="1" applyNumberFormat="1" applyFont="1" applyBorder="1" applyAlignment="1">
      <alignment horizontal="center" vertical="center"/>
    </xf>
    <xf numFmtId="44" fontId="4" fillId="0" borderId="5" xfId="1" applyNumberFormat="1" applyFont="1" applyBorder="1" applyAlignment="1">
      <alignment horizontal="center" vertical="center"/>
    </xf>
    <xf numFmtId="44" fontId="4" fillId="0" borderId="3" xfId="1" applyNumberFormat="1" applyFont="1" applyFill="1" applyBorder="1" applyAlignment="1">
      <alignment horizontal="center" vertical="center"/>
    </xf>
    <xf numFmtId="44" fontId="4" fillId="0" borderId="4" xfId="1" applyNumberFormat="1" applyFont="1" applyFill="1" applyBorder="1" applyAlignment="1">
      <alignment horizontal="center" vertical="center"/>
    </xf>
    <xf numFmtId="44" fontId="4" fillId="0" borderId="5" xfId="1" applyNumberFormat="1"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44" fontId="4" fillId="0" borderId="8" xfId="1" applyNumberFormat="1" applyFont="1" applyBorder="1" applyAlignment="1">
      <alignment horizontal="center" vertical="center"/>
    </xf>
    <xf numFmtId="44" fontId="4" fillId="0" borderId="25" xfId="1" applyNumberFormat="1" applyFont="1" applyBorder="1" applyAlignment="1">
      <alignment horizontal="center" vertical="center"/>
    </xf>
    <xf numFmtId="44" fontId="4" fillId="0" borderId="24" xfId="1" applyNumberFormat="1" applyFont="1" applyBorder="1" applyAlignment="1">
      <alignment horizontal="center" vertical="center"/>
    </xf>
    <xf numFmtId="0" fontId="0" fillId="0" borderId="8" xfId="0" applyBorder="1" applyAlignment="1">
      <alignment horizontal="center" wrapText="1"/>
    </xf>
    <xf numFmtId="0" fontId="0" fillId="0" borderId="25" xfId="0" applyBorder="1" applyAlignment="1">
      <alignment horizontal="center" wrapText="1"/>
    </xf>
    <xf numFmtId="0" fontId="0" fillId="0" borderId="24"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4" xfId="0" applyBorder="1" applyAlignment="1">
      <alignment horizontal="center" wrapText="1"/>
    </xf>
    <xf numFmtId="44" fontId="4" fillId="0" borderId="8" xfId="1" applyNumberFormat="1" applyFont="1" applyFill="1" applyBorder="1" applyAlignment="1">
      <alignment horizontal="center" vertical="center"/>
    </xf>
    <xf numFmtId="44" fontId="4" fillId="0" borderId="25" xfId="1" applyNumberFormat="1" applyFont="1" applyFill="1" applyBorder="1" applyAlignment="1">
      <alignment horizontal="center" vertical="center"/>
    </xf>
    <xf numFmtId="44" fontId="4" fillId="0" borderId="24" xfId="1"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6" xfId="0" applyBorder="1" applyAlignment="1">
      <alignment horizontal="center" vertical="center" wrapText="1"/>
    </xf>
    <xf numFmtId="0" fontId="0" fillId="0" borderId="27" xfId="0" applyFill="1" applyBorder="1" applyAlignment="1">
      <alignment horizontal="center"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8" xfId="0" applyBorder="1" applyAlignment="1">
      <alignment horizontal="left" vertical="top" wrapText="1"/>
    </xf>
    <xf numFmtId="0" fontId="0" fillId="0" borderId="6" xfId="0" applyFill="1" applyBorder="1" applyAlignment="1">
      <alignment horizontal="center" vertical="center"/>
    </xf>
    <xf numFmtId="0" fontId="6" fillId="0" borderId="35" xfId="0" applyFont="1" applyBorder="1" applyAlignment="1">
      <alignment horizontal="left" vertical="top" wrapText="1"/>
    </xf>
    <xf numFmtId="0" fontId="0" fillId="0" borderId="37" xfId="0" applyBorder="1" applyAlignment="1">
      <alignment horizontal="left" vertical="top" wrapText="1"/>
    </xf>
    <xf numFmtId="44" fontId="4" fillId="0" borderId="6" xfId="1" applyNumberFormat="1" applyFont="1" applyFill="1" applyBorder="1" applyAlignment="1">
      <alignment horizontal="center" vertical="center"/>
    </xf>
    <xf numFmtId="0" fontId="0" fillId="0" borderId="42" xfId="0" applyBorder="1" applyAlignment="1">
      <alignment horizontal="left" vertical="top" wrapText="1"/>
    </xf>
    <xf numFmtId="0" fontId="0" fillId="0" borderId="7" xfId="0" applyFill="1" applyBorder="1" applyAlignment="1">
      <alignment horizontal="center" vertical="center"/>
    </xf>
    <xf numFmtId="44" fontId="4" fillId="0" borderId="7" xfId="1" applyNumberFormat="1" applyFont="1" applyFill="1" applyBorder="1" applyAlignment="1">
      <alignment horizontal="center" vertical="center"/>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0" fillId="0" borderId="39" xfId="0" applyFill="1" applyBorder="1" applyAlignment="1">
      <alignment horizontal="left" vertical="top" wrapText="1"/>
    </xf>
    <xf numFmtId="0" fontId="0" fillId="0" borderId="40" xfId="0" applyFill="1" applyBorder="1" applyAlignment="1">
      <alignment horizontal="left" vertical="top" wrapText="1"/>
    </xf>
    <xf numFmtId="0" fontId="0" fillId="0" borderId="41" xfId="0" applyFill="1" applyBorder="1" applyAlignment="1">
      <alignment horizontal="left" vertical="top" wrapText="1"/>
    </xf>
    <xf numFmtId="0" fontId="8" fillId="0" borderId="0" xfId="0" applyFont="1" applyAlignment="1">
      <alignment horizontal="left" vertical="center"/>
    </xf>
    <xf numFmtId="0" fontId="0" fillId="0" borderId="39"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44" fontId="0" fillId="0" borderId="8" xfId="0" applyNumberFormat="1"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44" fontId="0" fillId="0" borderId="6" xfId="0" applyNumberFormat="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alignment horizontal="left" vertical="center"/>
    </xf>
    <xf numFmtId="0" fontId="0" fillId="3" borderId="26" xfId="0" applyFill="1" applyBorder="1" applyAlignment="1">
      <alignment horizontal="left" vertical="center" wrapText="1"/>
    </xf>
    <xf numFmtId="0" fontId="11" fillId="8" borderId="14" xfId="0" applyFont="1" applyFill="1" applyBorder="1" applyAlignment="1">
      <alignment horizontal="left"/>
    </xf>
    <xf numFmtId="0" fontId="11" fillId="8" borderId="26" xfId="0" applyFont="1" applyFill="1" applyBorder="1" applyAlignment="1">
      <alignment horizontal="left"/>
    </xf>
    <xf numFmtId="0" fontId="11" fillId="8" borderId="12" xfId="0" applyFont="1" applyFill="1" applyBorder="1" applyAlignment="1">
      <alignment horizontal="left"/>
    </xf>
    <xf numFmtId="0" fontId="11" fillId="8" borderId="46" xfId="0" applyFont="1" applyFill="1" applyBorder="1" applyAlignment="1">
      <alignment horizontal="left"/>
    </xf>
    <xf numFmtId="0" fontId="11" fillId="2" borderId="47" xfId="0" applyFont="1" applyFill="1" applyBorder="1" applyAlignment="1">
      <alignment horizontal="center" vertical="center" wrapText="1"/>
    </xf>
    <xf numFmtId="0" fontId="0" fillId="0" borderId="48" xfId="0" applyBorder="1" applyAlignment="1"/>
    <xf numFmtId="0" fontId="20" fillId="0" borderId="0" xfId="0" applyFont="1" applyAlignment="1">
      <alignment horizontal="left"/>
    </xf>
    <xf numFmtId="0" fontId="21" fillId="0" borderId="0" xfId="0" applyFont="1" applyAlignment="1"/>
    <xf numFmtId="0" fontId="14" fillId="0" borderId="0" xfId="0" applyFont="1" applyAlignment="1">
      <alignment horizontal="left" vertical="center" wrapText="1"/>
    </xf>
    <xf numFmtId="0" fontId="9" fillId="0" borderId="0" xfId="0" applyFont="1" applyAlignment="1"/>
    <xf numFmtId="0" fontId="22" fillId="0" borderId="0" xfId="0" applyFont="1" applyAlignment="1">
      <alignment horizontal="left" vertical="center"/>
    </xf>
    <xf numFmtId="0" fontId="23" fillId="0" borderId="0" xfId="0" applyFont="1" applyAlignment="1"/>
    <xf numFmtId="0" fontId="16" fillId="0" borderId="0" xfId="0" applyFont="1" applyAlignment="1">
      <alignment horizontal="left" vertical="center"/>
    </xf>
    <xf numFmtId="0" fontId="17" fillId="0" borderId="0" xfId="0" applyFont="1" applyAlignment="1"/>
    <xf numFmtId="0" fontId="15" fillId="0" borderId="0" xfId="0" applyFont="1" applyAlignment="1">
      <alignment horizontal="right"/>
    </xf>
    <xf numFmtId="44" fontId="4" fillId="0" borderId="7" xfId="1" applyNumberFormat="1" applyFont="1" applyBorder="1" applyAlignment="1">
      <alignment horizontal="center" vertical="center"/>
    </xf>
    <xf numFmtId="44" fontId="4" fillId="0" borderId="45" xfId="1" applyNumberFormat="1" applyFont="1" applyBorder="1" applyAlignment="1">
      <alignment horizontal="center" vertical="center"/>
    </xf>
    <xf numFmtId="44" fontId="4" fillId="0" borderId="44" xfId="1" applyNumberFormat="1" applyFont="1" applyBorder="1" applyAlignment="1">
      <alignment horizontal="center" vertical="center"/>
    </xf>
    <xf numFmtId="44" fontId="4" fillId="0" borderId="23" xfId="1" applyNumberFormat="1" applyFont="1" applyBorder="1" applyAlignment="1">
      <alignment horizontal="center" vertical="center"/>
    </xf>
    <xf numFmtId="44" fontId="4" fillId="0" borderId="43" xfId="1" applyNumberFormat="1" applyFont="1" applyBorder="1" applyAlignment="1">
      <alignment horizontal="center" vertical="center"/>
    </xf>
    <xf numFmtId="0" fontId="6" fillId="0" borderId="0" xfId="0" applyFont="1" applyFill="1" applyBorder="1" applyAlignment="1">
      <alignment horizontal="left" wrapText="1"/>
    </xf>
    <xf numFmtId="0" fontId="0" fillId="7" borderId="35" xfId="0" applyFill="1" applyBorder="1" applyAlignment="1">
      <alignment horizontal="left" vertical="top" wrapText="1"/>
    </xf>
    <xf numFmtId="0" fontId="0" fillId="7" borderId="36" xfId="0" applyFill="1" applyBorder="1" applyAlignment="1">
      <alignment horizontal="left" vertical="top" wrapText="1"/>
    </xf>
    <xf numFmtId="0" fontId="0" fillId="7" borderId="37" xfId="0" applyFill="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44" fontId="0" fillId="0" borderId="4" xfId="0" applyNumberFormat="1" applyBorder="1" applyAlignment="1">
      <alignment horizontal="center" vertical="center" wrapText="1"/>
    </xf>
    <xf numFmtId="44" fontId="0" fillId="5" borderId="4" xfId="0" applyNumberFormat="1" applyFill="1" applyBorder="1" applyAlignment="1">
      <alignment horizontal="center" vertical="center"/>
    </xf>
    <xf numFmtId="0" fontId="0" fillId="5" borderId="4" xfId="0" applyFill="1" applyBorder="1" applyAlignment="1">
      <alignment horizontal="center" vertical="center"/>
    </xf>
    <xf numFmtId="0" fontId="0" fillId="5" borderId="4" xfId="0" applyNumberFormat="1" applyFill="1" applyBorder="1" applyAlignment="1">
      <alignment horizontal="center" vertical="center"/>
    </xf>
  </cellXfs>
  <cellStyles count="3">
    <cellStyle name="Měna" xfId="1" builtinId="4"/>
    <cellStyle name="Normální" xfId="0" builtinId="0"/>
    <cellStyle name="normální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30369</xdr:colOff>
      <xdr:row>30</xdr:row>
      <xdr:rowOff>38100</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45569" cy="489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12</xdr:col>
      <xdr:colOff>62151</xdr:colOff>
      <xdr:row>44</xdr:row>
      <xdr:rowOff>19050</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504825"/>
          <a:ext cx="7358301" cy="6638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56289</xdr:colOff>
      <xdr:row>34</xdr:row>
      <xdr:rowOff>66675</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71489" cy="5572125"/>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0"/>
  <sheetViews>
    <sheetView workbookViewId="0">
      <selection activeCell="B15" sqref="B15"/>
    </sheetView>
  </sheetViews>
  <sheetFormatPr defaultRowHeight="12.5" x14ac:dyDescent="0.25"/>
  <cols>
    <col min="1" max="1" width="22.1796875" customWidth="1"/>
    <col min="2" max="2" width="20.26953125" style="12" customWidth="1"/>
    <col min="3" max="3" width="19.7265625" customWidth="1"/>
    <col min="4" max="4" width="15.81640625" bestFit="1" customWidth="1"/>
    <col min="5" max="5" width="17.7265625" customWidth="1"/>
    <col min="6" max="6" width="20.1796875" customWidth="1"/>
    <col min="7" max="7" width="20.453125" customWidth="1"/>
    <col min="8" max="8" width="16.453125" customWidth="1"/>
    <col min="9" max="12" width="16.81640625" bestFit="1" customWidth="1"/>
    <col min="13" max="13" width="19.453125" customWidth="1"/>
    <col min="14" max="14" width="13.26953125" bestFit="1" customWidth="1"/>
    <col min="15" max="15" width="18.1796875" customWidth="1"/>
    <col min="16" max="16" width="16.81640625" customWidth="1"/>
  </cols>
  <sheetData>
    <row r="1" spans="1:17" ht="13" thickBot="1" x14ac:dyDescent="0.3">
      <c r="B1" s="12" t="s">
        <v>56</v>
      </c>
    </row>
    <row r="2" spans="1:17" x14ac:dyDescent="0.25">
      <c r="A2" s="60" t="s">
        <v>11</v>
      </c>
      <c r="B2" s="52">
        <f>'ZŠ Masarykova'!D72</f>
        <v>1788010.573333333</v>
      </c>
      <c r="C2" s="11"/>
      <c r="D2" s="11"/>
      <c r="E2" s="11"/>
      <c r="F2" s="11"/>
      <c r="G2" s="11"/>
      <c r="I2" s="11"/>
      <c r="J2" s="12"/>
      <c r="K2" s="12"/>
      <c r="L2" s="12"/>
      <c r="M2" s="12"/>
      <c r="N2" s="12"/>
      <c r="O2" s="12"/>
      <c r="P2" s="12"/>
      <c r="Q2" s="12"/>
    </row>
    <row r="3" spans="1:17" x14ac:dyDescent="0.25">
      <c r="A3" s="61" t="s">
        <v>12</v>
      </c>
      <c r="B3" s="53">
        <f>'ZŠ Plánická'!D27</f>
        <v>1216823.9048000001</v>
      </c>
      <c r="C3" s="11"/>
      <c r="D3" s="11"/>
      <c r="E3" s="11"/>
      <c r="G3" s="11"/>
      <c r="H3" s="11"/>
      <c r="I3" s="11"/>
      <c r="J3" s="11"/>
      <c r="K3" s="11"/>
      <c r="L3" s="12"/>
      <c r="M3" s="12"/>
      <c r="N3" s="12"/>
      <c r="O3" s="12"/>
      <c r="P3" s="12"/>
      <c r="Q3" s="12"/>
    </row>
    <row r="4" spans="1:17" x14ac:dyDescent="0.25">
      <c r="A4" s="61" t="s">
        <v>17</v>
      </c>
      <c r="B4" s="53" t="e">
        <f>vybavení!#REF!</f>
        <v>#REF!</v>
      </c>
      <c r="C4" s="11"/>
      <c r="D4" s="11"/>
      <c r="E4" s="11"/>
      <c r="G4" s="11"/>
      <c r="H4" s="56"/>
      <c r="I4" s="56"/>
      <c r="J4" s="56"/>
      <c r="K4" s="11"/>
      <c r="L4" s="12"/>
      <c r="M4" s="12"/>
      <c r="N4" s="12"/>
      <c r="O4" s="12"/>
      <c r="P4" s="12"/>
      <c r="Q4" s="12"/>
    </row>
    <row r="5" spans="1:17" ht="13" thickBot="1" x14ac:dyDescent="0.3">
      <c r="A5" s="62" t="s">
        <v>47</v>
      </c>
      <c r="B5" s="54">
        <f>konektivita!D99</f>
        <v>4605587.1033333344</v>
      </c>
      <c r="C5" s="11"/>
      <c r="D5" s="11"/>
      <c r="E5" s="11"/>
      <c r="G5" s="25"/>
      <c r="H5" s="11"/>
      <c r="I5" s="11"/>
      <c r="J5" s="11"/>
      <c r="K5" s="11"/>
      <c r="L5" s="12"/>
      <c r="M5" s="12"/>
      <c r="N5" s="12"/>
      <c r="O5" s="12"/>
      <c r="P5" s="12"/>
      <c r="Q5" s="12"/>
    </row>
    <row r="6" spans="1:17" ht="13" x14ac:dyDescent="0.3">
      <c r="A6" s="58"/>
      <c r="B6" s="11"/>
      <c r="C6" s="11"/>
      <c r="D6" s="11"/>
      <c r="E6" s="11"/>
      <c r="G6" s="11"/>
      <c r="H6" s="11"/>
      <c r="I6" s="11"/>
      <c r="J6" s="11"/>
      <c r="K6" s="11"/>
      <c r="L6" s="12"/>
      <c r="M6" s="12"/>
      <c r="N6" s="12"/>
      <c r="O6" s="12"/>
      <c r="P6" s="12"/>
      <c r="Q6" s="12"/>
    </row>
    <row r="7" spans="1:17" x14ac:dyDescent="0.25">
      <c r="A7" s="105"/>
      <c r="B7" s="59"/>
      <c r="C7" s="59"/>
      <c r="D7" s="59"/>
      <c r="E7" s="11"/>
      <c r="F7" s="25"/>
      <c r="G7" s="11"/>
      <c r="H7" s="11"/>
      <c r="I7" s="11"/>
      <c r="J7" s="11"/>
      <c r="K7" s="11"/>
      <c r="L7" s="11"/>
      <c r="M7" s="11"/>
      <c r="N7" s="12"/>
      <c r="O7" s="12"/>
      <c r="P7" s="12"/>
      <c r="Q7" s="12"/>
    </row>
    <row r="8" spans="1:17" x14ac:dyDescent="0.25">
      <c r="A8" s="11"/>
      <c r="B8" s="59"/>
      <c r="C8" s="59"/>
      <c r="D8" s="59"/>
      <c r="E8" s="11"/>
      <c r="F8" s="25"/>
      <c r="G8" s="11"/>
      <c r="H8" s="11"/>
      <c r="I8" s="11"/>
      <c r="J8" s="11"/>
      <c r="K8" s="11"/>
      <c r="L8" s="11"/>
      <c r="M8" s="11"/>
      <c r="N8" s="12"/>
      <c r="O8" s="12"/>
      <c r="P8" s="12"/>
      <c r="Q8" s="12"/>
    </row>
    <row r="9" spans="1:17" x14ac:dyDescent="0.25">
      <c r="A9" s="106"/>
      <c r="B9" s="59"/>
      <c r="C9" s="59"/>
      <c r="D9" s="59"/>
      <c r="E9" s="11"/>
      <c r="F9" s="25"/>
      <c r="G9" s="11"/>
      <c r="H9" s="11"/>
      <c r="I9" s="11"/>
      <c r="J9" s="11"/>
      <c r="K9" s="11"/>
      <c r="L9" s="11"/>
      <c r="M9" s="11"/>
      <c r="N9" s="12"/>
      <c r="O9" s="12"/>
      <c r="P9" s="12"/>
      <c r="Q9" s="12"/>
    </row>
    <row r="10" spans="1:17" x14ac:dyDescent="0.25">
      <c r="A10" s="59"/>
      <c r="B10" s="59"/>
      <c r="C10" s="59"/>
      <c r="D10" s="59"/>
      <c r="E10" s="11"/>
      <c r="F10" s="25"/>
      <c r="G10" s="11"/>
      <c r="H10" s="11"/>
      <c r="I10" s="11"/>
      <c r="J10" s="11"/>
      <c r="K10" s="11"/>
      <c r="L10" s="11"/>
      <c r="M10" s="11"/>
      <c r="N10" s="12"/>
      <c r="O10" s="12"/>
      <c r="P10" s="12"/>
      <c r="Q10" s="12"/>
    </row>
    <row r="11" spans="1:17" x14ac:dyDescent="0.25">
      <c r="A11" s="11"/>
      <c r="B11" s="59"/>
      <c r="C11" s="59"/>
      <c r="D11" s="59"/>
      <c r="E11" s="11"/>
      <c r="F11" s="25"/>
      <c r="G11" s="25"/>
      <c r="H11" s="25"/>
      <c r="I11" s="25"/>
      <c r="J11" s="25"/>
      <c r="K11" s="11"/>
      <c r="L11" s="11"/>
      <c r="M11" s="11"/>
      <c r="N11" s="12"/>
      <c r="O11" s="12"/>
      <c r="P11" s="12"/>
      <c r="Q11" s="12"/>
    </row>
    <row r="12" spans="1:17" x14ac:dyDescent="0.25">
      <c r="A12" s="59"/>
      <c r="B12" s="59"/>
      <c r="C12" s="59"/>
      <c r="D12" s="59"/>
      <c r="E12" s="11"/>
      <c r="F12" s="25"/>
      <c r="G12" s="25"/>
      <c r="H12" s="25"/>
      <c r="I12" s="25"/>
      <c r="J12" s="25"/>
      <c r="K12" s="11"/>
      <c r="L12" s="11"/>
      <c r="M12" s="11"/>
      <c r="N12" s="12"/>
      <c r="O12" s="12"/>
      <c r="P12" s="12"/>
      <c r="Q12" s="12"/>
    </row>
    <row r="13" spans="1:17" x14ac:dyDescent="0.25">
      <c r="A13" s="11"/>
      <c r="B13" s="59"/>
      <c r="C13" s="59"/>
      <c r="D13" s="59"/>
      <c r="E13" s="11"/>
      <c r="F13" s="25"/>
      <c r="G13" s="25"/>
      <c r="H13" s="25"/>
      <c r="I13" s="25"/>
      <c r="J13" s="25"/>
      <c r="K13" s="11"/>
      <c r="L13" s="11"/>
      <c r="M13" s="11"/>
      <c r="N13" s="12"/>
      <c r="O13" s="12"/>
      <c r="P13" s="12"/>
      <c r="Q13" s="12"/>
    </row>
    <row r="14" spans="1:17" x14ac:dyDescent="0.25">
      <c r="A14" s="11"/>
      <c r="B14" s="59"/>
      <c r="C14" s="59"/>
      <c r="D14" s="59"/>
      <c r="E14" s="11"/>
      <c r="F14" s="25"/>
      <c r="G14" s="11"/>
      <c r="H14" s="11"/>
      <c r="I14" s="11"/>
      <c r="J14" s="25"/>
      <c r="K14" s="11"/>
      <c r="L14" s="11"/>
      <c r="M14" s="11"/>
      <c r="N14" s="12"/>
      <c r="O14" s="12"/>
      <c r="P14" s="12"/>
      <c r="Q14" s="12"/>
    </row>
    <row r="15" spans="1:17" x14ac:dyDescent="0.25">
      <c r="A15" s="11"/>
      <c r="B15" s="59"/>
      <c r="C15" s="59"/>
      <c r="D15" s="59"/>
      <c r="E15" s="11"/>
      <c r="F15" s="25"/>
      <c r="G15" s="11"/>
      <c r="H15" s="11"/>
      <c r="I15" s="11"/>
      <c r="J15" s="11"/>
      <c r="K15" s="11"/>
      <c r="L15" s="11"/>
      <c r="M15" s="11"/>
      <c r="N15" s="12"/>
      <c r="O15" s="12"/>
      <c r="P15" s="12"/>
      <c r="Q15" s="12"/>
    </row>
    <row r="16" spans="1:17" x14ac:dyDescent="0.25">
      <c r="A16" s="59"/>
      <c r="B16" s="59"/>
      <c r="C16" s="59"/>
      <c r="D16" s="59"/>
      <c r="E16" s="11"/>
      <c r="F16" s="25"/>
      <c r="G16" s="11"/>
      <c r="H16" s="11"/>
      <c r="I16" s="11"/>
      <c r="J16" s="11"/>
      <c r="K16" s="11"/>
      <c r="L16" s="11"/>
      <c r="M16" s="11"/>
      <c r="N16" s="12"/>
      <c r="O16" s="12"/>
      <c r="P16" s="12"/>
      <c r="Q16" s="12"/>
    </row>
    <row r="17" spans="1:17" x14ac:dyDescent="0.25">
      <c r="A17" s="11"/>
      <c r="B17" s="59"/>
      <c r="C17" s="59"/>
      <c r="D17" s="11"/>
      <c r="E17" s="11"/>
      <c r="F17" s="25"/>
      <c r="G17" s="11"/>
      <c r="H17" s="11"/>
      <c r="I17" s="11"/>
      <c r="J17" s="11"/>
      <c r="K17" s="11"/>
      <c r="L17" s="11"/>
      <c r="M17" s="11"/>
      <c r="N17" s="12"/>
      <c r="O17" s="12"/>
      <c r="P17" s="12"/>
      <c r="Q17" s="12"/>
    </row>
    <row r="18" spans="1:17" x14ac:dyDescent="0.25">
      <c r="A18" s="11"/>
      <c r="B18" s="59"/>
      <c r="C18" s="59"/>
      <c r="D18" s="11"/>
      <c r="E18" s="11"/>
      <c r="F18" s="11"/>
      <c r="G18" s="11"/>
      <c r="H18" s="11"/>
      <c r="I18" s="11"/>
      <c r="J18" s="11"/>
      <c r="K18" s="11"/>
      <c r="L18" s="11"/>
      <c r="M18" s="11"/>
      <c r="N18" s="12"/>
      <c r="O18" s="12"/>
      <c r="P18" s="12"/>
      <c r="Q18" s="12"/>
    </row>
    <row r="19" spans="1:17" x14ac:dyDescent="0.25">
      <c r="A19" s="11"/>
      <c r="B19" s="59"/>
      <c r="C19" s="59"/>
      <c r="D19" s="11"/>
      <c r="E19" s="11"/>
      <c r="F19" s="11"/>
      <c r="G19" s="11"/>
      <c r="H19" s="11"/>
      <c r="I19" s="11"/>
      <c r="J19" s="11"/>
      <c r="K19" s="11"/>
      <c r="L19" s="11"/>
      <c r="M19" s="11"/>
      <c r="N19" s="12"/>
      <c r="O19" s="12"/>
      <c r="P19" s="12"/>
      <c r="Q19" s="12"/>
    </row>
    <row r="20" spans="1:17" x14ac:dyDescent="0.25">
      <c r="A20" s="11"/>
      <c r="B20" s="59"/>
      <c r="C20" s="59"/>
      <c r="D20" s="11"/>
      <c r="E20" s="11"/>
      <c r="F20" s="11"/>
      <c r="G20" s="11"/>
      <c r="H20" s="11"/>
      <c r="I20" s="11"/>
      <c r="J20" s="11"/>
      <c r="K20" s="11"/>
      <c r="L20" s="11"/>
      <c r="M20" s="11"/>
      <c r="N20" s="12"/>
      <c r="O20" s="12"/>
      <c r="P20" s="12"/>
      <c r="Q20" s="12"/>
    </row>
    <row r="21" spans="1:17" x14ac:dyDescent="0.25">
      <c r="A21" s="11"/>
      <c r="B21" s="59"/>
      <c r="C21" s="59"/>
      <c r="D21" s="59"/>
      <c r="E21" s="11"/>
      <c r="F21" s="11"/>
      <c r="G21" s="11"/>
      <c r="H21" s="11"/>
      <c r="I21" s="11"/>
      <c r="J21" s="11"/>
      <c r="K21" s="11"/>
      <c r="L21" s="11"/>
      <c r="M21" s="11"/>
      <c r="N21" s="12"/>
      <c r="O21" s="12"/>
      <c r="P21" s="12"/>
      <c r="Q21" s="12"/>
    </row>
    <row r="22" spans="1:17" x14ac:dyDescent="0.25">
      <c r="A22" s="11"/>
      <c r="B22" s="59"/>
      <c r="C22" s="59"/>
      <c r="D22" s="25"/>
      <c r="E22" s="25"/>
      <c r="F22" s="25"/>
      <c r="G22" s="11"/>
      <c r="H22" s="11"/>
      <c r="I22" s="11"/>
      <c r="J22" s="11"/>
      <c r="K22" s="11"/>
      <c r="L22" s="11"/>
      <c r="M22" s="11"/>
      <c r="N22" s="12"/>
      <c r="O22" s="12"/>
      <c r="P22" s="12"/>
      <c r="Q22" s="12"/>
    </row>
    <row r="23" spans="1:17" x14ac:dyDescent="0.25">
      <c r="A23" s="11"/>
      <c r="B23" s="59"/>
      <c r="C23" s="59"/>
      <c r="D23" s="25"/>
      <c r="E23" s="25"/>
      <c r="F23" s="25"/>
      <c r="G23" s="11"/>
      <c r="H23" s="11"/>
      <c r="I23" s="11"/>
      <c r="J23" s="11"/>
      <c r="K23" s="11"/>
      <c r="L23" s="11"/>
      <c r="M23" s="11"/>
      <c r="N23" s="12"/>
      <c r="O23" s="12"/>
      <c r="P23" s="12"/>
      <c r="Q23" s="12"/>
    </row>
    <row r="24" spans="1:17" x14ac:dyDescent="0.25">
      <c r="A24" s="11"/>
      <c r="B24" s="59"/>
      <c r="C24" s="59"/>
      <c r="D24" s="59"/>
      <c r="E24" s="11"/>
      <c r="F24" s="107"/>
      <c r="G24" s="11"/>
      <c r="H24" s="11"/>
      <c r="I24" s="11"/>
      <c r="J24" s="11"/>
      <c r="K24" s="11"/>
      <c r="L24" s="11"/>
      <c r="M24" s="11"/>
      <c r="N24" s="12"/>
      <c r="O24" s="12"/>
      <c r="P24" s="12"/>
      <c r="Q24" s="12"/>
    </row>
    <row r="25" spans="1:17" x14ac:dyDescent="0.25">
      <c r="A25" s="11"/>
      <c r="B25" s="59"/>
      <c r="C25" s="59"/>
      <c r="D25" s="11"/>
      <c r="E25" s="11"/>
      <c r="F25" s="56"/>
      <c r="G25" s="11"/>
      <c r="H25" s="11"/>
      <c r="I25" s="11"/>
      <c r="J25" s="11"/>
      <c r="K25" s="11"/>
      <c r="L25" s="11"/>
      <c r="M25" s="11"/>
      <c r="N25" s="12"/>
      <c r="O25" s="12"/>
      <c r="P25" s="12"/>
      <c r="Q25" s="12"/>
    </row>
    <row r="26" spans="1:17" x14ac:dyDescent="0.25">
      <c r="A26" s="11"/>
      <c r="B26" s="59"/>
      <c r="C26" s="59"/>
      <c r="D26" s="11"/>
      <c r="E26" s="11"/>
      <c r="F26" s="108"/>
      <c r="G26" s="11"/>
      <c r="H26" s="11"/>
      <c r="I26" s="11"/>
      <c r="J26" s="11"/>
      <c r="K26" s="11"/>
      <c r="L26" s="11"/>
      <c r="M26" s="11"/>
      <c r="N26" s="12"/>
      <c r="O26" s="12"/>
      <c r="P26" s="12"/>
      <c r="Q26" s="12"/>
    </row>
    <row r="27" spans="1:17" x14ac:dyDescent="0.25">
      <c r="A27" s="59"/>
      <c r="B27" s="59"/>
      <c r="C27" s="59"/>
      <c r="D27" s="11"/>
      <c r="E27" s="11"/>
      <c r="F27" s="108"/>
      <c r="G27" s="11"/>
      <c r="H27" s="11"/>
      <c r="I27" s="11"/>
      <c r="J27" s="11"/>
      <c r="K27" s="11"/>
      <c r="L27" s="11"/>
      <c r="M27" s="11"/>
      <c r="N27" s="12"/>
      <c r="O27" s="12"/>
      <c r="P27" s="12"/>
      <c r="Q27" s="12"/>
    </row>
    <row r="28" spans="1:17" x14ac:dyDescent="0.25">
      <c r="A28" s="11"/>
      <c r="B28" s="59"/>
      <c r="C28" s="59"/>
      <c r="D28" s="59"/>
      <c r="E28" s="11"/>
      <c r="F28" s="11"/>
      <c r="G28" s="11"/>
      <c r="H28" s="11"/>
      <c r="I28" s="11"/>
      <c r="J28" s="11"/>
      <c r="K28" s="11"/>
      <c r="L28" s="11"/>
      <c r="M28" s="11"/>
      <c r="N28" s="12"/>
      <c r="O28" s="12"/>
      <c r="P28" s="12"/>
      <c r="Q28" s="12"/>
    </row>
    <row r="29" spans="1:17" x14ac:dyDescent="0.25">
      <c r="A29" s="11"/>
      <c r="B29" s="59"/>
      <c r="C29" s="59"/>
      <c r="D29" s="59"/>
      <c r="E29" s="11"/>
      <c r="F29" s="11"/>
      <c r="G29" s="11"/>
      <c r="H29" s="11"/>
      <c r="I29" s="11"/>
      <c r="J29" s="11"/>
      <c r="K29" s="11"/>
      <c r="L29" s="11"/>
      <c r="M29" s="11"/>
      <c r="N29" s="12"/>
      <c r="O29" s="12"/>
      <c r="P29" s="12"/>
      <c r="Q29" s="12"/>
    </row>
    <row r="30" spans="1:17" x14ac:dyDescent="0.25">
      <c r="A30" s="59"/>
      <c r="B30" s="59"/>
      <c r="C30" s="59"/>
      <c r="D30" s="59"/>
      <c r="E30" s="11"/>
      <c r="F30" s="11"/>
      <c r="G30" s="11"/>
      <c r="H30" s="11"/>
      <c r="I30" s="11"/>
      <c r="J30" s="11"/>
      <c r="K30" s="11"/>
      <c r="L30" s="11"/>
      <c r="M30" s="11"/>
      <c r="N30" s="12"/>
      <c r="O30" s="12"/>
      <c r="P30" s="12"/>
      <c r="Q30" s="12"/>
    </row>
    <row r="31" spans="1:17" x14ac:dyDescent="0.25">
      <c r="A31" s="59"/>
      <c r="B31" s="59"/>
      <c r="C31" s="59"/>
      <c r="D31" s="59"/>
      <c r="E31" s="11"/>
      <c r="F31" s="11"/>
      <c r="G31" s="11"/>
      <c r="H31" s="11"/>
      <c r="I31" s="11"/>
      <c r="J31" s="11"/>
      <c r="K31" s="11"/>
      <c r="L31" s="11"/>
      <c r="M31" s="11"/>
      <c r="N31" s="12"/>
      <c r="O31" s="12"/>
      <c r="P31" s="12"/>
      <c r="Q31" s="12"/>
    </row>
    <row r="32" spans="1:17" x14ac:dyDescent="0.25">
      <c r="A32" s="59"/>
      <c r="B32" s="59"/>
      <c r="C32" s="59"/>
      <c r="D32" s="59"/>
      <c r="E32" s="11"/>
      <c r="F32" s="11"/>
      <c r="G32" s="11"/>
      <c r="H32" s="11"/>
      <c r="I32" s="11"/>
      <c r="J32" s="11"/>
      <c r="K32" s="11"/>
      <c r="L32" s="11"/>
      <c r="M32" s="11"/>
      <c r="N32" s="12"/>
      <c r="O32" s="12"/>
      <c r="P32" s="12"/>
      <c r="Q32" s="12"/>
    </row>
    <row r="33" spans="1:17" x14ac:dyDescent="0.25">
      <c r="A33" s="59"/>
      <c r="B33" s="59"/>
      <c r="C33" s="59"/>
      <c r="D33" s="59"/>
      <c r="E33" s="11"/>
      <c r="F33" s="11"/>
      <c r="G33" s="11"/>
      <c r="H33" s="11"/>
      <c r="I33" s="11"/>
      <c r="J33" s="11"/>
      <c r="K33" s="11"/>
      <c r="L33" s="11"/>
      <c r="M33" s="11"/>
      <c r="N33" s="12"/>
      <c r="O33" s="12"/>
      <c r="P33" s="12"/>
      <c r="Q33" s="12"/>
    </row>
    <row r="34" spans="1:17" x14ac:dyDescent="0.25">
      <c r="A34" s="59"/>
      <c r="B34" s="59"/>
      <c r="C34" s="59"/>
      <c r="D34" s="59"/>
      <c r="E34" s="11"/>
      <c r="F34" s="11"/>
      <c r="G34" s="11"/>
      <c r="H34" s="11"/>
      <c r="I34" s="11"/>
      <c r="J34" s="11"/>
      <c r="K34" s="11"/>
      <c r="L34" s="11"/>
      <c r="M34" s="11"/>
      <c r="N34" s="12"/>
      <c r="O34" s="12"/>
      <c r="P34" s="12"/>
      <c r="Q34" s="12"/>
    </row>
    <row r="35" spans="1:17" x14ac:dyDescent="0.25">
      <c r="A35" s="59"/>
      <c r="B35" s="59"/>
      <c r="C35" s="59"/>
      <c r="D35" s="59"/>
      <c r="E35" s="11"/>
      <c r="F35" s="11"/>
      <c r="G35" s="11"/>
      <c r="H35" s="11"/>
      <c r="I35" s="11"/>
      <c r="J35" s="11"/>
      <c r="K35" s="11"/>
      <c r="L35" s="11"/>
      <c r="M35" s="11"/>
      <c r="N35" s="12"/>
      <c r="O35" s="12"/>
      <c r="P35" s="12"/>
      <c r="Q35" s="12"/>
    </row>
    <row r="36" spans="1:17" x14ac:dyDescent="0.25">
      <c r="A36" s="59"/>
      <c r="B36" s="59"/>
      <c r="C36" s="59"/>
      <c r="D36" s="59"/>
      <c r="E36" s="11"/>
      <c r="F36" s="11"/>
      <c r="G36" s="11"/>
      <c r="H36" s="11"/>
      <c r="I36" s="11"/>
      <c r="J36" s="11"/>
      <c r="K36" s="11"/>
      <c r="L36" s="11"/>
      <c r="M36" s="11"/>
      <c r="N36" s="12"/>
      <c r="O36" s="12"/>
      <c r="P36" s="12"/>
      <c r="Q36" s="12"/>
    </row>
    <row r="37" spans="1:17" x14ac:dyDescent="0.25">
      <c r="A37" s="11"/>
      <c r="B37" s="11"/>
      <c r="C37" s="11"/>
      <c r="D37" s="11"/>
      <c r="E37" s="11"/>
      <c r="F37" s="11"/>
      <c r="G37" s="11"/>
      <c r="H37" s="11"/>
      <c r="I37" s="11"/>
      <c r="J37" s="11"/>
      <c r="K37" s="11"/>
      <c r="L37" s="11"/>
      <c r="M37" s="11"/>
      <c r="N37" s="12"/>
      <c r="O37" s="12"/>
      <c r="P37" s="12"/>
      <c r="Q37" s="12"/>
    </row>
    <row r="38" spans="1:17" x14ac:dyDescent="0.25">
      <c r="A38" s="11"/>
      <c r="B38" s="11"/>
      <c r="C38" s="11"/>
      <c r="D38" s="11"/>
      <c r="E38" s="11"/>
      <c r="F38" s="11"/>
      <c r="G38" s="11"/>
      <c r="H38" s="11"/>
      <c r="I38" s="11"/>
      <c r="J38" s="11"/>
      <c r="K38" s="11"/>
      <c r="L38" s="11"/>
      <c r="M38" s="11"/>
      <c r="N38" s="12"/>
      <c r="O38" s="12"/>
      <c r="P38" s="12"/>
      <c r="Q38" s="12"/>
    </row>
    <row r="39" spans="1:17" x14ac:dyDescent="0.25">
      <c r="A39" s="11"/>
      <c r="B39" s="11"/>
      <c r="C39" s="11"/>
      <c r="D39" s="11"/>
      <c r="E39" s="11"/>
      <c r="F39" s="11"/>
      <c r="G39" s="11"/>
      <c r="H39" s="11"/>
      <c r="I39" s="11"/>
      <c r="J39" s="11"/>
      <c r="K39" s="11"/>
      <c r="L39" s="11"/>
      <c r="M39" s="11"/>
      <c r="N39" s="12"/>
      <c r="O39" s="12"/>
      <c r="P39" s="12"/>
      <c r="Q39" s="12"/>
    </row>
    <row r="40" spans="1:17" x14ac:dyDescent="0.25">
      <c r="A40" s="11"/>
      <c r="B40" s="11"/>
      <c r="C40" s="11"/>
      <c r="D40" s="11"/>
      <c r="E40" s="11"/>
      <c r="F40" s="11"/>
      <c r="G40" s="11"/>
      <c r="H40" s="11"/>
      <c r="I40" s="11"/>
      <c r="J40" s="11"/>
      <c r="K40" s="11"/>
      <c r="L40" s="11"/>
      <c r="M40" s="11"/>
      <c r="N40" s="12"/>
      <c r="O40" s="12"/>
      <c r="P40" s="12"/>
      <c r="Q40" s="12"/>
    </row>
    <row r="41" spans="1:17" x14ac:dyDescent="0.25">
      <c r="A41" s="11"/>
      <c r="B41" s="11"/>
      <c r="C41" s="11"/>
      <c r="D41" s="11"/>
      <c r="E41" s="11"/>
      <c r="F41" s="11"/>
      <c r="G41" s="11"/>
      <c r="H41" s="11"/>
      <c r="I41" s="11"/>
      <c r="J41" s="11"/>
      <c r="K41" s="11"/>
      <c r="L41" s="11"/>
      <c r="M41" s="11"/>
      <c r="N41" s="12"/>
      <c r="O41" s="12"/>
      <c r="P41" s="12"/>
      <c r="Q41" s="12"/>
    </row>
    <row r="42" spans="1:17" x14ac:dyDescent="0.25">
      <c r="A42" s="11"/>
      <c r="B42" s="11"/>
      <c r="C42" s="11"/>
      <c r="D42" s="11"/>
      <c r="E42" s="11"/>
      <c r="F42" s="11"/>
      <c r="G42" s="11"/>
      <c r="H42" s="11"/>
      <c r="I42" s="11"/>
      <c r="J42" s="11"/>
      <c r="K42" s="11"/>
      <c r="L42" s="11"/>
      <c r="M42" s="11"/>
      <c r="N42" s="12"/>
      <c r="O42" s="12"/>
      <c r="P42" s="12"/>
      <c r="Q42" s="12"/>
    </row>
    <row r="43" spans="1:17" x14ac:dyDescent="0.25">
      <c r="A43" s="11"/>
      <c r="B43" s="11"/>
      <c r="C43" s="11"/>
      <c r="D43" s="11"/>
      <c r="E43" s="11"/>
      <c r="F43" s="11"/>
      <c r="G43" s="11"/>
      <c r="H43" s="11"/>
      <c r="I43" s="11"/>
      <c r="J43" s="11"/>
      <c r="K43" s="11"/>
      <c r="L43" s="11"/>
      <c r="M43" s="11"/>
      <c r="N43" s="12"/>
      <c r="O43" s="12"/>
      <c r="P43" s="12"/>
      <c r="Q43" s="12"/>
    </row>
    <row r="44" spans="1:17" x14ac:dyDescent="0.25">
      <c r="A44" s="11"/>
      <c r="B44" s="11"/>
      <c r="C44" s="11"/>
      <c r="D44" s="11"/>
      <c r="E44" s="11"/>
      <c r="F44" s="11"/>
      <c r="G44" s="11"/>
      <c r="H44" s="11"/>
      <c r="I44" s="57"/>
      <c r="J44" s="12"/>
      <c r="K44" s="11"/>
      <c r="L44" s="11"/>
      <c r="M44" s="11"/>
      <c r="N44" s="12"/>
      <c r="O44" s="12"/>
      <c r="P44" s="12"/>
      <c r="Q44" s="12"/>
    </row>
    <row r="45" spans="1:17" x14ac:dyDescent="0.25">
      <c r="A45" s="11"/>
      <c r="B45" s="11"/>
      <c r="C45" s="11"/>
      <c r="D45" s="11"/>
      <c r="E45" s="11"/>
      <c r="F45" s="11"/>
      <c r="G45" s="11"/>
      <c r="H45" s="11"/>
      <c r="I45" s="11"/>
      <c r="J45" s="12"/>
      <c r="K45" s="11"/>
      <c r="L45" s="11"/>
      <c r="M45" s="11"/>
      <c r="N45" s="12"/>
      <c r="O45" s="12"/>
      <c r="P45" s="12"/>
      <c r="Q45" s="12"/>
    </row>
    <row r="46" spans="1:17" x14ac:dyDescent="0.25">
      <c r="A46" s="11"/>
      <c r="B46" s="11"/>
      <c r="C46" s="11"/>
      <c r="D46" s="11"/>
      <c r="E46" s="11"/>
      <c r="F46" s="11"/>
      <c r="G46" s="11"/>
      <c r="H46" s="11"/>
      <c r="I46" s="11"/>
      <c r="J46" s="12"/>
      <c r="K46" s="11"/>
      <c r="L46" s="11"/>
      <c r="M46" s="11"/>
      <c r="N46" s="12"/>
      <c r="O46" s="12"/>
      <c r="P46" s="12"/>
      <c r="Q46" s="12"/>
    </row>
    <row r="47" spans="1:17" x14ac:dyDescent="0.25">
      <c r="A47" s="11"/>
      <c r="B47" s="11"/>
      <c r="C47" s="11"/>
      <c r="D47" s="11"/>
      <c r="E47" s="11"/>
      <c r="F47" s="11"/>
      <c r="G47" s="11"/>
      <c r="H47" s="57"/>
      <c r="I47" s="11"/>
      <c r="J47" s="12"/>
      <c r="K47" s="11"/>
      <c r="L47" s="56"/>
      <c r="M47" s="56"/>
      <c r="N47" s="55"/>
      <c r="O47" s="55"/>
      <c r="P47" s="12"/>
      <c r="Q47" s="12"/>
    </row>
    <row r="48" spans="1:17" x14ac:dyDescent="0.25">
      <c r="A48" s="11"/>
      <c r="B48" s="11"/>
      <c r="C48" s="11"/>
      <c r="D48" s="11"/>
      <c r="E48" s="11"/>
      <c r="F48" s="11"/>
      <c r="G48" s="11"/>
      <c r="H48" s="11"/>
      <c r="I48" s="11"/>
      <c r="J48" s="12"/>
      <c r="K48" s="11"/>
      <c r="L48" s="11"/>
      <c r="M48" s="11"/>
      <c r="N48" s="12"/>
      <c r="O48" s="12"/>
      <c r="P48" s="12"/>
      <c r="Q48" s="12"/>
    </row>
    <row r="49" spans="1:17" x14ac:dyDescent="0.25">
      <c r="A49" s="11"/>
      <c r="B49" s="11"/>
      <c r="C49" s="11"/>
      <c r="D49" s="11"/>
      <c r="E49" s="11"/>
      <c r="F49" s="11"/>
      <c r="G49" s="11"/>
      <c r="H49" s="11"/>
      <c r="I49" s="11"/>
      <c r="J49" s="12"/>
      <c r="K49" s="11"/>
      <c r="L49" s="11"/>
      <c r="M49" s="11"/>
      <c r="N49" s="12"/>
      <c r="O49" s="12"/>
      <c r="P49" s="12"/>
      <c r="Q49" s="12"/>
    </row>
    <row r="50" spans="1:17" x14ac:dyDescent="0.25">
      <c r="A50" s="11"/>
      <c r="B50" s="11"/>
      <c r="C50" s="11"/>
      <c r="D50" s="11"/>
      <c r="E50" s="11"/>
      <c r="F50" s="11"/>
      <c r="G50" s="11"/>
      <c r="H50" s="11"/>
      <c r="I50" s="11"/>
      <c r="J50" s="11"/>
      <c r="K50" s="11"/>
      <c r="L50" s="11"/>
      <c r="M50" s="11"/>
      <c r="N50" s="12"/>
      <c r="O50" s="12"/>
      <c r="P50" s="12"/>
      <c r="Q50" s="12"/>
    </row>
    <row r="51" spans="1:17" x14ac:dyDescent="0.25">
      <c r="A51" s="11"/>
      <c r="B51" s="11"/>
      <c r="C51" s="11"/>
      <c r="D51" s="11"/>
      <c r="E51" s="11"/>
      <c r="F51" s="11"/>
      <c r="G51" s="11"/>
      <c r="H51" s="11"/>
      <c r="I51" s="11"/>
      <c r="J51" s="11"/>
      <c r="K51" s="11"/>
      <c r="L51" s="11"/>
      <c r="M51" s="11"/>
      <c r="N51" s="12"/>
      <c r="O51" s="12"/>
      <c r="P51" s="12"/>
      <c r="Q51" s="12"/>
    </row>
    <row r="52" spans="1:17" x14ac:dyDescent="0.25">
      <c r="A52" s="11"/>
      <c r="B52" s="11"/>
      <c r="C52" s="11"/>
      <c r="D52" s="11"/>
      <c r="E52" s="11"/>
      <c r="F52" s="11"/>
      <c r="G52" s="11"/>
      <c r="H52" s="11"/>
      <c r="I52" s="11"/>
      <c r="J52" s="11"/>
      <c r="K52" s="11"/>
      <c r="L52" s="11"/>
      <c r="M52" s="11"/>
      <c r="N52" s="12"/>
      <c r="O52" s="12"/>
      <c r="P52" s="12"/>
      <c r="Q52" s="12"/>
    </row>
    <row r="53" spans="1:17" x14ac:dyDescent="0.25">
      <c r="A53" s="11"/>
      <c r="B53" s="11"/>
      <c r="C53" s="11"/>
      <c r="D53" s="11"/>
      <c r="E53" s="11"/>
      <c r="F53" s="11"/>
      <c r="G53" s="11"/>
      <c r="H53" s="11"/>
      <c r="I53" s="11"/>
      <c r="J53" s="11"/>
      <c r="K53" s="11"/>
      <c r="L53" s="11"/>
      <c r="M53" s="11"/>
      <c r="N53" s="12"/>
      <c r="O53" s="12"/>
      <c r="P53" s="12"/>
      <c r="Q53" s="12"/>
    </row>
    <row r="54" spans="1:17" x14ac:dyDescent="0.25">
      <c r="A54" s="11"/>
      <c r="B54" s="11"/>
      <c r="C54" s="11"/>
      <c r="D54" s="11"/>
      <c r="E54" s="11"/>
      <c r="F54" s="11"/>
      <c r="G54" s="11"/>
      <c r="H54" s="11"/>
      <c r="I54" s="11"/>
      <c r="J54" s="11"/>
      <c r="K54" s="11"/>
      <c r="L54" s="11"/>
      <c r="M54" s="11"/>
      <c r="N54" s="12"/>
      <c r="O54" s="12"/>
      <c r="P54" s="12"/>
      <c r="Q54" s="12"/>
    </row>
    <row r="55" spans="1:17" x14ac:dyDescent="0.25">
      <c r="A55" s="11"/>
      <c r="B55" s="11"/>
      <c r="C55" s="11"/>
      <c r="D55" s="11"/>
      <c r="E55" s="11"/>
      <c r="F55" s="11"/>
      <c r="G55" s="11"/>
      <c r="H55" s="11"/>
      <c r="I55" s="11"/>
      <c r="J55" s="12"/>
      <c r="K55" s="12"/>
      <c r="L55" s="12"/>
      <c r="M55" s="12"/>
      <c r="N55" s="12"/>
      <c r="O55" s="12"/>
      <c r="P55" s="12"/>
      <c r="Q55" s="12"/>
    </row>
    <row r="56" spans="1:17" x14ac:dyDescent="0.25">
      <c r="A56" s="11"/>
      <c r="B56" s="11"/>
      <c r="C56" s="11"/>
      <c r="D56" s="11"/>
      <c r="E56" s="11"/>
      <c r="F56" s="11"/>
      <c r="G56" s="11"/>
      <c r="H56" s="11"/>
      <c r="I56" s="11"/>
      <c r="J56" s="12"/>
      <c r="K56" s="12"/>
      <c r="L56" s="12"/>
      <c r="M56" s="12"/>
      <c r="N56" s="12"/>
      <c r="O56" s="12"/>
      <c r="P56" s="12"/>
      <c r="Q56" s="12"/>
    </row>
    <row r="57" spans="1:17" x14ac:dyDescent="0.25">
      <c r="A57" s="11"/>
      <c r="B57" s="11"/>
      <c r="C57" s="11"/>
      <c r="D57" s="11"/>
      <c r="E57" s="11"/>
      <c r="F57" s="11"/>
      <c r="G57" s="11"/>
      <c r="H57" s="11"/>
      <c r="I57" s="11"/>
      <c r="J57" s="12"/>
      <c r="K57" s="12"/>
      <c r="L57" s="12"/>
      <c r="M57" s="12"/>
      <c r="N57" s="12"/>
      <c r="O57" s="12"/>
      <c r="P57" s="12"/>
      <c r="Q57" s="12"/>
    </row>
    <row r="58" spans="1:17" x14ac:dyDescent="0.25">
      <c r="A58" s="11"/>
      <c r="B58" s="11"/>
      <c r="C58" s="11"/>
      <c r="D58" s="11"/>
      <c r="E58" s="11"/>
      <c r="F58" s="11"/>
      <c r="G58" s="11"/>
      <c r="H58" s="11"/>
      <c r="I58" s="11"/>
      <c r="J58" s="12"/>
      <c r="K58" s="12"/>
      <c r="L58" s="12"/>
      <c r="M58" s="12"/>
      <c r="N58" s="12"/>
      <c r="O58" s="12"/>
      <c r="P58" s="12"/>
      <c r="Q58" s="12"/>
    </row>
    <row r="59" spans="1:17" x14ac:dyDescent="0.25">
      <c r="A59" s="11"/>
      <c r="B59" s="11"/>
      <c r="C59" s="11"/>
      <c r="D59" s="11"/>
      <c r="E59" s="11"/>
      <c r="F59" s="11"/>
      <c r="G59" s="11"/>
      <c r="H59" s="11"/>
      <c r="I59" s="11"/>
      <c r="J59" s="12"/>
      <c r="K59" s="12"/>
      <c r="L59" s="12"/>
      <c r="M59" s="12"/>
      <c r="N59" s="12"/>
      <c r="O59" s="12"/>
      <c r="P59" s="12"/>
      <c r="Q59" s="12"/>
    </row>
    <row r="60" spans="1:17" x14ac:dyDescent="0.25">
      <c r="A60" s="11"/>
      <c r="B60" s="11"/>
      <c r="C60" s="11"/>
      <c r="D60" s="11"/>
      <c r="E60" s="11"/>
      <c r="F60" s="11"/>
      <c r="G60" s="11"/>
      <c r="H60" s="11"/>
      <c r="I60" s="11"/>
      <c r="J60" s="12"/>
      <c r="K60" s="12"/>
      <c r="L60" s="12"/>
      <c r="M60" s="12"/>
      <c r="N60" s="12"/>
      <c r="O60" s="12"/>
      <c r="P60" s="12"/>
      <c r="Q60" s="12"/>
    </row>
    <row r="61" spans="1:17" x14ac:dyDescent="0.25">
      <c r="A61" s="12"/>
      <c r="C61" s="12"/>
      <c r="D61" s="12"/>
      <c r="E61" s="12"/>
      <c r="F61" s="12"/>
      <c r="G61" s="12"/>
      <c r="H61" s="12"/>
      <c r="I61" s="12"/>
      <c r="J61" s="12"/>
      <c r="K61" s="12"/>
      <c r="L61" s="12"/>
      <c r="M61" s="12"/>
      <c r="N61" s="12"/>
      <c r="O61" s="12"/>
      <c r="P61" s="12"/>
      <c r="Q61" s="12"/>
    </row>
    <row r="62" spans="1:17" x14ac:dyDescent="0.25">
      <c r="A62" s="12"/>
      <c r="C62" s="12"/>
      <c r="D62" s="12"/>
      <c r="E62" s="12"/>
      <c r="F62" s="12"/>
      <c r="G62" s="12"/>
      <c r="H62" s="12"/>
      <c r="I62" s="12"/>
      <c r="J62" s="12"/>
      <c r="K62" s="12"/>
      <c r="L62" s="12"/>
      <c r="M62" s="12"/>
      <c r="N62" s="12"/>
      <c r="O62" s="12"/>
      <c r="P62" s="12"/>
      <c r="Q62" s="12"/>
    </row>
    <row r="63" spans="1:17" x14ac:dyDescent="0.25">
      <c r="A63" s="12"/>
      <c r="C63" s="12"/>
      <c r="D63" s="12"/>
      <c r="E63" s="12"/>
      <c r="F63" s="12"/>
      <c r="G63" s="12"/>
      <c r="H63" s="12"/>
      <c r="I63" s="12"/>
      <c r="J63" s="12"/>
      <c r="K63" s="12"/>
      <c r="L63" s="12"/>
      <c r="M63" s="12"/>
      <c r="N63" s="12"/>
      <c r="O63" s="12"/>
      <c r="P63" s="12"/>
      <c r="Q63" s="12"/>
    </row>
    <row r="64" spans="1:17" x14ac:dyDescent="0.25">
      <c r="A64" s="12"/>
      <c r="C64" s="12"/>
      <c r="D64" s="12"/>
      <c r="E64" s="12"/>
      <c r="F64" s="12"/>
      <c r="G64" s="12"/>
      <c r="H64" s="12"/>
      <c r="I64" s="12"/>
      <c r="J64" s="12"/>
      <c r="K64" s="12"/>
      <c r="L64" s="12"/>
      <c r="M64" s="12"/>
      <c r="N64" s="12"/>
      <c r="O64" s="12"/>
      <c r="P64" s="12"/>
      <c r="Q64" s="12"/>
    </row>
    <row r="65" spans="1:17" x14ac:dyDescent="0.25">
      <c r="A65" s="12"/>
      <c r="C65" s="12"/>
      <c r="D65" s="12"/>
      <c r="E65" s="12"/>
      <c r="F65" s="12"/>
      <c r="G65" s="12"/>
      <c r="H65" s="12"/>
      <c r="I65" s="12"/>
      <c r="J65" s="12"/>
      <c r="K65" s="12"/>
      <c r="L65" s="12"/>
      <c r="M65" s="12"/>
      <c r="N65" s="12"/>
      <c r="O65" s="12"/>
      <c r="P65" s="12"/>
      <c r="Q65" s="12"/>
    </row>
    <row r="66" spans="1:17" x14ac:dyDescent="0.25">
      <c r="A66" s="12"/>
      <c r="C66" s="12"/>
      <c r="D66" s="12"/>
      <c r="E66" s="12"/>
      <c r="F66" s="12"/>
      <c r="G66" s="12"/>
      <c r="H66" s="12"/>
      <c r="I66" s="12"/>
      <c r="J66" s="12"/>
      <c r="K66" s="12"/>
      <c r="L66" s="12"/>
      <c r="M66" s="12"/>
      <c r="N66" s="12"/>
      <c r="O66" s="12"/>
      <c r="P66" s="12"/>
      <c r="Q66" s="12"/>
    </row>
    <row r="67" spans="1:17" x14ac:dyDescent="0.25">
      <c r="A67" s="12"/>
      <c r="C67" s="12"/>
      <c r="D67" s="12"/>
      <c r="E67" s="12"/>
      <c r="F67" s="12"/>
      <c r="G67" s="12"/>
      <c r="H67" s="12"/>
      <c r="I67" s="12"/>
      <c r="J67" s="12"/>
      <c r="K67" s="12"/>
      <c r="L67" s="12"/>
      <c r="M67" s="12"/>
      <c r="N67" s="12"/>
      <c r="O67" s="12"/>
      <c r="P67" s="12"/>
      <c r="Q67" s="12"/>
    </row>
    <row r="68" spans="1:17" x14ac:dyDescent="0.25">
      <c r="A68" s="12"/>
      <c r="C68" s="12"/>
      <c r="D68" s="12"/>
      <c r="E68" s="12"/>
      <c r="F68" s="12"/>
      <c r="G68" s="12"/>
      <c r="H68" s="12"/>
      <c r="I68" s="12"/>
      <c r="J68" s="12"/>
      <c r="K68" s="12"/>
      <c r="L68" s="12"/>
      <c r="M68" s="12"/>
      <c r="N68" s="12"/>
      <c r="O68" s="12"/>
      <c r="P68" s="12"/>
      <c r="Q68" s="12"/>
    </row>
    <row r="69" spans="1:17" x14ac:dyDescent="0.25">
      <c r="A69" s="12"/>
      <c r="C69" s="12"/>
      <c r="D69" s="12"/>
      <c r="E69" s="12"/>
      <c r="F69" s="12"/>
      <c r="G69" s="12"/>
      <c r="H69" s="12"/>
      <c r="I69" s="12"/>
      <c r="J69" s="12"/>
      <c r="K69" s="12"/>
      <c r="L69" s="12"/>
      <c r="M69" s="12"/>
      <c r="N69" s="12"/>
      <c r="O69" s="12"/>
      <c r="P69" s="12"/>
      <c r="Q69" s="12"/>
    </row>
    <row r="70" spans="1:17" x14ac:dyDescent="0.25">
      <c r="A70" s="12"/>
      <c r="C70" s="12"/>
      <c r="D70" s="12"/>
      <c r="E70" s="12"/>
      <c r="F70" s="12"/>
      <c r="G70" s="12"/>
      <c r="H70" s="12"/>
      <c r="I70" s="12"/>
      <c r="J70" s="12"/>
      <c r="K70" s="12"/>
      <c r="L70" s="12"/>
      <c r="M70" s="12"/>
      <c r="N70" s="12"/>
      <c r="O70" s="12"/>
      <c r="P70" s="12"/>
      <c r="Q70" s="12"/>
    </row>
    <row r="71" spans="1:17" x14ac:dyDescent="0.25">
      <c r="A71" s="12"/>
      <c r="C71" s="12"/>
      <c r="D71" s="12"/>
      <c r="E71" s="12"/>
      <c r="F71" s="12"/>
      <c r="G71" s="12"/>
      <c r="H71" s="12"/>
      <c r="I71" s="12"/>
      <c r="J71" s="12"/>
      <c r="K71" s="12"/>
      <c r="L71" s="12"/>
      <c r="M71" s="12"/>
      <c r="N71" s="12"/>
      <c r="O71" s="12"/>
      <c r="P71" s="12"/>
      <c r="Q71" s="12"/>
    </row>
    <row r="72" spans="1:17" x14ac:dyDescent="0.25">
      <c r="A72" s="12"/>
      <c r="C72" s="12"/>
      <c r="D72" s="12"/>
      <c r="E72" s="12"/>
      <c r="F72" s="12"/>
      <c r="G72" s="12"/>
      <c r="H72" s="12"/>
      <c r="I72" s="12"/>
      <c r="J72" s="12"/>
      <c r="K72" s="12"/>
      <c r="L72" s="12"/>
      <c r="M72" s="12"/>
      <c r="N72" s="12"/>
      <c r="O72" s="12"/>
      <c r="P72" s="12"/>
      <c r="Q72" s="12"/>
    </row>
    <row r="73" spans="1:17" x14ac:dyDescent="0.25">
      <c r="A73" s="12"/>
      <c r="C73" s="12"/>
      <c r="D73" s="12"/>
      <c r="E73" s="12"/>
      <c r="F73" s="12"/>
      <c r="G73" s="12"/>
      <c r="H73" s="12"/>
      <c r="I73" s="12"/>
      <c r="J73" s="12"/>
      <c r="K73" s="12"/>
      <c r="L73" s="12"/>
      <c r="M73" s="12"/>
      <c r="N73" s="12"/>
      <c r="O73" s="12"/>
      <c r="P73" s="12"/>
      <c r="Q73" s="12"/>
    </row>
    <row r="74" spans="1:17" x14ac:dyDescent="0.25">
      <c r="A74" s="12"/>
      <c r="C74" s="12"/>
      <c r="D74" s="12"/>
      <c r="E74" s="12"/>
      <c r="F74" s="12"/>
      <c r="G74" s="12"/>
      <c r="H74" s="12"/>
      <c r="I74" s="12"/>
      <c r="J74" s="12"/>
      <c r="K74" s="12"/>
      <c r="L74" s="12"/>
      <c r="M74" s="12"/>
      <c r="N74" s="12"/>
      <c r="O74" s="12"/>
      <c r="P74" s="12"/>
      <c r="Q74" s="12"/>
    </row>
    <row r="75" spans="1:17" x14ac:dyDescent="0.25">
      <c r="A75" s="12"/>
      <c r="C75" s="12"/>
      <c r="D75" s="12"/>
      <c r="E75" s="12"/>
      <c r="F75" s="12"/>
      <c r="G75" s="12"/>
      <c r="H75" s="12"/>
      <c r="I75" s="12"/>
      <c r="J75" s="12"/>
      <c r="K75" s="12"/>
      <c r="L75" s="12"/>
      <c r="M75" s="12"/>
      <c r="N75" s="12"/>
      <c r="O75" s="12"/>
      <c r="P75" s="12"/>
      <c r="Q75" s="12"/>
    </row>
    <row r="76" spans="1:17" x14ac:dyDescent="0.25">
      <c r="A76" s="12"/>
      <c r="C76" s="12"/>
      <c r="D76" s="12"/>
      <c r="E76" s="12"/>
      <c r="F76" s="12"/>
      <c r="G76" s="12"/>
      <c r="H76" s="12"/>
      <c r="I76" s="12"/>
      <c r="J76" s="12"/>
      <c r="K76" s="12"/>
      <c r="L76" s="12"/>
      <c r="M76" s="12"/>
      <c r="N76" s="12"/>
      <c r="O76" s="12"/>
      <c r="P76" s="12"/>
      <c r="Q76" s="12"/>
    </row>
    <row r="77" spans="1:17" x14ac:dyDescent="0.25">
      <c r="A77" s="12"/>
      <c r="C77" s="12"/>
      <c r="D77" s="12"/>
      <c r="E77" s="12"/>
      <c r="F77" s="12"/>
      <c r="G77" s="12"/>
      <c r="H77" s="12"/>
      <c r="I77" s="12"/>
      <c r="J77" s="12"/>
      <c r="K77" s="12"/>
      <c r="L77" s="12"/>
      <c r="M77" s="12"/>
      <c r="N77" s="12"/>
      <c r="O77" s="12"/>
      <c r="P77" s="12"/>
      <c r="Q77" s="12"/>
    </row>
    <row r="78" spans="1:17" x14ac:dyDescent="0.25">
      <c r="A78" s="12"/>
      <c r="C78" s="12"/>
      <c r="D78" s="12"/>
      <c r="E78" s="12"/>
      <c r="F78" s="12"/>
      <c r="G78" s="12"/>
      <c r="H78" s="12"/>
      <c r="I78" s="12"/>
      <c r="J78" s="12"/>
      <c r="K78" s="12"/>
      <c r="L78" s="12"/>
      <c r="M78" s="12"/>
      <c r="N78" s="12"/>
      <c r="O78" s="12"/>
      <c r="P78" s="12"/>
      <c r="Q78" s="12"/>
    </row>
    <row r="79" spans="1:17" x14ac:dyDescent="0.25">
      <c r="A79" s="12"/>
      <c r="C79" s="12"/>
      <c r="D79" s="12"/>
      <c r="E79" s="12"/>
      <c r="F79" s="12"/>
      <c r="G79" s="12"/>
      <c r="H79" s="12"/>
      <c r="I79" s="12"/>
      <c r="J79" s="12"/>
      <c r="K79" s="12"/>
      <c r="L79" s="12"/>
      <c r="M79" s="12"/>
      <c r="N79" s="12"/>
      <c r="O79" s="12"/>
      <c r="P79" s="12"/>
      <c r="Q79" s="12"/>
    </row>
    <row r="80" spans="1:17" x14ac:dyDescent="0.25">
      <c r="A80" s="12"/>
      <c r="C80" s="12"/>
      <c r="D80" s="12"/>
      <c r="E80" s="12"/>
      <c r="F80" s="12"/>
      <c r="G80" s="12"/>
      <c r="H80" s="12"/>
      <c r="I80" s="12"/>
      <c r="J80" s="12"/>
      <c r="K80" s="12"/>
      <c r="L80" s="12"/>
      <c r="M80" s="12"/>
      <c r="N80" s="12"/>
      <c r="O80" s="12"/>
      <c r="P80" s="12"/>
      <c r="Q80" s="12"/>
    </row>
    <row r="81" spans="1:17" x14ac:dyDescent="0.25">
      <c r="A81" s="12"/>
      <c r="C81" s="12"/>
      <c r="D81" s="12"/>
      <c r="E81" s="12"/>
      <c r="F81" s="12"/>
      <c r="G81" s="12"/>
      <c r="H81" s="12"/>
      <c r="I81" s="12"/>
      <c r="J81" s="12"/>
      <c r="K81" s="12"/>
      <c r="L81" s="12"/>
      <c r="M81" s="12"/>
      <c r="N81" s="12"/>
      <c r="O81" s="12"/>
      <c r="P81" s="12"/>
      <c r="Q81" s="12"/>
    </row>
    <row r="82" spans="1:17" x14ac:dyDescent="0.25">
      <c r="A82" s="12"/>
      <c r="C82" s="12"/>
      <c r="D82" s="12"/>
      <c r="E82" s="12"/>
      <c r="F82" s="12"/>
      <c r="G82" s="12"/>
      <c r="H82" s="12"/>
      <c r="I82" s="12"/>
      <c r="J82" s="12"/>
      <c r="K82" s="12"/>
      <c r="L82" s="12"/>
      <c r="M82" s="12"/>
      <c r="N82" s="12"/>
      <c r="O82" s="12"/>
      <c r="P82" s="12"/>
      <c r="Q82" s="12"/>
    </row>
    <row r="83" spans="1:17" x14ac:dyDescent="0.25">
      <c r="A83" s="12"/>
      <c r="C83" s="12"/>
      <c r="D83" s="12"/>
      <c r="E83" s="12"/>
      <c r="F83" s="12"/>
      <c r="G83" s="12"/>
      <c r="H83" s="12"/>
      <c r="I83" s="12"/>
      <c r="J83" s="12"/>
      <c r="K83" s="12"/>
      <c r="L83" s="12"/>
      <c r="M83" s="12"/>
      <c r="N83" s="12"/>
      <c r="O83" s="12"/>
      <c r="P83" s="12"/>
      <c r="Q83" s="12"/>
    </row>
    <row r="84" spans="1:17" x14ac:dyDescent="0.25">
      <c r="A84" s="12"/>
      <c r="C84" s="12"/>
      <c r="D84" s="12"/>
      <c r="E84" s="12"/>
      <c r="F84" s="12"/>
      <c r="G84" s="12"/>
      <c r="H84" s="12"/>
      <c r="I84" s="12"/>
      <c r="J84" s="12"/>
      <c r="K84" s="12"/>
      <c r="L84" s="12"/>
      <c r="M84" s="12"/>
      <c r="N84" s="12"/>
      <c r="O84" s="12"/>
      <c r="P84" s="12"/>
      <c r="Q84" s="12"/>
    </row>
    <row r="85" spans="1:17" x14ac:dyDescent="0.25">
      <c r="A85" s="12"/>
      <c r="C85" s="12"/>
      <c r="D85" s="12"/>
      <c r="E85" s="12"/>
      <c r="F85" s="12"/>
      <c r="G85" s="12"/>
      <c r="H85" s="12"/>
      <c r="I85" s="12"/>
      <c r="J85" s="12"/>
      <c r="K85" s="12"/>
      <c r="L85" s="12"/>
      <c r="M85" s="12"/>
      <c r="N85" s="12"/>
      <c r="O85" s="12"/>
      <c r="P85" s="12"/>
      <c r="Q85" s="12"/>
    </row>
    <row r="86" spans="1:17" x14ac:dyDescent="0.25">
      <c r="A86" s="12"/>
      <c r="C86" s="12"/>
      <c r="D86" s="12"/>
      <c r="E86" s="12"/>
      <c r="F86" s="12"/>
      <c r="G86" s="12"/>
      <c r="H86" s="12"/>
      <c r="I86" s="12"/>
      <c r="J86" s="12"/>
      <c r="K86" s="12"/>
      <c r="L86" s="12"/>
      <c r="M86" s="12"/>
      <c r="N86" s="12"/>
      <c r="O86" s="12"/>
      <c r="P86" s="12"/>
      <c r="Q86" s="12"/>
    </row>
    <row r="87" spans="1:17" x14ac:dyDescent="0.25">
      <c r="A87" s="12"/>
      <c r="C87" s="12"/>
      <c r="D87" s="12"/>
      <c r="E87" s="12"/>
      <c r="F87" s="12"/>
      <c r="G87" s="12"/>
      <c r="H87" s="12"/>
      <c r="I87" s="12"/>
      <c r="J87" s="12"/>
      <c r="K87" s="12"/>
      <c r="L87" s="12"/>
      <c r="M87" s="12"/>
      <c r="N87" s="12"/>
      <c r="O87" s="12"/>
      <c r="P87" s="12"/>
      <c r="Q87" s="12"/>
    </row>
    <row r="88" spans="1:17" x14ac:dyDescent="0.25">
      <c r="A88" s="12"/>
      <c r="C88" s="12"/>
      <c r="D88" s="12"/>
      <c r="E88" s="12"/>
      <c r="F88" s="12"/>
      <c r="G88" s="12"/>
      <c r="H88" s="12"/>
      <c r="I88" s="12"/>
      <c r="J88" s="12"/>
      <c r="K88" s="12"/>
      <c r="L88" s="12"/>
      <c r="M88" s="12"/>
      <c r="N88" s="12"/>
      <c r="O88" s="12"/>
      <c r="P88" s="12"/>
      <c r="Q88" s="12"/>
    </row>
    <row r="89" spans="1:17" x14ac:dyDescent="0.25">
      <c r="A89" s="12"/>
      <c r="C89" s="12"/>
      <c r="D89" s="12"/>
      <c r="E89" s="12"/>
      <c r="F89" s="12"/>
      <c r="G89" s="12"/>
      <c r="H89" s="12"/>
      <c r="I89" s="12"/>
      <c r="J89" s="12"/>
      <c r="K89" s="12"/>
      <c r="L89" s="12"/>
      <c r="M89" s="12"/>
      <c r="N89" s="12"/>
      <c r="O89" s="12"/>
      <c r="P89" s="12"/>
      <c r="Q89" s="12"/>
    </row>
    <row r="90" spans="1:17" x14ac:dyDescent="0.25">
      <c r="A90" s="12"/>
      <c r="C90" s="12"/>
      <c r="D90" s="12"/>
      <c r="E90" s="12"/>
      <c r="F90" s="12"/>
      <c r="G90" s="12"/>
      <c r="H90" s="12"/>
      <c r="I90" s="12"/>
      <c r="J90" s="12"/>
      <c r="K90" s="12"/>
      <c r="L90" s="12"/>
      <c r="M90" s="12"/>
      <c r="N90" s="12"/>
      <c r="O90" s="12"/>
      <c r="P90" s="12"/>
      <c r="Q90" s="12"/>
    </row>
    <row r="91" spans="1:17" x14ac:dyDescent="0.25">
      <c r="A91" s="12"/>
      <c r="C91" s="12"/>
      <c r="D91" s="12"/>
      <c r="E91" s="12"/>
      <c r="F91" s="12"/>
      <c r="G91" s="12"/>
      <c r="H91" s="12"/>
      <c r="I91" s="12"/>
      <c r="J91" s="12"/>
      <c r="K91" s="12"/>
      <c r="L91" s="12"/>
      <c r="M91" s="12"/>
      <c r="N91" s="12"/>
      <c r="O91" s="12"/>
      <c r="P91" s="12"/>
      <c r="Q91" s="12"/>
    </row>
    <row r="92" spans="1:17" x14ac:dyDescent="0.25">
      <c r="A92" s="12"/>
      <c r="C92" s="12"/>
      <c r="D92" s="12"/>
      <c r="E92" s="12"/>
      <c r="F92" s="12"/>
      <c r="G92" s="12"/>
      <c r="H92" s="12"/>
      <c r="I92" s="12"/>
      <c r="J92" s="12"/>
      <c r="K92" s="12"/>
      <c r="L92" s="12"/>
      <c r="M92" s="12"/>
      <c r="N92" s="12"/>
      <c r="O92" s="12"/>
      <c r="P92" s="12"/>
      <c r="Q92" s="12"/>
    </row>
    <row r="93" spans="1:17" x14ac:dyDescent="0.25">
      <c r="A93" s="12"/>
      <c r="C93" s="12"/>
      <c r="D93" s="12"/>
      <c r="E93" s="12"/>
      <c r="F93" s="12"/>
      <c r="G93" s="12"/>
      <c r="H93" s="12"/>
      <c r="I93" s="12"/>
      <c r="J93" s="12"/>
      <c r="K93" s="12"/>
      <c r="L93" s="12"/>
      <c r="M93" s="12"/>
      <c r="N93" s="12"/>
      <c r="O93" s="12"/>
      <c r="P93" s="12"/>
      <c r="Q93" s="12"/>
    </row>
    <row r="94" spans="1:17" x14ac:dyDescent="0.25">
      <c r="A94" s="12"/>
      <c r="C94" s="12"/>
      <c r="D94" s="12"/>
      <c r="E94" s="12"/>
      <c r="F94" s="12"/>
      <c r="G94" s="12"/>
      <c r="H94" s="12"/>
      <c r="I94" s="12"/>
      <c r="J94" s="12"/>
      <c r="K94" s="12"/>
      <c r="L94" s="12"/>
      <c r="M94" s="12"/>
      <c r="N94" s="12"/>
      <c r="O94" s="12"/>
      <c r="P94" s="12"/>
      <c r="Q94" s="12"/>
    </row>
    <row r="95" spans="1:17" x14ac:dyDescent="0.25">
      <c r="A95" s="12"/>
      <c r="C95" s="12"/>
      <c r="D95" s="12"/>
      <c r="E95" s="12"/>
      <c r="F95" s="12"/>
      <c r="G95" s="12"/>
      <c r="H95" s="12"/>
      <c r="I95" s="12"/>
      <c r="J95" s="12"/>
      <c r="K95" s="12"/>
      <c r="L95" s="12"/>
      <c r="M95" s="12"/>
      <c r="N95" s="12"/>
      <c r="O95" s="12"/>
      <c r="P95" s="12"/>
      <c r="Q95" s="12"/>
    </row>
    <row r="96" spans="1:17" x14ac:dyDescent="0.25">
      <c r="A96" s="12"/>
      <c r="C96" s="12"/>
      <c r="D96" s="12"/>
      <c r="E96" s="12"/>
      <c r="F96" s="12"/>
      <c r="G96" s="12"/>
      <c r="H96" s="12"/>
      <c r="I96" s="12"/>
      <c r="J96" s="12"/>
      <c r="K96" s="12"/>
      <c r="L96" s="12"/>
      <c r="M96" s="12"/>
      <c r="N96" s="12"/>
      <c r="O96" s="12"/>
      <c r="P96" s="12"/>
      <c r="Q96" s="12"/>
    </row>
    <row r="97" spans="1:17" x14ac:dyDescent="0.25">
      <c r="A97" s="12"/>
      <c r="C97" s="12"/>
      <c r="D97" s="12"/>
      <c r="E97" s="12"/>
      <c r="F97" s="12"/>
      <c r="G97" s="12"/>
      <c r="H97" s="12"/>
      <c r="I97" s="12"/>
      <c r="J97" s="12"/>
      <c r="K97" s="12"/>
      <c r="L97" s="12"/>
      <c r="M97" s="12"/>
      <c r="N97" s="12"/>
      <c r="O97" s="12"/>
      <c r="P97" s="12"/>
      <c r="Q97" s="12"/>
    </row>
    <row r="98" spans="1:17" x14ac:dyDescent="0.25">
      <c r="A98" s="12"/>
      <c r="C98" s="12"/>
      <c r="D98" s="12"/>
      <c r="E98" s="12"/>
      <c r="F98" s="12"/>
      <c r="G98" s="12"/>
      <c r="H98" s="12"/>
      <c r="I98" s="12"/>
      <c r="J98" s="12"/>
      <c r="K98" s="12"/>
      <c r="L98" s="12"/>
      <c r="M98" s="12"/>
      <c r="N98" s="12"/>
      <c r="O98" s="12"/>
      <c r="P98" s="12"/>
      <c r="Q98" s="12"/>
    </row>
    <row r="99" spans="1:17" x14ac:dyDescent="0.25">
      <c r="A99" s="12"/>
      <c r="C99" s="12"/>
      <c r="D99" s="12"/>
      <c r="E99" s="12"/>
      <c r="F99" s="12"/>
      <c r="G99" s="12"/>
      <c r="H99" s="12"/>
      <c r="I99" s="12"/>
      <c r="J99" s="12"/>
      <c r="K99" s="12"/>
      <c r="L99" s="12"/>
      <c r="M99" s="12"/>
      <c r="N99" s="12"/>
      <c r="O99" s="12"/>
      <c r="P99" s="12"/>
      <c r="Q99" s="12"/>
    </row>
    <row r="100" spans="1:17" x14ac:dyDescent="0.25">
      <c r="A100" s="12"/>
      <c r="C100" s="12"/>
      <c r="D100" s="12"/>
      <c r="E100" s="12"/>
      <c r="F100" s="12"/>
      <c r="G100" s="12"/>
      <c r="H100" s="12"/>
      <c r="I100" s="12"/>
      <c r="J100" s="12"/>
      <c r="K100" s="12"/>
      <c r="L100" s="12"/>
      <c r="M100" s="12"/>
      <c r="N100" s="12"/>
      <c r="O100" s="12"/>
      <c r="P100" s="12"/>
      <c r="Q100" s="12"/>
    </row>
    <row r="101" spans="1:17" x14ac:dyDescent="0.25">
      <c r="A101" s="12"/>
      <c r="C101" s="12"/>
      <c r="D101" s="12"/>
      <c r="E101" s="12"/>
      <c r="F101" s="12"/>
      <c r="G101" s="12"/>
      <c r="H101" s="12"/>
      <c r="I101" s="12"/>
      <c r="J101" s="12"/>
      <c r="K101" s="12"/>
      <c r="L101" s="12"/>
      <c r="M101" s="12"/>
      <c r="N101" s="12"/>
      <c r="O101" s="12"/>
      <c r="P101" s="12"/>
      <c r="Q101" s="12"/>
    </row>
    <row r="102" spans="1:17" x14ac:dyDescent="0.25">
      <c r="A102" s="12"/>
      <c r="C102" s="12"/>
      <c r="D102" s="12"/>
      <c r="E102" s="12"/>
      <c r="F102" s="12"/>
      <c r="G102" s="12"/>
      <c r="H102" s="12"/>
      <c r="I102" s="12"/>
      <c r="J102" s="12"/>
      <c r="K102" s="12"/>
      <c r="L102" s="12"/>
      <c r="M102" s="12"/>
      <c r="N102" s="12"/>
      <c r="O102" s="12"/>
      <c r="P102" s="12"/>
      <c r="Q102" s="12"/>
    </row>
    <row r="103" spans="1:17" x14ac:dyDescent="0.25">
      <c r="A103" s="12"/>
      <c r="C103" s="12"/>
      <c r="D103" s="12"/>
      <c r="E103" s="12"/>
      <c r="F103" s="12"/>
      <c r="G103" s="12"/>
      <c r="H103" s="12"/>
      <c r="I103" s="12"/>
      <c r="J103" s="12"/>
      <c r="K103" s="12"/>
      <c r="L103" s="12"/>
      <c r="M103" s="12"/>
      <c r="N103" s="12"/>
      <c r="O103" s="12"/>
      <c r="P103" s="12"/>
      <c r="Q103" s="12"/>
    </row>
    <row r="104" spans="1:17" x14ac:dyDescent="0.25">
      <c r="A104" s="12"/>
      <c r="C104" s="12"/>
      <c r="D104" s="12"/>
      <c r="E104" s="12"/>
      <c r="F104" s="12"/>
      <c r="G104" s="12"/>
      <c r="H104" s="12"/>
      <c r="I104" s="12"/>
      <c r="J104" s="12"/>
      <c r="K104" s="12"/>
      <c r="L104" s="12"/>
      <c r="M104" s="12"/>
      <c r="N104" s="12"/>
      <c r="O104" s="12"/>
      <c r="P104" s="12"/>
      <c r="Q104" s="12"/>
    </row>
    <row r="105" spans="1:17" x14ac:dyDescent="0.25">
      <c r="A105" s="12"/>
      <c r="C105" s="12"/>
      <c r="D105" s="12"/>
      <c r="E105" s="12"/>
      <c r="F105" s="12"/>
      <c r="G105" s="12"/>
      <c r="H105" s="12"/>
      <c r="I105" s="12"/>
      <c r="J105" s="12"/>
      <c r="K105" s="12"/>
      <c r="L105" s="12"/>
      <c r="M105" s="12"/>
      <c r="N105" s="12"/>
      <c r="O105" s="12"/>
      <c r="P105" s="12"/>
      <c r="Q105" s="12"/>
    </row>
    <row r="106" spans="1:17" x14ac:dyDescent="0.25">
      <c r="A106" s="12"/>
      <c r="C106" s="12"/>
      <c r="D106" s="12"/>
      <c r="E106" s="12"/>
      <c r="F106" s="12"/>
      <c r="G106" s="12"/>
      <c r="H106" s="12"/>
      <c r="I106" s="12"/>
      <c r="J106" s="12"/>
      <c r="K106" s="12"/>
      <c r="L106" s="12"/>
      <c r="M106" s="12"/>
      <c r="N106" s="12"/>
      <c r="O106" s="12"/>
      <c r="P106" s="12"/>
      <c r="Q106" s="12"/>
    </row>
    <row r="107" spans="1:17" x14ac:dyDescent="0.25">
      <c r="A107" s="12"/>
      <c r="C107" s="12"/>
      <c r="D107" s="12"/>
      <c r="E107" s="12"/>
      <c r="F107" s="12"/>
      <c r="G107" s="12"/>
      <c r="H107" s="12"/>
      <c r="I107" s="12"/>
      <c r="J107" s="12"/>
      <c r="K107" s="12"/>
      <c r="L107" s="12"/>
      <c r="M107" s="12"/>
      <c r="N107" s="12"/>
      <c r="O107" s="12"/>
      <c r="P107" s="12"/>
      <c r="Q107" s="12"/>
    </row>
    <row r="108" spans="1:17" x14ac:dyDescent="0.25">
      <c r="A108" s="12"/>
      <c r="C108" s="12"/>
      <c r="D108" s="12"/>
      <c r="E108" s="12"/>
      <c r="F108" s="12"/>
      <c r="G108" s="12"/>
      <c r="H108" s="12"/>
      <c r="I108" s="12"/>
      <c r="J108" s="12"/>
      <c r="K108" s="12"/>
      <c r="L108" s="12"/>
      <c r="M108" s="12"/>
      <c r="N108" s="12"/>
      <c r="O108" s="12"/>
      <c r="P108" s="12"/>
      <c r="Q108" s="12"/>
    </row>
    <row r="109" spans="1:17" x14ac:dyDescent="0.25">
      <c r="A109" s="12"/>
      <c r="C109" s="12"/>
      <c r="D109" s="12"/>
      <c r="E109" s="12"/>
      <c r="F109" s="12"/>
      <c r="G109" s="12"/>
      <c r="H109" s="12"/>
      <c r="I109" s="12"/>
      <c r="J109" s="12"/>
      <c r="K109" s="12"/>
      <c r="L109" s="12"/>
      <c r="M109" s="12"/>
      <c r="N109" s="12"/>
      <c r="O109" s="12"/>
      <c r="P109" s="12"/>
      <c r="Q109" s="12"/>
    </row>
    <row r="110" spans="1:17" x14ac:dyDescent="0.25">
      <c r="A110" s="12"/>
      <c r="C110" s="12"/>
      <c r="D110" s="12"/>
      <c r="E110" s="12"/>
      <c r="F110" s="12"/>
      <c r="G110" s="12"/>
      <c r="H110" s="12"/>
      <c r="I110" s="12"/>
      <c r="J110" s="12"/>
      <c r="K110" s="12"/>
      <c r="L110" s="12"/>
      <c r="M110" s="12"/>
      <c r="N110" s="12"/>
      <c r="O110" s="12"/>
      <c r="P110" s="12"/>
      <c r="Q110" s="12"/>
    </row>
    <row r="111" spans="1:17" x14ac:dyDescent="0.25">
      <c r="A111" s="12"/>
      <c r="C111" s="12"/>
      <c r="D111" s="12"/>
      <c r="E111" s="12"/>
      <c r="F111" s="12"/>
      <c r="G111" s="12"/>
      <c r="H111" s="12"/>
      <c r="I111" s="12"/>
      <c r="J111" s="12"/>
      <c r="K111" s="12"/>
      <c r="L111" s="12"/>
      <c r="M111" s="12"/>
      <c r="N111" s="12"/>
      <c r="O111" s="12"/>
      <c r="P111" s="12"/>
      <c r="Q111" s="12"/>
    </row>
    <row r="112" spans="1:17" x14ac:dyDescent="0.25">
      <c r="A112" s="12"/>
      <c r="C112" s="12"/>
      <c r="D112" s="12"/>
      <c r="E112" s="12"/>
      <c r="F112" s="12"/>
      <c r="G112" s="12"/>
      <c r="H112" s="12"/>
      <c r="I112" s="12"/>
      <c r="J112" s="12"/>
      <c r="K112" s="12"/>
      <c r="L112" s="12"/>
      <c r="M112" s="12"/>
      <c r="N112" s="12"/>
      <c r="O112" s="12"/>
      <c r="P112" s="12"/>
      <c r="Q112" s="12"/>
    </row>
    <row r="113" spans="1:17" x14ac:dyDescent="0.25">
      <c r="A113" s="12"/>
      <c r="C113" s="12"/>
      <c r="D113" s="12"/>
      <c r="E113" s="12"/>
      <c r="F113" s="12"/>
      <c r="G113" s="12"/>
      <c r="H113" s="12"/>
      <c r="I113" s="12"/>
      <c r="J113" s="12"/>
      <c r="K113" s="12"/>
      <c r="L113" s="12"/>
      <c r="M113" s="12"/>
      <c r="N113" s="12"/>
      <c r="O113" s="12"/>
      <c r="P113" s="12"/>
      <c r="Q113" s="12"/>
    </row>
    <row r="114" spans="1:17" x14ac:dyDescent="0.25">
      <c r="A114" s="12"/>
      <c r="C114" s="12"/>
      <c r="D114" s="12"/>
      <c r="E114" s="12"/>
      <c r="F114" s="12"/>
      <c r="G114" s="12"/>
      <c r="H114" s="12"/>
      <c r="I114" s="12"/>
      <c r="J114" s="12"/>
      <c r="K114" s="12"/>
      <c r="L114" s="12"/>
      <c r="M114" s="12"/>
      <c r="N114" s="12"/>
      <c r="O114" s="12"/>
      <c r="P114" s="12"/>
      <c r="Q114" s="12"/>
    </row>
    <row r="115" spans="1:17" x14ac:dyDescent="0.25">
      <c r="A115" s="12"/>
      <c r="C115" s="12"/>
      <c r="D115" s="12"/>
      <c r="E115" s="12"/>
      <c r="F115" s="12"/>
      <c r="G115" s="12"/>
      <c r="H115" s="12"/>
      <c r="I115" s="12"/>
      <c r="J115" s="12"/>
      <c r="K115" s="12"/>
      <c r="L115" s="12"/>
      <c r="M115" s="12"/>
      <c r="N115" s="12"/>
      <c r="O115" s="12"/>
      <c r="P115" s="12"/>
      <c r="Q115" s="12"/>
    </row>
    <row r="116" spans="1:17" x14ac:dyDescent="0.25">
      <c r="A116" s="12"/>
      <c r="C116" s="12"/>
      <c r="D116" s="12"/>
      <c r="E116" s="12"/>
      <c r="F116" s="12"/>
      <c r="G116" s="12"/>
      <c r="H116" s="12"/>
      <c r="I116" s="12"/>
      <c r="J116" s="12"/>
      <c r="K116" s="12"/>
      <c r="L116" s="12"/>
      <c r="M116" s="12"/>
      <c r="N116" s="12"/>
      <c r="O116" s="12"/>
      <c r="P116" s="12"/>
      <c r="Q116" s="12"/>
    </row>
    <row r="117" spans="1:17" x14ac:dyDescent="0.25">
      <c r="A117" s="12"/>
      <c r="C117" s="12"/>
      <c r="D117" s="12"/>
      <c r="E117" s="12"/>
      <c r="F117" s="12"/>
      <c r="G117" s="12"/>
      <c r="H117" s="12"/>
      <c r="I117" s="12"/>
      <c r="J117" s="12"/>
      <c r="K117" s="12"/>
      <c r="L117" s="12"/>
      <c r="M117" s="12"/>
      <c r="N117" s="12"/>
      <c r="O117" s="12"/>
      <c r="P117" s="12"/>
      <c r="Q117" s="12"/>
    </row>
    <row r="118" spans="1:17" x14ac:dyDescent="0.25">
      <c r="A118" s="12"/>
      <c r="C118" s="12"/>
      <c r="D118" s="12"/>
      <c r="E118" s="12"/>
      <c r="F118" s="12"/>
      <c r="G118" s="12"/>
      <c r="H118" s="12"/>
      <c r="I118" s="12"/>
      <c r="J118" s="12"/>
      <c r="K118" s="12"/>
      <c r="L118" s="12"/>
      <c r="M118" s="12"/>
      <c r="N118" s="12"/>
      <c r="O118" s="12"/>
      <c r="P118" s="12"/>
      <c r="Q118" s="12"/>
    </row>
    <row r="119" spans="1:17" x14ac:dyDescent="0.25">
      <c r="A119" s="12"/>
      <c r="C119" s="12"/>
      <c r="D119" s="12"/>
      <c r="E119" s="12"/>
      <c r="F119" s="12"/>
      <c r="G119" s="12"/>
      <c r="H119" s="12"/>
      <c r="I119" s="12"/>
      <c r="J119" s="12"/>
      <c r="K119" s="12"/>
      <c r="L119" s="12"/>
      <c r="M119" s="12"/>
      <c r="N119" s="12"/>
      <c r="O119" s="12"/>
      <c r="P119" s="12"/>
      <c r="Q119" s="12"/>
    </row>
    <row r="120" spans="1:17" x14ac:dyDescent="0.25">
      <c r="A120" s="12"/>
      <c r="C120" s="12"/>
      <c r="D120" s="12"/>
      <c r="E120" s="12"/>
      <c r="F120" s="12"/>
      <c r="G120" s="12"/>
      <c r="H120" s="12"/>
      <c r="I120" s="12"/>
      <c r="J120" s="12"/>
      <c r="K120" s="12"/>
      <c r="L120" s="12"/>
      <c r="M120" s="12"/>
      <c r="N120" s="12"/>
      <c r="O120" s="12"/>
      <c r="P120" s="12"/>
      <c r="Q120" s="12"/>
    </row>
    <row r="121" spans="1:17" x14ac:dyDescent="0.25">
      <c r="A121" s="12"/>
      <c r="C121" s="12"/>
      <c r="D121" s="12"/>
      <c r="E121" s="12"/>
      <c r="F121" s="12"/>
      <c r="G121" s="12"/>
      <c r="H121" s="12"/>
      <c r="I121" s="12"/>
      <c r="J121" s="12"/>
      <c r="K121" s="12"/>
      <c r="L121" s="12"/>
      <c r="M121" s="12"/>
      <c r="N121" s="12"/>
      <c r="O121" s="12"/>
      <c r="P121" s="12"/>
      <c r="Q121" s="12"/>
    </row>
    <row r="122" spans="1:17" x14ac:dyDescent="0.25">
      <c r="A122" s="12"/>
      <c r="C122" s="12"/>
      <c r="D122" s="12"/>
      <c r="E122" s="12"/>
      <c r="F122" s="12"/>
      <c r="G122" s="12"/>
      <c r="H122" s="12"/>
      <c r="I122" s="12"/>
      <c r="J122" s="12"/>
      <c r="K122" s="12"/>
      <c r="L122" s="12"/>
      <c r="M122" s="12"/>
      <c r="N122" s="12"/>
      <c r="O122" s="12"/>
      <c r="P122" s="12"/>
      <c r="Q122" s="12"/>
    </row>
    <row r="123" spans="1:17" x14ac:dyDescent="0.25">
      <c r="A123" s="12"/>
      <c r="C123" s="12"/>
      <c r="D123" s="12"/>
      <c r="E123" s="12"/>
      <c r="F123" s="12"/>
      <c r="G123" s="12"/>
      <c r="H123" s="12"/>
      <c r="I123" s="12"/>
      <c r="J123" s="12"/>
      <c r="K123" s="12"/>
      <c r="L123" s="12"/>
      <c r="M123" s="12"/>
      <c r="N123" s="12"/>
      <c r="O123" s="12"/>
      <c r="P123" s="12"/>
      <c r="Q123" s="12"/>
    </row>
    <row r="124" spans="1:17" x14ac:dyDescent="0.25">
      <c r="A124" s="12"/>
      <c r="C124" s="12"/>
      <c r="D124" s="12"/>
      <c r="E124" s="12"/>
      <c r="F124" s="12"/>
      <c r="G124" s="12"/>
      <c r="H124" s="12"/>
      <c r="I124" s="12"/>
      <c r="J124" s="12"/>
      <c r="K124" s="12"/>
      <c r="L124" s="12"/>
      <c r="M124" s="12"/>
      <c r="N124" s="12"/>
      <c r="O124" s="12"/>
      <c r="P124" s="12"/>
      <c r="Q124" s="12"/>
    </row>
    <row r="125" spans="1:17" x14ac:dyDescent="0.25">
      <c r="A125" s="12"/>
      <c r="C125" s="12"/>
      <c r="D125" s="12"/>
      <c r="E125" s="12"/>
      <c r="F125" s="12"/>
      <c r="G125" s="12"/>
      <c r="H125" s="12"/>
      <c r="I125" s="12"/>
      <c r="J125" s="12"/>
      <c r="K125" s="12"/>
      <c r="L125" s="12"/>
      <c r="M125" s="12"/>
      <c r="N125" s="12"/>
      <c r="O125" s="12"/>
      <c r="P125" s="12"/>
      <c r="Q125" s="12"/>
    </row>
    <row r="126" spans="1:17" x14ac:dyDescent="0.25">
      <c r="A126" s="12"/>
      <c r="C126" s="12"/>
      <c r="D126" s="12"/>
      <c r="E126" s="12"/>
      <c r="F126" s="12"/>
      <c r="G126" s="12"/>
      <c r="H126" s="12"/>
      <c r="I126" s="12"/>
      <c r="J126" s="12"/>
      <c r="K126" s="12"/>
      <c r="L126" s="12"/>
      <c r="M126" s="12"/>
      <c r="N126" s="12"/>
      <c r="O126" s="12"/>
      <c r="P126" s="12"/>
      <c r="Q126" s="12"/>
    </row>
    <row r="127" spans="1:17" x14ac:dyDescent="0.25">
      <c r="A127" s="12"/>
      <c r="C127" s="12"/>
      <c r="D127" s="12"/>
      <c r="E127" s="12"/>
      <c r="F127" s="12"/>
      <c r="G127" s="12"/>
      <c r="H127" s="12"/>
      <c r="I127" s="12"/>
      <c r="J127" s="12"/>
      <c r="K127" s="12"/>
      <c r="L127" s="12"/>
      <c r="M127" s="12"/>
      <c r="N127" s="12"/>
      <c r="O127" s="12"/>
      <c r="P127" s="12"/>
      <c r="Q127" s="12"/>
    </row>
    <row r="128" spans="1:17" x14ac:dyDescent="0.25">
      <c r="A128" s="12"/>
      <c r="C128" s="12"/>
      <c r="D128" s="12"/>
      <c r="E128" s="12"/>
      <c r="F128" s="12"/>
      <c r="G128" s="12"/>
      <c r="H128" s="12"/>
      <c r="I128" s="12"/>
      <c r="J128" s="12"/>
      <c r="K128" s="12"/>
      <c r="L128" s="12"/>
      <c r="M128" s="12"/>
      <c r="N128" s="12"/>
      <c r="O128" s="12"/>
      <c r="P128" s="12"/>
      <c r="Q128" s="12"/>
    </row>
    <row r="129" spans="1:17" x14ac:dyDescent="0.25">
      <c r="A129" s="12"/>
      <c r="C129" s="12"/>
      <c r="D129" s="12"/>
      <c r="E129" s="12"/>
      <c r="F129" s="12"/>
      <c r="G129" s="12"/>
      <c r="H129" s="12"/>
      <c r="I129" s="12"/>
      <c r="J129" s="12"/>
      <c r="K129" s="12"/>
      <c r="L129" s="12"/>
      <c r="M129" s="12"/>
      <c r="N129" s="12"/>
      <c r="O129" s="12"/>
      <c r="P129" s="12"/>
      <c r="Q129" s="12"/>
    </row>
    <row r="130" spans="1:17" x14ac:dyDescent="0.25">
      <c r="A130" s="12"/>
      <c r="C130" s="12"/>
      <c r="D130" s="12"/>
      <c r="E130" s="12"/>
      <c r="F130" s="12"/>
      <c r="G130" s="12"/>
      <c r="H130" s="12"/>
      <c r="I130" s="12"/>
      <c r="J130" s="12"/>
      <c r="K130" s="12"/>
      <c r="L130" s="12"/>
      <c r="M130" s="12"/>
      <c r="N130" s="12"/>
      <c r="O130" s="12"/>
      <c r="P130" s="12"/>
      <c r="Q130" s="12"/>
    </row>
    <row r="131" spans="1:17" x14ac:dyDescent="0.25">
      <c r="A131" s="12"/>
      <c r="C131" s="12"/>
      <c r="D131" s="12"/>
      <c r="E131" s="12"/>
      <c r="F131" s="12"/>
      <c r="G131" s="12"/>
      <c r="H131" s="12"/>
      <c r="I131" s="12"/>
      <c r="J131" s="12"/>
      <c r="K131" s="12"/>
      <c r="L131" s="12"/>
      <c r="M131" s="12"/>
      <c r="N131" s="12"/>
      <c r="O131" s="12"/>
      <c r="P131" s="12"/>
      <c r="Q131" s="12"/>
    </row>
    <row r="132" spans="1:17" x14ac:dyDescent="0.25">
      <c r="A132" s="12"/>
      <c r="C132" s="12"/>
      <c r="D132" s="12"/>
      <c r="E132" s="12"/>
      <c r="F132" s="12"/>
      <c r="G132" s="12"/>
      <c r="H132" s="12"/>
      <c r="I132" s="12"/>
      <c r="J132" s="12"/>
      <c r="K132" s="12"/>
      <c r="L132" s="12"/>
      <c r="M132" s="12"/>
      <c r="N132" s="12"/>
      <c r="O132" s="12"/>
      <c r="P132" s="12"/>
      <c r="Q132" s="12"/>
    </row>
    <row r="133" spans="1:17" x14ac:dyDescent="0.25">
      <c r="A133" s="12"/>
      <c r="C133" s="12"/>
      <c r="D133" s="12"/>
      <c r="E133" s="12"/>
      <c r="F133" s="12"/>
      <c r="G133" s="12"/>
      <c r="H133" s="12"/>
      <c r="I133" s="12"/>
      <c r="J133" s="12"/>
      <c r="K133" s="12"/>
      <c r="L133" s="12"/>
      <c r="M133" s="12"/>
      <c r="N133" s="12"/>
      <c r="O133" s="12"/>
      <c r="P133" s="12"/>
      <c r="Q133" s="12"/>
    </row>
    <row r="134" spans="1:17" x14ac:dyDescent="0.25">
      <c r="A134" s="12"/>
      <c r="C134" s="12"/>
      <c r="D134" s="12"/>
      <c r="E134" s="12"/>
      <c r="F134" s="12"/>
      <c r="G134" s="12"/>
      <c r="H134" s="12"/>
      <c r="I134" s="12"/>
      <c r="J134" s="12"/>
      <c r="K134" s="12"/>
      <c r="L134" s="12"/>
      <c r="M134" s="12"/>
      <c r="N134" s="12"/>
      <c r="O134" s="12"/>
      <c r="P134" s="12"/>
      <c r="Q134" s="12"/>
    </row>
    <row r="135" spans="1:17" x14ac:dyDescent="0.25">
      <c r="A135" s="12"/>
      <c r="C135" s="12"/>
      <c r="D135" s="12"/>
      <c r="E135" s="12"/>
      <c r="F135" s="12"/>
      <c r="G135" s="12"/>
      <c r="H135" s="12"/>
      <c r="I135" s="12"/>
      <c r="J135" s="12"/>
      <c r="K135" s="12"/>
      <c r="L135" s="12"/>
      <c r="M135" s="12"/>
      <c r="N135" s="12"/>
      <c r="O135" s="12"/>
      <c r="P135" s="12"/>
      <c r="Q135" s="12"/>
    </row>
    <row r="136" spans="1:17" x14ac:dyDescent="0.25">
      <c r="A136" s="12"/>
      <c r="C136" s="12"/>
      <c r="D136" s="12"/>
      <c r="E136" s="12"/>
      <c r="F136" s="12"/>
      <c r="G136" s="12"/>
      <c r="H136" s="12"/>
      <c r="I136" s="12"/>
      <c r="J136" s="12"/>
      <c r="K136" s="12"/>
      <c r="L136" s="12"/>
      <c r="M136" s="12"/>
      <c r="N136" s="12"/>
      <c r="O136" s="12"/>
      <c r="P136" s="12"/>
      <c r="Q136" s="12"/>
    </row>
    <row r="137" spans="1:17" x14ac:dyDescent="0.25">
      <c r="A137" s="12"/>
      <c r="C137" s="12"/>
      <c r="D137" s="12"/>
      <c r="E137" s="12"/>
      <c r="F137" s="12"/>
      <c r="G137" s="12"/>
      <c r="H137" s="12"/>
      <c r="I137" s="12"/>
      <c r="J137" s="12"/>
      <c r="K137" s="12"/>
      <c r="L137" s="12"/>
      <c r="M137" s="12"/>
      <c r="N137" s="12"/>
      <c r="O137" s="12"/>
      <c r="P137" s="12"/>
      <c r="Q137" s="12"/>
    </row>
    <row r="138" spans="1:17" x14ac:dyDescent="0.25">
      <c r="A138" s="12"/>
      <c r="C138" s="12"/>
      <c r="D138" s="12"/>
      <c r="E138" s="12"/>
      <c r="F138" s="12"/>
      <c r="G138" s="12"/>
      <c r="H138" s="12"/>
      <c r="I138" s="12"/>
      <c r="J138" s="12"/>
      <c r="K138" s="12"/>
      <c r="L138" s="12"/>
      <c r="M138" s="12"/>
      <c r="N138" s="12"/>
      <c r="O138" s="12"/>
      <c r="P138" s="12"/>
      <c r="Q138" s="12"/>
    </row>
    <row r="139" spans="1:17" x14ac:dyDescent="0.25">
      <c r="A139" s="12"/>
      <c r="C139" s="12"/>
      <c r="D139" s="12"/>
      <c r="E139" s="12"/>
      <c r="F139" s="12"/>
      <c r="G139" s="12"/>
      <c r="H139" s="12"/>
      <c r="I139" s="12"/>
      <c r="J139" s="12"/>
      <c r="K139" s="12"/>
      <c r="L139" s="12"/>
      <c r="M139" s="12"/>
      <c r="N139" s="12"/>
      <c r="O139" s="12"/>
      <c r="P139" s="12"/>
      <c r="Q139" s="12"/>
    </row>
    <row r="140" spans="1:17" x14ac:dyDescent="0.25">
      <c r="A140" s="12"/>
      <c r="C140" s="12"/>
      <c r="D140" s="12"/>
      <c r="E140" s="12"/>
      <c r="F140" s="12"/>
      <c r="G140" s="12"/>
      <c r="H140" s="12"/>
      <c r="I140" s="12"/>
      <c r="J140" s="12"/>
      <c r="K140" s="12"/>
      <c r="L140" s="12"/>
      <c r="M140" s="12"/>
      <c r="N140" s="12"/>
      <c r="O140" s="12"/>
      <c r="P140" s="12"/>
      <c r="Q140" s="12"/>
    </row>
    <row r="141" spans="1:17" x14ac:dyDescent="0.25">
      <c r="A141" s="12"/>
      <c r="C141" s="12"/>
      <c r="D141" s="12"/>
      <c r="E141" s="12"/>
      <c r="F141" s="12"/>
      <c r="G141" s="12"/>
      <c r="H141" s="12"/>
      <c r="I141" s="12"/>
      <c r="J141" s="12"/>
      <c r="K141" s="12"/>
      <c r="L141" s="12"/>
      <c r="M141" s="12"/>
      <c r="N141" s="12"/>
      <c r="O141" s="12"/>
      <c r="P141" s="12"/>
      <c r="Q141" s="12"/>
    </row>
    <row r="142" spans="1:17" x14ac:dyDescent="0.25">
      <c r="A142" s="12"/>
      <c r="C142" s="12"/>
      <c r="D142" s="12"/>
      <c r="E142" s="12"/>
      <c r="F142" s="12"/>
      <c r="G142" s="12"/>
      <c r="H142" s="12"/>
      <c r="I142" s="12"/>
      <c r="J142" s="12"/>
      <c r="K142" s="12"/>
      <c r="L142" s="12"/>
      <c r="M142" s="12"/>
      <c r="N142" s="12"/>
      <c r="O142" s="12"/>
      <c r="P142" s="12"/>
      <c r="Q142" s="12"/>
    </row>
    <row r="143" spans="1:17" x14ac:dyDescent="0.25">
      <c r="A143" s="12"/>
      <c r="C143" s="12"/>
      <c r="D143" s="12"/>
      <c r="E143" s="12"/>
      <c r="F143" s="12"/>
      <c r="G143" s="12"/>
      <c r="H143" s="12"/>
      <c r="I143" s="12"/>
      <c r="J143" s="12"/>
      <c r="K143" s="12"/>
      <c r="L143" s="12"/>
      <c r="M143" s="12"/>
      <c r="N143" s="12"/>
      <c r="O143" s="12"/>
      <c r="P143" s="12"/>
      <c r="Q143" s="12"/>
    </row>
    <row r="144" spans="1:17" x14ac:dyDescent="0.25">
      <c r="A144" s="12"/>
      <c r="C144" s="12"/>
      <c r="D144" s="12"/>
      <c r="E144" s="12"/>
      <c r="F144" s="12"/>
      <c r="G144" s="12"/>
      <c r="H144" s="12"/>
      <c r="I144" s="12"/>
      <c r="J144" s="12"/>
      <c r="K144" s="12"/>
      <c r="L144" s="12"/>
      <c r="M144" s="12"/>
      <c r="N144" s="12"/>
      <c r="O144" s="12"/>
      <c r="P144" s="12"/>
      <c r="Q144" s="12"/>
    </row>
    <row r="145" spans="1:17" x14ac:dyDescent="0.25">
      <c r="A145" s="12"/>
      <c r="C145" s="12"/>
      <c r="D145" s="12"/>
      <c r="E145" s="12"/>
      <c r="F145" s="12"/>
      <c r="G145" s="12"/>
      <c r="H145" s="12"/>
      <c r="I145" s="12"/>
      <c r="J145" s="12"/>
      <c r="K145" s="12"/>
      <c r="L145" s="12"/>
      <c r="M145" s="12"/>
      <c r="N145" s="12"/>
      <c r="O145" s="12"/>
      <c r="P145" s="12"/>
      <c r="Q145" s="12"/>
    </row>
    <row r="146" spans="1:17" x14ac:dyDescent="0.25">
      <c r="A146" s="12"/>
      <c r="C146" s="12"/>
      <c r="D146" s="12"/>
      <c r="E146" s="12"/>
      <c r="F146" s="12"/>
      <c r="G146" s="12"/>
      <c r="H146" s="12"/>
      <c r="I146" s="12"/>
      <c r="J146" s="12"/>
      <c r="K146" s="12"/>
      <c r="L146" s="12"/>
      <c r="M146" s="12"/>
      <c r="N146" s="12"/>
      <c r="O146" s="12"/>
      <c r="P146" s="12"/>
      <c r="Q146" s="12"/>
    </row>
    <row r="147" spans="1:17" x14ac:dyDescent="0.25">
      <c r="A147" s="12"/>
      <c r="C147" s="12"/>
      <c r="D147" s="12"/>
      <c r="E147" s="12"/>
      <c r="F147" s="12"/>
      <c r="G147" s="12"/>
      <c r="H147" s="12"/>
      <c r="I147" s="12"/>
      <c r="J147" s="12"/>
      <c r="K147" s="12"/>
      <c r="L147" s="12"/>
      <c r="M147" s="12"/>
      <c r="N147" s="12"/>
      <c r="O147" s="12"/>
      <c r="P147" s="12"/>
      <c r="Q147" s="12"/>
    </row>
    <row r="148" spans="1:17" x14ac:dyDescent="0.25">
      <c r="A148" s="12"/>
      <c r="C148" s="12"/>
      <c r="D148" s="12"/>
      <c r="E148" s="12"/>
      <c r="F148" s="12"/>
      <c r="G148" s="12"/>
      <c r="H148" s="12"/>
      <c r="I148" s="12"/>
      <c r="J148" s="12"/>
      <c r="K148" s="12"/>
      <c r="L148" s="12"/>
      <c r="M148" s="12"/>
      <c r="N148" s="12"/>
      <c r="O148" s="12"/>
      <c r="P148" s="12"/>
      <c r="Q148" s="12"/>
    </row>
    <row r="149" spans="1:17" x14ac:dyDescent="0.25">
      <c r="A149" s="12"/>
      <c r="C149" s="12"/>
      <c r="D149" s="12"/>
      <c r="E149" s="12"/>
      <c r="F149" s="12"/>
      <c r="G149" s="12"/>
      <c r="H149" s="12"/>
      <c r="I149" s="12"/>
      <c r="J149" s="12"/>
      <c r="K149" s="12"/>
      <c r="L149" s="12"/>
      <c r="M149" s="12"/>
      <c r="N149" s="12"/>
      <c r="O149" s="12"/>
      <c r="P149" s="12"/>
      <c r="Q149" s="12"/>
    </row>
    <row r="150" spans="1:17" x14ac:dyDescent="0.25">
      <c r="A150" s="12"/>
      <c r="C150" s="12"/>
      <c r="D150" s="12"/>
      <c r="E150" s="12"/>
      <c r="F150" s="12"/>
      <c r="G150" s="12"/>
      <c r="H150" s="12"/>
      <c r="I150" s="12"/>
      <c r="J150" s="12"/>
      <c r="K150" s="12"/>
      <c r="L150" s="12"/>
      <c r="M150" s="12"/>
      <c r="N150" s="12"/>
      <c r="O150" s="12"/>
      <c r="P150" s="12"/>
      <c r="Q150" s="12"/>
    </row>
    <row r="151" spans="1:17" x14ac:dyDescent="0.25">
      <c r="A151" s="12"/>
      <c r="C151" s="12"/>
      <c r="D151" s="12"/>
      <c r="E151" s="12"/>
      <c r="F151" s="12"/>
      <c r="G151" s="12"/>
      <c r="H151" s="12"/>
      <c r="I151" s="12"/>
      <c r="J151" s="12"/>
      <c r="K151" s="12"/>
      <c r="L151" s="12"/>
      <c r="M151" s="12"/>
      <c r="N151" s="12"/>
      <c r="O151" s="12"/>
      <c r="P151" s="12"/>
      <c r="Q151" s="12"/>
    </row>
    <row r="152" spans="1:17" x14ac:dyDescent="0.25">
      <c r="A152" s="12"/>
      <c r="C152" s="12"/>
      <c r="D152" s="12"/>
      <c r="E152" s="12"/>
      <c r="F152" s="12"/>
      <c r="G152" s="12"/>
      <c r="H152" s="12"/>
      <c r="I152" s="12"/>
      <c r="J152" s="12"/>
      <c r="K152" s="12"/>
      <c r="L152" s="12"/>
      <c r="M152" s="12"/>
      <c r="N152" s="12"/>
      <c r="O152" s="12"/>
      <c r="P152" s="12"/>
      <c r="Q152" s="12"/>
    </row>
    <row r="153" spans="1:17" x14ac:dyDescent="0.25">
      <c r="A153" s="12"/>
      <c r="C153" s="12"/>
      <c r="D153" s="12"/>
      <c r="E153" s="12"/>
      <c r="F153" s="12"/>
      <c r="G153" s="12"/>
      <c r="H153" s="12"/>
      <c r="I153" s="12"/>
      <c r="J153" s="12"/>
      <c r="K153" s="12"/>
      <c r="L153" s="12"/>
      <c r="M153" s="12"/>
      <c r="N153" s="12"/>
      <c r="O153" s="12"/>
      <c r="P153" s="12"/>
      <c r="Q153" s="12"/>
    </row>
    <row r="154" spans="1:17" x14ac:dyDescent="0.25">
      <c r="A154" s="12"/>
      <c r="C154" s="12"/>
      <c r="D154" s="12"/>
      <c r="E154" s="12"/>
      <c r="F154" s="12"/>
      <c r="G154" s="12"/>
      <c r="H154" s="12"/>
      <c r="I154" s="12"/>
      <c r="J154" s="12"/>
      <c r="K154" s="12"/>
      <c r="L154" s="12"/>
      <c r="M154" s="12"/>
      <c r="N154" s="12"/>
      <c r="O154" s="12"/>
      <c r="P154" s="12"/>
      <c r="Q154" s="12"/>
    </row>
    <row r="155" spans="1:17" x14ac:dyDescent="0.25">
      <c r="A155" s="12"/>
      <c r="C155" s="12"/>
      <c r="D155" s="12"/>
      <c r="E155" s="12"/>
      <c r="F155" s="12"/>
      <c r="G155" s="12"/>
      <c r="H155" s="12"/>
      <c r="I155" s="12"/>
      <c r="J155" s="12"/>
      <c r="K155" s="12"/>
      <c r="L155" s="12"/>
      <c r="M155" s="12"/>
      <c r="N155" s="12"/>
      <c r="O155" s="12"/>
      <c r="P155" s="12"/>
      <c r="Q155" s="12"/>
    </row>
    <row r="156" spans="1:17" x14ac:dyDescent="0.25">
      <c r="A156" s="12"/>
      <c r="C156" s="12"/>
      <c r="D156" s="12"/>
      <c r="E156" s="12"/>
      <c r="F156" s="12"/>
      <c r="G156" s="12"/>
      <c r="H156" s="12"/>
      <c r="I156" s="12"/>
      <c r="J156" s="12"/>
      <c r="K156" s="12"/>
      <c r="L156" s="12"/>
      <c r="M156" s="12"/>
      <c r="N156" s="12"/>
      <c r="O156" s="12"/>
      <c r="P156" s="12"/>
      <c r="Q156" s="12"/>
    </row>
    <row r="157" spans="1:17" x14ac:dyDescent="0.25">
      <c r="A157" s="12"/>
      <c r="C157" s="12"/>
      <c r="D157" s="12"/>
      <c r="E157" s="12"/>
      <c r="F157" s="12"/>
      <c r="G157" s="12"/>
      <c r="H157" s="12"/>
      <c r="I157" s="12"/>
      <c r="J157" s="12"/>
      <c r="K157" s="12"/>
      <c r="L157" s="12"/>
      <c r="M157" s="12"/>
      <c r="N157" s="12"/>
      <c r="O157" s="12"/>
      <c r="P157" s="12"/>
      <c r="Q157" s="12"/>
    </row>
    <row r="158" spans="1:17" x14ac:dyDescent="0.25">
      <c r="A158" s="12"/>
      <c r="C158" s="12"/>
      <c r="D158" s="12"/>
      <c r="E158" s="12"/>
      <c r="F158" s="12"/>
      <c r="G158" s="12"/>
      <c r="H158" s="12"/>
      <c r="I158" s="12"/>
      <c r="J158" s="12"/>
      <c r="K158" s="12"/>
      <c r="L158" s="12"/>
      <c r="M158" s="12"/>
      <c r="N158" s="12"/>
      <c r="O158" s="12"/>
      <c r="P158" s="12"/>
      <c r="Q158" s="12"/>
    </row>
    <row r="159" spans="1:17" x14ac:dyDescent="0.25">
      <c r="A159" s="12"/>
      <c r="C159" s="12"/>
      <c r="D159" s="12"/>
      <c r="E159" s="12"/>
      <c r="F159" s="12"/>
      <c r="G159" s="12"/>
      <c r="H159" s="12"/>
      <c r="I159" s="12"/>
      <c r="J159" s="12"/>
      <c r="K159" s="12"/>
      <c r="L159" s="12"/>
      <c r="M159" s="12"/>
      <c r="N159" s="12"/>
      <c r="O159" s="12"/>
      <c r="P159" s="12"/>
      <c r="Q159" s="12"/>
    </row>
    <row r="160" spans="1:17" x14ac:dyDescent="0.25">
      <c r="A160" s="12"/>
      <c r="C160" s="12"/>
      <c r="D160" s="12"/>
      <c r="E160" s="12"/>
      <c r="F160" s="12"/>
      <c r="G160" s="12"/>
      <c r="H160" s="12"/>
      <c r="I160" s="12"/>
      <c r="J160" s="12"/>
      <c r="K160" s="12"/>
      <c r="L160" s="12"/>
      <c r="M160" s="12"/>
      <c r="N160" s="12"/>
      <c r="O160" s="12"/>
      <c r="P160" s="12"/>
      <c r="Q160" s="12"/>
    </row>
    <row r="161" spans="1:17" x14ac:dyDescent="0.25">
      <c r="A161" s="12"/>
      <c r="C161" s="12"/>
      <c r="D161" s="12"/>
      <c r="E161" s="12"/>
      <c r="F161" s="12"/>
      <c r="G161" s="12"/>
      <c r="H161" s="12"/>
      <c r="I161" s="12"/>
      <c r="J161" s="12"/>
      <c r="K161" s="12"/>
      <c r="L161" s="12"/>
      <c r="M161" s="12"/>
      <c r="N161" s="12"/>
      <c r="O161" s="12"/>
      <c r="P161" s="12"/>
      <c r="Q161" s="12"/>
    </row>
    <row r="162" spans="1:17" x14ac:dyDescent="0.25">
      <c r="A162" s="12"/>
      <c r="C162" s="12"/>
      <c r="D162" s="12"/>
      <c r="E162" s="12"/>
      <c r="F162" s="12"/>
      <c r="G162" s="12"/>
      <c r="H162" s="12"/>
      <c r="I162" s="12"/>
      <c r="J162" s="12"/>
      <c r="K162" s="12"/>
      <c r="L162" s="12"/>
      <c r="M162" s="12"/>
      <c r="N162" s="12"/>
      <c r="O162" s="12"/>
      <c r="P162" s="12"/>
      <c r="Q162" s="12"/>
    </row>
    <row r="163" spans="1:17" x14ac:dyDescent="0.25">
      <c r="A163" s="12"/>
      <c r="C163" s="12"/>
      <c r="D163" s="12"/>
      <c r="E163" s="12"/>
      <c r="F163" s="12"/>
      <c r="G163" s="12"/>
      <c r="H163" s="12"/>
      <c r="I163" s="12"/>
      <c r="J163" s="12"/>
      <c r="K163" s="12"/>
      <c r="L163" s="12"/>
      <c r="M163" s="12"/>
      <c r="N163" s="12"/>
      <c r="O163" s="12"/>
      <c r="P163" s="12"/>
      <c r="Q163" s="12"/>
    </row>
    <row r="164" spans="1:17" x14ac:dyDescent="0.25">
      <c r="A164" s="12"/>
      <c r="C164" s="12"/>
      <c r="D164" s="12"/>
      <c r="E164" s="12"/>
      <c r="F164" s="12"/>
      <c r="G164" s="12"/>
      <c r="H164" s="12"/>
      <c r="I164" s="12"/>
      <c r="J164" s="12"/>
      <c r="K164" s="12"/>
      <c r="L164" s="12"/>
      <c r="M164" s="12"/>
      <c r="N164" s="12"/>
      <c r="O164" s="12"/>
      <c r="P164" s="12"/>
      <c r="Q164" s="12"/>
    </row>
    <row r="165" spans="1:17" x14ac:dyDescent="0.25">
      <c r="A165" s="12"/>
      <c r="C165" s="12"/>
      <c r="D165" s="12"/>
      <c r="E165" s="12"/>
      <c r="F165" s="12"/>
      <c r="G165" s="12"/>
      <c r="H165" s="12"/>
      <c r="I165" s="12"/>
      <c r="J165" s="12"/>
      <c r="K165" s="12"/>
      <c r="L165" s="12"/>
      <c r="M165" s="12"/>
      <c r="N165" s="12"/>
      <c r="O165" s="12"/>
      <c r="P165" s="12"/>
      <c r="Q165" s="12"/>
    </row>
    <row r="166" spans="1:17" x14ac:dyDescent="0.25">
      <c r="A166" s="12"/>
      <c r="C166" s="12"/>
      <c r="D166" s="12"/>
      <c r="E166" s="12"/>
      <c r="F166" s="12"/>
      <c r="G166" s="12"/>
      <c r="H166" s="12"/>
      <c r="I166" s="12"/>
      <c r="J166" s="12"/>
      <c r="K166" s="12"/>
      <c r="L166" s="12"/>
      <c r="M166" s="12"/>
      <c r="N166" s="12"/>
      <c r="O166" s="12"/>
      <c r="P166" s="12"/>
      <c r="Q166" s="12"/>
    </row>
    <row r="167" spans="1:17" x14ac:dyDescent="0.25">
      <c r="A167" s="12"/>
      <c r="C167" s="12"/>
      <c r="D167" s="12"/>
      <c r="E167" s="12"/>
      <c r="F167" s="12"/>
      <c r="G167" s="12"/>
      <c r="H167" s="12"/>
      <c r="I167" s="12"/>
      <c r="J167" s="12"/>
      <c r="K167" s="12"/>
      <c r="L167" s="12"/>
      <c r="M167" s="12"/>
      <c r="N167" s="12"/>
      <c r="O167" s="12"/>
      <c r="P167" s="12"/>
      <c r="Q167" s="12"/>
    </row>
    <row r="168" spans="1:17" x14ac:dyDescent="0.25">
      <c r="A168" s="12"/>
      <c r="C168" s="12"/>
      <c r="D168" s="12"/>
      <c r="E168" s="12"/>
      <c r="F168" s="12"/>
      <c r="G168" s="12"/>
      <c r="H168" s="12"/>
      <c r="I168" s="12"/>
      <c r="J168" s="12"/>
      <c r="K168" s="12"/>
      <c r="L168" s="12"/>
      <c r="M168" s="12"/>
      <c r="N168" s="12"/>
      <c r="O168" s="12"/>
      <c r="P168" s="12"/>
      <c r="Q168" s="12"/>
    </row>
    <row r="169" spans="1:17" x14ac:dyDescent="0.25">
      <c r="A169" s="12"/>
      <c r="C169" s="12"/>
      <c r="D169" s="12"/>
      <c r="E169" s="12"/>
      <c r="F169" s="12"/>
      <c r="G169" s="12"/>
      <c r="H169" s="12"/>
      <c r="I169" s="12"/>
      <c r="J169" s="12"/>
      <c r="K169" s="12"/>
      <c r="L169" s="12"/>
      <c r="M169" s="12"/>
      <c r="N169" s="12"/>
      <c r="O169" s="12"/>
      <c r="P169" s="12"/>
      <c r="Q169" s="12"/>
    </row>
    <row r="170" spans="1:17" x14ac:dyDescent="0.25">
      <c r="A170" s="12"/>
      <c r="C170" s="12"/>
      <c r="D170" s="12"/>
      <c r="E170" s="12"/>
      <c r="F170" s="12"/>
      <c r="G170" s="12"/>
      <c r="H170" s="12"/>
      <c r="I170" s="12"/>
      <c r="J170" s="12"/>
      <c r="K170" s="12"/>
      <c r="L170" s="12"/>
      <c r="M170" s="12"/>
      <c r="N170" s="12"/>
      <c r="O170" s="12"/>
      <c r="P170" s="12"/>
      <c r="Q170" s="12"/>
    </row>
    <row r="171" spans="1:17" x14ac:dyDescent="0.25">
      <c r="A171" s="12"/>
      <c r="C171" s="12"/>
      <c r="D171" s="12"/>
      <c r="E171" s="12"/>
      <c r="F171" s="12"/>
      <c r="G171" s="12"/>
      <c r="H171" s="12"/>
      <c r="I171" s="12"/>
      <c r="J171" s="12"/>
      <c r="K171" s="12"/>
      <c r="L171" s="12"/>
      <c r="M171" s="12"/>
      <c r="N171" s="12"/>
      <c r="O171" s="12"/>
      <c r="P171" s="12"/>
      <c r="Q171" s="12"/>
    </row>
    <row r="172" spans="1:17" x14ac:dyDescent="0.25">
      <c r="A172" s="12"/>
      <c r="C172" s="12"/>
      <c r="D172" s="12"/>
      <c r="E172" s="12"/>
      <c r="F172" s="12"/>
      <c r="G172" s="12"/>
      <c r="H172" s="12"/>
      <c r="I172" s="12"/>
      <c r="J172" s="12"/>
      <c r="K172" s="12"/>
      <c r="L172" s="12"/>
      <c r="M172" s="12"/>
      <c r="N172" s="12"/>
      <c r="O172" s="12"/>
      <c r="P172" s="12"/>
      <c r="Q172" s="12"/>
    </row>
    <row r="173" spans="1:17" x14ac:dyDescent="0.25">
      <c r="A173" s="12"/>
      <c r="C173" s="12"/>
      <c r="D173" s="12"/>
      <c r="E173" s="12"/>
      <c r="F173" s="12"/>
      <c r="G173" s="12"/>
      <c r="H173" s="12"/>
      <c r="I173" s="12"/>
      <c r="J173" s="12"/>
      <c r="K173" s="12"/>
      <c r="L173" s="12"/>
      <c r="M173" s="12"/>
      <c r="N173" s="12"/>
      <c r="O173" s="12"/>
      <c r="P173" s="12"/>
      <c r="Q173" s="12"/>
    </row>
    <row r="174" spans="1:17" x14ac:dyDescent="0.25">
      <c r="A174" s="12"/>
      <c r="C174" s="12"/>
      <c r="D174" s="12"/>
      <c r="E174" s="12"/>
      <c r="F174" s="12"/>
      <c r="G174" s="12"/>
      <c r="H174" s="12"/>
      <c r="I174" s="12"/>
      <c r="J174" s="12"/>
      <c r="K174" s="12"/>
      <c r="L174" s="12"/>
      <c r="M174" s="12"/>
      <c r="N174" s="12"/>
      <c r="O174" s="12"/>
      <c r="P174" s="12"/>
      <c r="Q174" s="12"/>
    </row>
    <row r="175" spans="1:17" x14ac:dyDescent="0.25">
      <c r="A175" s="12"/>
      <c r="C175" s="12"/>
      <c r="D175" s="12"/>
      <c r="E175" s="12"/>
      <c r="F175" s="12"/>
      <c r="G175" s="12"/>
      <c r="H175" s="12"/>
      <c r="I175" s="12"/>
      <c r="J175" s="12"/>
      <c r="K175" s="12"/>
      <c r="L175" s="12"/>
      <c r="M175" s="12"/>
      <c r="N175" s="12"/>
      <c r="O175" s="12"/>
      <c r="P175" s="12"/>
      <c r="Q175" s="12"/>
    </row>
    <row r="176" spans="1:17" x14ac:dyDescent="0.25">
      <c r="A176" s="12"/>
      <c r="C176" s="12"/>
      <c r="D176" s="12"/>
      <c r="E176" s="12"/>
      <c r="F176" s="12"/>
      <c r="G176" s="12"/>
      <c r="H176" s="12"/>
      <c r="I176" s="12"/>
      <c r="J176" s="12"/>
      <c r="K176" s="12"/>
      <c r="L176" s="12"/>
      <c r="M176" s="12"/>
      <c r="N176" s="12"/>
      <c r="O176" s="12"/>
      <c r="P176" s="12"/>
      <c r="Q176" s="12"/>
    </row>
    <row r="177" spans="1:17" x14ac:dyDescent="0.25">
      <c r="A177" s="12"/>
      <c r="C177" s="12"/>
      <c r="D177" s="12"/>
      <c r="E177" s="12"/>
      <c r="F177" s="12"/>
      <c r="G177" s="12"/>
      <c r="H177" s="12"/>
      <c r="I177" s="12"/>
      <c r="J177" s="12"/>
      <c r="K177" s="12"/>
      <c r="L177" s="12"/>
      <c r="M177" s="12"/>
      <c r="N177" s="12"/>
      <c r="O177" s="12"/>
      <c r="P177" s="12"/>
      <c r="Q177" s="12"/>
    </row>
    <row r="178" spans="1:17" x14ac:dyDescent="0.25">
      <c r="A178" s="12"/>
      <c r="C178" s="12"/>
      <c r="D178" s="12"/>
      <c r="E178" s="12"/>
      <c r="F178" s="12"/>
      <c r="G178" s="12"/>
      <c r="H178" s="12"/>
      <c r="I178" s="12"/>
      <c r="J178" s="12"/>
      <c r="K178" s="12"/>
      <c r="L178" s="12"/>
      <c r="M178" s="12"/>
      <c r="N178" s="12"/>
      <c r="O178" s="12"/>
      <c r="P178" s="12"/>
      <c r="Q178" s="12"/>
    </row>
    <row r="179" spans="1:17" x14ac:dyDescent="0.25">
      <c r="A179" s="12"/>
      <c r="C179" s="12"/>
      <c r="D179" s="12"/>
      <c r="E179" s="12"/>
      <c r="F179" s="12"/>
      <c r="G179" s="12"/>
      <c r="H179" s="12"/>
      <c r="I179" s="12"/>
      <c r="J179" s="12"/>
      <c r="K179" s="12"/>
      <c r="L179" s="12"/>
      <c r="M179" s="12"/>
      <c r="N179" s="12"/>
      <c r="O179" s="12"/>
      <c r="P179" s="12"/>
      <c r="Q179" s="12"/>
    </row>
    <row r="180" spans="1:17" x14ac:dyDescent="0.25">
      <c r="A180" s="12"/>
      <c r="C180" s="12"/>
      <c r="D180" s="12"/>
      <c r="E180" s="12"/>
      <c r="F180" s="12"/>
      <c r="G180" s="12"/>
      <c r="H180" s="12"/>
      <c r="I180" s="12"/>
      <c r="J180" s="12"/>
      <c r="K180" s="12"/>
      <c r="L180" s="12"/>
      <c r="M180" s="12"/>
      <c r="N180" s="12"/>
      <c r="O180" s="12"/>
      <c r="P180" s="12"/>
      <c r="Q180" s="12"/>
    </row>
    <row r="181" spans="1:17" x14ac:dyDescent="0.25">
      <c r="A181" s="12"/>
      <c r="C181" s="12"/>
      <c r="D181" s="12"/>
      <c r="E181" s="12"/>
      <c r="F181" s="12"/>
      <c r="G181" s="12"/>
      <c r="H181" s="12"/>
      <c r="I181" s="12"/>
      <c r="J181" s="12"/>
      <c r="K181" s="12"/>
      <c r="L181" s="12"/>
      <c r="M181" s="12"/>
      <c r="N181" s="12"/>
      <c r="O181" s="12"/>
      <c r="P181" s="12"/>
      <c r="Q181" s="12"/>
    </row>
    <row r="182" spans="1:17" x14ac:dyDescent="0.25">
      <c r="A182" s="12"/>
      <c r="C182" s="12"/>
      <c r="D182" s="12"/>
      <c r="E182" s="12"/>
      <c r="F182" s="12"/>
      <c r="G182" s="12"/>
      <c r="H182" s="12"/>
      <c r="I182" s="12"/>
      <c r="J182" s="12"/>
      <c r="K182" s="12"/>
      <c r="L182" s="12"/>
      <c r="M182" s="12"/>
      <c r="N182" s="12"/>
      <c r="O182" s="12"/>
      <c r="P182" s="12"/>
      <c r="Q182" s="12"/>
    </row>
    <row r="183" spans="1:17" x14ac:dyDescent="0.25">
      <c r="A183" s="12"/>
      <c r="C183" s="12"/>
      <c r="D183" s="12"/>
      <c r="E183" s="12"/>
      <c r="F183" s="12"/>
      <c r="G183" s="12"/>
      <c r="H183" s="12"/>
      <c r="I183" s="12"/>
      <c r="J183" s="12"/>
      <c r="K183" s="12"/>
      <c r="L183" s="12"/>
      <c r="M183" s="12"/>
      <c r="N183" s="12"/>
      <c r="O183" s="12"/>
      <c r="P183" s="12"/>
      <c r="Q183" s="12"/>
    </row>
    <row r="184" spans="1:17" x14ac:dyDescent="0.25">
      <c r="A184" s="12"/>
      <c r="C184" s="12"/>
      <c r="D184" s="12"/>
      <c r="E184" s="12"/>
      <c r="F184" s="12"/>
      <c r="G184" s="12"/>
      <c r="H184" s="12"/>
      <c r="I184" s="12"/>
      <c r="J184" s="12"/>
      <c r="K184" s="12"/>
      <c r="L184" s="12"/>
      <c r="M184" s="12"/>
      <c r="N184" s="12"/>
      <c r="O184" s="12"/>
      <c r="P184" s="12"/>
      <c r="Q184" s="12"/>
    </row>
    <row r="185" spans="1:17" x14ac:dyDescent="0.25">
      <c r="A185" s="12"/>
      <c r="C185" s="12"/>
      <c r="D185" s="12"/>
      <c r="E185" s="12"/>
      <c r="F185" s="12"/>
      <c r="G185" s="12"/>
      <c r="H185" s="12"/>
      <c r="I185" s="12"/>
      <c r="J185" s="12"/>
      <c r="K185" s="12"/>
      <c r="L185" s="12"/>
      <c r="M185" s="12"/>
      <c r="N185" s="12"/>
      <c r="O185" s="12"/>
      <c r="P185" s="12"/>
      <c r="Q185" s="12"/>
    </row>
    <row r="186" spans="1:17" x14ac:dyDescent="0.25">
      <c r="A186" s="12"/>
      <c r="C186" s="12"/>
      <c r="D186" s="12"/>
      <c r="E186" s="12"/>
      <c r="F186" s="12"/>
      <c r="G186" s="12"/>
      <c r="H186" s="12"/>
      <c r="I186" s="12"/>
      <c r="J186" s="12"/>
      <c r="K186" s="12"/>
      <c r="L186" s="12"/>
      <c r="M186" s="12"/>
      <c r="N186" s="12"/>
      <c r="O186" s="12"/>
      <c r="P186" s="12"/>
      <c r="Q186" s="12"/>
    </row>
    <row r="187" spans="1:17" x14ac:dyDescent="0.25">
      <c r="A187" s="12"/>
      <c r="C187" s="12"/>
      <c r="D187" s="12"/>
      <c r="E187" s="12"/>
      <c r="F187" s="12"/>
      <c r="G187" s="12"/>
      <c r="H187" s="12"/>
      <c r="I187" s="12"/>
      <c r="J187" s="12"/>
      <c r="K187" s="12"/>
      <c r="L187" s="12"/>
      <c r="M187" s="12"/>
      <c r="N187" s="12"/>
      <c r="O187" s="12"/>
      <c r="P187" s="12"/>
      <c r="Q187" s="12"/>
    </row>
    <row r="188" spans="1:17" x14ac:dyDescent="0.25">
      <c r="A188" s="12"/>
      <c r="C188" s="12"/>
      <c r="D188" s="12"/>
      <c r="E188" s="12"/>
      <c r="F188" s="12"/>
      <c r="G188" s="12"/>
      <c r="H188" s="12"/>
      <c r="I188" s="12"/>
      <c r="J188" s="12"/>
      <c r="K188" s="12"/>
      <c r="L188" s="12"/>
      <c r="M188" s="12"/>
      <c r="N188" s="12"/>
      <c r="O188" s="12"/>
      <c r="P188" s="12"/>
      <c r="Q188" s="12"/>
    </row>
    <row r="189" spans="1:17" x14ac:dyDescent="0.25">
      <c r="A189" s="12"/>
      <c r="C189" s="12"/>
      <c r="D189" s="12"/>
      <c r="E189" s="12"/>
      <c r="F189" s="12"/>
      <c r="G189" s="12"/>
      <c r="H189" s="12"/>
      <c r="I189" s="12"/>
      <c r="J189" s="12"/>
      <c r="K189" s="12"/>
      <c r="L189" s="12"/>
      <c r="M189" s="12"/>
      <c r="N189" s="12"/>
      <c r="O189" s="12"/>
      <c r="P189" s="12"/>
      <c r="Q189" s="12"/>
    </row>
    <row r="190" spans="1:17" x14ac:dyDescent="0.25">
      <c r="A190" s="12"/>
      <c r="C190" s="12"/>
      <c r="D190" s="12"/>
      <c r="E190" s="12"/>
      <c r="F190" s="12"/>
      <c r="G190" s="12"/>
      <c r="H190" s="12"/>
      <c r="I190" s="12"/>
      <c r="J190" s="12"/>
      <c r="K190" s="12"/>
      <c r="L190" s="12"/>
      <c r="M190" s="12"/>
      <c r="N190" s="12"/>
      <c r="O190" s="12"/>
      <c r="P190" s="12"/>
      <c r="Q190" s="12"/>
    </row>
    <row r="191" spans="1:17" x14ac:dyDescent="0.25">
      <c r="A191" s="12"/>
      <c r="C191" s="12"/>
      <c r="D191" s="12"/>
      <c r="E191" s="12"/>
      <c r="F191" s="12"/>
      <c r="G191" s="12"/>
      <c r="H191" s="12"/>
      <c r="I191" s="12"/>
      <c r="J191" s="12"/>
      <c r="K191" s="12"/>
      <c r="L191" s="12"/>
      <c r="M191" s="12"/>
      <c r="N191" s="12"/>
      <c r="O191" s="12"/>
      <c r="P191" s="12"/>
      <c r="Q191" s="12"/>
    </row>
    <row r="192" spans="1:17" x14ac:dyDescent="0.25">
      <c r="A192" s="12"/>
      <c r="C192" s="12"/>
      <c r="D192" s="12"/>
      <c r="E192" s="12"/>
      <c r="F192" s="12"/>
      <c r="G192" s="12"/>
      <c r="H192" s="12"/>
      <c r="I192" s="12"/>
      <c r="J192" s="12"/>
      <c r="K192" s="12"/>
      <c r="L192" s="12"/>
      <c r="M192" s="12"/>
      <c r="N192" s="12"/>
      <c r="O192" s="12"/>
      <c r="P192" s="12"/>
      <c r="Q192" s="12"/>
    </row>
    <row r="193" spans="1:17" x14ac:dyDescent="0.25">
      <c r="A193" s="12"/>
      <c r="C193" s="12"/>
      <c r="D193" s="12"/>
      <c r="E193" s="12"/>
      <c r="F193" s="12"/>
      <c r="G193" s="12"/>
      <c r="H193" s="12"/>
      <c r="I193" s="12"/>
      <c r="J193" s="12"/>
      <c r="K193" s="12"/>
      <c r="L193" s="12"/>
      <c r="M193" s="12"/>
      <c r="N193" s="12"/>
      <c r="O193" s="12"/>
      <c r="P193" s="12"/>
      <c r="Q193" s="12"/>
    </row>
    <row r="194" spans="1:17" x14ac:dyDescent="0.25">
      <c r="A194" s="12"/>
      <c r="C194" s="12"/>
      <c r="D194" s="12"/>
      <c r="E194" s="12"/>
      <c r="F194" s="12"/>
      <c r="G194" s="12"/>
      <c r="H194" s="12"/>
      <c r="I194" s="12"/>
      <c r="J194" s="12"/>
      <c r="K194" s="12"/>
      <c r="L194" s="12"/>
      <c r="M194" s="12"/>
      <c r="N194" s="12"/>
      <c r="O194" s="12"/>
      <c r="P194" s="12"/>
      <c r="Q194" s="12"/>
    </row>
    <row r="195" spans="1:17" x14ac:dyDescent="0.25">
      <c r="A195" s="12"/>
      <c r="C195" s="12"/>
      <c r="D195" s="12"/>
      <c r="E195" s="12"/>
      <c r="F195" s="12"/>
      <c r="G195" s="12"/>
      <c r="H195" s="12"/>
      <c r="I195" s="12"/>
      <c r="J195" s="12"/>
      <c r="K195" s="12"/>
      <c r="L195" s="12"/>
      <c r="M195" s="12"/>
      <c r="N195" s="12"/>
      <c r="O195" s="12"/>
      <c r="P195" s="12"/>
      <c r="Q195" s="12"/>
    </row>
    <row r="196" spans="1:17" x14ac:dyDescent="0.25">
      <c r="A196" s="12"/>
      <c r="C196" s="12"/>
      <c r="D196" s="12"/>
      <c r="E196" s="12"/>
      <c r="F196" s="12"/>
      <c r="G196" s="12"/>
      <c r="H196" s="12"/>
      <c r="I196" s="12"/>
      <c r="J196" s="12"/>
      <c r="K196" s="12"/>
      <c r="L196" s="12"/>
      <c r="M196" s="12"/>
      <c r="N196" s="12"/>
      <c r="O196" s="12"/>
      <c r="P196" s="12"/>
      <c r="Q196" s="12"/>
    </row>
    <row r="197" spans="1:17" x14ac:dyDescent="0.25">
      <c r="A197" s="12"/>
      <c r="C197" s="12"/>
      <c r="D197" s="12"/>
      <c r="E197" s="12"/>
      <c r="F197" s="12"/>
      <c r="G197" s="12"/>
      <c r="H197" s="12"/>
      <c r="I197" s="12"/>
      <c r="J197" s="12"/>
      <c r="K197" s="12"/>
      <c r="L197" s="12"/>
      <c r="M197" s="12"/>
      <c r="N197" s="12"/>
      <c r="O197" s="12"/>
      <c r="P197" s="12"/>
      <c r="Q197" s="12"/>
    </row>
    <row r="198" spans="1:17" x14ac:dyDescent="0.25">
      <c r="A198" s="12"/>
      <c r="C198" s="12"/>
      <c r="D198" s="12"/>
      <c r="E198" s="12"/>
      <c r="F198" s="12"/>
      <c r="G198" s="12"/>
      <c r="H198" s="12"/>
      <c r="I198" s="12"/>
      <c r="J198" s="12"/>
      <c r="K198" s="12"/>
      <c r="L198" s="12"/>
      <c r="M198" s="12"/>
      <c r="N198" s="12"/>
      <c r="O198" s="12"/>
      <c r="P198" s="12"/>
      <c r="Q198" s="12"/>
    </row>
    <row r="199" spans="1:17" x14ac:dyDescent="0.25">
      <c r="A199" s="12"/>
      <c r="C199" s="12"/>
      <c r="D199" s="12"/>
      <c r="E199" s="12"/>
      <c r="F199" s="12"/>
      <c r="G199" s="12"/>
      <c r="H199" s="12"/>
      <c r="I199" s="12"/>
      <c r="J199" s="12"/>
      <c r="K199" s="12"/>
      <c r="L199" s="12"/>
      <c r="M199" s="12"/>
      <c r="N199" s="12"/>
      <c r="O199" s="12"/>
      <c r="P199" s="12"/>
      <c r="Q199" s="12"/>
    </row>
    <row r="200" spans="1:17" x14ac:dyDescent="0.25">
      <c r="A200" s="12"/>
      <c r="C200" s="12"/>
      <c r="D200" s="12"/>
      <c r="E200" s="12"/>
      <c r="F200" s="12"/>
      <c r="G200" s="12"/>
      <c r="H200" s="12"/>
      <c r="I200" s="12"/>
      <c r="J200" s="12"/>
      <c r="K200" s="12"/>
      <c r="L200" s="12"/>
      <c r="M200" s="12"/>
      <c r="N200" s="12"/>
      <c r="O200" s="12"/>
      <c r="P200" s="12"/>
      <c r="Q200" s="12"/>
    </row>
    <row r="201" spans="1:17" x14ac:dyDescent="0.25">
      <c r="A201" s="12"/>
      <c r="C201" s="12"/>
      <c r="D201" s="12"/>
      <c r="E201" s="12"/>
      <c r="F201" s="12"/>
      <c r="G201" s="12"/>
      <c r="H201" s="12"/>
      <c r="I201" s="12"/>
      <c r="J201" s="12"/>
      <c r="K201" s="12"/>
      <c r="L201" s="12"/>
      <c r="M201" s="12"/>
      <c r="N201" s="12"/>
      <c r="O201" s="12"/>
      <c r="P201" s="12"/>
      <c r="Q201" s="12"/>
    </row>
    <row r="202" spans="1:17" x14ac:dyDescent="0.25">
      <c r="A202" s="12"/>
      <c r="C202" s="12"/>
      <c r="D202" s="12"/>
      <c r="E202" s="12"/>
      <c r="F202" s="12"/>
      <c r="G202" s="12"/>
      <c r="H202" s="12"/>
      <c r="I202" s="12"/>
      <c r="J202" s="12"/>
      <c r="K202" s="12"/>
      <c r="L202" s="12"/>
      <c r="M202" s="12"/>
      <c r="N202" s="12"/>
      <c r="O202" s="12"/>
      <c r="P202" s="12"/>
      <c r="Q202" s="12"/>
    </row>
    <row r="203" spans="1:17" x14ac:dyDescent="0.25">
      <c r="A203" s="12"/>
      <c r="C203" s="12"/>
      <c r="D203" s="12"/>
      <c r="E203" s="12"/>
      <c r="F203" s="12"/>
      <c r="G203" s="12"/>
      <c r="H203" s="12"/>
      <c r="I203" s="12"/>
      <c r="J203" s="12"/>
      <c r="K203" s="12"/>
      <c r="L203" s="12"/>
      <c r="M203" s="12"/>
      <c r="N203" s="12"/>
      <c r="O203" s="12"/>
      <c r="P203" s="12"/>
      <c r="Q203" s="12"/>
    </row>
    <row r="204" spans="1:17" x14ac:dyDescent="0.25">
      <c r="A204" s="12"/>
      <c r="C204" s="12"/>
      <c r="D204" s="12"/>
      <c r="E204" s="12"/>
      <c r="F204" s="12"/>
      <c r="G204" s="12"/>
      <c r="H204" s="12"/>
      <c r="I204" s="12"/>
      <c r="J204" s="12"/>
      <c r="K204" s="12"/>
      <c r="L204" s="12"/>
      <c r="M204" s="12"/>
      <c r="N204" s="12"/>
      <c r="O204" s="12"/>
      <c r="P204" s="12"/>
      <c r="Q204" s="12"/>
    </row>
    <row r="205" spans="1:17" x14ac:dyDescent="0.25">
      <c r="A205" s="12"/>
      <c r="C205" s="12"/>
      <c r="D205" s="12"/>
      <c r="E205" s="12"/>
      <c r="F205" s="12"/>
      <c r="G205" s="12"/>
      <c r="H205" s="12"/>
      <c r="I205" s="12"/>
      <c r="J205" s="12"/>
      <c r="K205" s="12"/>
      <c r="L205" s="12"/>
      <c r="M205" s="12"/>
      <c r="N205" s="12"/>
      <c r="O205" s="12"/>
      <c r="P205" s="12"/>
      <c r="Q205" s="12"/>
    </row>
    <row r="206" spans="1:17" x14ac:dyDescent="0.25">
      <c r="A206" s="12"/>
      <c r="C206" s="12"/>
      <c r="D206" s="12"/>
      <c r="E206" s="12"/>
      <c r="F206" s="12"/>
      <c r="G206" s="12"/>
      <c r="H206" s="12"/>
      <c r="I206" s="12"/>
      <c r="J206" s="12"/>
      <c r="K206" s="12"/>
      <c r="L206" s="12"/>
      <c r="M206" s="12"/>
      <c r="N206" s="12"/>
      <c r="O206" s="12"/>
      <c r="P206" s="12"/>
      <c r="Q206" s="12"/>
    </row>
    <row r="207" spans="1:17" x14ac:dyDescent="0.25">
      <c r="A207" s="12"/>
      <c r="C207" s="12"/>
      <c r="D207" s="12"/>
      <c r="E207" s="12"/>
      <c r="F207" s="12"/>
      <c r="G207" s="12"/>
      <c r="H207" s="12"/>
      <c r="I207" s="12"/>
      <c r="J207" s="12"/>
      <c r="K207" s="12"/>
      <c r="L207" s="12"/>
      <c r="M207" s="12"/>
      <c r="N207" s="12"/>
      <c r="O207" s="12"/>
      <c r="P207" s="12"/>
      <c r="Q207" s="12"/>
    </row>
    <row r="208" spans="1:17" x14ac:dyDescent="0.25">
      <c r="A208" s="12"/>
      <c r="C208" s="12"/>
      <c r="D208" s="12"/>
      <c r="E208" s="12"/>
      <c r="F208" s="12"/>
      <c r="G208" s="12"/>
      <c r="H208" s="12"/>
      <c r="I208" s="12"/>
      <c r="J208" s="12"/>
      <c r="K208" s="12"/>
      <c r="L208" s="12"/>
      <c r="M208" s="12"/>
      <c r="N208" s="12"/>
      <c r="O208" s="12"/>
      <c r="P208" s="12"/>
      <c r="Q208" s="12"/>
    </row>
    <row r="209" spans="1:17" x14ac:dyDescent="0.25">
      <c r="A209" s="12"/>
      <c r="C209" s="12"/>
      <c r="D209" s="12"/>
      <c r="E209" s="12"/>
      <c r="F209" s="12"/>
      <c r="G209" s="12"/>
      <c r="H209" s="12"/>
      <c r="I209" s="12"/>
      <c r="J209" s="12"/>
      <c r="K209" s="12"/>
      <c r="L209" s="12"/>
      <c r="M209" s="12"/>
      <c r="N209" s="12"/>
      <c r="O209" s="12"/>
      <c r="P209" s="12"/>
      <c r="Q209" s="12"/>
    </row>
    <row r="210" spans="1:17" x14ac:dyDescent="0.25">
      <c r="A210" s="12"/>
      <c r="C210" s="12"/>
      <c r="D210" s="12"/>
      <c r="E210" s="12"/>
      <c r="F210" s="12"/>
      <c r="G210" s="12"/>
      <c r="H210" s="12"/>
      <c r="I210" s="12"/>
      <c r="J210" s="12"/>
      <c r="K210" s="12"/>
      <c r="L210" s="12"/>
      <c r="M210" s="12"/>
      <c r="N210" s="12"/>
      <c r="O210" s="12"/>
      <c r="P210" s="12"/>
      <c r="Q210" s="12"/>
    </row>
    <row r="211" spans="1:17" x14ac:dyDescent="0.25">
      <c r="A211" s="12"/>
      <c r="C211" s="12"/>
      <c r="D211" s="12"/>
      <c r="E211" s="12"/>
      <c r="F211" s="12"/>
      <c r="G211" s="12"/>
      <c r="H211" s="12"/>
      <c r="I211" s="12"/>
      <c r="J211" s="12"/>
      <c r="K211" s="12"/>
      <c r="L211" s="12"/>
      <c r="M211" s="12"/>
      <c r="N211" s="12"/>
      <c r="O211" s="12"/>
      <c r="P211" s="12"/>
      <c r="Q211" s="12"/>
    </row>
    <row r="212" spans="1:17" x14ac:dyDescent="0.25">
      <c r="A212" s="12"/>
      <c r="C212" s="12"/>
      <c r="D212" s="12"/>
      <c r="E212" s="12"/>
      <c r="F212" s="12"/>
      <c r="G212" s="12"/>
      <c r="H212" s="12"/>
      <c r="I212" s="12"/>
      <c r="J212" s="12"/>
      <c r="K212" s="12"/>
      <c r="L212" s="12"/>
      <c r="M212" s="12"/>
      <c r="N212" s="12"/>
      <c r="O212" s="12"/>
      <c r="P212" s="12"/>
      <c r="Q212" s="12"/>
    </row>
    <row r="213" spans="1:17" x14ac:dyDescent="0.25">
      <c r="A213" s="12"/>
      <c r="C213" s="12"/>
      <c r="D213" s="12"/>
      <c r="E213" s="12"/>
      <c r="F213" s="12"/>
      <c r="G213" s="12"/>
      <c r="H213" s="12"/>
      <c r="I213" s="12"/>
      <c r="J213" s="12"/>
      <c r="K213" s="12"/>
      <c r="L213" s="12"/>
      <c r="M213" s="12"/>
      <c r="N213" s="12"/>
      <c r="O213" s="12"/>
      <c r="P213" s="12"/>
      <c r="Q213" s="12"/>
    </row>
    <row r="214" spans="1:17" x14ac:dyDescent="0.25">
      <c r="A214" s="12"/>
      <c r="C214" s="12"/>
      <c r="D214" s="12"/>
      <c r="E214" s="12"/>
      <c r="F214" s="12"/>
      <c r="G214" s="12"/>
      <c r="H214" s="12"/>
      <c r="I214" s="12"/>
      <c r="J214" s="12"/>
      <c r="K214" s="12"/>
      <c r="L214" s="12"/>
      <c r="M214" s="12"/>
      <c r="N214" s="12"/>
      <c r="O214" s="12"/>
      <c r="P214" s="12"/>
      <c r="Q214" s="12"/>
    </row>
    <row r="215" spans="1:17" x14ac:dyDescent="0.25">
      <c r="A215" s="12"/>
      <c r="C215" s="12"/>
      <c r="D215" s="12"/>
      <c r="E215" s="12"/>
      <c r="F215" s="12"/>
      <c r="G215" s="12"/>
      <c r="H215" s="12"/>
      <c r="I215" s="12"/>
      <c r="J215" s="12"/>
      <c r="K215" s="12"/>
      <c r="L215" s="12"/>
      <c r="M215" s="12"/>
      <c r="N215" s="12"/>
      <c r="O215" s="12"/>
      <c r="P215" s="12"/>
      <c r="Q215" s="12"/>
    </row>
    <row r="216" spans="1:17" x14ac:dyDescent="0.25">
      <c r="A216" s="12"/>
      <c r="C216" s="12"/>
      <c r="D216" s="12"/>
      <c r="E216" s="12"/>
      <c r="F216" s="12"/>
      <c r="G216" s="12"/>
      <c r="H216" s="12"/>
      <c r="I216" s="12"/>
      <c r="J216" s="12"/>
      <c r="K216" s="12"/>
      <c r="L216" s="12"/>
      <c r="M216" s="12"/>
      <c r="N216" s="12"/>
      <c r="O216" s="12"/>
      <c r="P216" s="12"/>
      <c r="Q216" s="12"/>
    </row>
    <row r="217" spans="1:17" x14ac:dyDescent="0.25">
      <c r="A217" s="12"/>
      <c r="C217" s="12"/>
      <c r="D217" s="12"/>
      <c r="E217" s="12"/>
      <c r="F217" s="12"/>
      <c r="G217" s="12"/>
      <c r="H217" s="12"/>
      <c r="I217" s="12"/>
      <c r="J217" s="12"/>
      <c r="K217" s="12"/>
      <c r="L217" s="12"/>
      <c r="M217" s="12"/>
      <c r="N217" s="12"/>
      <c r="O217" s="12"/>
      <c r="P217" s="12"/>
      <c r="Q217" s="12"/>
    </row>
    <row r="218" spans="1:17" x14ac:dyDescent="0.25">
      <c r="A218" s="12"/>
      <c r="C218" s="12"/>
      <c r="D218" s="12"/>
      <c r="E218" s="12"/>
      <c r="F218" s="12"/>
      <c r="G218" s="12"/>
      <c r="H218" s="12"/>
      <c r="I218" s="12"/>
      <c r="J218" s="12"/>
      <c r="K218" s="12"/>
      <c r="L218" s="12"/>
      <c r="M218" s="12"/>
      <c r="N218" s="12"/>
      <c r="O218" s="12"/>
      <c r="P218" s="12"/>
      <c r="Q218" s="12"/>
    </row>
    <row r="219" spans="1:17" x14ac:dyDescent="0.25">
      <c r="A219" s="12"/>
      <c r="C219" s="12"/>
      <c r="D219" s="12"/>
      <c r="E219" s="12"/>
      <c r="F219" s="12"/>
      <c r="G219" s="12"/>
      <c r="H219" s="12"/>
      <c r="I219" s="12"/>
      <c r="J219" s="12"/>
      <c r="K219" s="12"/>
      <c r="L219" s="12"/>
      <c r="M219" s="12"/>
      <c r="N219" s="12"/>
      <c r="O219" s="12"/>
      <c r="P219" s="12"/>
      <c r="Q219" s="12"/>
    </row>
    <row r="220" spans="1:17" x14ac:dyDescent="0.25">
      <c r="A220" s="12"/>
      <c r="C220" s="12"/>
      <c r="D220" s="12"/>
      <c r="E220" s="12"/>
      <c r="F220" s="12"/>
      <c r="G220" s="12"/>
      <c r="H220" s="12"/>
      <c r="I220" s="12"/>
      <c r="J220" s="12"/>
      <c r="K220" s="12"/>
      <c r="L220" s="12"/>
      <c r="M220" s="12"/>
      <c r="N220" s="12"/>
      <c r="O220" s="12"/>
      <c r="P220" s="12"/>
      <c r="Q220" s="12"/>
    </row>
    <row r="221" spans="1:17" x14ac:dyDescent="0.25">
      <c r="A221" s="12"/>
      <c r="C221" s="12"/>
      <c r="D221" s="12"/>
      <c r="E221" s="12"/>
      <c r="F221" s="12"/>
      <c r="G221" s="12"/>
      <c r="H221" s="12"/>
      <c r="I221" s="12"/>
      <c r="J221" s="12"/>
      <c r="K221" s="12"/>
      <c r="L221" s="12"/>
      <c r="M221" s="12"/>
      <c r="N221" s="12"/>
      <c r="O221" s="12"/>
      <c r="P221" s="12"/>
      <c r="Q221" s="12"/>
    </row>
    <row r="222" spans="1:17" x14ac:dyDescent="0.25">
      <c r="A222" s="12"/>
      <c r="C222" s="12"/>
      <c r="D222" s="12"/>
      <c r="E222" s="12"/>
      <c r="F222" s="12"/>
      <c r="G222" s="12"/>
      <c r="H222" s="12"/>
      <c r="I222" s="12"/>
      <c r="J222" s="12"/>
      <c r="K222" s="12"/>
      <c r="L222" s="12"/>
      <c r="M222" s="12"/>
      <c r="N222" s="12"/>
      <c r="O222" s="12"/>
      <c r="P222" s="12"/>
      <c r="Q222" s="12"/>
    </row>
    <row r="223" spans="1:17" x14ac:dyDescent="0.25">
      <c r="A223" s="12"/>
      <c r="C223" s="12"/>
      <c r="D223" s="12"/>
      <c r="E223" s="12"/>
      <c r="F223" s="12"/>
      <c r="G223" s="12"/>
      <c r="H223" s="12"/>
      <c r="I223" s="12"/>
      <c r="J223" s="12"/>
      <c r="K223" s="12"/>
      <c r="L223" s="12"/>
      <c r="M223" s="12"/>
      <c r="N223" s="12"/>
      <c r="O223" s="12"/>
      <c r="P223" s="12"/>
      <c r="Q223" s="12"/>
    </row>
    <row r="224" spans="1:17" x14ac:dyDescent="0.25">
      <c r="A224" s="12"/>
      <c r="C224" s="12"/>
      <c r="D224" s="12"/>
      <c r="E224" s="12"/>
      <c r="F224" s="12"/>
      <c r="G224" s="12"/>
      <c r="H224" s="12"/>
      <c r="I224" s="12"/>
      <c r="J224" s="12"/>
      <c r="K224" s="12"/>
      <c r="L224" s="12"/>
      <c r="M224" s="12"/>
      <c r="N224" s="12"/>
      <c r="O224" s="12"/>
      <c r="P224" s="12"/>
      <c r="Q224" s="12"/>
    </row>
    <row r="225" spans="1:17" x14ac:dyDescent="0.25">
      <c r="A225" s="12"/>
      <c r="C225" s="12"/>
      <c r="D225" s="12"/>
      <c r="E225" s="12"/>
      <c r="F225" s="12"/>
      <c r="G225" s="12"/>
      <c r="H225" s="12"/>
      <c r="I225" s="12"/>
      <c r="J225" s="12"/>
      <c r="K225" s="12"/>
      <c r="L225" s="12"/>
      <c r="M225" s="12"/>
      <c r="N225" s="12"/>
      <c r="O225" s="12"/>
      <c r="P225" s="12"/>
      <c r="Q225" s="12"/>
    </row>
    <row r="226" spans="1:17" x14ac:dyDescent="0.25">
      <c r="A226" s="12"/>
      <c r="C226" s="12"/>
      <c r="D226" s="12"/>
      <c r="E226" s="12"/>
      <c r="F226" s="12"/>
      <c r="G226" s="12"/>
      <c r="H226" s="12"/>
      <c r="I226" s="12"/>
      <c r="J226" s="12"/>
      <c r="K226" s="12"/>
      <c r="L226" s="12"/>
      <c r="M226" s="12"/>
      <c r="N226" s="12"/>
      <c r="O226" s="12"/>
      <c r="P226" s="12"/>
      <c r="Q226" s="12"/>
    </row>
    <row r="227" spans="1:17" x14ac:dyDescent="0.25">
      <c r="A227" s="12"/>
      <c r="C227" s="12"/>
      <c r="D227" s="12"/>
      <c r="E227" s="12"/>
      <c r="F227" s="12"/>
      <c r="G227" s="12"/>
      <c r="H227" s="12"/>
      <c r="I227" s="12"/>
      <c r="J227" s="12"/>
      <c r="K227" s="12"/>
      <c r="L227" s="12"/>
      <c r="M227" s="12"/>
      <c r="N227" s="12"/>
      <c r="O227" s="12"/>
      <c r="P227" s="12"/>
      <c r="Q227" s="12"/>
    </row>
    <row r="228" spans="1:17" x14ac:dyDescent="0.25">
      <c r="A228" s="12"/>
      <c r="C228" s="12"/>
      <c r="D228" s="12"/>
      <c r="E228" s="12"/>
      <c r="F228" s="12"/>
      <c r="G228" s="12"/>
      <c r="H228" s="12"/>
      <c r="I228" s="12"/>
      <c r="J228" s="12"/>
      <c r="K228" s="12"/>
      <c r="L228" s="12"/>
      <c r="M228" s="12"/>
      <c r="N228" s="12"/>
      <c r="O228" s="12"/>
      <c r="P228" s="12"/>
      <c r="Q228" s="12"/>
    </row>
    <row r="229" spans="1:17" x14ac:dyDescent="0.25">
      <c r="A229" s="12"/>
      <c r="C229" s="12"/>
      <c r="D229" s="12"/>
      <c r="E229" s="12"/>
      <c r="F229" s="12"/>
      <c r="G229" s="12"/>
      <c r="H229" s="12"/>
      <c r="I229" s="12"/>
      <c r="J229" s="12"/>
      <c r="K229" s="12"/>
      <c r="L229" s="12"/>
      <c r="M229" s="12"/>
      <c r="N229" s="12"/>
      <c r="O229" s="12"/>
      <c r="P229" s="12"/>
      <c r="Q229" s="12"/>
    </row>
    <row r="230" spans="1:17" x14ac:dyDescent="0.25">
      <c r="A230" s="12"/>
      <c r="C230" s="12"/>
      <c r="D230" s="12"/>
      <c r="E230" s="12"/>
      <c r="F230" s="12"/>
      <c r="G230" s="12"/>
      <c r="H230" s="12"/>
      <c r="I230" s="12"/>
      <c r="J230" s="12"/>
      <c r="K230" s="12"/>
      <c r="L230" s="12"/>
      <c r="M230" s="12"/>
      <c r="N230" s="12"/>
      <c r="O230" s="12"/>
      <c r="P230" s="12"/>
      <c r="Q230" s="12"/>
    </row>
    <row r="231" spans="1:17" x14ac:dyDescent="0.25">
      <c r="A231" s="12"/>
      <c r="C231" s="12"/>
      <c r="D231" s="12"/>
      <c r="E231" s="12"/>
      <c r="F231" s="12"/>
      <c r="G231" s="12"/>
      <c r="H231" s="12"/>
      <c r="I231" s="12"/>
      <c r="J231" s="12"/>
      <c r="K231" s="12"/>
      <c r="L231" s="12"/>
      <c r="M231" s="12"/>
      <c r="N231" s="12"/>
      <c r="O231" s="12"/>
      <c r="P231" s="12"/>
      <c r="Q231" s="12"/>
    </row>
    <row r="232" spans="1:17" x14ac:dyDescent="0.25">
      <c r="A232" s="12"/>
      <c r="C232" s="12"/>
      <c r="D232" s="12"/>
      <c r="E232" s="12"/>
      <c r="F232" s="12"/>
      <c r="G232" s="12"/>
      <c r="H232" s="12"/>
      <c r="I232" s="12"/>
      <c r="J232" s="12"/>
      <c r="K232" s="12"/>
      <c r="L232" s="12"/>
      <c r="M232" s="12"/>
      <c r="N232" s="12"/>
      <c r="O232" s="12"/>
      <c r="P232" s="12"/>
      <c r="Q232" s="12"/>
    </row>
    <row r="233" spans="1:17" x14ac:dyDescent="0.25">
      <c r="A233" s="12"/>
      <c r="C233" s="12"/>
      <c r="D233" s="12"/>
      <c r="E233" s="12"/>
      <c r="F233" s="12"/>
      <c r="G233" s="12"/>
      <c r="H233" s="12"/>
      <c r="I233" s="12"/>
      <c r="J233" s="12"/>
      <c r="K233" s="12"/>
      <c r="L233" s="12"/>
      <c r="M233" s="12"/>
      <c r="N233" s="12"/>
      <c r="O233" s="12"/>
      <c r="P233" s="12"/>
      <c r="Q233" s="12"/>
    </row>
    <row r="234" spans="1:17" x14ac:dyDescent="0.25">
      <c r="A234" s="12"/>
      <c r="C234" s="12"/>
      <c r="D234" s="12"/>
      <c r="E234" s="12"/>
      <c r="F234" s="12"/>
      <c r="G234" s="12"/>
      <c r="H234" s="12"/>
      <c r="I234" s="12"/>
      <c r="J234" s="12"/>
      <c r="K234" s="12"/>
      <c r="L234" s="12"/>
      <c r="M234" s="12"/>
      <c r="N234" s="12"/>
      <c r="O234" s="12"/>
      <c r="P234" s="12"/>
      <c r="Q234" s="12"/>
    </row>
    <row r="235" spans="1:17" x14ac:dyDescent="0.25">
      <c r="A235" s="12"/>
      <c r="C235" s="12"/>
      <c r="D235" s="12"/>
      <c r="E235" s="12"/>
      <c r="F235" s="12"/>
      <c r="G235" s="12"/>
      <c r="H235" s="12"/>
      <c r="I235" s="12"/>
      <c r="J235" s="12"/>
      <c r="K235" s="12"/>
      <c r="L235" s="12"/>
      <c r="M235" s="12"/>
      <c r="N235" s="12"/>
      <c r="O235" s="12"/>
      <c r="P235" s="12"/>
      <c r="Q235" s="12"/>
    </row>
    <row r="236" spans="1:17" x14ac:dyDescent="0.25">
      <c r="A236" s="12"/>
      <c r="C236" s="12"/>
      <c r="D236" s="12"/>
      <c r="E236" s="12"/>
      <c r="F236" s="12"/>
      <c r="G236" s="12"/>
      <c r="H236" s="12"/>
      <c r="I236" s="12"/>
      <c r="J236" s="12"/>
      <c r="K236" s="12"/>
      <c r="L236" s="12"/>
      <c r="M236" s="12"/>
      <c r="N236" s="12"/>
      <c r="O236" s="12"/>
      <c r="P236" s="12"/>
      <c r="Q236" s="12"/>
    </row>
    <row r="237" spans="1:17" x14ac:dyDescent="0.25">
      <c r="A237" s="12"/>
      <c r="C237" s="12"/>
      <c r="D237" s="12"/>
      <c r="E237" s="12"/>
      <c r="F237" s="12"/>
      <c r="G237" s="12"/>
      <c r="H237" s="12"/>
      <c r="I237" s="12"/>
      <c r="J237" s="12"/>
      <c r="K237" s="12"/>
      <c r="L237" s="12"/>
      <c r="M237" s="12"/>
      <c r="N237" s="12"/>
      <c r="O237" s="12"/>
      <c r="P237" s="12"/>
      <c r="Q237" s="12"/>
    </row>
    <row r="238" spans="1:17" x14ac:dyDescent="0.25">
      <c r="A238" s="12"/>
      <c r="C238" s="12"/>
      <c r="D238" s="12"/>
      <c r="E238" s="12"/>
      <c r="F238" s="12"/>
      <c r="G238" s="12"/>
      <c r="H238" s="12"/>
      <c r="I238" s="12"/>
      <c r="J238" s="12"/>
      <c r="K238" s="12"/>
      <c r="L238" s="12"/>
      <c r="M238" s="12"/>
      <c r="N238" s="12"/>
      <c r="O238" s="12"/>
      <c r="P238" s="12"/>
      <c r="Q238" s="12"/>
    </row>
    <row r="239" spans="1:17" x14ac:dyDescent="0.25">
      <c r="A239" s="12"/>
      <c r="C239" s="12"/>
      <c r="D239" s="12"/>
      <c r="E239" s="12"/>
      <c r="F239" s="12"/>
      <c r="G239" s="12"/>
      <c r="H239" s="12"/>
      <c r="I239" s="12"/>
      <c r="J239" s="12"/>
      <c r="K239" s="12"/>
      <c r="L239" s="12"/>
      <c r="M239" s="12"/>
      <c r="N239" s="12"/>
      <c r="O239" s="12"/>
      <c r="P239" s="12"/>
      <c r="Q239" s="12"/>
    </row>
    <row r="240" spans="1:17" x14ac:dyDescent="0.25">
      <c r="A240" s="12"/>
      <c r="C240" s="12"/>
      <c r="D240" s="12"/>
      <c r="E240" s="12"/>
      <c r="F240" s="12"/>
      <c r="G240" s="12"/>
      <c r="H240" s="12"/>
      <c r="I240" s="12"/>
      <c r="J240" s="12"/>
      <c r="K240" s="12"/>
      <c r="L240" s="12"/>
      <c r="M240" s="12"/>
      <c r="N240" s="12"/>
      <c r="O240" s="12"/>
      <c r="P240" s="12"/>
      <c r="Q240" s="12"/>
    </row>
    <row r="241" spans="1:17" x14ac:dyDescent="0.25">
      <c r="A241" s="12"/>
      <c r="C241" s="12"/>
      <c r="D241" s="12"/>
      <c r="E241" s="12"/>
      <c r="F241" s="12"/>
      <c r="G241" s="12"/>
      <c r="H241" s="12"/>
      <c r="I241" s="12"/>
      <c r="J241" s="12"/>
      <c r="K241" s="12"/>
      <c r="L241" s="12"/>
      <c r="M241" s="12"/>
      <c r="N241" s="12"/>
      <c r="O241" s="12"/>
      <c r="P241" s="12"/>
      <c r="Q241" s="12"/>
    </row>
    <row r="242" spans="1:17" x14ac:dyDescent="0.25">
      <c r="A242" s="12"/>
      <c r="C242" s="12"/>
      <c r="D242" s="12"/>
      <c r="E242" s="12"/>
      <c r="F242" s="12"/>
      <c r="G242" s="12"/>
      <c r="H242" s="12"/>
      <c r="I242" s="12"/>
      <c r="J242" s="12"/>
      <c r="K242" s="12"/>
      <c r="L242" s="12"/>
      <c r="M242" s="12"/>
      <c r="N242" s="12"/>
      <c r="O242" s="12"/>
      <c r="P242" s="12"/>
      <c r="Q242" s="12"/>
    </row>
    <row r="243" spans="1:17" x14ac:dyDescent="0.25">
      <c r="A243" s="12"/>
      <c r="C243" s="12"/>
      <c r="D243" s="12"/>
      <c r="E243" s="12"/>
      <c r="F243" s="12"/>
      <c r="G243" s="12"/>
      <c r="H243" s="12"/>
      <c r="I243" s="12"/>
      <c r="J243" s="12"/>
      <c r="K243" s="12"/>
      <c r="L243" s="12"/>
      <c r="M243" s="12"/>
      <c r="N243" s="12"/>
      <c r="O243" s="12"/>
      <c r="P243" s="12"/>
      <c r="Q243" s="12"/>
    </row>
    <row r="244" spans="1:17" x14ac:dyDescent="0.25">
      <c r="A244" s="12"/>
      <c r="C244" s="12"/>
      <c r="D244" s="12"/>
      <c r="E244" s="12"/>
      <c r="F244" s="12"/>
      <c r="G244" s="12"/>
      <c r="H244" s="12"/>
      <c r="I244" s="12"/>
      <c r="J244" s="12"/>
      <c r="K244" s="12"/>
      <c r="L244" s="12"/>
      <c r="M244" s="12"/>
      <c r="N244" s="12"/>
      <c r="O244" s="12"/>
      <c r="P244" s="12"/>
      <c r="Q244" s="12"/>
    </row>
    <row r="245" spans="1:17" x14ac:dyDescent="0.25">
      <c r="A245" s="12"/>
      <c r="C245" s="12"/>
      <c r="D245" s="12"/>
      <c r="E245" s="12"/>
      <c r="F245" s="12"/>
      <c r="G245" s="12"/>
      <c r="H245" s="12"/>
      <c r="I245" s="12"/>
      <c r="J245" s="12"/>
      <c r="K245" s="12"/>
      <c r="L245" s="12"/>
      <c r="M245" s="12"/>
      <c r="N245" s="12"/>
      <c r="O245" s="12"/>
      <c r="P245" s="12"/>
      <c r="Q245" s="12"/>
    </row>
    <row r="246" spans="1:17" x14ac:dyDescent="0.25">
      <c r="A246" s="12"/>
      <c r="C246" s="12"/>
      <c r="D246" s="12"/>
      <c r="E246" s="12"/>
      <c r="F246" s="12"/>
      <c r="G246" s="12"/>
      <c r="H246" s="12"/>
      <c r="I246" s="12"/>
      <c r="J246" s="12"/>
      <c r="K246" s="12"/>
      <c r="L246" s="12"/>
      <c r="M246" s="12"/>
      <c r="N246" s="12"/>
      <c r="O246" s="12"/>
      <c r="P246" s="12"/>
      <c r="Q246" s="12"/>
    </row>
    <row r="247" spans="1:17" x14ac:dyDescent="0.25">
      <c r="A247" s="12"/>
      <c r="C247" s="12"/>
      <c r="D247" s="12"/>
      <c r="E247" s="12"/>
      <c r="F247" s="12"/>
      <c r="G247" s="12"/>
      <c r="H247" s="12"/>
      <c r="I247" s="12"/>
      <c r="J247" s="12"/>
      <c r="K247" s="12"/>
      <c r="L247" s="12"/>
      <c r="M247" s="12"/>
      <c r="N247" s="12"/>
      <c r="O247" s="12"/>
      <c r="P247" s="12"/>
      <c r="Q247" s="12"/>
    </row>
    <row r="248" spans="1:17" x14ac:dyDescent="0.25">
      <c r="A248" s="12"/>
      <c r="C248" s="12"/>
      <c r="D248" s="12"/>
      <c r="E248" s="12"/>
      <c r="F248" s="12"/>
      <c r="G248" s="12"/>
      <c r="H248" s="12"/>
      <c r="I248" s="12"/>
      <c r="J248" s="12"/>
      <c r="K248" s="12"/>
      <c r="L248" s="12"/>
      <c r="M248" s="12"/>
      <c r="N248" s="12"/>
      <c r="O248" s="12"/>
      <c r="P248" s="12"/>
      <c r="Q248" s="12"/>
    </row>
    <row r="249" spans="1:17" x14ac:dyDescent="0.25">
      <c r="A249" s="12"/>
      <c r="C249" s="12"/>
      <c r="D249" s="12"/>
      <c r="E249" s="12"/>
      <c r="F249" s="12"/>
      <c r="G249" s="12"/>
      <c r="H249" s="12"/>
      <c r="I249" s="12"/>
      <c r="J249" s="12"/>
      <c r="K249" s="12"/>
      <c r="L249" s="12"/>
      <c r="M249" s="12"/>
      <c r="N249" s="12"/>
      <c r="O249" s="12"/>
      <c r="P249" s="12"/>
      <c r="Q249" s="12"/>
    </row>
    <row r="250" spans="1:17" x14ac:dyDescent="0.25">
      <c r="A250" s="12"/>
      <c r="C250" s="12"/>
      <c r="D250" s="12"/>
      <c r="E250" s="12"/>
      <c r="F250" s="12"/>
      <c r="G250" s="12"/>
      <c r="H250" s="12"/>
      <c r="I250" s="12"/>
      <c r="J250" s="12"/>
      <c r="K250" s="12"/>
      <c r="L250" s="12"/>
      <c r="M250" s="12"/>
      <c r="N250" s="12"/>
      <c r="O250" s="12"/>
      <c r="P250" s="12"/>
      <c r="Q250" s="12"/>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87"/>
  <sheetViews>
    <sheetView zoomScale="70" zoomScaleNormal="70" workbookViewId="0">
      <selection activeCell="A7" sqref="A7:A9"/>
    </sheetView>
  </sheetViews>
  <sheetFormatPr defaultRowHeight="12.5" x14ac:dyDescent="0.25"/>
  <cols>
    <col min="1" max="3" width="36" customWidth="1"/>
    <col min="4" max="4" width="29.26953125" style="139" customWidth="1"/>
    <col min="5" max="5" width="18.54296875" customWidth="1"/>
    <col min="6" max="6" width="17.26953125" customWidth="1"/>
    <col min="8" max="8" width="16.26953125" customWidth="1"/>
    <col min="9" max="9" width="15.26953125" customWidth="1"/>
    <col min="10" max="10" width="29.7265625" style="139" customWidth="1"/>
    <col min="11" max="11" width="17.54296875" customWidth="1"/>
    <col min="12" max="12" width="17.7265625" customWidth="1"/>
    <col min="13" max="14" width="12.7265625" customWidth="1"/>
    <col min="15" max="15" width="15.26953125" bestFit="1" customWidth="1"/>
    <col min="16" max="16" width="15.26953125" customWidth="1"/>
    <col min="17" max="17" width="17.1796875" customWidth="1"/>
  </cols>
  <sheetData>
    <row r="2" spans="1:17" ht="20" x14ac:dyDescent="0.4">
      <c r="A2" s="68" t="s">
        <v>34</v>
      </c>
      <c r="B2" s="68"/>
      <c r="C2" s="68"/>
      <c r="D2" s="141"/>
      <c r="E2" s="17"/>
      <c r="F2" s="17"/>
      <c r="G2" s="18"/>
      <c r="H2" s="18"/>
      <c r="I2" s="18"/>
    </row>
    <row r="3" spans="1:17" ht="13.15" customHeight="1" x14ac:dyDescent="0.4">
      <c r="A3" s="16"/>
      <c r="B3" s="16"/>
      <c r="C3" s="16"/>
      <c r="D3" s="142"/>
      <c r="E3" s="17"/>
      <c r="F3" s="17"/>
      <c r="G3" s="18"/>
      <c r="H3" s="18"/>
      <c r="I3" s="18"/>
    </row>
    <row r="4" spans="1:17" ht="21" customHeight="1" x14ac:dyDescent="0.4">
      <c r="A4" s="34" t="s">
        <v>9</v>
      </c>
      <c r="B4" s="34"/>
      <c r="C4" s="34"/>
      <c r="D4" s="142"/>
      <c r="E4" s="17"/>
      <c r="F4" s="17"/>
      <c r="G4" s="18"/>
      <c r="H4" s="18"/>
      <c r="I4" s="18"/>
    </row>
    <row r="5" spans="1:17" ht="27" customHeight="1" thickBot="1" x14ac:dyDescent="0.45">
      <c r="A5" s="80" t="s">
        <v>27</v>
      </c>
      <c r="B5" s="67"/>
      <c r="C5" s="67"/>
      <c r="D5" s="141"/>
      <c r="E5" s="69"/>
      <c r="F5" s="69"/>
      <c r="G5" s="70"/>
      <c r="H5" s="70"/>
      <c r="I5" s="70"/>
      <c r="J5" s="136"/>
      <c r="K5" s="70"/>
      <c r="L5" s="70"/>
      <c r="M5" s="70"/>
      <c r="N5" s="70"/>
      <c r="O5" s="70"/>
      <c r="P5" s="70"/>
      <c r="Q5" s="70"/>
    </row>
    <row r="6" spans="1:17" ht="71.25" customHeight="1" thickBot="1" x14ac:dyDescent="0.3">
      <c r="A6" s="1" t="s">
        <v>0</v>
      </c>
      <c r="B6" s="150" t="s">
        <v>57</v>
      </c>
      <c r="C6" s="150" t="s">
        <v>58</v>
      </c>
      <c r="D6" s="2" t="s">
        <v>1</v>
      </c>
      <c r="E6" s="3" t="s">
        <v>2</v>
      </c>
      <c r="F6" s="3" t="s">
        <v>3</v>
      </c>
      <c r="G6" s="2" t="s">
        <v>4</v>
      </c>
      <c r="H6" s="3" t="s">
        <v>5</v>
      </c>
      <c r="I6" s="3" t="s">
        <v>6</v>
      </c>
      <c r="J6" s="65" t="s">
        <v>64</v>
      </c>
      <c r="K6" s="66" t="s">
        <v>59</v>
      </c>
      <c r="L6" s="66" t="s">
        <v>60</v>
      </c>
      <c r="M6" s="65" t="s">
        <v>4</v>
      </c>
      <c r="N6" s="66" t="s">
        <v>66</v>
      </c>
      <c r="O6" s="66" t="s">
        <v>61</v>
      </c>
      <c r="P6" s="66" t="s">
        <v>100</v>
      </c>
      <c r="Q6" s="66" t="s">
        <v>99</v>
      </c>
    </row>
    <row r="7" spans="1:17" ht="30" customHeight="1" x14ac:dyDescent="0.25">
      <c r="A7" s="252" t="s">
        <v>70</v>
      </c>
      <c r="B7" s="222"/>
      <c r="C7" s="234"/>
      <c r="D7" s="132" t="s">
        <v>19</v>
      </c>
      <c r="E7" s="4">
        <v>48400</v>
      </c>
      <c r="F7" s="5">
        <f>E7*1.21</f>
        <v>58564</v>
      </c>
      <c r="G7" s="231">
        <v>1</v>
      </c>
      <c r="H7" s="4">
        <f>F7*$G$7</f>
        <v>58564</v>
      </c>
      <c r="I7" s="209">
        <f>(H7+H8+H9)/3</f>
        <v>52312.333333333336</v>
      </c>
      <c r="J7" s="132" t="s">
        <v>19</v>
      </c>
      <c r="K7" s="109"/>
      <c r="L7" s="110">
        <f t="shared" ref="L7:L27" si="0">K7*1.21</f>
        <v>0</v>
      </c>
      <c r="M7" s="206">
        <v>1</v>
      </c>
      <c r="N7" s="50">
        <f t="shared" ref="N7:O9" si="1">K7*$M$7</f>
        <v>0</v>
      </c>
      <c r="O7" s="50">
        <f t="shared" si="1"/>
        <v>0</v>
      </c>
      <c r="P7" s="219">
        <f>SUM(N7:N9)/3</f>
        <v>0</v>
      </c>
      <c r="Q7" s="219">
        <f>SUM(O7:O9)/3</f>
        <v>0</v>
      </c>
    </row>
    <row r="8" spans="1:17" ht="30" customHeight="1" x14ac:dyDescent="0.25">
      <c r="A8" s="253"/>
      <c r="B8" s="223"/>
      <c r="C8" s="235"/>
      <c r="D8" s="133" t="s">
        <v>20</v>
      </c>
      <c r="E8" s="6">
        <v>44000</v>
      </c>
      <c r="F8" s="7">
        <f>E8*1.21</f>
        <v>53240</v>
      </c>
      <c r="G8" s="232"/>
      <c r="H8" s="6">
        <f t="shared" ref="H8:H27" si="2">F8*$G$7</f>
        <v>53240</v>
      </c>
      <c r="I8" s="210"/>
      <c r="J8" s="133" t="s">
        <v>20</v>
      </c>
      <c r="K8" s="111"/>
      <c r="L8" s="7">
        <f t="shared" si="0"/>
        <v>0</v>
      </c>
      <c r="M8" s="207"/>
      <c r="N8" s="6">
        <f t="shared" si="1"/>
        <v>0</v>
      </c>
      <c r="O8" s="6">
        <f t="shared" si="1"/>
        <v>0</v>
      </c>
      <c r="P8" s="220"/>
      <c r="Q8" s="220"/>
    </row>
    <row r="9" spans="1:17" ht="30" customHeight="1" thickBot="1" x14ac:dyDescent="0.3">
      <c r="A9" s="254"/>
      <c r="B9" s="224"/>
      <c r="C9" s="236"/>
      <c r="D9" s="134" t="s">
        <v>21</v>
      </c>
      <c r="E9" s="8">
        <v>37300</v>
      </c>
      <c r="F9" s="9">
        <v>45133</v>
      </c>
      <c r="G9" s="233"/>
      <c r="H9" s="8">
        <f t="shared" si="2"/>
        <v>45133</v>
      </c>
      <c r="I9" s="211"/>
      <c r="J9" s="134" t="s">
        <v>21</v>
      </c>
      <c r="K9" s="112"/>
      <c r="L9" s="49">
        <f t="shared" si="0"/>
        <v>0</v>
      </c>
      <c r="M9" s="208"/>
      <c r="N9" s="48">
        <f t="shared" si="1"/>
        <v>0</v>
      </c>
      <c r="O9" s="48">
        <f t="shared" si="1"/>
        <v>0</v>
      </c>
      <c r="P9" s="221"/>
      <c r="Q9" s="221"/>
    </row>
    <row r="10" spans="1:17" ht="30" customHeight="1" x14ac:dyDescent="0.25">
      <c r="A10" s="249" t="s">
        <v>71</v>
      </c>
      <c r="B10" s="222"/>
      <c r="C10" s="234"/>
      <c r="D10" s="132" t="s">
        <v>19</v>
      </c>
      <c r="E10" s="4">
        <v>7150</v>
      </c>
      <c r="F10" s="5">
        <f>E10*1.21</f>
        <v>8651.5</v>
      </c>
      <c r="G10" s="231">
        <v>1</v>
      </c>
      <c r="H10" s="4">
        <f t="shared" si="2"/>
        <v>8651.5</v>
      </c>
      <c r="I10" s="209">
        <f>(H10+H11+H12)/3</f>
        <v>8124.166666666667</v>
      </c>
      <c r="J10" s="132" t="s">
        <v>19</v>
      </c>
      <c r="K10" s="109"/>
      <c r="L10" s="110">
        <f>K10*1.21</f>
        <v>0</v>
      </c>
      <c r="M10" s="206">
        <v>1</v>
      </c>
      <c r="N10" s="50">
        <f t="shared" ref="N10:O12" si="3">K10*$M$10</f>
        <v>0</v>
      </c>
      <c r="O10" s="50">
        <f t="shared" si="3"/>
        <v>0</v>
      </c>
      <c r="P10" s="219">
        <f>SUM(N10:N12)/3</f>
        <v>0</v>
      </c>
      <c r="Q10" s="219">
        <f>SUM(O10:O12)/3</f>
        <v>0</v>
      </c>
    </row>
    <row r="11" spans="1:17" ht="30" customHeight="1" x14ac:dyDescent="0.25">
      <c r="A11" s="250"/>
      <c r="B11" s="223"/>
      <c r="C11" s="235"/>
      <c r="D11" s="133" t="s">
        <v>20</v>
      </c>
      <c r="E11" s="6">
        <v>6500</v>
      </c>
      <c r="F11" s="7">
        <f>E11*1.21</f>
        <v>7865</v>
      </c>
      <c r="G11" s="232"/>
      <c r="H11" s="6">
        <f t="shared" si="2"/>
        <v>7865</v>
      </c>
      <c r="I11" s="210"/>
      <c r="J11" s="133" t="s">
        <v>20</v>
      </c>
      <c r="K11" s="111"/>
      <c r="L11" s="7">
        <f t="shared" si="0"/>
        <v>0</v>
      </c>
      <c r="M11" s="207"/>
      <c r="N11" s="6">
        <f t="shared" si="3"/>
        <v>0</v>
      </c>
      <c r="O11" s="6">
        <f t="shared" si="3"/>
        <v>0</v>
      </c>
      <c r="P11" s="220"/>
      <c r="Q11" s="220"/>
    </row>
    <row r="12" spans="1:17" ht="30" customHeight="1" thickBot="1" x14ac:dyDescent="0.3">
      <c r="A12" s="251"/>
      <c r="B12" s="224"/>
      <c r="C12" s="236"/>
      <c r="D12" s="134" t="s">
        <v>21</v>
      </c>
      <c r="E12" s="8">
        <v>6500</v>
      </c>
      <c r="F12" s="9">
        <v>7856</v>
      </c>
      <c r="G12" s="233"/>
      <c r="H12" s="8">
        <f t="shared" si="2"/>
        <v>7856</v>
      </c>
      <c r="I12" s="211"/>
      <c r="J12" s="134" t="s">
        <v>21</v>
      </c>
      <c r="K12" s="112"/>
      <c r="L12" s="49">
        <f t="shared" si="0"/>
        <v>0</v>
      </c>
      <c r="M12" s="208"/>
      <c r="N12" s="48">
        <f t="shared" si="3"/>
        <v>0</v>
      </c>
      <c r="O12" s="48">
        <f t="shared" si="3"/>
        <v>0</v>
      </c>
      <c r="P12" s="221"/>
      <c r="Q12" s="221"/>
    </row>
    <row r="13" spans="1:17" ht="30" customHeight="1" x14ac:dyDescent="0.25">
      <c r="A13" s="259" t="s">
        <v>72</v>
      </c>
      <c r="B13" s="222"/>
      <c r="C13" s="234"/>
      <c r="D13" s="132" t="s">
        <v>19</v>
      </c>
      <c r="E13" s="4">
        <v>3960</v>
      </c>
      <c r="F13" s="5">
        <f>E13*1.21</f>
        <v>4791.5999999999995</v>
      </c>
      <c r="G13" s="231">
        <v>1</v>
      </c>
      <c r="H13" s="4">
        <f t="shared" si="2"/>
        <v>4791.5999999999995</v>
      </c>
      <c r="I13" s="209">
        <f>(H13+H14+H15)/3</f>
        <v>5146.5333333333328</v>
      </c>
      <c r="J13" s="132" t="s">
        <v>19</v>
      </c>
      <c r="K13" s="109"/>
      <c r="L13" s="110">
        <f>K13*1.21</f>
        <v>0</v>
      </c>
      <c r="M13" s="206">
        <v>1</v>
      </c>
      <c r="N13" s="50">
        <f>K13*M13</f>
        <v>0</v>
      </c>
      <c r="O13" s="50">
        <f>L13*$M$13</f>
        <v>0</v>
      </c>
      <c r="P13" s="219">
        <f>SUM(N13:N15)/3</f>
        <v>0</v>
      </c>
      <c r="Q13" s="219">
        <f>SUM(O13:O15)/3</f>
        <v>0</v>
      </c>
    </row>
    <row r="14" spans="1:17" ht="30" customHeight="1" x14ac:dyDescent="0.25">
      <c r="A14" s="260"/>
      <c r="B14" s="223"/>
      <c r="C14" s="235"/>
      <c r="D14" s="133" t="s">
        <v>20</v>
      </c>
      <c r="E14" s="6">
        <v>3300</v>
      </c>
      <c r="F14" s="7">
        <f>E14*1.21</f>
        <v>3993</v>
      </c>
      <c r="G14" s="232"/>
      <c r="H14" s="6">
        <f t="shared" si="2"/>
        <v>3993</v>
      </c>
      <c r="I14" s="210"/>
      <c r="J14" s="133" t="s">
        <v>20</v>
      </c>
      <c r="K14" s="111"/>
      <c r="L14" s="7">
        <f t="shared" si="0"/>
        <v>0</v>
      </c>
      <c r="M14" s="207"/>
      <c r="N14" s="6">
        <f>K14*M14</f>
        <v>0</v>
      </c>
      <c r="O14" s="6">
        <f>L14*$M$13</f>
        <v>0</v>
      </c>
      <c r="P14" s="220"/>
      <c r="Q14" s="220"/>
    </row>
    <row r="15" spans="1:17" ht="30" customHeight="1" thickBot="1" x14ac:dyDescent="0.3">
      <c r="A15" s="261"/>
      <c r="B15" s="224"/>
      <c r="C15" s="236"/>
      <c r="D15" s="134" t="s">
        <v>21</v>
      </c>
      <c r="E15" s="8">
        <v>5500</v>
      </c>
      <c r="F15" s="9">
        <v>6655</v>
      </c>
      <c r="G15" s="233"/>
      <c r="H15" s="8">
        <f t="shared" si="2"/>
        <v>6655</v>
      </c>
      <c r="I15" s="211"/>
      <c r="J15" s="134" t="s">
        <v>21</v>
      </c>
      <c r="K15" s="112"/>
      <c r="L15" s="49">
        <f t="shared" si="0"/>
        <v>0</v>
      </c>
      <c r="M15" s="208"/>
      <c r="N15" s="48">
        <f>K15*M15</f>
        <v>0</v>
      </c>
      <c r="O15" s="153">
        <f>L15*$M$13</f>
        <v>0</v>
      </c>
      <c r="P15" s="221"/>
      <c r="Q15" s="221"/>
    </row>
    <row r="16" spans="1:17" ht="30" customHeight="1" x14ac:dyDescent="0.25">
      <c r="A16" s="255" t="s">
        <v>73</v>
      </c>
      <c r="B16" s="222"/>
      <c r="C16" s="234"/>
      <c r="D16" s="132" t="s">
        <v>19</v>
      </c>
      <c r="E16" s="4">
        <v>31240</v>
      </c>
      <c r="F16" s="5">
        <f>E16*1.21</f>
        <v>37800.400000000001</v>
      </c>
      <c r="G16" s="231">
        <v>1</v>
      </c>
      <c r="H16" s="4">
        <f t="shared" si="2"/>
        <v>37800.400000000001</v>
      </c>
      <c r="I16" s="209">
        <f>(H16+H17+H18)/3</f>
        <v>35509.466666666667</v>
      </c>
      <c r="J16" s="132" t="s">
        <v>19</v>
      </c>
      <c r="K16" s="109"/>
      <c r="L16" s="110">
        <f>K16*1.21</f>
        <v>0</v>
      </c>
      <c r="M16" s="206">
        <v>1</v>
      </c>
      <c r="N16" s="50">
        <f t="shared" ref="N16:O18" si="4">K16*$M$16</f>
        <v>0</v>
      </c>
      <c r="O16" s="50">
        <f t="shared" si="4"/>
        <v>0</v>
      </c>
      <c r="P16" s="219">
        <f>SUM(N16:N18)/3</f>
        <v>0</v>
      </c>
      <c r="Q16" s="219">
        <f>SUM(O16:O18)/3</f>
        <v>0</v>
      </c>
    </row>
    <row r="17" spans="1:17" ht="30" customHeight="1" x14ac:dyDescent="0.25">
      <c r="A17" s="256"/>
      <c r="B17" s="223"/>
      <c r="C17" s="235"/>
      <c r="D17" s="133" t="s">
        <v>20</v>
      </c>
      <c r="E17" s="6">
        <v>28400</v>
      </c>
      <c r="F17" s="7">
        <f>E17*1.21</f>
        <v>34364</v>
      </c>
      <c r="G17" s="232"/>
      <c r="H17" s="6">
        <f t="shared" si="2"/>
        <v>34364</v>
      </c>
      <c r="I17" s="210"/>
      <c r="J17" s="133" t="s">
        <v>20</v>
      </c>
      <c r="K17" s="111"/>
      <c r="L17" s="7">
        <f t="shared" si="0"/>
        <v>0</v>
      </c>
      <c r="M17" s="207"/>
      <c r="N17" s="6">
        <f t="shared" si="4"/>
        <v>0</v>
      </c>
      <c r="O17" s="6">
        <f t="shared" si="4"/>
        <v>0</v>
      </c>
      <c r="P17" s="220"/>
      <c r="Q17" s="220"/>
    </row>
    <row r="18" spans="1:17" ht="30" customHeight="1" thickBot="1" x14ac:dyDescent="0.3">
      <c r="A18" s="257"/>
      <c r="B18" s="224"/>
      <c r="C18" s="236"/>
      <c r="D18" s="134" t="s">
        <v>21</v>
      </c>
      <c r="E18" s="8">
        <v>28400</v>
      </c>
      <c r="F18" s="9">
        <v>34364</v>
      </c>
      <c r="G18" s="233"/>
      <c r="H18" s="8">
        <f t="shared" si="2"/>
        <v>34364</v>
      </c>
      <c r="I18" s="211"/>
      <c r="J18" s="134" t="s">
        <v>21</v>
      </c>
      <c r="K18" s="112"/>
      <c r="L18" s="49">
        <f t="shared" si="0"/>
        <v>0</v>
      </c>
      <c r="M18" s="208"/>
      <c r="N18" s="48">
        <f t="shared" si="4"/>
        <v>0</v>
      </c>
      <c r="O18" s="48">
        <f t="shared" si="4"/>
        <v>0</v>
      </c>
      <c r="P18" s="221"/>
      <c r="Q18" s="221"/>
    </row>
    <row r="19" spans="1:17" ht="30" customHeight="1" x14ac:dyDescent="0.25">
      <c r="A19" s="262" t="s">
        <v>22</v>
      </c>
      <c r="B19" s="222"/>
      <c r="C19" s="234"/>
      <c r="D19" s="132" t="s">
        <v>19</v>
      </c>
      <c r="E19" s="4">
        <v>10748</v>
      </c>
      <c r="F19" s="5">
        <f>E19*1.21</f>
        <v>13005.08</v>
      </c>
      <c r="G19" s="231">
        <v>1</v>
      </c>
      <c r="H19" s="4">
        <f t="shared" si="2"/>
        <v>13005.08</v>
      </c>
      <c r="I19" s="209">
        <f>(H19+H20+H21)/3</f>
        <v>13006.693333333335</v>
      </c>
      <c r="J19" s="132" t="s">
        <v>19</v>
      </c>
      <c r="K19" s="109"/>
      <c r="L19" s="110">
        <f>K19*1.21</f>
        <v>0</v>
      </c>
      <c r="M19" s="206">
        <v>1</v>
      </c>
      <c r="N19" s="50">
        <f t="shared" ref="N19:O21" si="5">K19*$M$19</f>
        <v>0</v>
      </c>
      <c r="O19" s="50">
        <f t="shared" si="5"/>
        <v>0</v>
      </c>
      <c r="P19" s="219">
        <f>SUM(N19:N21)/3</f>
        <v>0</v>
      </c>
      <c r="Q19" s="219">
        <f>SUM(O19:O21)/3</f>
        <v>0</v>
      </c>
    </row>
    <row r="20" spans="1:17" ht="30" customHeight="1" x14ac:dyDescent="0.25">
      <c r="A20" s="263"/>
      <c r="B20" s="223"/>
      <c r="C20" s="235"/>
      <c r="D20" s="133" t="s">
        <v>20</v>
      </c>
      <c r="E20" s="6">
        <v>12000</v>
      </c>
      <c r="F20" s="7">
        <f>E20*1.21</f>
        <v>14520</v>
      </c>
      <c r="G20" s="232"/>
      <c r="H20" s="6">
        <f t="shared" si="2"/>
        <v>14520</v>
      </c>
      <c r="I20" s="210"/>
      <c r="J20" s="133" t="s">
        <v>20</v>
      </c>
      <c r="K20" s="111"/>
      <c r="L20" s="7">
        <f t="shared" si="0"/>
        <v>0</v>
      </c>
      <c r="M20" s="207"/>
      <c r="N20" s="6">
        <f t="shared" si="5"/>
        <v>0</v>
      </c>
      <c r="O20" s="6">
        <f t="shared" si="5"/>
        <v>0</v>
      </c>
      <c r="P20" s="220"/>
      <c r="Q20" s="220"/>
    </row>
    <row r="21" spans="1:17" ht="30" customHeight="1" thickBot="1" x14ac:dyDescent="0.3">
      <c r="A21" s="264"/>
      <c r="B21" s="224"/>
      <c r="C21" s="236"/>
      <c r="D21" s="134" t="s">
        <v>21</v>
      </c>
      <c r="E21" s="8">
        <v>9500</v>
      </c>
      <c r="F21" s="9">
        <v>11495</v>
      </c>
      <c r="G21" s="233"/>
      <c r="H21" s="8">
        <f t="shared" si="2"/>
        <v>11495</v>
      </c>
      <c r="I21" s="211"/>
      <c r="J21" s="134" t="s">
        <v>21</v>
      </c>
      <c r="K21" s="112"/>
      <c r="L21" s="49">
        <f t="shared" si="0"/>
        <v>0</v>
      </c>
      <c r="M21" s="208"/>
      <c r="N21" s="48">
        <f t="shared" si="5"/>
        <v>0</v>
      </c>
      <c r="O21" s="48">
        <f t="shared" si="5"/>
        <v>0</v>
      </c>
      <c r="P21" s="221"/>
      <c r="Q21" s="221"/>
    </row>
    <row r="22" spans="1:17" ht="30" customHeight="1" x14ac:dyDescent="0.25">
      <c r="A22" s="255" t="s">
        <v>74</v>
      </c>
      <c r="B22" s="222"/>
      <c r="C22" s="234"/>
      <c r="D22" s="132" t="s">
        <v>19</v>
      </c>
      <c r="E22" s="4">
        <v>22000</v>
      </c>
      <c r="F22" s="5">
        <f>E22*1.21</f>
        <v>26620</v>
      </c>
      <c r="G22" s="231">
        <v>1</v>
      </c>
      <c r="H22" s="4">
        <f t="shared" si="2"/>
        <v>26620</v>
      </c>
      <c r="I22" s="209">
        <f>(H22+H23+H24)/3</f>
        <v>24966.333333333332</v>
      </c>
      <c r="J22" s="132" t="s">
        <v>19</v>
      </c>
      <c r="K22" s="109"/>
      <c r="L22" s="110">
        <f t="shared" si="0"/>
        <v>0</v>
      </c>
      <c r="M22" s="206">
        <v>1</v>
      </c>
      <c r="N22" s="50">
        <f t="shared" ref="N22:O24" si="6">K22*$M$22</f>
        <v>0</v>
      </c>
      <c r="O22" s="50">
        <f t="shared" si="6"/>
        <v>0</v>
      </c>
      <c r="P22" s="219">
        <f>SUM(N22:N24)/3</f>
        <v>0</v>
      </c>
      <c r="Q22" s="219">
        <f>SUM(O22:O24)/3</f>
        <v>0</v>
      </c>
    </row>
    <row r="23" spans="1:17" ht="30" customHeight="1" x14ac:dyDescent="0.25">
      <c r="A23" s="256"/>
      <c r="B23" s="223"/>
      <c r="C23" s="235"/>
      <c r="D23" s="133" t="s">
        <v>20</v>
      </c>
      <c r="E23" s="6">
        <v>20000</v>
      </c>
      <c r="F23" s="7">
        <f>E23*1.21</f>
        <v>24200</v>
      </c>
      <c r="G23" s="232"/>
      <c r="H23" s="6">
        <f t="shared" si="2"/>
        <v>24200</v>
      </c>
      <c r="I23" s="210"/>
      <c r="J23" s="133" t="s">
        <v>20</v>
      </c>
      <c r="K23" s="111"/>
      <c r="L23" s="7">
        <f t="shared" si="0"/>
        <v>0</v>
      </c>
      <c r="M23" s="207"/>
      <c r="N23" s="6">
        <f t="shared" si="6"/>
        <v>0</v>
      </c>
      <c r="O23" s="6">
        <f t="shared" si="6"/>
        <v>0</v>
      </c>
      <c r="P23" s="220"/>
      <c r="Q23" s="220"/>
    </row>
    <row r="24" spans="1:17" ht="30" customHeight="1" thickBot="1" x14ac:dyDescent="0.3">
      <c r="A24" s="257"/>
      <c r="B24" s="224"/>
      <c r="C24" s="236"/>
      <c r="D24" s="134" t="s">
        <v>21</v>
      </c>
      <c r="E24" s="8">
        <v>19900</v>
      </c>
      <c r="F24" s="9">
        <v>24079</v>
      </c>
      <c r="G24" s="233"/>
      <c r="H24" s="8">
        <f t="shared" si="2"/>
        <v>24079</v>
      </c>
      <c r="I24" s="211"/>
      <c r="J24" s="134" t="s">
        <v>21</v>
      </c>
      <c r="K24" s="112"/>
      <c r="L24" s="49">
        <f t="shared" si="0"/>
        <v>0</v>
      </c>
      <c r="M24" s="208"/>
      <c r="N24" s="48">
        <f t="shared" si="6"/>
        <v>0</v>
      </c>
      <c r="O24" s="48">
        <f t="shared" si="6"/>
        <v>0</v>
      </c>
      <c r="P24" s="221"/>
      <c r="Q24" s="221"/>
    </row>
    <row r="25" spans="1:17" ht="30" customHeight="1" x14ac:dyDescent="0.25">
      <c r="A25" s="249" t="s">
        <v>75</v>
      </c>
      <c r="B25" s="222"/>
      <c r="C25" s="234"/>
      <c r="D25" s="132" t="s">
        <v>19</v>
      </c>
      <c r="E25" s="4">
        <v>38500</v>
      </c>
      <c r="F25" s="5">
        <f>E25*1.21</f>
        <v>46585</v>
      </c>
      <c r="G25" s="231">
        <v>1</v>
      </c>
      <c r="H25" s="4">
        <f t="shared" si="2"/>
        <v>46585</v>
      </c>
      <c r="I25" s="209">
        <f>(H25+H26+H27)/3</f>
        <v>42975.333333333336</v>
      </c>
      <c r="J25" s="132" t="s">
        <v>19</v>
      </c>
      <c r="K25" s="109"/>
      <c r="L25" s="110">
        <f t="shared" si="0"/>
        <v>0</v>
      </c>
      <c r="M25" s="206">
        <v>1</v>
      </c>
      <c r="N25" s="50">
        <f t="shared" ref="N25:O27" si="7">K25*$M$25</f>
        <v>0</v>
      </c>
      <c r="O25" s="50">
        <f t="shared" si="7"/>
        <v>0</v>
      </c>
      <c r="P25" s="219">
        <f>SUM(N25:N27)/3</f>
        <v>0</v>
      </c>
      <c r="Q25" s="219">
        <f>SUM(O25:O27)/3</f>
        <v>0</v>
      </c>
    </row>
    <row r="26" spans="1:17" ht="30" customHeight="1" x14ac:dyDescent="0.25">
      <c r="A26" s="250"/>
      <c r="B26" s="223"/>
      <c r="C26" s="235"/>
      <c r="D26" s="133" t="s">
        <v>20</v>
      </c>
      <c r="E26" s="6">
        <v>35000</v>
      </c>
      <c r="F26" s="7">
        <f>E26*1.21</f>
        <v>42350</v>
      </c>
      <c r="G26" s="232"/>
      <c r="H26" s="6">
        <f t="shared" si="2"/>
        <v>42350</v>
      </c>
      <c r="I26" s="210"/>
      <c r="J26" s="133" t="s">
        <v>20</v>
      </c>
      <c r="K26" s="111"/>
      <c r="L26" s="7">
        <f t="shared" si="0"/>
        <v>0</v>
      </c>
      <c r="M26" s="207"/>
      <c r="N26" s="6">
        <f t="shared" si="7"/>
        <v>0</v>
      </c>
      <c r="O26" s="6">
        <f t="shared" si="7"/>
        <v>0</v>
      </c>
      <c r="P26" s="220"/>
      <c r="Q26" s="220"/>
    </row>
    <row r="27" spans="1:17" ht="30" customHeight="1" thickBot="1" x14ac:dyDescent="0.3">
      <c r="A27" s="251"/>
      <c r="B27" s="224"/>
      <c r="C27" s="236"/>
      <c r="D27" s="134" t="s">
        <v>21</v>
      </c>
      <c r="E27" s="8">
        <v>33050</v>
      </c>
      <c r="F27" s="9">
        <v>39991</v>
      </c>
      <c r="G27" s="233"/>
      <c r="H27" s="8">
        <f t="shared" si="2"/>
        <v>39991</v>
      </c>
      <c r="I27" s="211"/>
      <c r="J27" s="134" t="s">
        <v>21</v>
      </c>
      <c r="K27" s="113"/>
      <c r="L27" s="9">
        <f t="shared" si="0"/>
        <v>0</v>
      </c>
      <c r="M27" s="238"/>
      <c r="N27" s="8">
        <f t="shared" si="7"/>
        <v>0</v>
      </c>
      <c r="O27" s="8">
        <f t="shared" si="7"/>
        <v>0</v>
      </c>
      <c r="P27" s="221"/>
      <c r="Q27" s="221"/>
    </row>
    <row r="28" spans="1:17" x14ac:dyDescent="0.25">
      <c r="A28" s="24"/>
      <c r="B28" s="24"/>
      <c r="C28" s="24"/>
      <c r="D28" s="143"/>
      <c r="E28" s="21"/>
      <c r="F28" s="22"/>
      <c r="G28" s="26"/>
      <c r="H28" s="21"/>
      <c r="I28" s="27"/>
      <c r="J28" s="143"/>
      <c r="K28" s="21"/>
      <c r="L28" s="22"/>
      <c r="M28" s="26"/>
      <c r="N28" s="21"/>
      <c r="O28" s="21"/>
      <c r="P28" s="21"/>
      <c r="Q28" s="27"/>
    </row>
    <row r="29" spans="1:17" ht="27.75" customHeight="1" thickBot="1" x14ac:dyDescent="0.35">
      <c r="A29" s="81" t="s">
        <v>28</v>
      </c>
      <c r="B29" s="71"/>
      <c r="C29" s="71"/>
      <c r="D29" s="75"/>
      <c r="E29" s="73"/>
      <c r="F29" s="74"/>
      <c r="G29" s="75"/>
      <c r="H29" s="73"/>
      <c r="I29" s="76"/>
      <c r="J29" s="75"/>
      <c r="K29" s="73"/>
      <c r="L29" s="74"/>
      <c r="M29" s="75"/>
      <c r="N29" s="73"/>
      <c r="O29" s="73"/>
      <c r="P29" s="73"/>
      <c r="Q29" s="76"/>
    </row>
    <row r="30" spans="1:17" ht="40" customHeight="1" x14ac:dyDescent="0.25">
      <c r="A30" s="239" t="s">
        <v>76</v>
      </c>
      <c r="B30" s="222"/>
      <c r="C30" s="234"/>
      <c r="D30" s="215" t="s">
        <v>110</v>
      </c>
      <c r="E30" s="88">
        <v>19826</v>
      </c>
      <c r="F30" s="5">
        <v>23990</v>
      </c>
      <c r="G30" s="231">
        <v>26</v>
      </c>
      <c r="H30" s="4">
        <f>F30*$G$30</f>
        <v>623740</v>
      </c>
      <c r="I30" s="212">
        <f>(H30+H31+H32)/3</f>
        <v>627198</v>
      </c>
      <c r="J30" s="215" t="s">
        <v>110</v>
      </c>
      <c r="K30" s="109"/>
      <c r="L30" s="110">
        <f>K30*1.21</f>
        <v>0</v>
      </c>
      <c r="M30" s="206">
        <v>26</v>
      </c>
      <c r="N30" s="50">
        <f>K30*M30</f>
        <v>0</v>
      </c>
      <c r="O30" s="50">
        <f>L30*$M$30</f>
        <v>0</v>
      </c>
      <c r="P30" s="228">
        <f>SUM(N30:N32)/3</f>
        <v>0</v>
      </c>
      <c r="Q30" s="228">
        <f>SUM(O30:O32)/3</f>
        <v>0</v>
      </c>
    </row>
    <row r="31" spans="1:17" ht="40" customHeight="1" x14ac:dyDescent="0.25">
      <c r="A31" s="240"/>
      <c r="B31" s="223"/>
      <c r="C31" s="235"/>
      <c r="D31" s="216"/>
      <c r="E31" s="89">
        <f>F31/1.21</f>
        <v>18503.305785123968</v>
      </c>
      <c r="F31" s="7">
        <v>22389</v>
      </c>
      <c r="G31" s="232"/>
      <c r="H31" s="6">
        <f>F31*$G$30</f>
        <v>582114</v>
      </c>
      <c r="I31" s="213"/>
      <c r="J31" s="216"/>
      <c r="K31" s="111"/>
      <c r="L31" s="7">
        <f t="shared" ref="L31:L50" si="8">K31*1.21</f>
        <v>0</v>
      </c>
      <c r="M31" s="207"/>
      <c r="N31" s="6">
        <f>K31*M31</f>
        <v>0</v>
      </c>
      <c r="O31" s="6">
        <f>L31*$M$30</f>
        <v>0</v>
      </c>
      <c r="P31" s="229"/>
      <c r="Q31" s="229"/>
    </row>
    <row r="32" spans="1:17" ht="40" customHeight="1" thickBot="1" x14ac:dyDescent="0.3">
      <c r="A32" s="244"/>
      <c r="B32" s="224"/>
      <c r="C32" s="236"/>
      <c r="D32" s="217"/>
      <c r="E32" s="90">
        <v>23479</v>
      </c>
      <c r="F32" s="9">
        <v>25990</v>
      </c>
      <c r="G32" s="233"/>
      <c r="H32" s="8">
        <f>F32*$G$30</f>
        <v>675740</v>
      </c>
      <c r="I32" s="214"/>
      <c r="J32" s="217"/>
      <c r="K32" s="112"/>
      <c r="L32" s="49">
        <f t="shared" si="8"/>
        <v>0</v>
      </c>
      <c r="M32" s="208"/>
      <c r="N32" s="8">
        <f>K32*M32</f>
        <v>0</v>
      </c>
      <c r="O32" s="8">
        <f>L32*$M$30</f>
        <v>0</v>
      </c>
      <c r="P32" s="230"/>
      <c r="Q32" s="230"/>
    </row>
    <row r="33" spans="1:17" ht="47.25" customHeight="1" x14ac:dyDescent="0.25">
      <c r="A33" s="246" t="s">
        <v>77</v>
      </c>
      <c r="B33" s="222"/>
      <c r="C33" s="234"/>
      <c r="D33" s="218" t="s">
        <v>111</v>
      </c>
      <c r="E33" s="91">
        <v>5529</v>
      </c>
      <c r="F33" s="49">
        <v>6690</v>
      </c>
      <c r="G33" s="247">
        <v>26</v>
      </c>
      <c r="H33" s="48">
        <f>F33*$G$33</f>
        <v>173940</v>
      </c>
      <c r="I33" s="248">
        <f>(H33+H34+H35)/3</f>
        <v>173940</v>
      </c>
      <c r="J33" s="218" t="s">
        <v>111</v>
      </c>
      <c r="K33" s="114"/>
      <c r="L33" s="110">
        <f t="shared" si="8"/>
        <v>0</v>
      </c>
      <c r="M33" s="206">
        <v>26</v>
      </c>
      <c r="N33" s="48">
        <f t="shared" ref="N33:O35" si="9">K33*$M$33</f>
        <v>0</v>
      </c>
      <c r="O33" s="48">
        <f t="shared" si="9"/>
        <v>0</v>
      </c>
      <c r="P33" s="228">
        <f>SUM(N33:N35)/3</f>
        <v>0</v>
      </c>
      <c r="Q33" s="228">
        <f>SUM(O33:O35)/3</f>
        <v>0</v>
      </c>
    </row>
    <row r="34" spans="1:17" ht="40" customHeight="1" x14ac:dyDescent="0.25">
      <c r="A34" s="240"/>
      <c r="B34" s="223"/>
      <c r="C34" s="235"/>
      <c r="D34" s="216"/>
      <c r="E34" s="91">
        <v>5529</v>
      </c>
      <c r="F34" s="7">
        <v>6690</v>
      </c>
      <c r="G34" s="232"/>
      <c r="H34" s="6">
        <f>F34*$G$33</f>
        <v>173940</v>
      </c>
      <c r="I34" s="213"/>
      <c r="J34" s="216"/>
      <c r="K34" s="114"/>
      <c r="L34" s="7">
        <f t="shared" si="8"/>
        <v>0</v>
      </c>
      <c r="M34" s="207"/>
      <c r="N34" s="48">
        <f t="shared" si="9"/>
        <v>0</v>
      </c>
      <c r="O34" s="48">
        <f t="shared" si="9"/>
        <v>0</v>
      </c>
      <c r="P34" s="229"/>
      <c r="Q34" s="229"/>
    </row>
    <row r="35" spans="1:17" ht="40" customHeight="1" thickBot="1" x14ac:dyDescent="0.3">
      <c r="A35" s="244"/>
      <c r="B35" s="224"/>
      <c r="C35" s="236"/>
      <c r="D35" s="217"/>
      <c r="E35" s="90">
        <v>5529</v>
      </c>
      <c r="F35" s="9">
        <v>6690</v>
      </c>
      <c r="G35" s="233"/>
      <c r="H35" s="8">
        <f>F35*$G$33</f>
        <v>173940</v>
      </c>
      <c r="I35" s="214"/>
      <c r="J35" s="217"/>
      <c r="K35" s="112"/>
      <c r="L35" s="49">
        <f t="shared" si="8"/>
        <v>0</v>
      </c>
      <c r="M35" s="208"/>
      <c r="N35" s="48">
        <f t="shared" si="9"/>
        <v>0</v>
      </c>
      <c r="O35" s="48">
        <f t="shared" si="9"/>
        <v>0</v>
      </c>
      <c r="P35" s="230"/>
      <c r="Q35" s="230"/>
    </row>
    <row r="36" spans="1:17" ht="40" customHeight="1" x14ac:dyDescent="0.25">
      <c r="A36" s="243" t="s">
        <v>32</v>
      </c>
      <c r="B36" s="222"/>
      <c r="C36" s="234"/>
      <c r="D36" s="215" t="s">
        <v>112</v>
      </c>
      <c r="E36" s="88">
        <v>1917</v>
      </c>
      <c r="F36" s="5">
        <v>2320</v>
      </c>
      <c r="G36" s="231">
        <v>26</v>
      </c>
      <c r="H36" s="4">
        <f>F36*$G$36</f>
        <v>60320</v>
      </c>
      <c r="I36" s="212">
        <f>(H36+H37+H38)/3</f>
        <v>66092</v>
      </c>
      <c r="J36" s="215" t="s">
        <v>112</v>
      </c>
      <c r="K36" s="109"/>
      <c r="L36" s="110">
        <f t="shared" si="8"/>
        <v>0</v>
      </c>
      <c r="M36" s="206">
        <v>26</v>
      </c>
      <c r="N36" s="50">
        <f t="shared" ref="N36:O38" si="10">K36*$M$36</f>
        <v>0</v>
      </c>
      <c r="O36" s="50">
        <f t="shared" si="10"/>
        <v>0</v>
      </c>
      <c r="P36" s="228">
        <f>SUM(N36:N38)/3</f>
        <v>0</v>
      </c>
      <c r="Q36" s="228">
        <f>SUM(O36:O38)/3</f>
        <v>0</v>
      </c>
    </row>
    <row r="37" spans="1:17" ht="40" customHeight="1" x14ac:dyDescent="0.25">
      <c r="A37" s="240"/>
      <c r="B37" s="223"/>
      <c r="C37" s="235"/>
      <c r="D37" s="216"/>
      <c r="E37" s="89">
        <f>F37/1.21</f>
        <v>2409.9173553719011</v>
      </c>
      <c r="F37" s="39">
        <v>2916</v>
      </c>
      <c r="G37" s="232"/>
      <c r="H37" s="6">
        <f>F37*$G$36</f>
        <v>75816</v>
      </c>
      <c r="I37" s="213"/>
      <c r="J37" s="216"/>
      <c r="K37" s="111"/>
      <c r="L37" s="7">
        <f t="shared" si="8"/>
        <v>0</v>
      </c>
      <c r="M37" s="207"/>
      <c r="N37" s="6">
        <f t="shared" si="10"/>
        <v>0</v>
      </c>
      <c r="O37" s="6">
        <f t="shared" si="10"/>
        <v>0</v>
      </c>
      <c r="P37" s="229"/>
      <c r="Q37" s="229"/>
    </row>
    <row r="38" spans="1:17" ht="40" customHeight="1" thickBot="1" x14ac:dyDescent="0.3">
      <c r="A38" s="244"/>
      <c r="B38" s="224"/>
      <c r="C38" s="236"/>
      <c r="D38" s="217"/>
      <c r="E38" s="90">
        <f>F38/1.21</f>
        <v>1975.206611570248</v>
      </c>
      <c r="F38" s="9">
        <v>2390</v>
      </c>
      <c r="G38" s="233"/>
      <c r="H38" s="8">
        <f>F38*$G$36</f>
        <v>62140</v>
      </c>
      <c r="I38" s="214"/>
      <c r="J38" s="217"/>
      <c r="K38" s="112"/>
      <c r="L38" s="49">
        <f t="shared" si="8"/>
        <v>0</v>
      </c>
      <c r="M38" s="208"/>
      <c r="N38" s="48">
        <f t="shared" si="10"/>
        <v>0</v>
      </c>
      <c r="O38" s="48">
        <f t="shared" si="10"/>
        <v>0</v>
      </c>
      <c r="P38" s="230"/>
      <c r="Q38" s="230"/>
    </row>
    <row r="39" spans="1:17" ht="40" customHeight="1" x14ac:dyDescent="0.25">
      <c r="A39" s="239" t="s">
        <v>78</v>
      </c>
      <c r="B39" s="222"/>
      <c r="C39" s="234"/>
      <c r="D39" s="215" t="s">
        <v>113</v>
      </c>
      <c r="E39" s="88">
        <v>22306</v>
      </c>
      <c r="F39" s="5">
        <v>26990</v>
      </c>
      <c r="G39" s="231">
        <v>1</v>
      </c>
      <c r="H39" s="4">
        <f>F39*$G$39</f>
        <v>26990</v>
      </c>
      <c r="I39" s="212">
        <f>(H39+H40+H41)/3</f>
        <v>26593.333333333332</v>
      </c>
      <c r="J39" s="215" t="s">
        <v>113</v>
      </c>
      <c r="K39" s="109"/>
      <c r="L39" s="110">
        <f t="shared" si="8"/>
        <v>0</v>
      </c>
      <c r="M39" s="206">
        <v>1</v>
      </c>
      <c r="N39" s="50">
        <f t="shared" ref="N39:O41" si="11">K39*$M$39</f>
        <v>0</v>
      </c>
      <c r="O39" s="50">
        <f t="shared" si="11"/>
        <v>0</v>
      </c>
      <c r="P39" s="228">
        <f>SUM(N39:N41)/3</f>
        <v>0</v>
      </c>
      <c r="Q39" s="228">
        <f>SUM(O39:O41)/3</f>
        <v>0</v>
      </c>
    </row>
    <row r="40" spans="1:17" ht="40" customHeight="1" x14ac:dyDescent="0.25">
      <c r="A40" s="240"/>
      <c r="B40" s="223"/>
      <c r="C40" s="235"/>
      <c r="D40" s="216"/>
      <c r="E40" s="89">
        <v>22305</v>
      </c>
      <c r="F40" s="7">
        <v>26989</v>
      </c>
      <c r="G40" s="232"/>
      <c r="H40" s="6">
        <f>F40*$G$39</f>
        <v>26989</v>
      </c>
      <c r="I40" s="213"/>
      <c r="J40" s="216"/>
      <c r="K40" s="111"/>
      <c r="L40" s="7">
        <f t="shared" si="8"/>
        <v>0</v>
      </c>
      <c r="M40" s="207"/>
      <c r="N40" s="6">
        <f t="shared" si="11"/>
        <v>0</v>
      </c>
      <c r="O40" s="6">
        <f t="shared" si="11"/>
        <v>0</v>
      </c>
      <c r="P40" s="229"/>
      <c r="Q40" s="229"/>
    </row>
    <row r="41" spans="1:17" ht="40" customHeight="1" thickBot="1" x14ac:dyDescent="0.3">
      <c r="A41" s="244"/>
      <c r="B41" s="224"/>
      <c r="C41" s="236"/>
      <c r="D41" s="217"/>
      <c r="E41" s="90">
        <v>21313</v>
      </c>
      <c r="F41" s="9">
        <v>25801</v>
      </c>
      <c r="G41" s="233"/>
      <c r="H41" s="8">
        <f>F41*$G$39</f>
        <v>25801</v>
      </c>
      <c r="I41" s="214"/>
      <c r="J41" s="217"/>
      <c r="K41" s="112"/>
      <c r="L41" s="49">
        <f t="shared" si="8"/>
        <v>0</v>
      </c>
      <c r="M41" s="208"/>
      <c r="N41" s="48">
        <f t="shared" si="11"/>
        <v>0</v>
      </c>
      <c r="O41" s="48">
        <f t="shared" si="11"/>
        <v>0</v>
      </c>
      <c r="P41" s="230"/>
      <c r="Q41" s="230"/>
    </row>
    <row r="42" spans="1:17" ht="40" customHeight="1" x14ac:dyDescent="0.25">
      <c r="A42" s="239" t="s">
        <v>79</v>
      </c>
      <c r="B42" s="222"/>
      <c r="C42" s="234"/>
      <c r="D42" s="215" t="s">
        <v>114</v>
      </c>
      <c r="E42" s="88">
        <f>F42/1.21</f>
        <v>32223.14049586777</v>
      </c>
      <c r="F42" s="5">
        <v>38990</v>
      </c>
      <c r="G42" s="231">
        <v>1</v>
      </c>
      <c r="H42" s="4">
        <f>F42*$G$42</f>
        <v>38990</v>
      </c>
      <c r="I42" s="212">
        <f>(H42+H43+H44)/3</f>
        <v>41258.923333333332</v>
      </c>
      <c r="J42" s="215" t="s">
        <v>114</v>
      </c>
      <c r="K42" s="109"/>
      <c r="L42" s="110">
        <f t="shared" si="8"/>
        <v>0</v>
      </c>
      <c r="M42" s="206">
        <v>1</v>
      </c>
      <c r="N42" s="50">
        <f t="shared" ref="N42:O44" si="12">K42*$M$42</f>
        <v>0</v>
      </c>
      <c r="O42" s="50">
        <f t="shared" si="12"/>
        <v>0</v>
      </c>
      <c r="P42" s="228">
        <f>SUM(N42:N44)/3</f>
        <v>0</v>
      </c>
      <c r="Q42" s="228">
        <f>SUM(O42:O44)/3</f>
        <v>0</v>
      </c>
    </row>
    <row r="43" spans="1:17" ht="40" customHeight="1" x14ac:dyDescent="0.25">
      <c r="A43" s="240"/>
      <c r="B43" s="223"/>
      <c r="C43" s="235"/>
      <c r="D43" s="216"/>
      <c r="E43" s="89">
        <v>32635</v>
      </c>
      <c r="F43" s="7">
        <v>39488</v>
      </c>
      <c r="G43" s="232"/>
      <c r="H43" s="6">
        <f>F43*$G$42</f>
        <v>39488</v>
      </c>
      <c r="I43" s="213"/>
      <c r="J43" s="216"/>
      <c r="K43" s="111"/>
      <c r="L43" s="7">
        <f t="shared" si="8"/>
        <v>0</v>
      </c>
      <c r="M43" s="207"/>
      <c r="N43" s="6">
        <f t="shared" si="12"/>
        <v>0</v>
      </c>
      <c r="O43" s="6">
        <f t="shared" si="12"/>
        <v>0</v>
      </c>
      <c r="P43" s="229"/>
      <c r="Q43" s="229"/>
    </row>
    <row r="44" spans="1:17" ht="40" customHeight="1" thickBot="1" x14ac:dyDescent="0.3">
      <c r="A44" s="244"/>
      <c r="B44" s="224"/>
      <c r="C44" s="236"/>
      <c r="D44" s="217"/>
      <c r="E44" s="90">
        <v>37437</v>
      </c>
      <c r="F44" s="9">
        <f>E44*1.21</f>
        <v>45298.77</v>
      </c>
      <c r="G44" s="233"/>
      <c r="H44" s="8">
        <f>F44*$G$42</f>
        <v>45298.77</v>
      </c>
      <c r="I44" s="214"/>
      <c r="J44" s="217"/>
      <c r="K44" s="112"/>
      <c r="L44" s="49">
        <f t="shared" si="8"/>
        <v>0</v>
      </c>
      <c r="M44" s="208"/>
      <c r="N44" s="48">
        <f t="shared" si="12"/>
        <v>0</v>
      </c>
      <c r="O44" s="48">
        <f t="shared" si="12"/>
        <v>0</v>
      </c>
      <c r="P44" s="230"/>
      <c r="Q44" s="230"/>
    </row>
    <row r="45" spans="1:17" ht="40" customHeight="1" x14ac:dyDescent="0.25">
      <c r="A45" s="239" t="s">
        <v>80</v>
      </c>
      <c r="B45" s="222"/>
      <c r="C45" s="234"/>
      <c r="D45" s="215" t="s">
        <v>23</v>
      </c>
      <c r="E45" s="88">
        <v>19421</v>
      </c>
      <c r="F45" s="5">
        <v>23499</v>
      </c>
      <c r="G45" s="231">
        <v>1</v>
      </c>
      <c r="H45" s="4">
        <f>F45*$G$45</f>
        <v>23499</v>
      </c>
      <c r="I45" s="212">
        <f>(H45+H46+H47)/3</f>
        <v>30347.333333333332</v>
      </c>
      <c r="J45" s="215" t="s">
        <v>23</v>
      </c>
      <c r="K45" s="109"/>
      <c r="L45" s="110">
        <f t="shared" si="8"/>
        <v>0</v>
      </c>
      <c r="M45" s="206">
        <v>1</v>
      </c>
      <c r="N45" s="50">
        <f t="shared" ref="N45:O47" si="13">K45*$M$45</f>
        <v>0</v>
      </c>
      <c r="O45" s="50">
        <f t="shared" si="13"/>
        <v>0</v>
      </c>
      <c r="P45" s="228">
        <f>SUM(N45:N47)/3</f>
        <v>0</v>
      </c>
      <c r="Q45" s="228">
        <f>SUM(O45:O47)/3</f>
        <v>0</v>
      </c>
    </row>
    <row r="46" spans="1:17" ht="40" customHeight="1" x14ac:dyDescent="0.25">
      <c r="A46" s="240"/>
      <c r="B46" s="223"/>
      <c r="C46" s="235"/>
      <c r="D46" s="216"/>
      <c r="E46" s="89">
        <v>19421</v>
      </c>
      <c r="F46" s="7">
        <v>23499</v>
      </c>
      <c r="G46" s="232"/>
      <c r="H46" s="6">
        <f>F46*$G$45</f>
        <v>23499</v>
      </c>
      <c r="I46" s="213"/>
      <c r="J46" s="216"/>
      <c r="K46" s="111"/>
      <c r="L46" s="7">
        <f t="shared" si="8"/>
        <v>0</v>
      </c>
      <c r="M46" s="207"/>
      <c r="N46" s="6">
        <f t="shared" si="13"/>
        <v>0</v>
      </c>
      <c r="O46" s="6">
        <f t="shared" si="13"/>
        <v>0</v>
      </c>
      <c r="P46" s="229"/>
      <c r="Q46" s="229"/>
    </row>
    <row r="47" spans="1:17" ht="40" customHeight="1" thickBot="1" x14ac:dyDescent="0.3">
      <c r="A47" s="241"/>
      <c r="B47" s="224"/>
      <c r="C47" s="236"/>
      <c r="D47" s="237"/>
      <c r="E47" s="92">
        <v>36400</v>
      </c>
      <c r="F47" s="32">
        <f>E47*1.21</f>
        <v>44044</v>
      </c>
      <c r="G47" s="242"/>
      <c r="H47" s="31">
        <f>F47*$G$45</f>
        <v>44044</v>
      </c>
      <c r="I47" s="245"/>
      <c r="J47" s="237"/>
      <c r="K47" s="115"/>
      <c r="L47" s="49">
        <f t="shared" si="8"/>
        <v>0</v>
      </c>
      <c r="M47" s="208"/>
      <c r="N47" s="48">
        <f t="shared" si="13"/>
        <v>0</v>
      </c>
      <c r="O47" s="48">
        <f t="shared" si="13"/>
        <v>0</v>
      </c>
      <c r="P47" s="230"/>
      <c r="Q47" s="230"/>
    </row>
    <row r="48" spans="1:17" ht="40" customHeight="1" x14ac:dyDescent="0.25">
      <c r="A48" s="243" t="s">
        <v>38</v>
      </c>
      <c r="B48" s="222"/>
      <c r="C48" s="234"/>
      <c r="D48" s="146" t="s">
        <v>24</v>
      </c>
      <c r="E48" s="88">
        <v>24196</v>
      </c>
      <c r="F48" s="5">
        <v>29277</v>
      </c>
      <c r="G48" s="231">
        <v>1</v>
      </c>
      <c r="H48" s="4">
        <f>F48*$G$48</f>
        <v>29277</v>
      </c>
      <c r="I48" s="209">
        <f>(H48+H49+H50)/3</f>
        <v>28166.866666666669</v>
      </c>
      <c r="J48" s="146" t="s">
        <v>24</v>
      </c>
      <c r="K48" s="109"/>
      <c r="L48" s="110">
        <f t="shared" si="8"/>
        <v>0</v>
      </c>
      <c r="M48" s="206">
        <v>1</v>
      </c>
      <c r="N48" s="50">
        <f t="shared" ref="N48:O50" si="14">K48*$M$48</f>
        <v>0</v>
      </c>
      <c r="O48" s="50">
        <f t="shared" si="14"/>
        <v>0</v>
      </c>
      <c r="P48" s="228">
        <f>SUM(N48:N50)/3</f>
        <v>0</v>
      </c>
      <c r="Q48" s="228">
        <f>SUM(O48:O50)/3</f>
        <v>0</v>
      </c>
    </row>
    <row r="49" spans="1:17" ht="40" customHeight="1" x14ac:dyDescent="0.25">
      <c r="A49" s="240"/>
      <c r="B49" s="223"/>
      <c r="C49" s="235"/>
      <c r="D49" s="147" t="s">
        <v>25</v>
      </c>
      <c r="E49" s="89">
        <v>24779</v>
      </c>
      <c r="F49" s="7">
        <v>29983</v>
      </c>
      <c r="G49" s="232"/>
      <c r="H49" s="6">
        <f>F49*$G$48</f>
        <v>29983</v>
      </c>
      <c r="I49" s="210"/>
      <c r="J49" s="147" t="s">
        <v>25</v>
      </c>
      <c r="K49" s="111"/>
      <c r="L49" s="7">
        <f t="shared" si="8"/>
        <v>0</v>
      </c>
      <c r="M49" s="207"/>
      <c r="N49" s="6">
        <f t="shared" si="14"/>
        <v>0</v>
      </c>
      <c r="O49" s="6">
        <f t="shared" si="14"/>
        <v>0</v>
      </c>
      <c r="P49" s="229"/>
      <c r="Q49" s="229"/>
    </row>
    <row r="50" spans="1:17" ht="40" customHeight="1" thickBot="1" x14ac:dyDescent="0.3">
      <c r="A50" s="244"/>
      <c r="B50" s="224"/>
      <c r="C50" s="236"/>
      <c r="D50" s="148" t="s">
        <v>26</v>
      </c>
      <c r="E50" s="90">
        <v>20860</v>
      </c>
      <c r="F50" s="9">
        <v>25240.6</v>
      </c>
      <c r="G50" s="233"/>
      <c r="H50" s="8">
        <f>F50*$G$48</f>
        <v>25240.6</v>
      </c>
      <c r="I50" s="211"/>
      <c r="J50" s="148" t="s">
        <v>26</v>
      </c>
      <c r="K50" s="112"/>
      <c r="L50" s="131">
        <f t="shared" si="8"/>
        <v>0</v>
      </c>
      <c r="M50" s="208"/>
      <c r="N50" s="130">
        <f t="shared" si="14"/>
        <v>0</v>
      </c>
      <c r="O50" s="130">
        <f t="shared" si="14"/>
        <v>0</v>
      </c>
      <c r="P50" s="230"/>
      <c r="Q50" s="230"/>
    </row>
    <row r="51" spans="1:17" x14ac:dyDescent="0.25">
      <c r="A51" s="28"/>
      <c r="B51" s="28"/>
      <c r="C51" s="28"/>
      <c r="D51" s="143"/>
      <c r="E51" s="21"/>
      <c r="F51" s="22"/>
      <c r="G51" s="23"/>
      <c r="H51" s="21"/>
      <c r="I51" s="22"/>
      <c r="J51" s="143"/>
      <c r="K51" s="21"/>
      <c r="L51" s="22"/>
      <c r="M51" s="23"/>
      <c r="N51" s="21"/>
      <c r="O51" s="21"/>
      <c r="P51" s="21"/>
      <c r="Q51" s="22"/>
    </row>
    <row r="52" spans="1:17" ht="31.5" customHeight="1" thickBot="1" x14ac:dyDescent="0.35">
      <c r="A52" s="82" t="s">
        <v>29</v>
      </c>
      <c r="B52" s="77"/>
      <c r="C52" s="77"/>
      <c r="D52" s="75"/>
      <c r="E52" s="73"/>
      <c r="F52" s="74"/>
      <c r="G52" s="78"/>
      <c r="H52" s="73"/>
      <c r="I52" s="74"/>
      <c r="J52" s="75"/>
      <c r="K52" s="73"/>
      <c r="L52" s="74"/>
      <c r="M52" s="78"/>
      <c r="N52" s="73"/>
      <c r="O52" s="73"/>
      <c r="P52" s="73"/>
      <c r="Q52" s="74"/>
    </row>
    <row r="53" spans="1:17" ht="40" customHeight="1" x14ac:dyDescent="0.25">
      <c r="A53" s="249" t="s">
        <v>78</v>
      </c>
      <c r="B53" s="222"/>
      <c r="C53" s="225"/>
      <c r="D53" s="215" t="s">
        <v>113</v>
      </c>
      <c r="E53" s="88">
        <v>22306</v>
      </c>
      <c r="F53" s="5">
        <v>26990</v>
      </c>
      <c r="G53" s="231">
        <v>1</v>
      </c>
      <c r="H53" s="4">
        <f t="shared" ref="H53:H58" si="15">F53*$G$53</f>
        <v>26990</v>
      </c>
      <c r="I53" s="212">
        <f>(H53+H54+H55)/3</f>
        <v>26593.333333333332</v>
      </c>
      <c r="J53" s="215" t="s">
        <v>113</v>
      </c>
      <c r="K53" s="109"/>
      <c r="L53" s="110">
        <f t="shared" ref="L53:L58" si="16">K53*1.21</f>
        <v>0</v>
      </c>
      <c r="M53" s="206">
        <v>1</v>
      </c>
      <c r="N53" s="50">
        <f t="shared" ref="N53:O55" si="17">K53*$M$53</f>
        <v>0</v>
      </c>
      <c r="O53" s="50">
        <f t="shared" si="17"/>
        <v>0</v>
      </c>
      <c r="P53" s="228">
        <f>SUM(N53:N55)/3</f>
        <v>0</v>
      </c>
      <c r="Q53" s="228">
        <f>SUM(O53:O55)/3</f>
        <v>0</v>
      </c>
    </row>
    <row r="54" spans="1:17" ht="40" customHeight="1" x14ac:dyDescent="0.25">
      <c r="A54" s="250"/>
      <c r="B54" s="223"/>
      <c r="C54" s="226"/>
      <c r="D54" s="216"/>
      <c r="E54" s="89">
        <v>22305</v>
      </c>
      <c r="F54" s="7">
        <v>26989</v>
      </c>
      <c r="G54" s="232"/>
      <c r="H54" s="6">
        <f t="shared" si="15"/>
        <v>26989</v>
      </c>
      <c r="I54" s="213"/>
      <c r="J54" s="216"/>
      <c r="K54" s="111"/>
      <c r="L54" s="7">
        <f t="shared" si="16"/>
        <v>0</v>
      </c>
      <c r="M54" s="207"/>
      <c r="N54" s="6">
        <f t="shared" si="17"/>
        <v>0</v>
      </c>
      <c r="O54" s="6">
        <f t="shared" si="17"/>
        <v>0</v>
      </c>
      <c r="P54" s="229"/>
      <c r="Q54" s="229"/>
    </row>
    <row r="55" spans="1:17" ht="40" customHeight="1" thickBot="1" x14ac:dyDescent="0.3">
      <c r="A55" s="251"/>
      <c r="B55" s="224"/>
      <c r="C55" s="227"/>
      <c r="D55" s="217"/>
      <c r="E55" s="90">
        <v>21323</v>
      </c>
      <c r="F55" s="9">
        <v>25801</v>
      </c>
      <c r="G55" s="233"/>
      <c r="H55" s="8">
        <f t="shared" si="15"/>
        <v>25801</v>
      </c>
      <c r="I55" s="214"/>
      <c r="J55" s="217"/>
      <c r="K55" s="112"/>
      <c r="L55" s="49">
        <f t="shared" si="16"/>
        <v>0</v>
      </c>
      <c r="M55" s="208"/>
      <c r="N55" s="48">
        <f t="shared" si="17"/>
        <v>0</v>
      </c>
      <c r="O55" s="48">
        <f t="shared" si="17"/>
        <v>0</v>
      </c>
      <c r="P55" s="230"/>
      <c r="Q55" s="230"/>
    </row>
    <row r="56" spans="1:17" ht="40" customHeight="1" x14ac:dyDescent="0.25">
      <c r="A56" s="249" t="s">
        <v>79</v>
      </c>
      <c r="B56" s="222"/>
      <c r="C56" s="225"/>
      <c r="D56" s="215" t="s">
        <v>114</v>
      </c>
      <c r="E56" s="88">
        <v>32223</v>
      </c>
      <c r="F56" s="5">
        <v>38990</v>
      </c>
      <c r="G56" s="231">
        <v>1</v>
      </c>
      <c r="H56" s="4">
        <f t="shared" si="15"/>
        <v>38990</v>
      </c>
      <c r="I56" s="212">
        <f>(H56+H57+H58)/3</f>
        <v>41258.923333333332</v>
      </c>
      <c r="J56" s="215" t="s">
        <v>114</v>
      </c>
      <c r="K56" s="109"/>
      <c r="L56" s="110">
        <f t="shared" si="16"/>
        <v>0</v>
      </c>
      <c r="M56" s="206">
        <v>1</v>
      </c>
      <c r="N56" s="50">
        <f t="shared" ref="N56:O58" si="18">K56*$M$56</f>
        <v>0</v>
      </c>
      <c r="O56" s="50">
        <f t="shared" si="18"/>
        <v>0</v>
      </c>
      <c r="P56" s="228">
        <f>SUM(N56:N58)/3</f>
        <v>0</v>
      </c>
      <c r="Q56" s="228">
        <f>SUM(O56:O58)/3</f>
        <v>0</v>
      </c>
    </row>
    <row r="57" spans="1:17" ht="40" customHeight="1" x14ac:dyDescent="0.25">
      <c r="A57" s="250"/>
      <c r="B57" s="223"/>
      <c r="C57" s="226"/>
      <c r="D57" s="216"/>
      <c r="E57" s="89">
        <v>32635</v>
      </c>
      <c r="F57" s="7">
        <v>39488</v>
      </c>
      <c r="G57" s="232"/>
      <c r="H57" s="6">
        <f t="shared" si="15"/>
        <v>39488</v>
      </c>
      <c r="I57" s="213"/>
      <c r="J57" s="216"/>
      <c r="K57" s="111"/>
      <c r="L57" s="7">
        <f t="shared" si="16"/>
        <v>0</v>
      </c>
      <c r="M57" s="207"/>
      <c r="N57" s="6">
        <f t="shared" si="18"/>
        <v>0</v>
      </c>
      <c r="O57" s="6">
        <f t="shared" si="18"/>
        <v>0</v>
      </c>
      <c r="P57" s="229"/>
      <c r="Q57" s="229"/>
    </row>
    <row r="58" spans="1:17" ht="40" customHeight="1" thickBot="1" x14ac:dyDescent="0.3">
      <c r="A58" s="251"/>
      <c r="B58" s="224"/>
      <c r="C58" s="227"/>
      <c r="D58" s="217"/>
      <c r="E58" s="90">
        <v>37437</v>
      </c>
      <c r="F58" s="9">
        <f>E58*1.21</f>
        <v>45298.77</v>
      </c>
      <c r="G58" s="233"/>
      <c r="H58" s="8">
        <f t="shared" si="15"/>
        <v>45298.77</v>
      </c>
      <c r="I58" s="214"/>
      <c r="J58" s="217"/>
      <c r="K58" s="112"/>
      <c r="L58" s="9">
        <f t="shared" si="16"/>
        <v>0</v>
      </c>
      <c r="M58" s="208"/>
      <c r="N58" s="8">
        <f t="shared" si="18"/>
        <v>0</v>
      </c>
      <c r="O58" s="8">
        <f t="shared" si="18"/>
        <v>0</v>
      </c>
      <c r="P58" s="230"/>
      <c r="Q58" s="230"/>
    </row>
    <row r="59" spans="1:17" x14ac:dyDescent="0.25">
      <c r="A59" s="28"/>
      <c r="B59" s="28"/>
      <c r="C59" s="28"/>
      <c r="D59" s="143"/>
      <c r="E59" s="21"/>
      <c r="F59" s="22"/>
      <c r="G59" s="23"/>
      <c r="H59" s="21"/>
      <c r="I59" s="22"/>
      <c r="J59" s="143"/>
      <c r="K59" s="21"/>
      <c r="L59" s="22"/>
      <c r="M59" s="23"/>
      <c r="N59" s="21"/>
      <c r="O59" s="21"/>
      <c r="P59" s="21"/>
      <c r="Q59" s="22"/>
    </row>
    <row r="60" spans="1:17" ht="30" customHeight="1" thickBot="1" x14ac:dyDescent="0.35">
      <c r="A60" s="83" t="s">
        <v>33</v>
      </c>
      <c r="B60" s="79"/>
      <c r="C60" s="79"/>
      <c r="D60" s="75"/>
      <c r="E60" s="73"/>
      <c r="F60" s="74"/>
      <c r="G60" s="78"/>
      <c r="H60" s="73"/>
      <c r="I60" s="74"/>
      <c r="J60" s="75"/>
      <c r="K60" s="73"/>
      <c r="L60" s="74"/>
      <c r="M60" s="78"/>
      <c r="N60" s="73"/>
      <c r="O60" s="73"/>
      <c r="P60" s="73"/>
      <c r="Q60" s="74"/>
    </row>
    <row r="61" spans="1:17" ht="50.15" customHeight="1" thickBot="1" x14ac:dyDescent="0.3">
      <c r="A61" s="249" t="s">
        <v>81</v>
      </c>
      <c r="B61" s="222"/>
      <c r="C61" s="222"/>
      <c r="D61" s="132" t="s">
        <v>35</v>
      </c>
      <c r="E61" s="4">
        <f>F61/1.21</f>
        <v>44098.347107438021</v>
      </c>
      <c r="F61" s="5">
        <v>53359</v>
      </c>
      <c r="G61" s="231">
        <v>3</v>
      </c>
      <c r="H61" s="4">
        <f>F61*$G$61</f>
        <v>160077</v>
      </c>
      <c r="I61" s="209">
        <f>(H61+H62+H63)/3</f>
        <v>148595</v>
      </c>
      <c r="J61" s="132" t="s">
        <v>35</v>
      </c>
      <c r="K61" s="109"/>
      <c r="L61" s="110">
        <f>K61*1.21</f>
        <v>0</v>
      </c>
      <c r="M61" s="206">
        <v>3</v>
      </c>
      <c r="N61" s="50">
        <f t="shared" ref="N61:O63" si="19">K61*$M$61</f>
        <v>0</v>
      </c>
      <c r="O61" s="50">
        <f t="shared" si="19"/>
        <v>0</v>
      </c>
      <c r="P61" s="219">
        <f>SUM(N61:N63)/3</f>
        <v>0</v>
      </c>
      <c r="Q61" s="219">
        <f>SUM(O61:O63)/3</f>
        <v>0</v>
      </c>
    </row>
    <row r="62" spans="1:17" ht="50.15" customHeight="1" thickBot="1" x14ac:dyDescent="0.3">
      <c r="A62" s="250"/>
      <c r="B62" s="223"/>
      <c r="C62" s="223"/>
      <c r="D62" s="133" t="s">
        <v>36</v>
      </c>
      <c r="E62" s="6">
        <f>F62/1.21</f>
        <v>37181.818181818184</v>
      </c>
      <c r="F62" s="7">
        <v>44990</v>
      </c>
      <c r="G62" s="232"/>
      <c r="H62" s="4">
        <f>F62*$G$61</f>
        <v>134970</v>
      </c>
      <c r="I62" s="210"/>
      <c r="J62" s="133" t="s">
        <v>36</v>
      </c>
      <c r="K62" s="111"/>
      <c r="L62" s="7">
        <f>K62*1.21</f>
        <v>0</v>
      </c>
      <c r="M62" s="207"/>
      <c r="N62" s="6">
        <f t="shared" si="19"/>
        <v>0</v>
      </c>
      <c r="O62" s="6">
        <f t="shared" si="19"/>
        <v>0</v>
      </c>
      <c r="P62" s="220"/>
      <c r="Q62" s="220"/>
    </row>
    <row r="63" spans="1:17" ht="63.75" customHeight="1" thickBot="1" x14ac:dyDescent="0.3">
      <c r="A63" s="251"/>
      <c r="B63" s="224"/>
      <c r="C63" s="224"/>
      <c r="D63" s="134" t="s">
        <v>37</v>
      </c>
      <c r="E63" s="8">
        <v>41526</v>
      </c>
      <c r="F63" s="9">
        <v>50246</v>
      </c>
      <c r="G63" s="233"/>
      <c r="H63" s="30">
        <f>F63*$G$61</f>
        <v>150738</v>
      </c>
      <c r="I63" s="211"/>
      <c r="J63" s="134" t="s">
        <v>37</v>
      </c>
      <c r="K63" s="112"/>
      <c r="L63" s="9">
        <f>K63*1.21</f>
        <v>0</v>
      </c>
      <c r="M63" s="208"/>
      <c r="N63" s="8">
        <f t="shared" si="19"/>
        <v>0</v>
      </c>
      <c r="O63" s="8">
        <f t="shared" si="19"/>
        <v>0</v>
      </c>
      <c r="P63" s="221"/>
      <c r="Q63" s="221"/>
    </row>
    <row r="64" spans="1:17" x14ac:dyDescent="0.25">
      <c r="A64" s="24"/>
      <c r="B64" s="24"/>
      <c r="C64" s="24"/>
      <c r="D64" s="143"/>
      <c r="E64" s="21"/>
      <c r="F64" s="22"/>
      <c r="G64" s="26"/>
      <c r="H64" s="21"/>
      <c r="I64" s="27"/>
      <c r="J64" s="143"/>
      <c r="K64" s="21"/>
      <c r="L64" s="22"/>
      <c r="M64" s="26"/>
      <c r="N64" s="21"/>
      <c r="O64" s="21"/>
      <c r="P64" s="21"/>
      <c r="Q64" s="27"/>
    </row>
    <row r="65" spans="1:17" ht="43.5" customHeight="1" thickBot="1" x14ac:dyDescent="0.35">
      <c r="A65" s="71" t="s">
        <v>39</v>
      </c>
      <c r="B65" s="71"/>
      <c r="C65" s="71"/>
      <c r="D65" s="75"/>
      <c r="E65" s="73"/>
      <c r="F65" s="74"/>
      <c r="G65" s="75"/>
      <c r="H65" s="73"/>
      <c r="I65" s="76"/>
      <c r="J65" s="75"/>
      <c r="K65" s="73"/>
      <c r="L65" s="74"/>
      <c r="M65" s="75"/>
      <c r="N65" s="73"/>
      <c r="O65" s="73"/>
      <c r="P65" s="73"/>
      <c r="Q65" s="76"/>
    </row>
    <row r="66" spans="1:17" ht="13.5" thickBot="1" x14ac:dyDescent="0.35">
      <c r="A66" s="98" t="s">
        <v>40</v>
      </c>
      <c r="B66" s="63"/>
      <c r="C66" s="63"/>
      <c r="D66" s="138" t="s">
        <v>41</v>
      </c>
      <c r="E66" s="30">
        <v>311081</v>
      </c>
      <c r="F66" s="36">
        <v>376408</v>
      </c>
      <c r="G66" s="37">
        <v>1</v>
      </c>
      <c r="H66" s="30">
        <f>F66</f>
        <v>376408</v>
      </c>
      <c r="I66" s="38">
        <f>H66</f>
        <v>376408</v>
      </c>
      <c r="J66" s="138" t="s">
        <v>41</v>
      </c>
      <c r="K66" s="116"/>
      <c r="L66" s="36">
        <f>K66*1.21</f>
        <v>0</v>
      </c>
      <c r="M66" s="37">
        <v>1</v>
      </c>
      <c r="N66" s="30">
        <f>K66*$M$66</f>
        <v>0</v>
      </c>
      <c r="O66" s="30">
        <f>L66*$M$66</f>
        <v>0</v>
      </c>
      <c r="P66" s="30">
        <f>N66</f>
        <v>0</v>
      </c>
      <c r="Q66" s="38">
        <f>O66</f>
        <v>0</v>
      </c>
    </row>
    <row r="67" spans="1:17" x14ac:dyDescent="0.25">
      <c r="A67" s="24"/>
      <c r="B67" s="24"/>
      <c r="C67" s="24"/>
      <c r="D67" s="143"/>
      <c r="E67" s="21"/>
      <c r="F67" s="22"/>
      <c r="G67" s="26"/>
      <c r="H67" s="21"/>
      <c r="I67" s="27"/>
      <c r="J67" s="143"/>
      <c r="K67" s="21"/>
      <c r="L67" s="22"/>
      <c r="M67" s="26"/>
      <c r="N67" s="21"/>
      <c r="O67" s="21"/>
      <c r="P67" s="21"/>
      <c r="Q67" s="27"/>
    </row>
    <row r="68" spans="1:17" ht="13" x14ac:dyDescent="0.3">
      <c r="A68" s="33" t="s">
        <v>31</v>
      </c>
      <c r="B68" s="33"/>
      <c r="C68" s="33"/>
      <c r="D68" s="143"/>
      <c r="E68" s="21"/>
      <c r="F68" s="22"/>
      <c r="G68" s="23"/>
      <c r="H68" s="21"/>
      <c r="I68" s="22"/>
      <c r="J68" s="143"/>
      <c r="K68" s="21"/>
      <c r="L68" s="22"/>
      <c r="M68" s="23"/>
      <c r="N68" s="21"/>
      <c r="O68" s="21"/>
      <c r="P68" s="21"/>
      <c r="Q68" s="22"/>
    </row>
    <row r="69" spans="1:17" ht="23.25" customHeight="1" thickBot="1" x14ac:dyDescent="0.35">
      <c r="A69" s="82" t="s">
        <v>30</v>
      </c>
      <c r="B69" s="77"/>
      <c r="C69" s="77"/>
      <c r="D69" s="75"/>
      <c r="E69" s="73"/>
      <c r="F69" s="74"/>
      <c r="G69" s="78"/>
      <c r="H69" s="73"/>
      <c r="I69" s="74"/>
      <c r="J69" s="75"/>
      <c r="K69" s="73"/>
      <c r="L69" s="74"/>
      <c r="M69" s="78"/>
      <c r="N69" s="73"/>
      <c r="O69" s="73"/>
      <c r="P69" s="73"/>
      <c r="Q69" s="74"/>
    </row>
    <row r="70" spans="1:17" ht="13.5" thickBot="1" x14ac:dyDescent="0.3">
      <c r="A70" s="99" t="s">
        <v>7</v>
      </c>
      <c r="B70" s="64"/>
      <c r="C70" s="64"/>
      <c r="D70" s="138" t="s">
        <v>8</v>
      </c>
      <c r="E70" s="14">
        <v>16130.5</v>
      </c>
      <c r="F70" s="14">
        <v>19518</v>
      </c>
      <c r="G70" s="29">
        <v>1</v>
      </c>
      <c r="H70" s="14">
        <f>F70</f>
        <v>19518</v>
      </c>
      <c r="I70" s="14">
        <f>F70</f>
        <v>19518</v>
      </c>
      <c r="J70" s="138" t="s">
        <v>8</v>
      </c>
      <c r="K70" s="117"/>
      <c r="L70" s="14">
        <f>K70*1.21</f>
        <v>0</v>
      </c>
      <c r="M70" s="29">
        <v>1</v>
      </c>
      <c r="N70" s="14">
        <f>K70*M70</f>
        <v>0</v>
      </c>
      <c r="O70" s="14">
        <f>L70*M70</f>
        <v>0</v>
      </c>
      <c r="P70" s="14">
        <f>N70</f>
        <v>0</v>
      </c>
      <c r="Q70" s="14">
        <f>O70</f>
        <v>0</v>
      </c>
    </row>
    <row r="71" spans="1:17" x14ac:dyDescent="0.25">
      <c r="A71" s="20"/>
      <c r="B71" s="20"/>
      <c r="C71" s="20"/>
      <c r="D71" s="143"/>
      <c r="E71" s="21"/>
      <c r="F71" s="22"/>
      <c r="G71" s="23"/>
      <c r="H71" s="21"/>
      <c r="I71" s="22"/>
    </row>
    <row r="72" spans="1:17" s="119" customFormat="1" ht="29.25" customHeight="1" x14ac:dyDescent="0.4">
      <c r="A72" s="118" t="s">
        <v>11</v>
      </c>
      <c r="B72" s="118"/>
      <c r="C72" s="118"/>
      <c r="D72" s="144">
        <f>SUM(I7:I70)</f>
        <v>1788010.573333333</v>
      </c>
      <c r="J72" s="258" t="s">
        <v>65</v>
      </c>
      <c r="K72" s="258"/>
      <c r="P72" s="120">
        <f>SUM(P7:P27,P30:P50,P53:P58,P61,P66,P70)</f>
        <v>0</v>
      </c>
      <c r="Q72" s="120">
        <f>SUM(Q7:Q27,Q30:Q50,Q53:Q58,Q61,Q66,Q70)</f>
        <v>0</v>
      </c>
    </row>
    <row r="74" spans="1:17" x14ac:dyDescent="0.25">
      <c r="D74" s="140"/>
      <c r="E74" s="40"/>
      <c r="F74" s="12"/>
      <c r="G74" s="12"/>
      <c r="H74" s="12"/>
      <c r="I74" s="12"/>
    </row>
    <row r="75" spans="1:17" x14ac:dyDescent="0.25">
      <c r="D75" s="140"/>
      <c r="E75" s="12"/>
      <c r="F75" s="12"/>
      <c r="G75" s="12"/>
      <c r="H75" s="12"/>
      <c r="I75" s="12"/>
    </row>
    <row r="76" spans="1:17" x14ac:dyDescent="0.25">
      <c r="D76" s="140"/>
      <c r="E76" s="12"/>
      <c r="F76" s="12"/>
      <c r="G76" s="12"/>
      <c r="H76" s="12"/>
      <c r="I76" s="12"/>
    </row>
    <row r="77" spans="1:17" x14ac:dyDescent="0.25">
      <c r="A77" s="97"/>
      <c r="D77" s="140"/>
      <c r="E77" s="12"/>
      <c r="F77" s="12"/>
      <c r="G77" s="12"/>
      <c r="H77" s="12"/>
      <c r="I77" s="12"/>
    </row>
    <row r="78" spans="1:17" x14ac:dyDescent="0.25">
      <c r="D78" s="140"/>
      <c r="E78" s="40"/>
      <c r="F78" s="12"/>
      <c r="G78" s="12"/>
      <c r="H78" s="12"/>
      <c r="I78" s="12"/>
    </row>
    <row r="79" spans="1:17" x14ac:dyDescent="0.25">
      <c r="D79" s="140"/>
      <c r="E79" s="12"/>
      <c r="F79" s="12"/>
      <c r="G79" s="12"/>
      <c r="H79" s="12"/>
      <c r="I79" s="12"/>
    </row>
    <row r="80" spans="1:17" x14ac:dyDescent="0.25">
      <c r="D80" s="140"/>
      <c r="E80" s="12"/>
      <c r="F80" s="12"/>
      <c r="G80" s="12"/>
      <c r="H80" s="12"/>
      <c r="I80" s="12"/>
    </row>
    <row r="81" spans="4:9" x14ac:dyDescent="0.25">
      <c r="D81" s="140"/>
      <c r="E81" s="12"/>
      <c r="F81" s="12"/>
      <c r="G81" s="12"/>
      <c r="H81" s="12"/>
      <c r="I81" s="12"/>
    </row>
    <row r="82" spans="4:9" x14ac:dyDescent="0.25">
      <c r="D82" s="140"/>
      <c r="E82" s="12"/>
      <c r="F82" s="12"/>
      <c r="G82" s="12"/>
      <c r="H82" s="12"/>
      <c r="I82" s="12"/>
    </row>
    <row r="83" spans="4:9" x14ac:dyDescent="0.25">
      <c r="D83" s="140"/>
      <c r="E83" s="12"/>
      <c r="F83" s="12"/>
      <c r="G83" s="12"/>
      <c r="H83" s="12"/>
      <c r="I83" s="12"/>
    </row>
    <row r="84" spans="4:9" x14ac:dyDescent="0.25">
      <c r="D84" s="140"/>
      <c r="E84" s="12"/>
      <c r="F84" s="12"/>
      <c r="G84" s="12"/>
      <c r="H84" s="12"/>
      <c r="I84" s="12"/>
    </row>
    <row r="85" spans="4:9" x14ac:dyDescent="0.25">
      <c r="D85" s="140"/>
      <c r="E85" s="12"/>
      <c r="F85" s="12"/>
      <c r="G85" s="12"/>
      <c r="H85" s="12"/>
      <c r="I85" s="12"/>
    </row>
    <row r="86" spans="4:9" x14ac:dyDescent="0.25">
      <c r="D86" s="140"/>
      <c r="E86" s="12"/>
      <c r="F86" s="12"/>
      <c r="G86" s="12"/>
      <c r="H86" s="12"/>
      <c r="I86" s="12"/>
    </row>
    <row r="87" spans="4:9" x14ac:dyDescent="0.25">
      <c r="D87" s="140"/>
      <c r="E87" s="12"/>
      <c r="F87" s="12"/>
      <c r="G87" s="12"/>
      <c r="H87" s="12"/>
      <c r="I87" s="12"/>
    </row>
  </sheetData>
  <mergeCells count="153">
    <mergeCell ref="I7:I9"/>
    <mergeCell ref="B7:B9"/>
    <mergeCell ref="C7:C9"/>
    <mergeCell ref="A10:A12"/>
    <mergeCell ref="G10:G12"/>
    <mergeCell ref="I10:I12"/>
    <mergeCell ref="B10:B12"/>
    <mergeCell ref="C10:C12"/>
    <mergeCell ref="J72:K72"/>
    <mergeCell ref="A13:A15"/>
    <mergeCell ref="G13:G15"/>
    <mergeCell ref="I13:I15"/>
    <mergeCell ref="B13:B15"/>
    <mergeCell ref="C13:C15"/>
    <mergeCell ref="A16:A18"/>
    <mergeCell ref="G16:G18"/>
    <mergeCell ref="I16:I18"/>
    <mergeCell ref="B16:B18"/>
    <mergeCell ref="C16:C18"/>
    <mergeCell ref="A19:A21"/>
    <mergeCell ref="G19:G21"/>
    <mergeCell ref="I19:I21"/>
    <mergeCell ref="B19:B21"/>
    <mergeCell ref="C19:C21"/>
    <mergeCell ref="A61:A63"/>
    <mergeCell ref="G61:G63"/>
    <mergeCell ref="G39:G41"/>
    <mergeCell ref="C45:C47"/>
    <mergeCell ref="B48:B50"/>
    <mergeCell ref="C48:C50"/>
    <mergeCell ref="A25:A27"/>
    <mergeCell ref="G25:G27"/>
    <mergeCell ref="A7:A9"/>
    <mergeCell ref="G7:G9"/>
    <mergeCell ref="A22:A24"/>
    <mergeCell ref="G22:G24"/>
    <mergeCell ref="A42:A44"/>
    <mergeCell ref="G42:G44"/>
    <mergeCell ref="A39:A41"/>
    <mergeCell ref="A30:A32"/>
    <mergeCell ref="B45:B47"/>
    <mergeCell ref="A56:A58"/>
    <mergeCell ref="G56:G58"/>
    <mergeCell ref="A53:A55"/>
    <mergeCell ref="G53:G55"/>
    <mergeCell ref="B22:B24"/>
    <mergeCell ref="C22:C24"/>
    <mergeCell ref="A48:A50"/>
    <mergeCell ref="A45:A47"/>
    <mergeCell ref="G45:G47"/>
    <mergeCell ref="A36:A38"/>
    <mergeCell ref="G36:G38"/>
    <mergeCell ref="I45:I47"/>
    <mergeCell ref="I42:I44"/>
    <mergeCell ref="B25:B27"/>
    <mergeCell ref="C25:C27"/>
    <mergeCell ref="D42:D44"/>
    <mergeCell ref="D45:D47"/>
    <mergeCell ref="I25:I27"/>
    <mergeCell ref="A33:A35"/>
    <mergeCell ref="G33:G35"/>
    <mergeCell ref="I33:I35"/>
    <mergeCell ref="G30:G32"/>
    <mergeCell ref="I30:I32"/>
    <mergeCell ref="D30:D32"/>
    <mergeCell ref="D33:D35"/>
    <mergeCell ref="B30:B32"/>
    <mergeCell ref="C30:C32"/>
    <mergeCell ref="B33:B35"/>
    <mergeCell ref="C33:C35"/>
    <mergeCell ref="B36:B38"/>
    <mergeCell ref="C36:C38"/>
    <mergeCell ref="Q33:Q35"/>
    <mergeCell ref="P33:P35"/>
    <mergeCell ref="M45:M47"/>
    <mergeCell ref="M16:M18"/>
    <mergeCell ref="Q16:Q18"/>
    <mergeCell ref="M19:M21"/>
    <mergeCell ref="Q19:Q21"/>
    <mergeCell ref="M7:M9"/>
    <mergeCell ref="Q7:Q9"/>
    <mergeCell ref="M10:M12"/>
    <mergeCell ref="Q10:Q12"/>
    <mergeCell ref="M13:M15"/>
    <mergeCell ref="P7:P9"/>
    <mergeCell ref="P10:P12"/>
    <mergeCell ref="P13:P15"/>
    <mergeCell ref="P16:P18"/>
    <mergeCell ref="P19:P21"/>
    <mergeCell ref="Q13:Q15"/>
    <mergeCell ref="P30:P32"/>
    <mergeCell ref="Q22:Q24"/>
    <mergeCell ref="M25:M27"/>
    <mergeCell ref="Q25:Q27"/>
    <mergeCell ref="M30:M32"/>
    <mergeCell ref="Q30:Q32"/>
    <mergeCell ref="P22:P24"/>
    <mergeCell ref="P25:P27"/>
    <mergeCell ref="I61:I63"/>
    <mergeCell ref="C61:C63"/>
    <mergeCell ref="D36:D38"/>
    <mergeCell ref="D39:D41"/>
    <mergeCell ref="J42:J44"/>
    <mergeCell ref="J45:J47"/>
    <mergeCell ref="Q42:Q44"/>
    <mergeCell ref="Q45:Q47"/>
    <mergeCell ref="P42:P44"/>
    <mergeCell ref="P45:P47"/>
    <mergeCell ref="I56:I58"/>
    <mergeCell ref="D53:D55"/>
    <mergeCell ref="D56:D58"/>
    <mergeCell ref="C42:C44"/>
    <mergeCell ref="P56:P58"/>
    <mergeCell ref="M48:M50"/>
    <mergeCell ref="Q48:Q50"/>
    <mergeCell ref="M53:M55"/>
    <mergeCell ref="Q53:Q55"/>
    <mergeCell ref="M56:M58"/>
    <mergeCell ref="Q56:Q58"/>
    <mergeCell ref="Q61:Q63"/>
    <mergeCell ref="B39:B41"/>
    <mergeCell ref="C39:C41"/>
    <mergeCell ref="B42:B44"/>
    <mergeCell ref="M36:M38"/>
    <mergeCell ref="Q36:Q38"/>
    <mergeCell ref="M39:M41"/>
    <mergeCell ref="Q39:Q41"/>
    <mergeCell ref="P36:P38"/>
    <mergeCell ref="P39:P41"/>
    <mergeCell ref="I39:I41"/>
    <mergeCell ref="P61:P63"/>
    <mergeCell ref="B53:B55"/>
    <mergeCell ref="B56:B58"/>
    <mergeCell ref="C53:C55"/>
    <mergeCell ref="C56:C58"/>
    <mergeCell ref="B61:B63"/>
    <mergeCell ref="M42:M44"/>
    <mergeCell ref="P48:P50"/>
    <mergeCell ref="P53:P55"/>
    <mergeCell ref="G48:G50"/>
    <mergeCell ref="M22:M24"/>
    <mergeCell ref="M61:M63"/>
    <mergeCell ref="I48:I50"/>
    <mergeCell ref="I22:I24"/>
    <mergeCell ref="I36:I38"/>
    <mergeCell ref="J53:J55"/>
    <mergeCell ref="J56:J58"/>
    <mergeCell ref="J30:J32"/>
    <mergeCell ref="J33:J35"/>
    <mergeCell ref="J36:J38"/>
    <mergeCell ref="J39:J41"/>
    <mergeCell ref="M33:M35"/>
    <mergeCell ref="I53:I55"/>
  </mergeCells>
  <pageMargins left="0.7" right="0.7" top="0.78740157499999996" bottom="0.78740157499999996" header="0.3" footer="0.3"/>
  <pageSetup paperSize="8"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8"/>
  <sheetViews>
    <sheetView zoomScale="80" zoomScaleNormal="80" workbookViewId="0">
      <selection activeCell="A6" sqref="A6:A8"/>
    </sheetView>
  </sheetViews>
  <sheetFormatPr defaultRowHeight="12.5" x14ac:dyDescent="0.25"/>
  <cols>
    <col min="1" max="3" width="24.54296875" customWidth="1"/>
    <col min="4" max="4" width="17.7265625" customWidth="1"/>
    <col min="5" max="5" width="17.54296875" customWidth="1"/>
    <col min="6" max="6" width="17" customWidth="1"/>
    <col min="8" max="9" width="16.54296875" customWidth="1"/>
    <col min="10" max="10" width="16.54296875" style="139" customWidth="1"/>
    <col min="11" max="11" width="17.453125" customWidth="1"/>
    <col min="12" max="12" width="17.7265625" customWidth="1"/>
    <col min="13" max="13" width="10.54296875" customWidth="1"/>
    <col min="14" max="14" width="14" customWidth="1"/>
    <col min="15" max="15" width="16.26953125" customWidth="1"/>
    <col min="16" max="16" width="15" customWidth="1"/>
    <col min="17" max="17" width="13.54296875" customWidth="1"/>
  </cols>
  <sheetData>
    <row r="2" spans="1:17" ht="20" x14ac:dyDescent="0.4">
      <c r="A2" s="68" t="s">
        <v>10</v>
      </c>
      <c r="B2" s="68"/>
      <c r="C2" s="68"/>
      <c r="D2" s="68"/>
      <c r="E2" s="69"/>
      <c r="F2" s="17"/>
      <c r="G2" s="18"/>
      <c r="H2" s="18"/>
      <c r="I2" s="18"/>
      <c r="J2" s="135"/>
    </row>
    <row r="3" spans="1:17" ht="13.15" customHeight="1" x14ac:dyDescent="0.4">
      <c r="A3" s="19"/>
      <c r="B3" s="19"/>
      <c r="C3" s="19"/>
      <c r="D3" s="16"/>
      <c r="E3" s="17"/>
      <c r="F3" s="17"/>
      <c r="G3" s="18"/>
      <c r="H3" s="18"/>
      <c r="I3" s="18"/>
      <c r="J3" s="135"/>
    </row>
    <row r="4" spans="1:17" ht="23.25" customHeight="1" thickBot="1" x14ac:dyDescent="0.45">
      <c r="A4" s="67" t="s">
        <v>42</v>
      </c>
      <c r="B4" s="67"/>
      <c r="C4" s="67"/>
      <c r="D4" s="68"/>
      <c r="E4" s="69"/>
      <c r="F4" s="69"/>
      <c r="G4" s="70"/>
      <c r="H4" s="70"/>
      <c r="I4" s="70"/>
      <c r="J4" s="136"/>
      <c r="K4" s="70"/>
      <c r="L4" s="70"/>
      <c r="M4" s="70"/>
      <c r="N4" s="70"/>
      <c r="O4" s="70"/>
      <c r="P4" s="70"/>
      <c r="Q4" s="70"/>
    </row>
    <row r="5" spans="1:17" ht="87" customHeight="1" thickBot="1" x14ac:dyDescent="0.3">
      <c r="A5" s="1" t="s">
        <v>0</v>
      </c>
      <c r="B5" s="150" t="s">
        <v>62</v>
      </c>
      <c r="C5" s="150" t="s">
        <v>58</v>
      </c>
      <c r="D5" s="2" t="s">
        <v>1</v>
      </c>
      <c r="E5" s="3" t="s">
        <v>2</v>
      </c>
      <c r="F5" s="3" t="s">
        <v>3</v>
      </c>
      <c r="G5" s="2" t="s">
        <v>4</v>
      </c>
      <c r="H5" s="3" t="s">
        <v>5</v>
      </c>
      <c r="I5" s="85" t="s">
        <v>6</v>
      </c>
      <c r="J5" s="154" t="s">
        <v>63</v>
      </c>
      <c r="K5" s="86" t="s">
        <v>59</v>
      </c>
      <c r="L5" s="66" t="s">
        <v>60</v>
      </c>
      <c r="M5" s="65" t="s">
        <v>4</v>
      </c>
      <c r="N5" s="66" t="s">
        <v>66</v>
      </c>
      <c r="O5" s="66" t="s">
        <v>61</v>
      </c>
      <c r="P5" s="66" t="s">
        <v>101</v>
      </c>
      <c r="Q5" s="121" t="s">
        <v>99</v>
      </c>
    </row>
    <row r="6" spans="1:17" ht="40" customHeight="1" x14ac:dyDescent="0.25">
      <c r="A6" s="249" t="s">
        <v>82</v>
      </c>
      <c r="B6" s="222"/>
      <c r="C6" s="222"/>
      <c r="D6" s="271" t="s">
        <v>16</v>
      </c>
      <c r="E6" s="4">
        <v>20653</v>
      </c>
      <c r="F6" s="5">
        <v>24990</v>
      </c>
      <c r="G6" s="231">
        <v>30</v>
      </c>
      <c r="H6" s="50">
        <f>F6*$G$6</f>
        <v>749700</v>
      </c>
      <c r="I6" s="209">
        <f>(H6+H7+H8)/3</f>
        <v>735480</v>
      </c>
      <c r="J6" s="269" t="s">
        <v>16</v>
      </c>
      <c r="K6" s="4"/>
      <c r="L6" s="110">
        <f>K6*1.21</f>
        <v>0</v>
      </c>
      <c r="M6" s="231">
        <v>30</v>
      </c>
      <c r="N6" s="128">
        <f t="shared" ref="N6:O8" si="0">K6*$M$6</f>
        <v>0</v>
      </c>
      <c r="O6" s="50">
        <f t="shared" si="0"/>
        <v>0</v>
      </c>
      <c r="P6" s="209">
        <f>SUM(N6:N8)/3</f>
        <v>0</v>
      </c>
      <c r="Q6" s="268">
        <f>SUM(O6:O8)/3</f>
        <v>0</v>
      </c>
    </row>
    <row r="7" spans="1:17" ht="40" customHeight="1" x14ac:dyDescent="0.25">
      <c r="A7" s="250"/>
      <c r="B7" s="223"/>
      <c r="C7" s="223"/>
      <c r="D7" s="269"/>
      <c r="E7" s="6">
        <v>20652</v>
      </c>
      <c r="F7" s="7">
        <v>24989</v>
      </c>
      <c r="G7" s="232"/>
      <c r="H7" s="6">
        <f>F7*$G$6</f>
        <v>749670</v>
      </c>
      <c r="I7" s="210"/>
      <c r="J7" s="269"/>
      <c r="K7" s="6"/>
      <c r="L7" s="7">
        <f>K7*1.21</f>
        <v>0</v>
      </c>
      <c r="M7" s="232"/>
      <c r="N7" s="42">
        <f t="shared" si="0"/>
        <v>0</v>
      </c>
      <c r="O7" s="6">
        <f t="shared" si="0"/>
        <v>0</v>
      </c>
      <c r="P7" s="210"/>
      <c r="Q7" s="266"/>
    </row>
    <row r="8" spans="1:17" ht="40" customHeight="1" thickBot="1" x14ac:dyDescent="0.3">
      <c r="A8" s="251"/>
      <c r="B8" s="224"/>
      <c r="C8" s="224"/>
      <c r="D8" s="270"/>
      <c r="E8" s="8">
        <v>19479</v>
      </c>
      <c r="F8" s="9">
        <v>23569</v>
      </c>
      <c r="G8" s="233"/>
      <c r="H8" s="130">
        <f>F8*$G$6</f>
        <v>707070</v>
      </c>
      <c r="I8" s="211"/>
      <c r="J8" s="270"/>
      <c r="K8" s="8"/>
      <c r="L8" s="9">
        <f>K8*1.21</f>
        <v>0</v>
      </c>
      <c r="M8" s="233"/>
      <c r="N8" s="43">
        <f t="shared" si="0"/>
        <v>0</v>
      </c>
      <c r="O8" s="8">
        <f t="shared" si="0"/>
        <v>0</v>
      </c>
      <c r="P8" s="211"/>
      <c r="Q8" s="267"/>
    </row>
    <row r="10" spans="1:17" ht="24.75" customHeight="1" thickBot="1" x14ac:dyDescent="0.35">
      <c r="A10" s="67" t="s">
        <v>13</v>
      </c>
      <c r="B10" s="67"/>
      <c r="C10" s="67"/>
      <c r="D10" s="70"/>
      <c r="E10" s="70"/>
      <c r="F10" s="70"/>
      <c r="G10" s="70"/>
      <c r="H10" s="70"/>
      <c r="I10" s="70"/>
      <c r="J10" s="136"/>
      <c r="K10" s="70"/>
      <c r="L10" s="70"/>
      <c r="M10" s="70"/>
      <c r="N10" s="70"/>
      <c r="O10" s="70"/>
      <c r="P10" s="70"/>
      <c r="Q10" s="70"/>
    </row>
    <row r="11" spans="1:17" ht="50.15" customHeight="1" x14ac:dyDescent="0.25">
      <c r="A11" s="239" t="s">
        <v>83</v>
      </c>
      <c r="B11" s="222"/>
      <c r="C11" s="222"/>
      <c r="D11" s="132" t="s">
        <v>14</v>
      </c>
      <c r="E11" s="4">
        <f>146700+625</f>
        <v>147325</v>
      </c>
      <c r="F11" s="5">
        <f>E11*1.21</f>
        <v>178263.25</v>
      </c>
      <c r="G11" s="231">
        <v>1</v>
      </c>
      <c r="H11" s="50">
        <f>F11*$G$11</f>
        <v>178263.25</v>
      </c>
      <c r="I11" s="209">
        <f>(H11+H12+H13)/3</f>
        <v>171212.98333333331</v>
      </c>
      <c r="J11" s="132" t="s">
        <v>14</v>
      </c>
      <c r="K11" s="4"/>
      <c r="L11" s="110">
        <f>K11*1.21</f>
        <v>0</v>
      </c>
      <c r="M11" s="231">
        <v>1</v>
      </c>
      <c r="N11" s="128">
        <f t="shared" ref="N11:O13" si="1">K11*$M$11</f>
        <v>0</v>
      </c>
      <c r="O11" s="50">
        <f t="shared" si="1"/>
        <v>0</v>
      </c>
      <c r="P11" s="209">
        <f>SUM(N11:N13)/3</f>
        <v>0</v>
      </c>
      <c r="Q11" s="268">
        <f>SUM(O11:O13)/3</f>
        <v>0</v>
      </c>
    </row>
    <row r="12" spans="1:17" ht="50.15" customHeight="1" x14ac:dyDescent="0.25">
      <c r="A12" s="240"/>
      <c r="B12" s="223"/>
      <c r="C12" s="223"/>
      <c r="D12" s="133" t="s">
        <v>15</v>
      </c>
      <c r="E12" s="6">
        <v>137350</v>
      </c>
      <c r="F12" s="7">
        <f t="shared" ref="F12:F22" si="2">E12*1.21</f>
        <v>166193.5</v>
      </c>
      <c r="G12" s="232"/>
      <c r="H12" s="6">
        <f t="shared" ref="H12:H22" si="3">F12*$G$11</f>
        <v>166193.5</v>
      </c>
      <c r="I12" s="210"/>
      <c r="J12" s="133" t="s">
        <v>15</v>
      </c>
      <c r="K12" s="6"/>
      <c r="L12" s="7">
        <f>K12*1.21</f>
        <v>0</v>
      </c>
      <c r="M12" s="232"/>
      <c r="N12" s="42">
        <f t="shared" si="1"/>
        <v>0</v>
      </c>
      <c r="O12" s="6">
        <f t="shared" si="1"/>
        <v>0</v>
      </c>
      <c r="P12" s="210"/>
      <c r="Q12" s="266"/>
    </row>
    <row r="13" spans="1:17" ht="50.15" customHeight="1" thickBot="1" x14ac:dyDescent="0.3">
      <c r="A13" s="244"/>
      <c r="B13" s="224"/>
      <c r="C13" s="224"/>
      <c r="D13" s="134" t="s">
        <v>18</v>
      </c>
      <c r="E13" s="8">
        <f>138320+1500</f>
        <v>139820</v>
      </c>
      <c r="F13" s="9">
        <f t="shared" si="2"/>
        <v>169182.19999999998</v>
      </c>
      <c r="G13" s="233"/>
      <c r="H13" s="48">
        <f t="shared" si="3"/>
        <v>169182.19999999998</v>
      </c>
      <c r="I13" s="211"/>
      <c r="J13" s="134" t="s">
        <v>18</v>
      </c>
      <c r="K13" s="8"/>
      <c r="L13" s="49">
        <f>K13*1.21</f>
        <v>0</v>
      </c>
      <c r="M13" s="233"/>
      <c r="N13" s="47">
        <f t="shared" si="1"/>
        <v>0</v>
      </c>
      <c r="O13" s="48">
        <f t="shared" si="1"/>
        <v>0</v>
      </c>
      <c r="P13" s="211"/>
      <c r="Q13" s="267"/>
    </row>
    <row r="14" spans="1:17" ht="50.15" customHeight="1" x14ac:dyDescent="0.25">
      <c r="A14" s="239" t="s">
        <v>84</v>
      </c>
      <c r="B14" s="222"/>
      <c r="C14" s="222"/>
      <c r="D14" s="132" t="s">
        <v>14</v>
      </c>
      <c r="E14" s="4">
        <f>155000+625</f>
        <v>155625</v>
      </c>
      <c r="F14" s="5">
        <f t="shared" si="2"/>
        <v>188306.25</v>
      </c>
      <c r="G14" s="231">
        <v>1</v>
      </c>
      <c r="H14" s="50">
        <f t="shared" si="3"/>
        <v>188306.25</v>
      </c>
      <c r="I14" s="209">
        <f>(H14+H15+H16)/3</f>
        <v>188407.08333333334</v>
      </c>
      <c r="J14" s="132" t="s">
        <v>14</v>
      </c>
      <c r="K14" s="4"/>
      <c r="L14" s="110">
        <f>K14*1.21</f>
        <v>0</v>
      </c>
      <c r="M14" s="231">
        <v>1</v>
      </c>
      <c r="N14" s="128">
        <f t="shared" ref="N14:O16" si="4">K14*$M$14</f>
        <v>0</v>
      </c>
      <c r="O14" s="50">
        <f t="shared" si="4"/>
        <v>0</v>
      </c>
      <c r="P14" s="209">
        <f>SUM(N14:N16)/3</f>
        <v>0</v>
      </c>
      <c r="Q14" s="265">
        <f>SUM(O14:O16)/3</f>
        <v>0</v>
      </c>
    </row>
    <row r="15" spans="1:17" ht="50.15" customHeight="1" x14ac:dyDescent="0.25">
      <c r="A15" s="240"/>
      <c r="B15" s="223"/>
      <c r="C15" s="223"/>
      <c r="D15" s="133" t="s">
        <v>15</v>
      </c>
      <c r="E15" s="6">
        <v>155000</v>
      </c>
      <c r="F15" s="7">
        <f t="shared" si="2"/>
        <v>187550</v>
      </c>
      <c r="G15" s="232"/>
      <c r="H15" s="6">
        <f t="shared" si="3"/>
        <v>187550</v>
      </c>
      <c r="I15" s="210"/>
      <c r="J15" s="133" t="s">
        <v>15</v>
      </c>
      <c r="K15" s="6"/>
      <c r="L15" s="7">
        <f t="shared" ref="L15:L22" si="5">K15*1.21</f>
        <v>0</v>
      </c>
      <c r="M15" s="232"/>
      <c r="N15" s="42">
        <f t="shared" si="4"/>
        <v>0</v>
      </c>
      <c r="O15" s="6">
        <f t="shared" si="4"/>
        <v>0</v>
      </c>
      <c r="P15" s="210"/>
      <c r="Q15" s="266"/>
    </row>
    <row r="16" spans="1:17" ht="50.15" customHeight="1" thickBot="1" x14ac:dyDescent="0.3">
      <c r="A16" s="244"/>
      <c r="B16" s="224"/>
      <c r="C16" s="224"/>
      <c r="D16" s="134" t="s">
        <v>18</v>
      </c>
      <c r="E16" s="8">
        <f>155000+1500</f>
        <v>156500</v>
      </c>
      <c r="F16" s="9">
        <f t="shared" si="2"/>
        <v>189365</v>
      </c>
      <c r="G16" s="233"/>
      <c r="H16" s="48">
        <f t="shared" si="3"/>
        <v>189365</v>
      </c>
      <c r="I16" s="211"/>
      <c r="J16" s="134" t="s">
        <v>18</v>
      </c>
      <c r="K16" s="8"/>
      <c r="L16" s="49">
        <f t="shared" si="5"/>
        <v>0</v>
      </c>
      <c r="M16" s="233"/>
      <c r="N16" s="47">
        <f t="shared" si="4"/>
        <v>0</v>
      </c>
      <c r="O16" s="48">
        <f t="shared" si="4"/>
        <v>0</v>
      </c>
      <c r="P16" s="211"/>
      <c r="Q16" s="267"/>
    </row>
    <row r="17" spans="1:17" ht="50.15" customHeight="1" x14ac:dyDescent="0.25">
      <c r="A17" s="239" t="s">
        <v>85</v>
      </c>
      <c r="B17" s="222"/>
      <c r="C17" s="222"/>
      <c r="D17" s="132" t="s">
        <v>14</v>
      </c>
      <c r="E17" s="4">
        <f>6816.81+625</f>
        <v>7441.81</v>
      </c>
      <c r="F17" s="5">
        <f t="shared" si="2"/>
        <v>9004.5900999999994</v>
      </c>
      <c r="G17" s="231">
        <v>1</v>
      </c>
      <c r="H17" s="50">
        <f t="shared" si="3"/>
        <v>9004.5900999999994</v>
      </c>
      <c r="I17" s="209">
        <f>(H17+H18+H19)/3</f>
        <v>9105.4234333333334</v>
      </c>
      <c r="J17" s="132" t="s">
        <v>14</v>
      </c>
      <c r="K17" s="4"/>
      <c r="L17" s="110">
        <f t="shared" si="5"/>
        <v>0</v>
      </c>
      <c r="M17" s="231">
        <v>1</v>
      </c>
      <c r="N17" s="128">
        <f>K17*M17</f>
        <v>0</v>
      </c>
      <c r="O17" s="50">
        <f>L17*$M$17</f>
        <v>0</v>
      </c>
      <c r="P17" s="209">
        <f>SUM(N17:N19)/3</f>
        <v>0</v>
      </c>
      <c r="Q17" s="265">
        <f>SUM(O17:O19)/3</f>
        <v>0</v>
      </c>
    </row>
    <row r="18" spans="1:17" ht="50.15" customHeight="1" x14ac:dyDescent="0.25">
      <c r="A18" s="240"/>
      <c r="B18" s="223"/>
      <c r="C18" s="223"/>
      <c r="D18" s="133" t="s">
        <v>15</v>
      </c>
      <c r="E18" s="6">
        <v>6816.81</v>
      </c>
      <c r="F18" s="7">
        <f t="shared" si="2"/>
        <v>8248.3400999999994</v>
      </c>
      <c r="G18" s="232"/>
      <c r="H18" s="6">
        <f t="shared" si="3"/>
        <v>8248.3400999999994</v>
      </c>
      <c r="I18" s="210"/>
      <c r="J18" s="133" t="s">
        <v>15</v>
      </c>
      <c r="K18" s="6"/>
      <c r="L18" s="7">
        <f t="shared" si="5"/>
        <v>0</v>
      </c>
      <c r="M18" s="232"/>
      <c r="N18" s="42">
        <f>K18*M18</f>
        <v>0</v>
      </c>
      <c r="O18" s="6">
        <f>L18*$M$17</f>
        <v>0</v>
      </c>
      <c r="P18" s="210"/>
      <c r="Q18" s="266"/>
    </row>
    <row r="19" spans="1:17" ht="50.15" customHeight="1" thickBot="1" x14ac:dyDescent="0.3">
      <c r="A19" s="244"/>
      <c r="B19" s="224"/>
      <c r="C19" s="224"/>
      <c r="D19" s="134" t="s">
        <v>18</v>
      </c>
      <c r="E19" s="8">
        <f>6816.81+1500</f>
        <v>8316.8100000000013</v>
      </c>
      <c r="F19" s="9">
        <f t="shared" si="2"/>
        <v>10063.340100000001</v>
      </c>
      <c r="G19" s="233"/>
      <c r="H19" s="48">
        <f t="shared" si="3"/>
        <v>10063.340100000001</v>
      </c>
      <c r="I19" s="211"/>
      <c r="J19" s="134" t="s">
        <v>18</v>
      </c>
      <c r="K19" s="8"/>
      <c r="L19" s="49">
        <f t="shared" si="5"/>
        <v>0</v>
      </c>
      <c r="M19" s="233"/>
      <c r="N19" s="47">
        <f>K19*M19</f>
        <v>0</v>
      </c>
      <c r="O19" s="48">
        <f>L19*$M$17</f>
        <v>0</v>
      </c>
      <c r="P19" s="211"/>
      <c r="Q19" s="267"/>
    </row>
    <row r="20" spans="1:17" ht="40" customHeight="1" x14ac:dyDescent="0.25">
      <c r="A20" s="239" t="s">
        <v>86</v>
      </c>
      <c r="B20" s="222"/>
      <c r="C20" s="222"/>
      <c r="D20" s="132" t="s">
        <v>14</v>
      </c>
      <c r="E20" s="4">
        <f>27747.1+625</f>
        <v>28372.1</v>
      </c>
      <c r="F20" s="5">
        <f t="shared" si="2"/>
        <v>34330.240999999995</v>
      </c>
      <c r="G20" s="231">
        <v>1</v>
      </c>
      <c r="H20" s="50">
        <f t="shared" si="3"/>
        <v>34330.240999999995</v>
      </c>
      <c r="I20" s="209">
        <f>(H20+H21+H22)/3</f>
        <v>26566.414699999998</v>
      </c>
      <c r="J20" s="132" t="s">
        <v>14</v>
      </c>
      <c r="K20" s="4"/>
      <c r="L20" s="110">
        <f t="shared" si="5"/>
        <v>0</v>
      </c>
      <c r="M20" s="231">
        <v>1</v>
      </c>
      <c r="N20" s="128">
        <f t="shared" ref="N20:O22" si="6">K20*$M$20</f>
        <v>0</v>
      </c>
      <c r="O20" s="50">
        <f t="shared" si="6"/>
        <v>0</v>
      </c>
      <c r="P20" s="209">
        <f>SUM(N20:N22)/3</f>
        <v>0</v>
      </c>
      <c r="Q20" s="265">
        <f>SUM(O20:O22)/3</f>
        <v>0</v>
      </c>
    </row>
    <row r="21" spans="1:17" ht="40" customHeight="1" x14ac:dyDescent="0.25">
      <c r="A21" s="240"/>
      <c r="B21" s="223"/>
      <c r="C21" s="223"/>
      <c r="D21" s="133" t="s">
        <v>15</v>
      </c>
      <c r="E21" s="6">
        <f>F21/1.21</f>
        <v>8247.9338842975212</v>
      </c>
      <c r="F21" s="7">
        <v>9980</v>
      </c>
      <c r="G21" s="232"/>
      <c r="H21" s="6">
        <f t="shared" si="3"/>
        <v>9980</v>
      </c>
      <c r="I21" s="210"/>
      <c r="J21" s="133" t="s">
        <v>15</v>
      </c>
      <c r="K21" s="6"/>
      <c r="L21" s="7">
        <f t="shared" si="5"/>
        <v>0</v>
      </c>
      <c r="M21" s="232"/>
      <c r="N21" s="42">
        <f t="shared" si="6"/>
        <v>0</v>
      </c>
      <c r="O21" s="6">
        <f t="shared" si="6"/>
        <v>0</v>
      </c>
      <c r="P21" s="210"/>
      <c r="Q21" s="266"/>
    </row>
    <row r="22" spans="1:17" ht="40" customHeight="1" thickBot="1" x14ac:dyDescent="0.3">
      <c r="A22" s="244"/>
      <c r="B22" s="224"/>
      <c r="C22" s="224"/>
      <c r="D22" s="134" t="s">
        <v>18</v>
      </c>
      <c r="E22" s="8">
        <f>27747.11+1500</f>
        <v>29247.11</v>
      </c>
      <c r="F22" s="9">
        <f t="shared" si="2"/>
        <v>35389.003100000002</v>
      </c>
      <c r="G22" s="233"/>
      <c r="H22" s="130">
        <f t="shared" si="3"/>
        <v>35389.003100000002</v>
      </c>
      <c r="I22" s="211"/>
      <c r="J22" s="134" t="s">
        <v>18</v>
      </c>
      <c r="K22" s="8"/>
      <c r="L22" s="9">
        <f t="shared" si="5"/>
        <v>0</v>
      </c>
      <c r="M22" s="233"/>
      <c r="N22" s="43">
        <f t="shared" si="6"/>
        <v>0</v>
      </c>
      <c r="O22" s="8">
        <f t="shared" si="6"/>
        <v>0</v>
      </c>
      <c r="P22" s="211"/>
      <c r="Q22" s="267"/>
    </row>
    <row r="23" spans="1:17" ht="24" customHeight="1" x14ac:dyDescent="0.25">
      <c r="A23" s="24"/>
      <c r="B23" s="24"/>
      <c r="C23" s="24"/>
      <c r="D23" s="25"/>
      <c r="E23" s="21"/>
      <c r="F23" s="22"/>
      <c r="G23" s="26"/>
      <c r="H23" s="21"/>
      <c r="I23" s="27"/>
      <c r="J23" s="27"/>
      <c r="L23" s="35"/>
    </row>
    <row r="24" spans="1:17" ht="28.5" customHeight="1" thickBot="1" x14ac:dyDescent="0.3">
      <c r="A24" s="273" t="s">
        <v>43</v>
      </c>
      <c r="B24" s="273"/>
      <c r="C24" s="273"/>
      <c r="D24" s="273"/>
      <c r="E24" s="273"/>
      <c r="F24" s="273"/>
      <c r="G24" s="273"/>
      <c r="H24" s="273"/>
      <c r="I24" s="273"/>
      <c r="J24" s="137"/>
      <c r="K24" s="70"/>
      <c r="L24" s="84"/>
      <c r="M24" s="70"/>
      <c r="N24" s="70"/>
      <c r="O24" s="70"/>
      <c r="P24" s="70"/>
      <c r="Q24" s="157"/>
    </row>
    <row r="25" spans="1:17" ht="13.5" thickBot="1" x14ac:dyDescent="0.3">
      <c r="A25" s="100" t="s">
        <v>40</v>
      </c>
      <c r="B25" s="63"/>
      <c r="C25" s="63"/>
      <c r="D25" s="13" t="s">
        <v>41</v>
      </c>
      <c r="E25" s="30">
        <v>71118</v>
      </c>
      <c r="F25" s="36">
        <v>86052</v>
      </c>
      <c r="G25" s="37">
        <v>1</v>
      </c>
      <c r="H25" s="30">
        <f>F25</f>
        <v>86052</v>
      </c>
      <c r="I25" s="38">
        <f>F25</f>
        <v>86052</v>
      </c>
      <c r="J25" s="138" t="s">
        <v>41</v>
      </c>
      <c r="K25" s="30"/>
      <c r="L25" s="36">
        <f>K25*1.21</f>
        <v>0</v>
      </c>
      <c r="M25" s="37">
        <v>1</v>
      </c>
      <c r="N25" s="46">
        <f>K25*M25</f>
        <v>0</v>
      </c>
      <c r="O25" s="30">
        <f>L25*M25</f>
        <v>0</v>
      </c>
      <c r="P25" s="155">
        <f>N25</f>
        <v>0</v>
      </c>
      <c r="Q25" s="156">
        <f>O25</f>
        <v>0</v>
      </c>
    </row>
    <row r="26" spans="1:17" x14ac:dyDescent="0.25">
      <c r="A26" s="24"/>
      <c r="B26" s="24"/>
      <c r="C26" s="24"/>
      <c r="D26" s="25"/>
      <c r="E26" s="21"/>
      <c r="F26" s="22"/>
      <c r="G26" s="26"/>
      <c r="H26" s="21"/>
      <c r="I26" s="27"/>
      <c r="J26" s="27"/>
      <c r="L26" s="35"/>
    </row>
    <row r="27" spans="1:17" ht="22.5" customHeight="1" x14ac:dyDescent="0.3">
      <c r="A27" s="10" t="s">
        <v>12</v>
      </c>
      <c r="B27" s="10"/>
      <c r="C27" s="10"/>
      <c r="D27" s="11">
        <f>SUM(I6:I25)</f>
        <v>1216823.9048000001</v>
      </c>
      <c r="F27" s="18"/>
      <c r="G27" s="18"/>
      <c r="J27" s="272" t="s">
        <v>115</v>
      </c>
      <c r="K27" s="272"/>
      <c r="P27" s="12">
        <f>SUM(P6,P11:P22,P25)</f>
        <v>0</v>
      </c>
      <c r="Q27" s="12">
        <f>SUM(Q6,Q11:Q22,Q25)</f>
        <v>0</v>
      </c>
    </row>
    <row r="29" spans="1:17" x14ac:dyDescent="0.25">
      <c r="F29" s="12"/>
    </row>
    <row r="30" spans="1:17" x14ac:dyDescent="0.25">
      <c r="E30" s="12"/>
      <c r="F30" s="12"/>
      <c r="G30" s="12"/>
      <c r="H30" s="12"/>
      <c r="I30" s="12"/>
      <c r="J30" s="140"/>
    </row>
    <row r="31" spans="1:17" x14ac:dyDescent="0.25">
      <c r="E31" s="12"/>
      <c r="F31" s="12"/>
      <c r="G31" s="12"/>
      <c r="H31" s="12"/>
      <c r="I31" s="12"/>
      <c r="J31" s="140"/>
    </row>
    <row r="32" spans="1:17" x14ac:dyDescent="0.25">
      <c r="E32" s="12"/>
      <c r="F32" s="12"/>
      <c r="G32" s="12"/>
      <c r="H32" s="12"/>
      <c r="I32" s="12"/>
      <c r="J32" s="140"/>
    </row>
    <row r="33" spans="5:10" x14ac:dyDescent="0.25">
      <c r="E33" s="12"/>
      <c r="F33" s="12"/>
      <c r="G33" s="12"/>
      <c r="H33" s="12"/>
      <c r="I33" s="12"/>
      <c r="J33" s="140"/>
    </row>
    <row r="34" spans="5:10" x14ac:dyDescent="0.25">
      <c r="E34" s="12"/>
      <c r="F34" s="12"/>
      <c r="G34" s="12"/>
      <c r="H34" s="12"/>
      <c r="I34" s="12"/>
      <c r="J34" s="140"/>
    </row>
    <row r="35" spans="5:10" x14ac:dyDescent="0.25">
      <c r="E35" s="12"/>
      <c r="F35" s="12"/>
      <c r="G35" s="12"/>
      <c r="H35" s="12"/>
      <c r="I35" s="12"/>
      <c r="J35" s="140"/>
    </row>
    <row r="36" spans="5:10" x14ac:dyDescent="0.25">
      <c r="E36" s="12"/>
      <c r="F36" s="12"/>
      <c r="G36" s="12"/>
      <c r="H36" s="12"/>
      <c r="I36" s="12"/>
      <c r="J36" s="140"/>
    </row>
    <row r="37" spans="5:10" x14ac:dyDescent="0.25">
      <c r="E37" s="12"/>
      <c r="F37" s="12"/>
      <c r="G37" s="12"/>
      <c r="H37" s="12"/>
      <c r="I37" s="12"/>
      <c r="J37" s="140"/>
    </row>
    <row r="38" spans="5:10" x14ac:dyDescent="0.25">
      <c r="E38" s="12"/>
      <c r="F38" s="12"/>
      <c r="G38" s="12"/>
      <c r="H38" s="12"/>
      <c r="I38" s="12"/>
      <c r="J38" s="140"/>
    </row>
  </sheetData>
  <mergeCells count="44">
    <mergeCell ref="B6:B8"/>
    <mergeCell ref="C6:C8"/>
    <mergeCell ref="B11:B13"/>
    <mergeCell ref="C11:C13"/>
    <mergeCell ref="B14:B16"/>
    <mergeCell ref="J27:K27"/>
    <mergeCell ref="B17:B19"/>
    <mergeCell ref="C17:C19"/>
    <mergeCell ref="B20:B22"/>
    <mergeCell ref="A24:I24"/>
    <mergeCell ref="I11:I13"/>
    <mergeCell ref="G17:G19"/>
    <mergeCell ref="I17:I19"/>
    <mergeCell ref="A14:A16"/>
    <mergeCell ref="G14:G16"/>
    <mergeCell ref="I14:I16"/>
    <mergeCell ref="C14:C16"/>
    <mergeCell ref="Q6:Q8"/>
    <mergeCell ref="Q11:Q13"/>
    <mergeCell ref="Q14:Q16"/>
    <mergeCell ref="C20:C22"/>
    <mergeCell ref="A20:A22"/>
    <mergeCell ref="G20:G22"/>
    <mergeCell ref="I20:I22"/>
    <mergeCell ref="A17:A19"/>
    <mergeCell ref="M6:M8"/>
    <mergeCell ref="J6:J8"/>
    <mergeCell ref="A6:A8"/>
    <mergeCell ref="G6:G8"/>
    <mergeCell ref="I6:I8"/>
    <mergeCell ref="D6:D8"/>
    <mergeCell ref="A11:A13"/>
    <mergeCell ref="G11:G13"/>
    <mergeCell ref="P6:P8"/>
    <mergeCell ref="M11:M13"/>
    <mergeCell ref="P11:P13"/>
    <mergeCell ref="M14:M16"/>
    <mergeCell ref="P14:P16"/>
    <mergeCell ref="Q17:Q19"/>
    <mergeCell ref="Q20:Q22"/>
    <mergeCell ref="M17:M19"/>
    <mergeCell ref="P17:P19"/>
    <mergeCell ref="M20:M22"/>
    <mergeCell ref="P20:P22"/>
  </mergeCells>
  <pageMargins left="0.7" right="0.7" top="0.78740157499999996" bottom="0.78740157499999996" header="0.3" footer="0.3"/>
  <pageSetup paperSize="8"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zoomScale="85" zoomScaleNormal="85" workbookViewId="0">
      <selection activeCell="A3" sqref="A3:H3"/>
    </sheetView>
  </sheetViews>
  <sheetFormatPr defaultColWidth="9.1796875" defaultRowHeight="15.5" x14ac:dyDescent="0.35"/>
  <cols>
    <col min="1" max="1" width="6" style="162" customWidth="1"/>
    <col min="2" max="2" width="77.54296875" style="162" customWidth="1"/>
    <col min="3" max="3" width="17" style="162" customWidth="1"/>
    <col min="4" max="7" width="21.1796875" style="162" customWidth="1"/>
    <col min="8" max="8" width="60.7265625" style="162" customWidth="1"/>
    <col min="9" max="16384" width="9.1796875" style="162"/>
  </cols>
  <sheetData>
    <row r="1" spans="1:8" ht="24" customHeight="1" x14ac:dyDescent="0.5">
      <c r="A1" s="280" t="s">
        <v>132</v>
      </c>
      <c r="B1" s="281"/>
      <c r="C1" s="281"/>
      <c r="D1" s="281"/>
      <c r="E1" s="160"/>
      <c r="F1" s="161"/>
      <c r="G1" s="288" t="s">
        <v>133</v>
      </c>
      <c r="H1" s="288"/>
    </row>
    <row r="2" spans="1:8" ht="15.75" customHeight="1" x14ac:dyDescent="0.35">
      <c r="E2" s="163"/>
      <c r="F2" s="163"/>
      <c r="G2" s="163"/>
    </row>
    <row r="3" spans="1:8" ht="15.75" customHeight="1" x14ac:dyDescent="0.4">
      <c r="A3" s="284" t="s">
        <v>134</v>
      </c>
      <c r="B3" s="285"/>
      <c r="C3" s="285"/>
      <c r="D3" s="285"/>
      <c r="E3" s="285"/>
      <c r="F3" s="285"/>
      <c r="G3" s="285"/>
      <c r="H3" s="285"/>
    </row>
    <row r="4" spans="1:8" ht="35.25" customHeight="1" x14ac:dyDescent="0.45">
      <c r="A4" s="286" t="s">
        <v>143</v>
      </c>
      <c r="B4" s="287"/>
      <c r="C4" s="287"/>
      <c r="D4" s="287"/>
      <c r="E4" s="287"/>
      <c r="F4" s="287"/>
      <c r="G4" s="287"/>
      <c r="H4" s="287"/>
    </row>
    <row r="5" spans="1:8" ht="15.75" customHeight="1" x14ac:dyDescent="0.4">
      <c r="A5" s="196" t="s">
        <v>144</v>
      </c>
      <c r="B5" s="197"/>
      <c r="C5" s="198"/>
      <c r="D5" s="198"/>
      <c r="E5" s="199"/>
      <c r="F5" s="199"/>
      <c r="G5" s="199"/>
      <c r="H5" s="198"/>
    </row>
    <row r="6" spans="1:8" ht="67.5" customHeight="1" x14ac:dyDescent="0.35">
      <c r="A6" s="282" t="s">
        <v>148</v>
      </c>
      <c r="B6" s="283"/>
      <c r="C6" s="283"/>
      <c r="D6" s="283"/>
      <c r="E6" s="283"/>
      <c r="F6" s="283"/>
      <c r="G6" s="283"/>
      <c r="H6" s="283"/>
    </row>
    <row r="7" spans="1:8" ht="15.75" customHeight="1" thickBot="1" x14ac:dyDescent="0.4">
      <c r="B7" s="165"/>
      <c r="E7" s="163"/>
      <c r="F7" s="163"/>
      <c r="G7" s="163"/>
    </row>
    <row r="8" spans="1:8" ht="87.75" customHeight="1" thickBot="1" x14ac:dyDescent="0.4">
      <c r="A8" s="278" t="s">
        <v>138</v>
      </c>
      <c r="B8" s="279"/>
      <c r="C8" s="188" t="s">
        <v>4</v>
      </c>
      <c r="D8" s="167" t="s">
        <v>137</v>
      </c>
      <c r="E8" s="168" t="s">
        <v>136</v>
      </c>
      <c r="F8" s="169" t="s">
        <v>129</v>
      </c>
      <c r="G8" s="169" t="s">
        <v>135</v>
      </c>
      <c r="H8" s="170" t="s">
        <v>139</v>
      </c>
    </row>
    <row r="9" spans="1:8" ht="26.25" customHeight="1" thickBot="1" x14ac:dyDescent="0.4">
      <c r="B9" s="171"/>
      <c r="C9" s="171"/>
      <c r="D9" s="171"/>
      <c r="E9" s="172"/>
      <c r="F9" s="172"/>
      <c r="G9" s="171"/>
    </row>
    <row r="10" spans="1:8" ht="139.5" customHeight="1" thickBot="1" x14ac:dyDescent="0.4">
      <c r="A10" s="189">
        <v>1</v>
      </c>
      <c r="B10" s="200" t="s">
        <v>145</v>
      </c>
      <c r="C10" s="201">
        <v>4</v>
      </c>
      <c r="D10" s="202"/>
      <c r="E10" s="203">
        <f>C10*D10</f>
        <v>0</v>
      </c>
      <c r="F10" s="203">
        <f>E10*0.21</f>
        <v>0</v>
      </c>
      <c r="G10" s="204">
        <f>F10+E10</f>
        <v>0</v>
      </c>
      <c r="H10" s="205"/>
    </row>
    <row r="11" spans="1:8" ht="139.5" customHeight="1" thickBot="1" x14ac:dyDescent="0.4">
      <c r="A11" s="189">
        <v>2</v>
      </c>
      <c r="B11" s="200" t="s">
        <v>146</v>
      </c>
      <c r="C11" s="201">
        <v>25</v>
      </c>
      <c r="D11" s="202"/>
      <c r="E11" s="203">
        <f>C11*D11</f>
        <v>0</v>
      </c>
      <c r="F11" s="203">
        <f>E11*0.21</f>
        <v>0</v>
      </c>
      <c r="G11" s="204">
        <f>F11+E11</f>
        <v>0</v>
      </c>
      <c r="H11" s="205"/>
    </row>
    <row r="12" spans="1:8" ht="139.5" customHeight="1" thickBot="1" x14ac:dyDescent="0.4">
      <c r="A12" s="189">
        <v>3</v>
      </c>
      <c r="B12" s="200" t="s">
        <v>147</v>
      </c>
      <c r="C12" s="201">
        <v>8</v>
      </c>
      <c r="D12" s="202"/>
      <c r="E12" s="203">
        <f>D12*C12</f>
        <v>0</v>
      </c>
      <c r="F12" s="203">
        <f>E12*0.21</f>
        <v>0</v>
      </c>
      <c r="G12" s="204">
        <f>F12+E12</f>
        <v>0</v>
      </c>
      <c r="H12" s="205"/>
    </row>
    <row r="13" spans="1:8" x14ac:dyDescent="0.35">
      <c r="B13" s="173"/>
      <c r="C13" s="174"/>
      <c r="D13" s="175"/>
      <c r="E13" s="176"/>
      <c r="F13" s="176"/>
      <c r="G13" s="175"/>
    </row>
    <row r="14" spans="1:8" ht="16" thickBot="1" x14ac:dyDescent="0.4">
      <c r="B14" s="164"/>
      <c r="C14" s="164"/>
    </row>
    <row r="15" spans="1:8" s="166" customFormat="1" ht="25" customHeight="1" x14ac:dyDescent="0.3">
      <c r="B15" s="276" t="s">
        <v>130</v>
      </c>
      <c r="C15" s="277"/>
      <c r="D15" s="277"/>
      <c r="E15" s="277"/>
      <c r="F15" s="178"/>
      <c r="G15" s="179"/>
      <c r="H15" s="180">
        <f>SUM(E10:E12)</f>
        <v>0</v>
      </c>
    </row>
    <row r="16" spans="1:8" s="166" customFormat="1" ht="25" customHeight="1" x14ac:dyDescent="0.3">
      <c r="B16" s="181" t="s">
        <v>129</v>
      </c>
      <c r="C16" s="177"/>
      <c r="D16" s="177"/>
      <c r="E16" s="177"/>
      <c r="F16" s="177"/>
      <c r="G16" s="182"/>
      <c r="H16" s="183">
        <f>SUM(F10:F12)</f>
        <v>0</v>
      </c>
    </row>
    <row r="17" spans="2:8" s="166" customFormat="1" ht="25" customHeight="1" thickBot="1" x14ac:dyDescent="0.35">
      <c r="B17" s="274" t="s">
        <v>131</v>
      </c>
      <c r="C17" s="275"/>
      <c r="D17" s="275"/>
      <c r="E17" s="275"/>
      <c r="F17" s="184"/>
      <c r="G17" s="185"/>
      <c r="H17" s="186">
        <f>SUM(G10:G12)</f>
        <v>0</v>
      </c>
    </row>
    <row r="20" spans="2:8" x14ac:dyDescent="0.35">
      <c r="B20" s="187"/>
      <c r="C20" s="191"/>
      <c r="D20" s="192"/>
      <c r="E20" s="192"/>
      <c r="F20" s="192"/>
      <c r="G20" s="192"/>
      <c r="H20" s="192"/>
    </row>
    <row r="21" spans="2:8" ht="18" x14ac:dyDescent="0.35">
      <c r="B21" s="193" t="s">
        <v>140</v>
      </c>
      <c r="C21" s="191"/>
      <c r="D21" s="192"/>
      <c r="E21" s="192"/>
      <c r="F21" s="192"/>
      <c r="G21" s="192"/>
      <c r="H21" s="192"/>
    </row>
    <row r="22" spans="2:8" ht="18" x14ac:dyDescent="0.35">
      <c r="B22" s="194"/>
      <c r="C22" s="191"/>
      <c r="D22" s="192"/>
      <c r="E22" s="192"/>
      <c r="F22" s="192"/>
      <c r="G22" s="192"/>
      <c r="H22" s="192"/>
    </row>
    <row r="23" spans="2:8" ht="18" x14ac:dyDescent="0.35">
      <c r="B23" s="194"/>
      <c r="C23" s="191"/>
      <c r="D23" s="192"/>
      <c r="E23" s="192"/>
      <c r="F23" s="192"/>
      <c r="G23" s="192"/>
      <c r="H23" s="192"/>
    </row>
    <row r="24" spans="2:8" ht="18" x14ac:dyDescent="0.35">
      <c r="B24" s="195" t="s">
        <v>141</v>
      </c>
      <c r="C24" s="191"/>
      <c r="D24" s="192"/>
      <c r="E24" s="192"/>
      <c r="F24" s="192"/>
      <c r="G24" s="192"/>
      <c r="H24" s="192"/>
    </row>
    <row r="25" spans="2:8" ht="18" x14ac:dyDescent="0.35">
      <c r="B25" s="193" t="s">
        <v>142</v>
      </c>
      <c r="C25" s="191"/>
      <c r="D25" s="192"/>
      <c r="E25" s="192"/>
      <c r="F25" s="192"/>
      <c r="G25" s="192"/>
      <c r="H25" s="192"/>
    </row>
    <row r="26" spans="2:8" x14ac:dyDescent="0.35">
      <c r="C26" s="191"/>
      <c r="D26" s="192"/>
      <c r="E26" s="192"/>
      <c r="F26" s="192"/>
      <c r="G26" s="192"/>
      <c r="H26" s="192"/>
    </row>
    <row r="27" spans="2:8" x14ac:dyDescent="0.35">
      <c r="C27" s="190"/>
    </row>
    <row r="28" spans="2:8" x14ac:dyDescent="0.35">
      <c r="C28" s="190"/>
    </row>
    <row r="29" spans="2:8" x14ac:dyDescent="0.35">
      <c r="C29" s="190"/>
    </row>
  </sheetData>
  <mergeCells count="8">
    <mergeCell ref="B17:E17"/>
    <mergeCell ref="B15:E15"/>
    <mergeCell ref="A8:B8"/>
    <mergeCell ref="A1:D1"/>
    <mergeCell ref="A6:H6"/>
    <mergeCell ref="A3:H3"/>
    <mergeCell ref="A4:H4"/>
    <mergeCell ref="G1:H1"/>
  </mergeCells>
  <pageMargins left="0.7" right="0.7" top="0.78740157499999996" bottom="0.78740157499999996"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20"/>
  <sheetViews>
    <sheetView topLeftCell="A88" zoomScale="75" zoomScaleNormal="75" workbookViewId="0">
      <selection activeCell="B90" sqref="B90"/>
    </sheetView>
  </sheetViews>
  <sheetFormatPr defaultRowHeight="12.5" x14ac:dyDescent="0.25"/>
  <cols>
    <col min="1" max="3" width="52.54296875" customWidth="1"/>
    <col min="4" max="4" width="18.54296875" style="139" customWidth="1"/>
    <col min="5" max="5" width="24.26953125" customWidth="1"/>
    <col min="6" max="6" width="15.26953125" hidden="1" customWidth="1"/>
    <col min="7" max="7" width="0" hidden="1" customWidth="1"/>
    <col min="8" max="8" width="17.1796875" style="12" hidden="1" customWidth="1"/>
    <col min="9" max="9" width="16.54296875" hidden="1" customWidth="1"/>
    <col min="10" max="10" width="16.26953125" hidden="1" customWidth="1"/>
    <col min="11" max="11" width="16.26953125" style="139" customWidth="1"/>
    <col min="12" max="18" width="16.26953125" customWidth="1"/>
    <col min="19" max="19" width="16.26953125" style="122" customWidth="1"/>
    <col min="20" max="21" width="16" customWidth="1"/>
    <col min="22" max="22" width="23.1796875" customWidth="1"/>
    <col min="23" max="23" width="22.1796875" customWidth="1"/>
  </cols>
  <sheetData>
    <row r="2" spans="1:19" ht="20" x14ac:dyDescent="0.4">
      <c r="A2" s="68" t="s">
        <v>46</v>
      </c>
      <c r="B2" s="68"/>
      <c r="C2" s="68"/>
      <c r="D2" s="141"/>
      <c r="E2" s="69"/>
      <c r="F2" s="69"/>
      <c r="G2" s="70"/>
      <c r="H2" s="94"/>
      <c r="I2" s="70"/>
      <c r="J2" s="70"/>
      <c r="K2" s="136"/>
      <c r="L2" s="70"/>
      <c r="M2" s="70"/>
      <c r="N2" s="70"/>
      <c r="O2" s="70"/>
      <c r="P2" s="70"/>
      <c r="Q2" s="70"/>
      <c r="R2" s="70"/>
    </row>
    <row r="3" spans="1:19" ht="13.15" customHeight="1" x14ac:dyDescent="0.4">
      <c r="A3" s="19"/>
      <c r="B3" s="19"/>
      <c r="C3" s="19"/>
      <c r="D3" s="142"/>
      <c r="E3" s="17"/>
      <c r="F3" s="17"/>
      <c r="G3" s="18"/>
      <c r="H3" s="40"/>
      <c r="I3" s="18"/>
      <c r="J3" s="18"/>
      <c r="K3" s="135"/>
      <c r="L3" s="18"/>
      <c r="M3" s="18"/>
      <c r="N3" s="18"/>
      <c r="O3" s="18"/>
      <c r="P3" s="18"/>
      <c r="Q3" s="18"/>
      <c r="R3" s="18"/>
    </row>
    <row r="4" spans="1:19" ht="24" customHeight="1" thickBot="1" x14ac:dyDescent="0.45">
      <c r="A4" s="67" t="s">
        <v>48</v>
      </c>
      <c r="B4" s="159"/>
      <c r="C4" s="159"/>
      <c r="D4" s="141"/>
      <c r="E4" s="69"/>
      <c r="F4" s="69"/>
      <c r="G4" s="70"/>
      <c r="H4" s="94"/>
      <c r="I4" s="70"/>
      <c r="J4" s="70"/>
      <c r="K4" s="136"/>
      <c r="L4" s="70"/>
      <c r="M4" s="70"/>
      <c r="N4" s="70"/>
      <c r="O4" s="70"/>
      <c r="P4" s="70"/>
      <c r="Q4" s="70"/>
      <c r="R4" s="70"/>
    </row>
    <row r="5" spans="1:19" ht="78" customHeight="1" thickBot="1" x14ac:dyDescent="0.3">
      <c r="A5" s="1" t="s">
        <v>0</v>
      </c>
      <c r="B5" s="158" t="s">
        <v>57</v>
      </c>
      <c r="C5" s="158" t="s">
        <v>58</v>
      </c>
      <c r="D5" s="2" t="s">
        <v>1</v>
      </c>
      <c r="E5" s="3" t="s">
        <v>2</v>
      </c>
      <c r="F5" s="3" t="s">
        <v>3</v>
      </c>
      <c r="G5" s="2" t="s">
        <v>4</v>
      </c>
      <c r="H5" s="3" t="s">
        <v>52</v>
      </c>
      <c r="I5" s="3" t="s">
        <v>5</v>
      </c>
      <c r="J5" s="3" t="s">
        <v>6</v>
      </c>
      <c r="K5" s="87" t="s">
        <v>63</v>
      </c>
      <c r="L5" s="86" t="s">
        <v>59</v>
      </c>
      <c r="M5" s="66" t="s">
        <v>60</v>
      </c>
      <c r="N5" s="65" t="s">
        <v>4</v>
      </c>
      <c r="O5" s="66" t="s">
        <v>66</v>
      </c>
      <c r="P5" s="66" t="s">
        <v>61</v>
      </c>
      <c r="Q5" s="66" t="s">
        <v>101</v>
      </c>
      <c r="R5" s="66" t="s">
        <v>99</v>
      </c>
      <c r="S5" s="123"/>
    </row>
    <row r="6" spans="1:19" ht="130" customHeight="1" x14ac:dyDescent="0.25">
      <c r="A6" s="239" t="s">
        <v>87</v>
      </c>
      <c r="B6" s="101"/>
      <c r="C6" s="101"/>
      <c r="D6" s="151" t="s">
        <v>50</v>
      </c>
      <c r="E6" s="4">
        <f t="shared" ref="E6:F8" si="0">H6/$G$6</f>
        <v>113000</v>
      </c>
      <c r="F6" s="5">
        <f t="shared" si="0"/>
        <v>136730</v>
      </c>
      <c r="G6" s="231">
        <v>2</v>
      </c>
      <c r="H6" s="41">
        <v>226000</v>
      </c>
      <c r="I6" s="4">
        <f>H6*1.21</f>
        <v>273460</v>
      </c>
      <c r="J6" s="209">
        <f>(I6+I7+I8)/3</f>
        <v>290400</v>
      </c>
      <c r="K6" s="151" t="s">
        <v>50</v>
      </c>
      <c r="L6" s="4">
        <v>113000</v>
      </c>
      <c r="M6" s="49">
        <f>L6*1.21</f>
        <v>136730</v>
      </c>
      <c r="N6" s="247">
        <v>2</v>
      </c>
      <c r="O6" s="47">
        <f t="shared" ref="O6:P8" si="1">L6*$N$6</f>
        <v>226000</v>
      </c>
      <c r="P6" s="48">
        <f t="shared" si="1"/>
        <v>273460</v>
      </c>
      <c r="Q6" s="209">
        <f>SUM(O6:O8)/2</f>
        <v>230000</v>
      </c>
      <c r="R6" s="209">
        <f>SUM(P6:P8)/2</f>
        <v>278300</v>
      </c>
      <c r="S6" s="124"/>
    </row>
    <row r="7" spans="1:19" ht="130" customHeight="1" x14ac:dyDescent="0.25">
      <c r="A7" s="240"/>
      <c r="B7" s="102"/>
      <c r="C7" s="102"/>
      <c r="D7" s="127" t="s">
        <v>51</v>
      </c>
      <c r="E7" s="6">
        <f t="shared" si="0"/>
        <v>117000</v>
      </c>
      <c r="F7" s="7">
        <f t="shared" si="0"/>
        <v>141570</v>
      </c>
      <c r="G7" s="232"/>
      <c r="H7" s="42">
        <v>234000</v>
      </c>
      <c r="I7" s="6">
        <f t="shared" ref="I7:I41" si="2">H7*1.21</f>
        <v>283140</v>
      </c>
      <c r="J7" s="210"/>
      <c r="K7" s="127" t="s">
        <v>51</v>
      </c>
      <c r="L7" s="6">
        <v>117000</v>
      </c>
      <c r="M7" s="7">
        <f t="shared" ref="M7:M41" si="3">L7*1.21</f>
        <v>141570</v>
      </c>
      <c r="N7" s="232"/>
      <c r="O7" s="42">
        <f t="shared" si="1"/>
        <v>234000</v>
      </c>
      <c r="P7" s="6">
        <f t="shared" si="1"/>
        <v>283140</v>
      </c>
      <c r="Q7" s="210"/>
      <c r="R7" s="210"/>
      <c r="S7" s="124"/>
    </row>
    <row r="8" spans="1:19" ht="130" customHeight="1" thickBot="1" x14ac:dyDescent="0.3">
      <c r="A8" s="244"/>
      <c r="B8" s="103"/>
      <c r="C8" s="103"/>
      <c r="D8" s="145" t="s">
        <v>53</v>
      </c>
      <c r="E8" s="8">
        <f t="shared" si="0"/>
        <v>130000</v>
      </c>
      <c r="F8" s="9">
        <f t="shared" si="0"/>
        <v>157300</v>
      </c>
      <c r="G8" s="233"/>
      <c r="H8" s="43">
        <v>260000</v>
      </c>
      <c r="I8" s="8">
        <f t="shared" si="2"/>
        <v>314600</v>
      </c>
      <c r="J8" s="211"/>
      <c r="K8" s="145" t="s">
        <v>53</v>
      </c>
      <c r="L8" s="8"/>
      <c r="M8" s="49">
        <f t="shared" si="3"/>
        <v>0</v>
      </c>
      <c r="N8" s="233"/>
      <c r="O8" s="47">
        <f t="shared" si="1"/>
        <v>0</v>
      </c>
      <c r="P8" s="48">
        <f t="shared" si="1"/>
        <v>0</v>
      </c>
      <c r="Q8" s="211"/>
      <c r="R8" s="211"/>
      <c r="S8" s="124"/>
    </row>
    <row r="9" spans="1:19" ht="50.15" customHeight="1" x14ac:dyDescent="0.25">
      <c r="A9" s="239" t="s">
        <v>94</v>
      </c>
      <c r="B9" s="101"/>
      <c r="C9" s="101"/>
      <c r="D9" s="151" t="s">
        <v>50</v>
      </c>
      <c r="E9" s="4">
        <f>H9</f>
        <v>250000</v>
      </c>
      <c r="F9" s="5">
        <f>I9</f>
        <v>302500</v>
      </c>
      <c r="G9" s="231">
        <v>1</v>
      </c>
      <c r="H9" s="41">
        <v>250000</v>
      </c>
      <c r="I9" s="4">
        <f t="shared" si="2"/>
        <v>302500</v>
      </c>
      <c r="J9" s="209">
        <f>(I9+I10+I11)/3</f>
        <v>310314.58333333331</v>
      </c>
      <c r="K9" s="151" t="s">
        <v>50</v>
      </c>
      <c r="L9" s="4">
        <v>250000</v>
      </c>
      <c r="M9" s="110">
        <f t="shared" si="3"/>
        <v>302500</v>
      </c>
      <c r="N9" s="231">
        <v>1</v>
      </c>
      <c r="O9" s="128">
        <f t="shared" ref="O9:P11" si="4">L9*$N$9</f>
        <v>250000</v>
      </c>
      <c r="P9" s="50">
        <f t="shared" si="4"/>
        <v>302500</v>
      </c>
      <c r="Q9" s="209">
        <f>SUM(O9:O11)/2</f>
        <v>234687.5</v>
      </c>
      <c r="R9" s="209">
        <f>SUM(P9:P11)/2</f>
        <v>283971.875</v>
      </c>
      <c r="S9" s="124"/>
    </row>
    <row r="10" spans="1:19" ht="50.15" customHeight="1" x14ac:dyDescent="0.25">
      <c r="A10" s="240"/>
      <c r="B10" s="102"/>
      <c r="C10" s="102"/>
      <c r="D10" s="127" t="s">
        <v>51</v>
      </c>
      <c r="E10" s="6">
        <f t="shared" ref="E10:E17" si="5">H10</f>
        <v>219375</v>
      </c>
      <c r="F10" s="7">
        <f t="shared" ref="F10:F17" si="6">I10</f>
        <v>265443.75</v>
      </c>
      <c r="G10" s="232"/>
      <c r="H10" s="42">
        <v>219375</v>
      </c>
      <c r="I10" s="6">
        <f t="shared" si="2"/>
        <v>265443.75</v>
      </c>
      <c r="J10" s="210"/>
      <c r="K10" s="127" t="s">
        <v>51</v>
      </c>
      <c r="L10" s="6">
        <v>219375</v>
      </c>
      <c r="M10" s="7">
        <f t="shared" si="3"/>
        <v>265443.75</v>
      </c>
      <c r="N10" s="232"/>
      <c r="O10" s="42">
        <f t="shared" si="4"/>
        <v>219375</v>
      </c>
      <c r="P10" s="6">
        <f t="shared" si="4"/>
        <v>265443.75</v>
      </c>
      <c r="Q10" s="210"/>
      <c r="R10" s="210"/>
      <c r="S10" s="124"/>
    </row>
    <row r="11" spans="1:19" ht="50.15" customHeight="1" thickBot="1" x14ac:dyDescent="0.3">
      <c r="A11" s="244"/>
      <c r="B11" s="103"/>
      <c r="C11" s="103"/>
      <c r="D11" s="145" t="s">
        <v>53</v>
      </c>
      <c r="E11" s="8">
        <f t="shared" si="5"/>
        <v>300000</v>
      </c>
      <c r="F11" s="9">
        <f t="shared" si="6"/>
        <v>363000</v>
      </c>
      <c r="G11" s="233"/>
      <c r="H11" s="43">
        <v>300000</v>
      </c>
      <c r="I11" s="8">
        <f t="shared" si="2"/>
        <v>363000</v>
      </c>
      <c r="J11" s="211"/>
      <c r="K11" s="145" t="s">
        <v>53</v>
      </c>
      <c r="L11" s="8"/>
      <c r="M11" s="49">
        <f t="shared" si="3"/>
        <v>0</v>
      </c>
      <c r="N11" s="233"/>
      <c r="O11" s="47">
        <f t="shared" si="4"/>
        <v>0</v>
      </c>
      <c r="P11" s="48">
        <f t="shared" si="4"/>
        <v>0</v>
      </c>
      <c r="Q11" s="211"/>
      <c r="R11" s="211"/>
      <c r="S11" s="124"/>
    </row>
    <row r="12" spans="1:19" ht="100" customHeight="1" x14ac:dyDescent="0.25">
      <c r="A12" s="239" t="s">
        <v>88</v>
      </c>
      <c r="B12" s="101"/>
      <c r="C12" s="101"/>
      <c r="D12" s="151" t="s">
        <v>50</v>
      </c>
      <c r="E12" s="4">
        <f t="shared" si="5"/>
        <v>40000</v>
      </c>
      <c r="F12" s="5">
        <f t="shared" si="6"/>
        <v>48400</v>
      </c>
      <c r="G12" s="231">
        <v>1</v>
      </c>
      <c r="H12" s="41">
        <v>40000</v>
      </c>
      <c r="I12" s="4">
        <f t="shared" si="2"/>
        <v>48400</v>
      </c>
      <c r="J12" s="209">
        <f>(I12+I13+I14)/3</f>
        <v>40620.909999999996</v>
      </c>
      <c r="K12" s="151" t="s">
        <v>50</v>
      </c>
      <c r="L12" s="4">
        <v>40000</v>
      </c>
      <c r="M12" s="110">
        <f t="shared" si="3"/>
        <v>48400</v>
      </c>
      <c r="N12" s="231">
        <v>1</v>
      </c>
      <c r="O12" s="128">
        <f t="shared" ref="O12:P14" si="7">L12*$N$12</f>
        <v>40000</v>
      </c>
      <c r="P12" s="50">
        <f t="shared" si="7"/>
        <v>48400</v>
      </c>
      <c r="Q12" s="209">
        <f>SUM(O12:O14)/2</f>
        <v>35356.5</v>
      </c>
      <c r="R12" s="209">
        <f>SUM(P12:P14)/2</f>
        <v>42781.364999999998</v>
      </c>
      <c r="S12" s="124"/>
    </row>
    <row r="13" spans="1:19" ht="100" customHeight="1" x14ac:dyDescent="0.25">
      <c r="A13" s="240"/>
      <c r="B13" s="102"/>
      <c r="C13" s="102"/>
      <c r="D13" s="127" t="s">
        <v>51</v>
      </c>
      <c r="E13" s="6">
        <f t="shared" si="5"/>
        <v>30713</v>
      </c>
      <c r="F13" s="7">
        <f t="shared" si="6"/>
        <v>37162.729999999996</v>
      </c>
      <c r="G13" s="232"/>
      <c r="H13" s="42">
        <v>30713</v>
      </c>
      <c r="I13" s="6">
        <f t="shared" si="2"/>
        <v>37162.729999999996</v>
      </c>
      <c r="J13" s="210"/>
      <c r="K13" s="127" t="s">
        <v>51</v>
      </c>
      <c r="L13" s="6">
        <v>30713</v>
      </c>
      <c r="M13" s="7">
        <f t="shared" si="3"/>
        <v>37162.729999999996</v>
      </c>
      <c r="N13" s="232"/>
      <c r="O13" s="42">
        <f t="shared" si="7"/>
        <v>30713</v>
      </c>
      <c r="P13" s="6">
        <f t="shared" si="7"/>
        <v>37162.729999999996</v>
      </c>
      <c r="Q13" s="210"/>
      <c r="R13" s="210"/>
      <c r="S13" s="124"/>
    </row>
    <row r="14" spans="1:19" ht="100" customHeight="1" thickBot="1" x14ac:dyDescent="0.3">
      <c r="A14" s="244"/>
      <c r="B14" s="103"/>
      <c r="C14" s="103"/>
      <c r="D14" s="145" t="s">
        <v>53</v>
      </c>
      <c r="E14" s="8">
        <f t="shared" si="5"/>
        <v>30000</v>
      </c>
      <c r="F14" s="9">
        <f t="shared" si="6"/>
        <v>36300</v>
      </c>
      <c r="G14" s="233"/>
      <c r="H14" s="43">
        <v>30000</v>
      </c>
      <c r="I14" s="8">
        <f t="shared" si="2"/>
        <v>36300</v>
      </c>
      <c r="J14" s="211"/>
      <c r="K14" s="145" t="s">
        <v>53</v>
      </c>
      <c r="L14" s="8"/>
      <c r="M14" s="49">
        <f t="shared" si="3"/>
        <v>0</v>
      </c>
      <c r="N14" s="233"/>
      <c r="O14" s="47">
        <f t="shared" si="7"/>
        <v>0</v>
      </c>
      <c r="P14" s="48">
        <f t="shared" si="7"/>
        <v>0</v>
      </c>
      <c r="Q14" s="211"/>
      <c r="R14" s="211"/>
      <c r="S14" s="124"/>
    </row>
    <row r="15" spans="1:19" ht="50.15" customHeight="1" x14ac:dyDescent="0.25">
      <c r="A15" s="239" t="s">
        <v>117</v>
      </c>
      <c r="B15" s="101" t="s">
        <v>119</v>
      </c>
      <c r="C15" s="101" t="s">
        <v>121</v>
      </c>
      <c r="D15" s="151" t="s">
        <v>50</v>
      </c>
      <c r="E15" s="4">
        <f t="shared" si="5"/>
        <v>80000</v>
      </c>
      <c r="F15" s="5">
        <f t="shared" si="6"/>
        <v>96800</v>
      </c>
      <c r="G15" s="231">
        <v>1</v>
      </c>
      <c r="H15" s="41">
        <v>80000</v>
      </c>
      <c r="I15" s="4">
        <f t="shared" si="2"/>
        <v>96800</v>
      </c>
      <c r="J15" s="209">
        <f>(I15+I16+I17)/3</f>
        <v>100173.07666666666</v>
      </c>
      <c r="K15" s="151" t="s">
        <v>50</v>
      </c>
      <c r="L15" s="4">
        <v>80000</v>
      </c>
      <c r="M15" s="110">
        <f t="shared" si="3"/>
        <v>96800</v>
      </c>
      <c r="N15" s="231">
        <v>1</v>
      </c>
      <c r="O15" s="128">
        <f t="shared" ref="O15:P17" si="8">L15*$N$15</f>
        <v>80000</v>
      </c>
      <c r="P15" s="50">
        <f t="shared" si="8"/>
        <v>96800</v>
      </c>
      <c r="Q15" s="209">
        <f>SUM(O15:O17)/2</f>
        <v>81681.5</v>
      </c>
      <c r="R15" s="209">
        <f>SUM(P15:P17)/2</f>
        <v>98834.614999999991</v>
      </c>
      <c r="S15" s="124"/>
    </row>
    <row r="16" spans="1:19" ht="50.15" customHeight="1" x14ac:dyDescent="0.25">
      <c r="A16" s="240"/>
      <c r="B16" s="102" t="s">
        <v>120</v>
      </c>
      <c r="C16" s="102" t="s">
        <v>122</v>
      </c>
      <c r="D16" s="127" t="s">
        <v>51</v>
      </c>
      <c r="E16" s="6">
        <f t="shared" si="5"/>
        <v>83363</v>
      </c>
      <c r="F16" s="7">
        <f t="shared" si="6"/>
        <v>100869.23</v>
      </c>
      <c r="G16" s="232"/>
      <c r="H16" s="42">
        <v>83363</v>
      </c>
      <c r="I16" s="6">
        <f t="shared" si="2"/>
        <v>100869.23</v>
      </c>
      <c r="J16" s="210"/>
      <c r="K16" s="127" t="s">
        <v>51</v>
      </c>
      <c r="L16" s="6">
        <v>83363</v>
      </c>
      <c r="M16" s="7">
        <f t="shared" si="3"/>
        <v>100869.23</v>
      </c>
      <c r="N16" s="232"/>
      <c r="O16" s="42">
        <f t="shared" si="8"/>
        <v>83363</v>
      </c>
      <c r="P16" s="6">
        <f t="shared" si="8"/>
        <v>100869.23</v>
      </c>
      <c r="Q16" s="210"/>
      <c r="R16" s="210"/>
      <c r="S16" s="124"/>
    </row>
    <row r="17" spans="1:19" ht="50.15" customHeight="1" thickBot="1" x14ac:dyDescent="0.3">
      <c r="A17" s="244"/>
      <c r="B17" s="103"/>
      <c r="C17" s="103"/>
      <c r="D17" s="145" t="s">
        <v>53</v>
      </c>
      <c r="E17" s="8">
        <f t="shared" si="5"/>
        <v>85000</v>
      </c>
      <c r="F17" s="9">
        <f t="shared" si="6"/>
        <v>102850</v>
      </c>
      <c r="G17" s="233"/>
      <c r="H17" s="43">
        <v>85000</v>
      </c>
      <c r="I17" s="8">
        <f t="shared" si="2"/>
        <v>102850</v>
      </c>
      <c r="J17" s="211"/>
      <c r="K17" s="145" t="s">
        <v>53</v>
      </c>
      <c r="L17" s="8"/>
      <c r="M17" s="49">
        <f t="shared" si="3"/>
        <v>0</v>
      </c>
      <c r="N17" s="233"/>
      <c r="O17" s="47">
        <f t="shared" si="8"/>
        <v>0</v>
      </c>
      <c r="P17" s="48">
        <f t="shared" si="8"/>
        <v>0</v>
      </c>
      <c r="Q17" s="211"/>
      <c r="R17" s="211"/>
      <c r="S17" s="124"/>
    </row>
    <row r="18" spans="1:19" ht="100" customHeight="1" x14ac:dyDescent="0.25">
      <c r="A18" s="239" t="s">
        <v>118</v>
      </c>
      <c r="B18" s="101"/>
      <c r="C18" s="101"/>
      <c r="D18" s="151" t="s">
        <v>50</v>
      </c>
      <c r="E18" s="4">
        <f t="shared" ref="E18:F20" si="9">H18/$G$18</f>
        <v>4500</v>
      </c>
      <c r="F18" s="5">
        <f t="shared" si="9"/>
        <v>5445</v>
      </c>
      <c r="G18" s="231">
        <v>12</v>
      </c>
      <c r="H18" s="41">
        <v>54000</v>
      </c>
      <c r="I18" s="4">
        <f t="shared" si="2"/>
        <v>65340</v>
      </c>
      <c r="J18" s="209">
        <f>(I18+I19+I20)/3</f>
        <v>67180.813333333339</v>
      </c>
      <c r="K18" s="151" t="s">
        <v>50</v>
      </c>
      <c r="L18" s="4">
        <v>4500</v>
      </c>
      <c r="M18" s="110">
        <f t="shared" si="3"/>
        <v>5445</v>
      </c>
      <c r="N18" s="231">
        <v>12</v>
      </c>
      <c r="O18" s="128">
        <f t="shared" ref="O18:P20" si="10">L18*$N$18</f>
        <v>54000</v>
      </c>
      <c r="P18" s="50">
        <f t="shared" si="10"/>
        <v>65340</v>
      </c>
      <c r="Q18" s="209">
        <f>SUM(O18:O20)/2</f>
        <v>55782</v>
      </c>
      <c r="R18" s="209">
        <f>SUM(P18:P20)/2</f>
        <v>67496.22</v>
      </c>
      <c r="S18" s="124"/>
    </row>
    <row r="19" spans="1:19" ht="100" customHeight="1" x14ac:dyDescent="0.25">
      <c r="A19" s="240"/>
      <c r="B19" s="102"/>
      <c r="C19" s="102"/>
      <c r="D19" s="127" t="s">
        <v>51</v>
      </c>
      <c r="E19" s="6">
        <f t="shared" si="9"/>
        <v>4797</v>
      </c>
      <c r="F19" s="7">
        <f t="shared" si="9"/>
        <v>5804.37</v>
      </c>
      <c r="G19" s="232"/>
      <c r="H19" s="42">
        <v>57564</v>
      </c>
      <c r="I19" s="6">
        <f t="shared" si="2"/>
        <v>69652.44</v>
      </c>
      <c r="J19" s="210"/>
      <c r="K19" s="127" t="s">
        <v>51</v>
      </c>
      <c r="L19" s="6">
        <v>4797</v>
      </c>
      <c r="M19" s="7">
        <f t="shared" si="3"/>
        <v>5804.37</v>
      </c>
      <c r="N19" s="232"/>
      <c r="O19" s="42">
        <f t="shared" si="10"/>
        <v>57564</v>
      </c>
      <c r="P19" s="6">
        <f t="shared" si="10"/>
        <v>69652.44</v>
      </c>
      <c r="Q19" s="210"/>
      <c r="R19" s="210"/>
      <c r="S19" s="124"/>
    </row>
    <row r="20" spans="1:19" ht="100" customHeight="1" thickBot="1" x14ac:dyDescent="0.3">
      <c r="A20" s="244"/>
      <c r="B20" s="103"/>
      <c r="C20" s="103"/>
      <c r="D20" s="145" t="s">
        <v>53</v>
      </c>
      <c r="E20" s="8">
        <f t="shared" si="9"/>
        <v>4583.333333333333</v>
      </c>
      <c r="F20" s="9">
        <f t="shared" si="9"/>
        <v>5545.833333333333</v>
      </c>
      <c r="G20" s="233"/>
      <c r="H20" s="43">
        <v>55000</v>
      </c>
      <c r="I20" s="8">
        <f t="shared" si="2"/>
        <v>66550</v>
      </c>
      <c r="J20" s="211"/>
      <c r="K20" s="145" t="s">
        <v>53</v>
      </c>
      <c r="L20" s="8"/>
      <c r="M20" s="49">
        <f t="shared" si="3"/>
        <v>0</v>
      </c>
      <c r="N20" s="233"/>
      <c r="O20" s="47">
        <f t="shared" si="10"/>
        <v>0</v>
      </c>
      <c r="P20" s="48">
        <f t="shared" si="10"/>
        <v>0</v>
      </c>
      <c r="Q20" s="211"/>
      <c r="R20" s="211"/>
      <c r="S20" s="124"/>
    </row>
    <row r="21" spans="1:19" ht="100" customHeight="1" x14ac:dyDescent="0.25">
      <c r="A21" s="239" t="s">
        <v>102</v>
      </c>
      <c r="B21" s="101"/>
      <c r="C21" s="101"/>
      <c r="D21" s="151" t="s">
        <v>50</v>
      </c>
      <c r="E21" s="4">
        <f t="shared" ref="E21:F23" si="11">H21</f>
        <v>30000</v>
      </c>
      <c r="F21" s="5">
        <f t="shared" si="11"/>
        <v>36300</v>
      </c>
      <c r="G21" s="231">
        <v>1</v>
      </c>
      <c r="H21" s="41">
        <v>30000</v>
      </c>
      <c r="I21" s="4">
        <f t="shared" si="2"/>
        <v>36300</v>
      </c>
      <c r="J21" s="209">
        <f>(I21+I22+I23)/3</f>
        <v>31267.61</v>
      </c>
      <c r="K21" s="151" t="s">
        <v>50</v>
      </c>
      <c r="L21" s="4">
        <v>30000</v>
      </c>
      <c r="M21" s="110">
        <f t="shared" si="3"/>
        <v>36300</v>
      </c>
      <c r="N21" s="231">
        <v>1</v>
      </c>
      <c r="O21" s="128">
        <f t="shared" ref="O21:P23" si="12">L21*$N$21</f>
        <v>30000</v>
      </c>
      <c r="P21" s="50">
        <f t="shared" si="12"/>
        <v>36300</v>
      </c>
      <c r="Q21" s="209">
        <f>SUM(O21:O23)/2</f>
        <v>26261.5</v>
      </c>
      <c r="R21" s="209">
        <f>SUM(P21:P23)/2</f>
        <v>31776.415000000001</v>
      </c>
      <c r="S21" s="124"/>
    </row>
    <row r="22" spans="1:19" ht="100" customHeight="1" x14ac:dyDescent="0.25">
      <c r="A22" s="240"/>
      <c r="B22" s="102"/>
      <c r="C22" s="102"/>
      <c r="D22" s="127" t="s">
        <v>51</v>
      </c>
      <c r="E22" s="6">
        <f t="shared" si="11"/>
        <v>22523</v>
      </c>
      <c r="F22" s="7">
        <f t="shared" si="11"/>
        <v>27252.829999999998</v>
      </c>
      <c r="G22" s="232"/>
      <c r="H22" s="42">
        <v>22523</v>
      </c>
      <c r="I22" s="6">
        <f t="shared" si="2"/>
        <v>27252.829999999998</v>
      </c>
      <c r="J22" s="210"/>
      <c r="K22" s="127" t="s">
        <v>51</v>
      </c>
      <c r="L22" s="6">
        <v>22523</v>
      </c>
      <c r="M22" s="7">
        <f t="shared" si="3"/>
        <v>27252.829999999998</v>
      </c>
      <c r="N22" s="232"/>
      <c r="O22" s="42">
        <f t="shared" si="12"/>
        <v>22523</v>
      </c>
      <c r="P22" s="6">
        <f t="shared" si="12"/>
        <v>27252.829999999998</v>
      </c>
      <c r="Q22" s="210"/>
      <c r="R22" s="210"/>
      <c r="S22" s="124"/>
    </row>
    <row r="23" spans="1:19" ht="100" customHeight="1" thickBot="1" x14ac:dyDescent="0.3">
      <c r="A23" s="244"/>
      <c r="B23" s="103"/>
      <c r="C23" s="103"/>
      <c r="D23" s="145" t="s">
        <v>53</v>
      </c>
      <c r="E23" s="8">
        <f t="shared" si="11"/>
        <v>25000</v>
      </c>
      <c r="F23" s="9">
        <f t="shared" si="11"/>
        <v>30250</v>
      </c>
      <c r="G23" s="233"/>
      <c r="H23" s="43">
        <v>25000</v>
      </c>
      <c r="I23" s="8">
        <f t="shared" si="2"/>
        <v>30250</v>
      </c>
      <c r="J23" s="211"/>
      <c r="K23" s="145" t="s">
        <v>53</v>
      </c>
      <c r="L23" s="8"/>
      <c r="M23" s="49">
        <f t="shared" si="3"/>
        <v>0</v>
      </c>
      <c r="N23" s="233"/>
      <c r="O23" s="47">
        <f t="shared" si="12"/>
        <v>0</v>
      </c>
      <c r="P23" s="48">
        <f t="shared" si="12"/>
        <v>0</v>
      </c>
      <c r="Q23" s="211"/>
      <c r="R23" s="211"/>
      <c r="S23" s="124"/>
    </row>
    <row r="24" spans="1:19" ht="50.15" customHeight="1" x14ac:dyDescent="0.25">
      <c r="A24" s="295" t="s">
        <v>123</v>
      </c>
      <c r="B24" s="101" t="s">
        <v>124</v>
      </c>
      <c r="C24" s="101" t="s">
        <v>125</v>
      </c>
      <c r="D24" s="151" t="s">
        <v>50</v>
      </c>
      <c r="E24" s="4">
        <f t="shared" ref="E24:F26" si="13">H24/$G$24</f>
        <v>9600</v>
      </c>
      <c r="F24" s="5">
        <f t="shared" si="13"/>
        <v>11616</v>
      </c>
      <c r="G24" s="231">
        <v>5</v>
      </c>
      <c r="H24" s="41">
        <v>48000</v>
      </c>
      <c r="I24" s="4">
        <f t="shared" si="2"/>
        <v>58080</v>
      </c>
      <c r="J24" s="209">
        <f>(I24+I25+I26)/3</f>
        <v>58697.503333333334</v>
      </c>
      <c r="K24" s="151" t="s">
        <v>50</v>
      </c>
      <c r="L24" s="4">
        <v>6100</v>
      </c>
      <c r="M24" s="110">
        <f t="shared" si="3"/>
        <v>7381</v>
      </c>
      <c r="N24" s="231">
        <v>5</v>
      </c>
      <c r="O24" s="128">
        <f t="shared" ref="O24:P26" si="14">L24*$N$24</f>
        <v>30500</v>
      </c>
      <c r="P24" s="50">
        <f t="shared" si="14"/>
        <v>36905</v>
      </c>
      <c r="Q24" s="209">
        <f>SUM(O24:O26)/2</f>
        <v>39015.5</v>
      </c>
      <c r="R24" s="209">
        <f>SUM(P24:P26)/2</f>
        <v>47208.755000000005</v>
      </c>
      <c r="S24" s="124"/>
    </row>
    <row r="25" spans="1:19" ht="50.15" customHeight="1" x14ac:dyDescent="0.25">
      <c r="A25" s="296"/>
      <c r="B25" s="102"/>
      <c r="C25" s="102"/>
      <c r="D25" s="127" t="s">
        <v>51</v>
      </c>
      <c r="E25" s="6">
        <f t="shared" si="13"/>
        <v>9506.2000000000007</v>
      </c>
      <c r="F25" s="7">
        <f t="shared" si="13"/>
        <v>11502.501999999999</v>
      </c>
      <c r="G25" s="232"/>
      <c r="H25" s="42">
        <v>47531</v>
      </c>
      <c r="I25" s="6">
        <f t="shared" si="2"/>
        <v>57512.509999999995</v>
      </c>
      <c r="J25" s="210"/>
      <c r="K25" s="127" t="s">
        <v>51</v>
      </c>
      <c r="L25" s="6">
        <v>9506.2000000000007</v>
      </c>
      <c r="M25" s="7">
        <f t="shared" si="3"/>
        <v>11502.502</v>
      </c>
      <c r="N25" s="232"/>
      <c r="O25" s="42">
        <f t="shared" si="14"/>
        <v>47531</v>
      </c>
      <c r="P25" s="6">
        <f t="shared" si="14"/>
        <v>57512.51</v>
      </c>
      <c r="Q25" s="210"/>
      <c r="R25" s="210"/>
      <c r="S25" s="124"/>
    </row>
    <row r="26" spans="1:19" ht="50.15" customHeight="1" thickBot="1" x14ac:dyDescent="0.3">
      <c r="A26" s="297"/>
      <c r="B26" s="103"/>
      <c r="C26" s="103"/>
      <c r="D26" s="145" t="s">
        <v>53</v>
      </c>
      <c r="E26" s="8">
        <f t="shared" si="13"/>
        <v>10000</v>
      </c>
      <c r="F26" s="9">
        <f t="shared" si="13"/>
        <v>12100</v>
      </c>
      <c r="G26" s="233"/>
      <c r="H26" s="43">
        <v>50000</v>
      </c>
      <c r="I26" s="8">
        <f t="shared" si="2"/>
        <v>60500</v>
      </c>
      <c r="J26" s="211"/>
      <c r="K26" s="145" t="s">
        <v>53</v>
      </c>
      <c r="L26" s="8"/>
      <c r="M26" s="49">
        <f t="shared" si="3"/>
        <v>0</v>
      </c>
      <c r="N26" s="233"/>
      <c r="O26" s="47">
        <f t="shared" si="14"/>
        <v>0</v>
      </c>
      <c r="P26" s="48">
        <f t="shared" si="14"/>
        <v>0</v>
      </c>
      <c r="Q26" s="211"/>
      <c r="R26" s="211"/>
      <c r="S26" s="124"/>
    </row>
    <row r="27" spans="1:19" ht="100" customHeight="1" x14ac:dyDescent="0.25">
      <c r="A27" s="239" t="s">
        <v>103</v>
      </c>
      <c r="B27" s="101"/>
      <c r="C27" s="101"/>
      <c r="D27" s="151" t="s">
        <v>50</v>
      </c>
      <c r="E27" s="4">
        <f>H27</f>
        <v>125000</v>
      </c>
      <c r="F27" s="5">
        <f>I27</f>
        <v>151250</v>
      </c>
      <c r="G27" s="231">
        <v>1</v>
      </c>
      <c r="H27" s="41">
        <v>125000</v>
      </c>
      <c r="I27" s="4">
        <f t="shared" si="2"/>
        <v>151250</v>
      </c>
      <c r="J27" s="209">
        <f>(I27+I28+I29)/3</f>
        <v>154759</v>
      </c>
      <c r="K27" s="151" t="s">
        <v>50</v>
      </c>
      <c r="L27" s="4">
        <v>125000</v>
      </c>
      <c r="M27" s="110">
        <f t="shared" si="3"/>
        <v>151250</v>
      </c>
      <c r="N27" s="231">
        <v>1</v>
      </c>
      <c r="O27" s="128">
        <f t="shared" ref="O27:P29" si="15">L27*$N$27</f>
        <v>125000</v>
      </c>
      <c r="P27" s="50">
        <f t="shared" si="15"/>
        <v>151250</v>
      </c>
      <c r="Q27" s="209">
        <f>SUM(O27:O29)/2</f>
        <v>126850</v>
      </c>
      <c r="R27" s="209">
        <f>SUM(P27:P29)/2</f>
        <v>153488.5</v>
      </c>
      <c r="S27" s="124"/>
    </row>
    <row r="28" spans="1:19" ht="100" customHeight="1" x14ac:dyDescent="0.25">
      <c r="A28" s="240"/>
      <c r="B28" s="102"/>
      <c r="C28" s="102"/>
      <c r="D28" s="127" t="s">
        <v>51</v>
      </c>
      <c r="E28" s="6">
        <f t="shared" ref="E28:E38" si="16">H28</f>
        <v>128700</v>
      </c>
      <c r="F28" s="7">
        <f t="shared" ref="F28:F38" si="17">I28</f>
        <v>155727</v>
      </c>
      <c r="G28" s="232"/>
      <c r="H28" s="42">
        <v>128700</v>
      </c>
      <c r="I28" s="6">
        <f t="shared" si="2"/>
        <v>155727</v>
      </c>
      <c r="J28" s="210"/>
      <c r="K28" s="127" t="s">
        <v>51</v>
      </c>
      <c r="L28" s="6">
        <v>128700</v>
      </c>
      <c r="M28" s="7">
        <f t="shared" si="3"/>
        <v>155727</v>
      </c>
      <c r="N28" s="232"/>
      <c r="O28" s="42">
        <f t="shared" si="15"/>
        <v>128700</v>
      </c>
      <c r="P28" s="6">
        <f t="shared" si="15"/>
        <v>155727</v>
      </c>
      <c r="Q28" s="210"/>
      <c r="R28" s="210"/>
      <c r="S28" s="124"/>
    </row>
    <row r="29" spans="1:19" ht="100" customHeight="1" thickBot="1" x14ac:dyDescent="0.3">
      <c r="A29" s="244"/>
      <c r="B29" s="103"/>
      <c r="C29" s="103"/>
      <c r="D29" s="145" t="s">
        <v>53</v>
      </c>
      <c r="E29" s="8">
        <f t="shared" si="16"/>
        <v>130000</v>
      </c>
      <c r="F29" s="9">
        <f t="shared" si="17"/>
        <v>157300</v>
      </c>
      <c r="G29" s="233"/>
      <c r="H29" s="43">
        <v>130000</v>
      </c>
      <c r="I29" s="8">
        <f t="shared" si="2"/>
        <v>157300</v>
      </c>
      <c r="J29" s="211"/>
      <c r="K29" s="145" t="s">
        <v>53</v>
      </c>
      <c r="L29" s="8"/>
      <c r="M29" s="49">
        <f t="shared" si="3"/>
        <v>0</v>
      </c>
      <c r="N29" s="233"/>
      <c r="O29" s="47">
        <f t="shared" si="15"/>
        <v>0</v>
      </c>
      <c r="P29" s="48">
        <f t="shared" si="15"/>
        <v>0</v>
      </c>
      <c r="Q29" s="211"/>
      <c r="R29" s="211"/>
      <c r="S29" s="124"/>
    </row>
    <row r="30" spans="1:19" ht="50.15" customHeight="1" x14ac:dyDescent="0.25">
      <c r="A30" s="239" t="s">
        <v>104</v>
      </c>
      <c r="B30" s="101"/>
      <c r="C30" s="101"/>
      <c r="D30" s="151" t="s">
        <v>50</v>
      </c>
      <c r="E30" s="4">
        <f t="shared" si="16"/>
        <v>32000</v>
      </c>
      <c r="F30" s="5">
        <f t="shared" si="17"/>
        <v>38720</v>
      </c>
      <c r="G30" s="231">
        <v>1</v>
      </c>
      <c r="H30" s="41">
        <v>32000</v>
      </c>
      <c r="I30" s="4">
        <f t="shared" si="2"/>
        <v>38720</v>
      </c>
      <c r="J30" s="209">
        <f>(I30+I31+I32)/3</f>
        <v>44749.833333333336</v>
      </c>
      <c r="K30" s="151" t="s">
        <v>50</v>
      </c>
      <c r="L30" s="4">
        <v>32000</v>
      </c>
      <c r="M30" s="110">
        <f t="shared" si="3"/>
        <v>38720</v>
      </c>
      <c r="N30" s="231">
        <v>1</v>
      </c>
      <c r="O30" s="128">
        <f t="shared" ref="O30:P32" si="18">L30*$N$30</f>
        <v>32000</v>
      </c>
      <c r="P30" s="50">
        <f t="shared" si="18"/>
        <v>38720</v>
      </c>
      <c r="Q30" s="209">
        <f>SUM(O30:O32)/2</f>
        <v>36475</v>
      </c>
      <c r="R30" s="209">
        <f>SUM(P30:P32)/2</f>
        <v>44134.75</v>
      </c>
      <c r="S30" s="124"/>
    </row>
    <row r="31" spans="1:19" ht="50.15" customHeight="1" x14ac:dyDescent="0.25">
      <c r="A31" s="240"/>
      <c r="B31" s="102"/>
      <c r="C31" s="102"/>
      <c r="D31" s="127" t="s">
        <v>51</v>
      </c>
      <c r="E31" s="6">
        <f t="shared" si="16"/>
        <v>40950</v>
      </c>
      <c r="F31" s="7">
        <f t="shared" si="17"/>
        <v>49549.5</v>
      </c>
      <c r="G31" s="232"/>
      <c r="H31" s="42">
        <v>40950</v>
      </c>
      <c r="I31" s="6">
        <f t="shared" si="2"/>
        <v>49549.5</v>
      </c>
      <c r="J31" s="210"/>
      <c r="K31" s="127" t="s">
        <v>51</v>
      </c>
      <c r="L31" s="6">
        <v>40950</v>
      </c>
      <c r="M31" s="7">
        <f t="shared" si="3"/>
        <v>49549.5</v>
      </c>
      <c r="N31" s="232"/>
      <c r="O31" s="42">
        <f t="shared" si="18"/>
        <v>40950</v>
      </c>
      <c r="P31" s="6">
        <f t="shared" si="18"/>
        <v>49549.5</v>
      </c>
      <c r="Q31" s="210"/>
      <c r="R31" s="210"/>
      <c r="S31" s="124"/>
    </row>
    <row r="32" spans="1:19" ht="50.15" customHeight="1" thickBot="1" x14ac:dyDescent="0.3">
      <c r="A32" s="244"/>
      <c r="B32" s="103"/>
      <c r="C32" s="103"/>
      <c r="D32" s="145" t="s">
        <v>53</v>
      </c>
      <c r="E32" s="8">
        <f t="shared" si="16"/>
        <v>38000</v>
      </c>
      <c r="F32" s="9">
        <f t="shared" si="17"/>
        <v>45980</v>
      </c>
      <c r="G32" s="233"/>
      <c r="H32" s="43">
        <v>38000</v>
      </c>
      <c r="I32" s="8">
        <f t="shared" si="2"/>
        <v>45980</v>
      </c>
      <c r="J32" s="211"/>
      <c r="K32" s="145" t="s">
        <v>53</v>
      </c>
      <c r="L32" s="8"/>
      <c r="M32" s="49">
        <f t="shared" si="3"/>
        <v>0</v>
      </c>
      <c r="N32" s="233"/>
      <c r="O32" s="47">
        <f t="shared" si="18"/>
        <v>0</v>
      </c>
      <c r="P32" s="48">
        <f t="shared" si="18"/>
        <v>0</v>
      </c>
      <c r="Q32" s="211"/>
      <c r="R32" s="211"/>
      <c r="S32" s="124"/>
    </row>
    <row r="33" spans="1:23" ht="50.15" customHeight="1" x14ac:dyDescent="0.25">
      <c r="A33" s="239" t="s">
        <v>89</v>
      </c>
      <c r="B33" s="101"/>
      <c r="C33" s="101"/>
      <c r="D33" s="151" t="s">
        <v>50</v>
      </c>
      <c r="E33" s="4">
        <f t="shared" si="16"/>
        <v>26000</v>
      </c>
      <c r="F33" s="5">
        <f t="shared" si="17"/>
        <v>31460</v>
      </c>
      <c r="G33" s="231">
        <v>1</v>
      </c>
      <c r="H33" s="41">
        <v>26000</v>
      </c>
      <c r="I33" s="4">
        <f t="shared" si="2"/>
        <v>31460</v>
      </c>
      <c r="J33" s="209">
        <f>(I33+I34+I35)/3</f>
        <v>32024.666666666668</v>
      </c>
      <c r="K33" s="151" t="s">
        <v>50</v>
      </c>
      <c r="L33" s="4">
        <v>26000</v>
      </c>
      <c r="M33" s="110">
        <f t="shared" si="3"/>
        <v>31460</v>
      </c>
      <c r="N33" s="231">
        <v>1</v>
      </c>
      <c r="O33" s="128">
        <f t="shared" ref="O33:P35" si="19">L33*$N$33</f>
        <v>26000</v>
      </c>
      <c r="P33" s="50">
        <f t="shared" si="19"/>
        <v>31460</v>
      </c>
      <c r="Q33" s="209">
        <f>SUM(O33:O35)/2</f>
        <v>24700</v>
      </c>
      <c r="R33" s="209">
        <f>SUM(P33:P35)/2</f>
        <v>29887</v>
      </c>
      <c r="S33" s="124"/>
    </row>
    <row r="34" spans="1:23" ht="50.15" customHeight="1" x14ac:dyDescent="0.25">
      <c r="A34" s="240"/>
      <c r="B34" s="102"/>
      <c r="C34" s="102"/>
      <c r="D34" s="127" t="s">
        <v>51</v>
      </c>
      <c r="E34" s="6">
        <f t="shared" si="16"/>
        <v>23400</v>
      </c>
      <c r="F34" s="7">
        <f t="shared" si="17"/>
        <v>28314</v>
      </c>
      <c r="G34" s="232"/>
      <c r="H34" s="42">
        <v>23400</v>
      </c>
      <c r="I34" s="6">
        <f t="shared" si="2"/>
        <v>28314</v>
      </c>
      <c r="J34" s="210"/>
      <c r="K34" s="127" t="s">
        <v>51</v>
      </c>
      <c r="L34" s="6">
        <v>23400</v>
      </c>
      <c r="M34" s="7">
        <f t="shared" si="3"/>
        <v>28314</v>
      </c>
      <c r="N34" s="232"/>
      <c r="O34" s="42">
        <f t="shared" si="19"/>
        <v>23400</v>
      </c>
      <c r="P34" s="6">
        <f t="shared" si="19"/>
        <v>28314</v>
      </c>
      <c r="Q34" s="210"/>
      <c r="R34" s="210"/>
      <c r="S34" s="124"/>
    </row>
    <row r="35" spans="1:23" ht="50.15" customHeight="1" thickBot="1" x14ac:dyDescent="0.3">
      <c r="A35" s="244"/>
      <c r="B35" s="103"/>
      <c r="C35" s="103"/>
      <c r="D35" s="145" t="s">
        <v>53</v>
      </c>
      <c r="E35" s="8">
        <f t="shared" si="16"/>
        <v>30000</v>
      </c>
      <c r="F35" s="9">
        <f t="shared" si="17"/>
        <v>36300</v>
      </c>
      <c r="G35" s="233"/>
      <c r="H35" s="43">
        <v>30000</v>
      </c>
      <c r="I35" s="8">
        <f t="shared" si="2"/>
        <v>36300</v>
      </c>
      <c r="J35" s="211"/>
      <c r="K35" s="145" t="s">
        <v>53</v>
      </c>
      <c r="L35" s="8"/>
      <c r="M35" s="49">
        <f t="shared" si="3"/>
        <v>0</v>
      </c>
      <c r="N35" s="233"/>
      <c r="O35" s="47">
        <f t="shared" si="19"/>
        <v>0</v>
      </c>
      <c r="P35" s="48">
        <f t="shared" si="19"/>
        <v>0</v>
      </c>
      <c r="Q35" s="211"/>
      <c r="R35" s="211"/>
      <c r="S35" s="124"/>
    </row>
    <row r="36" spans="1:23" ht="50.15" customHeight="1" x14ac:dyDescent="0.25">
      <c r="A36" s="239" t="s">
        <v>90</v>
      </c>
      <c r="B36" s="101"/>
      <c r="C36" s="101"/>
      <c r="D36" s="151" t="s">
        <v>50</v>
      </c>
      <c r="E36" s="4">
        <f t="shared" si="16"/>
        <v>500000</v>
      </c>
      <c r="F36" s="5">
        <f t="shared" si="17"/>
        <v>605000</v>
      </c>
      <c r="G36" s="231">
        <v>1</v>
      </c>
      <c r="H36" s="41">
        <v>500000</v>
      </c>
      <c r="I36" s="4">
        <f t="shared" si="2"/>
        <v>605000</v>
      </c>
      <c r="J36" s="209">
        <f>(I36+I37+I38)/3</f>
        <v>560129.16666666663</v>
      </c>
      <c r="K36" s="151" t="s">
        <v>50</v>
      </c>
      <c r="L36" s="4">
        <v>500000</v>
      </c>
      <c r="M36" s="110">
        <f t="shared" si="3"/>
        <v>605000</v>
      </c>
      <c r="N36" s="231">
        <v>1</v>
      </c>
      <c r="O36" s="128">
        <f t="shared" ref="O36:P38" si="20">L36*$N$36</f>
        <v>500000</v>
      </c>
      <c r="P36" s="50">
        <f t="shared" si="20"/>
        <v>605000</v>
      </c>
      <c r="Q36" s="209">
        <f>SUM(O36:O38)/2</f>
        <v>469375</v>
      </c>
      <c r="R36" s="209">
        <f>SUM(P36:P38)/2</f>
        <v>567943.75</v>
      </c>
      <c r="S36" s="124"/>
    </row>
    <row r="37" spans="1:23" ht="50.15" customHeight="1" x14ac:dyDescent="0.25">
      <c r="A37" s="240"/>
      <c r="B37" s="102"/>
      <c r="C37" s="102"/>
      <c r="D37" s="127" t="s">
        <v>51</v>
      </c>
      <c r="E37" s="6">
        <f t="shared" si="16"/>
        <v>438750</v>
      </c>
      <c r="F37" s="7">
        <f t="shared" si="17"/>
        <v>530887.5</v>
      </c>
      <c r="G37" s="232"/>
      <c r="H37" s="42">
        <v>438750</v>
      </c>
      <c r="I37" s="6">
        <f t="shared" si="2"/>
        <v>530887.5</v>
      </c>
      <c r="J37" s="210"/>
      <c r="K37" s="127" t="s">
        <v>51</v>
      </c>
      <c r="L37" s="6">
        <v>438750</v>
      </c>
      <c r="M37" s="7">
        <f t="shared" si="3"/>
        <v>530887.5</v>
      </c>
      <c r="N37" s="232"/>
      <c r="O37" s="42">
        <f t="shared" si="20"/>
        <v>438750</v>
      </c>
      <c r="P37" s="6">
        <f t="shared" si="20"/>
        <v>530887.5</v>
      </c>
      <c r="Q37" s="210"/>
      <c r="R37" s="210"/>
      <c r="S37" s="124"/>
    </row>
    <row r="38" spans="1:23" ht="50.15" customHeight="1" thickBot="1" x14ac:dyDescent="0.3">
      <c r="A38" s="241"/>
      <c r="B38" s="104"/>
      <c r="C38" s="104"/>
      <c r="D38" s="152" t="s">
        <v>53</v>
      </c>
      <c r="E38" s="31">
        <f t="shared" si="16"/>
        <v>450000</v>
      </c>
      <c r="F38" s="32">
        <f t="shared" si="17"/>
        <v>544500</v>
      </c>
      <c r="G38" s="242"/>
      <c r="H38" s="45">
        <v>450000</v>
      </c>
      <c r="I38" s="31">
        <f t="shared" si="2"/>
        <v>544500</v>
      </c>
      <c r="J38" s="211"/>
      <c r="K38" s="152" t="s">
        <v>53</v>
      </c>
      <c r="L38" s="31"/>
      <c r="M38" s="49">
        <f t="shared" si="3"/>
        <v>0</v>
      </c>
      <c r="N38" s="242"/>
      <c r="O38" s="47">
        <f t="shared" si="20"/>
        <v>0</v>
      </c>
      <c r="P38" s="48">
        <f t="shared" si="20"/>
        <v>0</v>
      </c>
      <c r="Q38" s="211"/>
      <c r="R38" s="211"/>
      <c r="S38" s="124"/>
    </row>
    <row r="39" spans="1:23" ht="50.15" customHeight="1" x14ac:dyDescent="0.25">
      <c r="A39" s="239" t="s">
        <v>91</v>
      </c>
      <c r="B39" s="101"/>
      <c r="C39" s="101"/>
      <c r="D39" s="151" t="s">
        <v>50</v>
      </c>
      <c r="E39" s="4">
        <f t="shared" ref="E39:F41" si="21">H39/$G$39</f>
        <v>370.37037037037038</v>
      </c>
      <c r="F39" s="5">
        <f t="shared" si="21"/>
        <v>448.14814814814815</v>
      </c>
      <c r="G39" s="231">
        <v>270</v>
      </c>
      <c r="H39" s="41">
        <v>100000</v>
      </c>
      <c r="I39" s="4">
        <f t="shared" si="2"/>
        <v>121000</v>
      </c>
      <c r="J39" s="209">
        <f>(I39+I40+I41)/3</f>
        <v>101268.12666666666</v>
      </c>
      <c r="K39" s="151" t="s">
        <v>50</v>
      </c>
      <c r="L39" s="4">
        <v>370.37</v>
      </c>
      <c r="M39" s="110">
        <f t="shared" si="3"/>
        <v>448.14769999999999</v>
      </c>
      <c r="N39" s="231">
        <v>270</v>
      </c>
      <c r="O39" s="128">
        <f t="shared" ref="O39:P41" si="22">L39*$N$39</f>
        <v>99999.9</v>
      </c>
      <c r="P39" s="50">
        <f t="shared" si="22"/>
        <v>120999.879</v>
      </c>
      <c r="Q39" s="209">
        <f>SUM(O39:O41)/2</f>
        <v>85538.7</v>
      </c>
      <c r="R39" s="209">
        <f>SUM(P39:P41)/2</f>
        <v>103501.82699999999</v>
      </c>
      <c r="S39" s="124"/>
    </row>
    <row r="40" spans="1:23" ht="50.15" customHeight="1" x14ac:dyDescent="0.25">
      <c r="A40" s="240"/>
      <c r="B40" s="102"/>
      <c r="C40" s="102"/>
      <c r="D40" s="127" t="s">
        <v>51</v>
      </c>
      <c r="E40" s="6">
        <f t="shared" si="21"/>
        <v>263.25185185185182</v>
      </c>
      <c r="F40" s="7">
        <f t="shared" si="21"/>
        <v>318.53474074074074</v>
      </c>
      <c r="G40" s="232"/>
      <c r="H40" s="42">
        <v>71078</v>
      </c>
      <c r="I40" s="6">
        <f t="shared" si="2"/>
        <v>86004.38</v>
      </c>
      <c r="J40" s="210"/>
      <c r="K40" s="127" t="s">
        <v>51</v>
      </c>
      <c r="L40" s="6">
        <v>263.25</v>
      </c>
      <c r="M40" s="7">
        <f t="shared" si="3"/>
        <v>318.53249999999997</v>
      </c>
      <c r="N40" s="232"/>
      <c r="O40" s="42">
        <f t="shared" si="22"/>
        <v>71077.5</v>
      </c>
      <c r="P40" s="6">
        <f t="shared" si="22"/>
        <v>86003.774999999994</v>
      </c>
      <c r="Q40" s="210"/>
      <c r="R40" s="210"/>
      <c r="S40" s="124"/>
    </row>
    <row r="41" spans="1:23" ht="50.15" customHeight="1" thickBot="1" x14ac:dyDescent="0.3">
      <c r="A41" s="244"/>
      <c r="B41" s="103"/>
      <c r="C41" s="103"/>
      <c r="D41" s="145" t="s">
        <v>53</v>
      </c>
      <c r="E41" s="8">
        <f t="shared" si="21"/>
        <v>296.2962962962963</v>
      </c>
      <c r="F41" s="9">
        <f t="shared" si="21"/>
        <v>358.51851851851853</v>
      </c>
      <c r="G41" s="233"/>
      <c r="H41" s="43">
        <v>80000</v>
      </c>
      <c r="I41" s="8">
        <f t="shared" si="2"/>
        <v>96800</v>
      </c>
      <c r="J41" s="211"/>
      <c r="K41" s="145" t="s">
        <v>53</v>
      </c>
      <c r="L41" s="8"/>
      <c r="M41" s="9">
        <f t="shared" si="3"/>
        <v>0</v>
      </c>
      <c r="N41" s="233"/>
      <c r="O41" s="43">
        <f t="shared" si="22"/>
        <v>0</v>
      </c>
      <c r="P41" s="8">
        <f t="shared" si="22"/>
        <v>0</v>
      </c>
      <c r="Q41" s="211"/>
      <c r="R41" s="211"/>
      <c r="S41" s="124"/>
    </row>
    <row r="42" spans="1:23" x14ac:dyDescent="0.25">
      <c r="A42" s="24"/>
      <c r="B42" s="24"/>
      <c r="C42" s="24"/>
      <c r="D42" s="149"/>
      <c r="E42" s="21"/>
      <c r="F42" s="22"/>
      <c r="G42" s="26"/>
      <c r="H42" s="44"/>
      <c r="I42" s="21"/>
      <c r="J42" s="27"/>
      <c r="K42" s="149"/>
      <c r="L42" s="21"/>
      <c r="M42" s="22"/>
      <c r="N42" s="26"/>
      <c r="O42" s="44"/>
      <c r="P42" s="21"/>
      <c r="Q42" s="27"/>
      <c r="R42" s="27"/>
      <c r="S42" s="124"/>
    </row>
    <row r="43" spans="1:23" ht="13" x14ac:dyDescent="0.3">
      <c r="A43" s="25"/>
      <c r="B43" s="25"/>
      <c r="C43" s="25"/>
      <c r="D43" s="143"/>
      <c r="E43" s="25"/>
      <c r="F43" s="25"/>
      <c r="G43" s="25"/>
      <c r="H43" s="11"/>
      <c r="I43" s="25"/>
      <c r="J43" s="25"/>
      <c r="K43" s="143"/>
      <c r="L43" s="25"/>
      <c r="M43" s="25"/>
      <c r="N43" s="25"/>
      <c r="O43" s="11"/>
      <c r="P43" s="25"/>
      <c r="Q43" s="25"/>
      <c r="R43" s="25"/>
      <c r="S43" s="125"/>
      <c r="T43" s="15" t="s">
        <v>54</v>
      </c>
      <c r="U43" s="15"/>
      <c r="V43" s="15"/>
      <c r="W43" s="15"/>
    </row>
    <row r="44" spans="1:23" ht="23.25" customHeight="1" thickBot="1" x14ac:dyDescent="0.35">
      <c r="A44" s="95" t="s">
        <v>44</v>
      </c>
      <c r="B44" s="95"/>
      <c r="C44" s="95"/>
      <c r="D44" s="75"/>
      <c r="E44" s="72"/>
      <c r="F44" s="72"/>
      <c r="G44" s="72"/>
      <c r="H44" s="96"/>
      <c r="I44" s="72"/>
      <c r="J44" s="72"/>
      <c r="K44" s="75"/>
      <c r="L44" s="72"/>
      <c r="M44" s="72"/>
      <c r="N44" s="72"/>
      <c r="O44" s="96"/>
      <c r="P44" s="72"/>
      <c r="Q44" s="72"/>
      <c r="R44" s="157"/>
      <c r="S44" s="125"/>
      <c r="T44" s="51" t="s">
        <v>67</v>
      </c>
      <c r="U44" s="51" t="s">
        <v>55</v>
      </c>
      <c r="V44" s="93" t="s">
        <v>68</v>
      </c>
      <c r="W44" s="93" t="s">
        <v>69</v>
      </c>
    </row>
    <row r="45" spans="1:23" ht="100" customHeight="1" x14ac:dyDescent="0.25">
      <c r="A45" s="239" t="s">
        <v>96</v>
      </c>
      <c r="B45" s="101"/>
      <c r="C45" s="101"/>
      <c r="D45" s="151" t="s">
        <v>50</v>
      </c>
      <c r="E45" s="4">
        <f t="shared" ref="E45:F50" si="23">H45</f>
        <v>175000</v>
      </c>
      <c r="F45" s="5">
        <f t="shared" si="23"/>
        <v>211750</v>
      </c>
      <c r="G45" s="231">
        <v>1</v>
      </c>
      <c r="H45" s="41">
        <v>175000</v>
      </c>
      <c r="I45" s="4">
        <f>H45*1.21</f>
        <v>211750</v>
      </c>
      <c r="J45" s="209">
        <f>(I45+I46+I47)/3</f>
        <v>224419.10333333336</v>
      </c>
      <c r="K45" s="151" t="s">
        <v>50</v>
      </c>
      <c r="L45" s="4">
        <v>175000</v>
      </c>
      <c r="M45" s="110">
        <f>L45*1.21</f>
        <v>211750</v>
      </c>
      <c r="N45" s="231">
        <v>1</v>
      </c>
      <c r="O45" s="128">
        <f t="shared" ref="O45:P47" si="24">L45*$N$45</f>
        <v>175000</v>
      </c>
      <c r="P45" s="50">
        <f t="shared" si="24"/>
        <v>211750</v>
      </c>
      <c r="Q45" s="293">
        <f>SUM(O45:O47)/2</f>
        <v>178205.5</v>
      </c>
      <c r="R45" s="293">
        <f>SUM(P45:P47)/2</f>
        <v>215628.655</v>
      </c>
      <c r="S45" s="124"/>
      <c r="T45" s="300">
        <f>J45+$J$66*(J45/($J$45+$J$48+$J$51+$J$54+$J$57+$J$60+$J$63))</f>
        <v>269723.16108383756</v>
      </c>
      <c r="U45" s="300">
        <f>T45/G45</f>
        <v>269723.16108383756</v>
      </c>
      <c r="V45" s="303">
        <f>R45+$R$66*(R45/($R$45+$R$48+$R$51+$R$54+$R$57+$R$60+$R$63))</f>
        <v>260526.46281471662</v>
      </c>
      <c r="W45" s="301">
        <f>V45/N45</f>
        <v>260526.46281471662</v>
      </c>
    </row>
    <row r="46" spans="1:23" ht="100" customHeight="1" x14ac:dyDescent="0.25">
      <c r="A46" s="240"/>
      <c r="B46" s="102"/>
      <c r="C46" s="102"/>
      <c r="D46" s="127" t="s">
        <v>51</v>
      </c>
      <c r="E46" s="6">
        <f t="shared" si="23"/>
        <v>181411</v>
      </c>
      <c r="F46" s="7">
        <f t="shared" si="23"/>
        <v>219507.31</v>
      </c>
      <c r="G46" s="232"/>
      <c r="H46" s="42">
        <v>181411</v>
      </c>
      <c r="I46" s="6">
        <f t="shared" ref="I46:I68" si="25">H46*1.21</f>
        <v>219507.31</v>
      </c>
      <c r="J46" s="210"/>
      <c r="K46" s="127" t="s">
        <v>51</v>
      </c>
      <c r="L46" s="6">
        <v>181411</v>
      </c>
      <c r="M46" s="7">
        <f t="shared" ref="M46:M68" si="26">L46*1.21</f>
        <v>219507.31</v>
      </c>
      <c r="N46" s="232"/>
      <c r="O46" s="42">
        <f t="shared" si="24"/>
        <v>181411</v>
      </c>
      <c r="P46" s="6">
        <f t="shared" si="24"/>
        <v>219507.31</v>
      </c>
      <c r="Q46" s="291"/>
      <c r="R46" s="291"/>
      <c r="S46" s="124"/>
      <c r="T46" s="216"/>
      <c r="U46" s="216"/>
      <c r="V46" s="302"/>
      <c r="W46" s="302"/>
    </row>
    <row r="47" spans="1:23" ht="100" customHeight="1" thickBot="1" x14ac:dyDescent="0.3">
      <c r="A47" s="244"/>
      <c r="B47" s="103"/>
      <c r="C47" s="103"/>
      <c r="D47" s="145" t="s">
        <v>53</v>
      </c>
      <c r="E47" s="8">
        <f t="shared" si="23"/>
        <v>200000</v>
      </c>
      <c r="F47" s="9">
        <f t="shared" si="23"/>
        <v>242000</v>
      </c>
      <c r="G47" s="233"/>
      <c r="H47" s="43">
        <v>200000</v>
      </c>
      <c r="I47" s="8">
        <f t="shared" si="25"/>
        <v>242000</v>
      </c>
      <c r="J47" s="211"/>
      <c r="K47" s="145" t="s">
        <v>53</v>
      </c>
      <c r="L47" s="8"/>
      <c r="M47" s="49">
        <f t="shared" si="26"/>
        <v>0</v>
      </c>
      <c r="N47" s="233"/>
      <c r="O47" s="47">
        <f t="shared" si="24"/>
        <v>0</v>
      </c>
      <c r="P47" s="48">
        <f t="shared" si="24"/>
        <v>0</v>
      </c>
      <c r="Q47" s="292"/>
      <c r="R47" s="292"/>
      <c r="S47" s="124"/>
      <c r="T47" s="216"/>
      <c r="U47" s="216"/>
      <c r="V47" s="302"/>
      <c r="W47" s="302"/>
    </row>
    <row r="48" spans="1:23" ht="100" customHeight="1" x14ac:dyDescent="0.25">
      <c r="A48" s="239" t="s">
        <v>105</v>
      </c>
      <c r="B48" s="101"/>
      <c r="C48" s="101"/>
      <c r="D48" s="151" t="s">
        <v>50</v>
      </c>
      <c r="E48" s="4">
        <f t="shared" si="23"/>
        <v>42000</v>
      </c>
      <c r="F48" s="5">
        <f t="shared" si="23"/>
        <v>50820</v>
      </c>
      <c r="G48" s="231">
        <v>1</v>
      </c>
      <c r="H48" s="41">
        <v>42000</v>
      </c>
      <c r="I48" s="4">
        <f t="shared" si="25"/>
        <v>50820</v>
      </c>
      <c r="J48" s="209">
        <f>(I48+I49+I50)/3</f>
        <v>55168.33666666667</v>
      </c>
      <c r="K48" s="151" t="s">
        <v>50</v>
      </c>
      <c r="L48" s="4">
        <v>42000</v>
      </c>
      <c r="M48" s="110">
        <f t="shared" si="26"/>
        <v>50820</v>
      </c>
      <c r="N48" s="231">
        <v>1</v>
      </c>
      <c r="O48" s="128">
        <f t="shared" ref="O48:P50" si="27">L48*$N$48</f>
        <v>42000</v>
      </c>
      <c r="P48" s="50">
        <f t="shared" si="27"/>
        <v>50820</v>
      </c>
      <c r="Q48" s="293">
        <f>SUM(O48:O50)/2</f>
        <v>45890.5</v>
      </c>
      <c r="R48" s="209">
        <f>SUM(P48:P50)/2</f>
        <v>55527.504999999997</v>
      </c>
      <c r="S48" s="124"/>
      <c r="T48" s="300">
        <f>J48+$J$66*(J48/($J$45+$J$48+$J$51+$J$54+$J$57+$J$60+$J$63))</f>
        <v>66305.309737241696</v>
      </c>
      <c r="U48" s="300">
        <f>T48/G48</f>
        <v>66305.309737241696</v>
      </c>
      <c r="V48" s="303">
        <f>R48+$R$66*(R48/($R$45+$R$48+$R$51+$R$54+$R$57+$R$60+$R$63))</f>
        <v>67089.341472618704</v>
      </c>
      <c r="W48" s="301">
        <f>V48/N48</f>
        <v>67089.341472618704</v>
      </c>
    </row>
    <row r="49" spans="1:23" ht="100" customHeight="1" x14ac:dyDescent="0.25">
      <c r="A49" s="240"/>
      <c r="B49" s="102"/>
      <c r="C49" s="102"/>
      <c r="D49" s="127" t="s">
        <v>51</v>
      </c>
      <c r="E49" s="6">
        <f t="shared" si="23"/>
        <v>49781</v>
      </c>
      <c r="F49" s="7">
        <f t="shared" si="23"/>
        <v>60235.009999999995</v>
      </c>
      <c r="G49" s="232"/>
      <c r="H49" s="42">
        <v>49781</v>
      </c>
      <c r="I49" s="6">
        <f t="shared" si="25"/>
        <v>60235.009999999995</v>
      </c>
      <c r="J49" s="210"/>
      <c r="K49" s="127" t="s">
        <v>51</v>
      </c>
      <c r="L49" s="6">
        <v>49781</v>
      </c>
      <c r="M49" s="7">
        <f t="shared" si="26"/>
        <v>60235.009999999995</v>
      </c>
      <c r="N49" s="232"/>
      <c r="O49" s="42">
        <f t="shared" si="27"/>
        <v>49781</v>
      </c>
      <c r="P49" s="6">
        <f t="shared" si="27"/>
        <v>60235.009999999995</v>
      </c>
      <c r="Q49" s="291"/>
      <c r="R49" s="210"/>
      <c r="S49" s="124"/>
      <c r="T49" s="216"/>
      <c r="U49" s="216"/>
      <c r="V49" s="302"/>
      <c r="W49" s="302"/>
    </row>
    <row r="50" spans="1:23" ht="100" customHeight="1" thickBot="1" x14ac:dyDescent="0.3">
      <c r="A50" s="244"/>
      <c r="B50" s="103"/>
      <c r="C50" s="103"/>
      <c r="D50" s="145" t="s">
        <v>53</v>
      </c>
      <c r="E50" s="8">
        <f t="shared" si="23"/>
        <v>45000</v>
      </c>
      <c r="F50" s="9">
        <f t="shared" si="23"/>
        <v>54450</v>
      </c>
      <c r="G50" s="233"/>
      <c r="H50" s="43">
        <v>45000</v>
      </c>
      <c r="I50" s="8">
        <f t="shared" si="25"/>
        <v>54450</v>
      </c>
      <c r="J50" s="211"/>
      <c r="K50" s="145" t="s">
        <v>53</v>
      </c>
      <c r="L50" s="8"/>
      <c r="M50" s="49">
        <f t="shared" si="26"/>
        <v>0</v>
      </c>
      <c r="N50" s="233"/>
      <c r="O50" s="47">
        <f t="shared" si="27"/>
        <v>0</v>
      </c>
      <c r="P50" s="48">
        <f t="shared" si="27"/>
        <v>0</v>
      </c>
      <c r="Q50" s="292"/>
      <c r="R50" s="211"/>
      <c r="S50" s="124"/>
      <c r="T50" s="216"/>
      <c r="U50" s="216"/>
      <c r="V50" s="302"/>
      <c r="W50" s="302"/>
    </row>
    <row r="51" spans="1:23" ht="100" customHeight="1" x14ac:dyDescent="0.25">
      <c r="A51" s="239" t="s">
        <v>106</v>
      </c>
      <c r="B51" s="101"/>
      <c r="C51" s="101"/>
      <c r="D51" s="151" t="s">
        <v>50</v>
      </c>
      <c r="E51" s="4">
        <f t="shared" ref="E51:F53" si="28">H51/$G$51</f>
        <v>52000</v>
      </c>
      <c r="F51" s="5">
        <f t="shared" si="28"/>
        <v>62920</v>
      </c>
      <c r="G51" s="231">
        <v>3</v>
      </c>
      <c r="H51" s="41">
        <v>156000</v>
      </c>
      <c r="I51" s="4">
        <f t="shared" si="25"/>
        <v>188760</v>
      </c>
      <c r="J51" s="209">
        <f>(I51+I52+I53)/3</f>
        <v>187906.54666666666</v>
      </c>
      <c r="K51" s="151" t="s">
        <v>50</v>
      </c>
      <c r="L51" s="4">
        <v>52000</v>
      </c>
      <c r="M51" s="110">
        <f t="shared" si="26"/>
        <v>62920</v>
      </c>
      <c r="N51" s="231">
        <v>3</v>
      </c>
      <c r="O51" s="128">
        <f t="shared" ref="O51:P53" si="29">L51*$N$51</f>
        <v>156000</v>
      </c>
      <c r="P51" s="50">
        <f t="shared" si="29"/>
        <v>188760</v>
      </c>
      <c r="Q51" s="293">
        <f>SUM(O51:O53)/2</f>
        <v>152941.995</v>
      </c>
      <c r="R51" s="209">
        <f>SUM(P51:P53)/2</f>
        <v>185059.81395000001</v>
      </c>
      <c r="S51" s="124"/>
      <c r="T51" s="300">
        <f>J51+$J$66*(J51/($J$45+$J$48+$J$51+$J$54+$J$57+$J$60+$J$63))</f>
        <v>225839.72131820285</v>
      </c>
      <c r="U51" s="300">
        <f>T51/G51</f>
        <v>75279.907106067621</v>
      </c>
      <c r="V51" s="303">
        <f>R51+$R$66*(R51/($R$45+$R$48+$R$51+$R$54+$R$57+$R$60+$R$63))</f>
        <v>223592.63307348022</v>
      </c>
      <c r="W51" s="301">
        <f>V51/N51</f>
        <v>74530.877691160073</v>
      </c>
    </row>
    <row r="52" spans="1:23" ht="100" customHeight="1" x14ac:dyDescent="0.25">
      <c r="A52" s="240"/>
      <c r="B52" s="102"/>
      <c r="C52" s="102"/>
      <c r="D52" s="127" t="s">
        <v>51</v>
      </c>
      <c r="E52" s="6">
        <f t="shared" si="28"/>
        <v>49961.333333333336</v>
      </c>
      <c r="F52" s="7">
        <f t="shared" si="28"/>
        <v>60453.213333333326</v>
      </c>
      <c r="G52" s="232"/>
      <c r="H52" s="42">
        <v>149884</v>
      </c>
      <c r="I52" s="6">
        <f t="shared" si="25"/>
        <v>181359.63999999998</v>
      </c>
      <c r="J52" s="210"/>
      <c r="K52" s="127" t="s">
        <v>51</v>
      </c>
      <c r="L52" s="6">
        <v>49961.33</v>
      </c>
      <c r="M52" s="7">
        <f t="shared" si="26"/>
        <v>60453.209300000002</v>
      </c>
      <c r="N52" s="232"/>
      <c r="O52" s="42">
        <f t="shared" si="29"/>
        <v>149883.99</v>
      </c>
      <c r="P52" s="6">
        <f t="shared" si="29"/>
        <v>181359.62790000002</v>
      </c>
      <c r="Q52" s="291"/>
      <c r="R52" s="210"/>
      <c r="S52" s="124"/>
      <c r="T52" s="216"/>
      <c r="U52" s="216"/>
      <c r="V52" s="302"/>
      <c r="W52" s="302"/>
    </row>
    <row r="53" spans="1:23" ht="100" customHeight="1" thickBot="1" x14ac:dyDescent="0.3">
      <c r="A53" s="244"/>
      <c r="B53" s="103"/>
      <c r="C53" s="103"/>
      <c r="D53" s="145" t="s">
        <v>53</v>
      </c>
      <c r="E53" s="8">
        <f t="shared" si="28"/>
        <v>53333.333333333336</v>
      </c>
      <c r="F53" s="9">
        <f t="shared" si="28"/>
        <v>64533.333333333336</v>
      </c>
      <c r="G53" s="233"/>
      <c r="H53" s="43">
        <v>160000</v>
      </c>
      <c r="I53" s="8">
        <f t="shared" si="25"/>
        <v>193600</v>
      </c>
      <c r="J53" s="211"/>
      <c r="K53" s="145" t="s">
        <v>53</v>
      </c>
      <c r="L53" s="8"/>
      <c r="M53" s="49">
        <f t="shared" si="26"/>
        <v>0</v>
      </c>
      <c r="N53" s="233"/>
      <c r="O53" s="47">
        <f t="shared" si="29"/>
        <v>0</v>
      </c>
      <c r="P53" s="48">
        <f t="shared" si="29"/>
        <v>0</v>
      </c>
      <c r="Q53" s="292"/>
      <c r="R53" s="211"/>
      <c r="S53" s="124"/>
      <c r="T53" s="216"/>
      <c r="U53" s="216"/>
      <c r="V53" s="302"/>
      <c r="W53" s="302"/>
    </row>
    <row r="54" spans="1:23" ht="50.15" customHeight="1" x14ac:dyDescent="0.25">
      <c r="A54" s="239" t="s">
        <v>97</v>
      </c>
      <c r="B54" s="101"/>
      <c r="C54" s="101"/>
      <c r="D54" s="151" t="s">
        <v>50</v>
      </c>
      <c r="E54" s="4">
        <f t="shared" ref="E54:F56" si="30">H54/$G$54</f>
        <v>15000</v>
      </c>
      <c r="F54" s="5">
        <f t="shared" si="30"/>
        <v>18150</v>
      </c>
      <c r="G54" s="231">
        <v>25</v>
      </c>
      <c r="H54" s="41">
        <v>375000</v>
      </c>
      <c r="I54" s="4">
        <f t="shared" si="25"/>
        <v>453750</v>
      </c>
      <c r="J54" s="209">
        <f>(I54+I55+I56)/3</f>
        <v>482739.58333333331</v>
      </c>
      <c r="K54" s="151" t="s">
        <v>50</v>
      </c>
      <c r="L54" s="4">
        <v>15000</v>
      </c>
      <c r="M54" s="110">
        <f t="shared" si="26"/>
        <v>18150</v>
      </c>
      <c r="N54" s="231">
        <v>25</v>
      </c>
      <c r="O54" s="128">
        <f t="shared" ref="O54:P56" si="31">L54*$N$54</f>
        <v>375000</v>
      </c>
      <c r="P54" s="50">
        <f t="shared" si="31"/>
        <v>453750</v>
      </c>
      <c r="Q54" s="293">
        <f>SUM(O54:O56)/2</f>
        <v>398437.5</v>
      </c>
      <c r="R54" s="289">
        <f>SUM(P54:P56)/2</f>
        <v>482109.375</v>
      </c>
      <c r="S54" s="124"/>
      <c r="T54" s="300">
        <f>J54+$J$66*(J54/($J$45+$J$48+$J$51+$J$54+$J$57+$J$60+$J$63))</f>
        <v>580191.45635549631</v>
      </c>
      <c r="U54" s="300">
        <f>T54/G54</f>
        <v>23207.658254219852</v>
      </c>
      <c r="V54" s="303">
        <f>R54+$R$66*(R54/($R$45+$R$48+$R$51+$R$54+$R$57+$R$60+$R$63))</f>
        <v>582493.31545737176</v>
      </c>
      <c r="W54" s="301">
        <f>V54/N54</f>
        <v>23299.732618294871</v>
      </c>
    </row>
    <row r="55" spans="1:23" ht="50.15" customHeight="1" x14ac:dyDescent="0.25">
      <c r="A55" s="240"/>
      <c r="B55" s="102"/>
      <c r="C55" s="102"/>
      <c r="D55" s="127" t="s">
        <v>51</v>
      </c>
      <c r="E55" s="6">
        <f t="shared" si="30"/>
        <v>16875</v>
      </c>
      <c r="F55" s="7">
        <f t="shared" si="30"/>
        <v>20418.75</v>
      </c>
      <c r="G55" s="232"/>
      <c r="H55" s="42">
        <v>421875</v>
      </c>
      <c r="I55" s="6">
        <f t="shared" si="25"/>
        <v>510468.75</v>
      </c>
      <c r="J55" s="210"/>
      <c r="K55" s="127" t="s">
        <v>51</v>
      </c>
      <c r="L55" s="6">
        <v>16875</v>
      </c>
      <c r="M55" s="7">
        <f t="shared" si="26"/>
        <v>20418.75</v>
      </c>
      <c r="N55" s="232"/>
      <c r="O55" s="42">
        <f t="shared" si="31"/>
        <v>421875</v>
      </c>
      <c r="P55" s="6">
        <f t="shared" si="31"/>
        <v>510468.75</v>
      </c>
      <c r="Q55" s="291"/>
      <c r="R55" s="210"/>
      <c r="S55" s="124"/>
      <c r="T55" s="216"/>
      <c r="U55" s="216"/>
      <c r="V55" s="302"/>
      <c r="W55" s="302"/>
    </row>
    <row r="56" spans="1:23" ht="50.15" customHeight="1" thickBot="1" x14ac:dyDescent="0.3">
      <c r="A56" s="244"/>
      <c r="B56" s="103"/>
      <c r="C56" s="103"/>
      <c r="D56" s="145" t="s">
        <v>53</v>
      </c>
      <c r="E56" s="8">
        <f t="shared" si="30"/>
        <v>16000</v>
      </c>
      <c r="F56" s="9">
        <f t="shared" si="30"/>
        <v>19360</v>
      </c>
      <c r="G56" s="233"/>
      <c r="H56" s="43">
        <v>400000</v>
      </c>
      <c r="I56" s="8">
        <f t="shared" si="25"/>
        <v>484000</v>
      </c>
      <c r="J56" s="211"/>
      <c r="K56" s="145" t="s">
        <v>53</v>
      </c>
      <c r="L56" s="8"/>
      <c r="M56" s="49">
        <f t="shared" si="26"/>
        <v>0</v>
      </c>
      <c r="N56" s="233"/>
      <c r="O56" s="47">
        <f t="shared" si="31"/>
        <v>0</v>
      </c>
      <c r="P56" s="48">
        <f t="shared" si="31"/>
        <v>0</v>
      </c>
      <c r="Q56" s="292"/>
      <c r="R56" s="211"/>
      <c r="S56" s="124"/>
      <c r="T56" s="216"/>
      <c r="U56" s="216"/>
      <c r="V56" s="302"/>
      <c r="W56" s="302"/>
    </row>
    <row r="57" spans="1:23" ht="50.15" customHeight="1" x14ac:dyDescent="0.25">
      <c r="A57" s="239" t="s">
        <v>92</v>
      </c>
      <c r="B57" s="101"/>
      <c r="C57" s="101"/>
      <c r="D57" s="151" t="s">
        <v>50</v>
      </c>
      <c r="E57" s="4">
        <f t="shared" ref="E57:F59" si="32">H57/$G$57</f>
        <v>2600</v>
      </c>
      <c r="F57" s="5">
        <f t="shared" si="32"/>
        <v>3146</v>
      </c>
      <c r="G57" s="231">
        <v>10</v>
      </c>
      <c r="H57" s="41">
        <v>26000</v>
      </c>
      <c r="I57" s="4">
        <f t="shared" si="25"/>
        <v>31460</v>
      </c>
      <c r="J57" s="209">
        <f>(I57+I58+I59)/3</f>
        <v>38720</v>
      </c>
      <c r="K57" s="151" t="s">
        <v>50</v>
      </c>
      <c r="L57" s="4">
        <v>2600</v>
      </c>
      <c r="M57" s="110">
        <f t="shared" si="26"/>
        <v>3146</v>
      </c>
      <c r="N57" s="231">
        <v>10</v>
      </c>
      <c r="O57" s="128">
        <f t="shared" ref="O57:P59" si="33">L57*$N$57</f>
        <v>26000</v>
      </c>
      <c r="P57" s="50">
        <f t="shared" si="33"/>
        <v>31460</v>
      </c>
      <c r="Q57" s="293">
        <f>SUM(O57:O59)/2</f>
        <v>33000</v>
      </c>
      <c r="R57" s="289">
        <f>SUM(P57:P59)/2</f>
        <v>39930</v>
      </c>
      <c r="S57" s="124"/>
      <c r="T57" s="300">
        <f>J57+$J$66*(J57/($J$45+$J$48+$J$51+$J$54+$J$57+$J$60+$J$63))</f>
        <v>46536.505324388636</v>
      </c>
      <c r="U57" s="300">
        <f>T57/G57</f>
        <v>4653.6505324388636</v>
      </c>
      <c r="V57" s="303">
        <f>R57+$R$66*(R57/($R$45+$R$48+$R$51+$R$54+$R$57+$R$60+$R$63))</f>
        <v>48244.152244939964</v>
      </c>
      <c r="W57" s="301">
        <f>V57/N57</f>
        <v>4824.415224493996</v>
      </c>
    </row>
    <row r="58" spans="1:23" ht="50.15" customHeight="1" x14ac:dyDescent="0.25">
      <c r="A58" s="240"/>
      <c r="B58" s="102"/>
      <c r="C58" s="102"/>
      <c r="D58" s="127" t="s">
        <v>51</v>
      </c>
      <c r="E58" s="6">
        <f t="shared" si="32"/>
        <v>4000</v>
      </c>
      <c r="F58" s="7">
        <f t="shared" si="32"/>
        <v>4840</v>
      </c>
      <c r="G58" s="232"/>
      <c r="H58" s="42">
        <v>40000</v>
      </c>
      <c r="I58" s="6">
        <f t="shared" si="25"/>
        <v>48400</v>
      </c>
      <c r="J58" s="210"/>
      <c r="K58" s="127" t="s">
        <v>51</v>
      </c>
      <c r="L58" s="6">
        <v>4000</v>
      </c>
      <c r="M58" s="7">
        <f t="shared" si="26"/>
        <v>4840</v>
      </c>
      <c r="N58" s="232"/>
      <c r="O58" s="42">
        <f t="shared" si="33"/>
        <v>40000</v>
      </c>
      <c r="P58" s="6">
        <f t="shared" si="33"/>
        <v>48400</v>
      </c>
      <c r="Q58" s="291"/>
      <c r="R58" s="210"/>
      <c r="S58" s="124"/>
      <c r="T58" s="216"/>
      <c r="U58" s="216"/>
      <c r="V58" s="302"/>
      <c r="W58" s="302"/>
    </row>
    <row r="59" spans="1:23" ht="50.15" customHeight="1" thickBot="1" x14ac:dyDescent="0.3">
      <c r="A59" s="244"/>
      <c r="B59" s="103"/>
      <c r="C59" s="103"/>
      <c r="D59" s="145" t="s">
        <v>53</v>
      </c>
      <c r="E59" s="8">
        <f t="shared" si="32"/>
        <v>3000</v>
      </c>
      <c r="F59" s="9">
        <f t="shared" si="32"/>
        <v>3630</v>
      </c>
      <c r="G59" s="233"/>
      <c r="H59" s="43">
        <v>30000</v>
      </c>
      <c r="I59" s="8">
        <f t="shared" si="25"/>
        <v>36300</v>
      </c>
      <c r="J59" s="211"/>
      <c r="K59" s="145" t="s">
        <v>53</v>
      </c>
      <c r="L59" s="8"/>
      <c r="M59" s="49">
        <f t="shared" si="26"/>
        <v>0</v>
      </c>
      <c r="N59" s="233"/>
      <c r="O59" s="47">
        <f t="shared" si="33"/>
        <v>0</v>
      </c>
      <c r="P59" s="48">
        <f t="shared" si="33"/>
        <v>0</v>
      </c>
      <c r="Q59" s="292"/>
      <c r="R59" s="211"/>
      <c r="S59" s="124"/>
      <c r="T59" s="216"/>
      <c r="U59" s="216"/>
      <c r="V59" s="302"/>
      <c r="W59" s="302"/>
    </row>
    <row r="60" spans="1:23" ht="50.15" customHeight="1" x14ac:dyDescent="0.25">
      <c r="A60" s="295" t="s">
        <v>126</v>
      </c>
      <c r="B60" s="101" t="s">
        <v>124</v>
      </c>
      <c r="C60" s="101" t="s">
        <v>125</v>
      </c>
      <c r="D60" s="151" t="s">
        <v>50</v>
      </c>
      <c r="E60" s="4">
        <f t="shared" ref="E60:F62" si="34">H60/$G$60</f>
        <v>520</v>
      </c>
      <c r="F60" s="5">
        <f t="shared" si="34"/>
        <v>629.20000000000005</v>
      </c>
      <c r="G60" s="231">
        <v>120</v>
      </c>
      <c r="H60" s="41">
        <v>62400</v>
      </c>
      <c r="I60" s="4">
        <f t="shared" si="25"/>
        <v>75504</v>
      </c>
      <c r="J60" s="209">
        <f>(I60+I61+I62)/3</f>
        <v>73564.37</v>
      </c>
      <c r="K60" s="151" t="s">
        <v>50</v>
      </c>
      <c r="L60" s="4">
        <v>220</v>
      </c>
      <c r="M60" s="110">
        <f t="shared" si="26"/>
        <v>266.2</v>
      </c>
      <c r="N60" s="231">
        <v>120</v>
      </c>
      <c r="O60" s="128">
        <f t="shared" ref="O60:P62" si="35">L60*$N$60</f>
        <v>26400</v>
      </c>
      <c r="P60" s="50">
        <f t="shared" si="35"/>
        <v>31944</v>
      </c>
      <c r="Q60" s="293">
        <f>SUM(O60:O62)/2</f>
        <v>43195.8</v>
      </c>
      <c r="R60" s="289">
        <f>SUM(P60:P62)/2</f>
        <v>52266.917999999998</v>
      </c>
      <c r="S60" s="124"/>
      <c r="T60" s="300">
        <f>J60+$J$66*(J60/($J$45+$J$48+$J$51+$J$54+$J$57+$J$60+$J$63))</f>
        <v>88414.997318964233</v>
      </c>
      <c r="U60" s="300">
        <f>T60/G60</f>
        <v>736.79164432470191</v>
      </c>
      <c r="V60" s="303">
        <f>R60+$R$66*(R60/($R$45+$R$48+$R$51+$R$54+$R$57+$R$60+$R$63))</f>
        <v>63149.840955817504</v>
      </c>
      <c r="W60" s="301">
        <f>V60/N60</f>
        <v>526.24867463181249</v>
      </c>
    </row>
    <row r="61" spans="1:23" ht="50.15" customHeight="1" x14ac:dyDescent="0.25">
      <c r="A61" s="296"/>
      <c r="B61" s="102"/>
      <c r="C61" s="102"/>
      <c r="D61" s="127" t="s">
        <v>51</v>
      </c>
      <c r="E61" s="6">
        <f t="shared" si="34"/>
        <v>499.92500000000001</v>
      </c>
      <c r="F61" s="7">
        <f t="shared" si="34"/>
        <v>604.90925000000004</v>
      </c>
      <c r="G61" s="232"/>
      <c r="H61" s="42">
        <v>59991</v>
      </c>
      <c r="I61" s="6">
        <f t="shared" si="25"/>
        <v>72589.11</v>
      </c>
      <c r="J61" s="210"/>
      <c r="K61" s="127" t="s">
        <v>51</v>
      </c>
      <c r="L61" s="6">
        <v>499.93</v>
      </c>
      <c r="M61" s="7">
        <f t="shared" si="26"/>
        <v>604.9153</v>
      </c>
      <c r="N61" s="232"/>
      <c r="O61" s="42">
        <f t="shared" si="35"/>
        <v>59991.6</v>
      </c>
      <c r="P61" s="6">
        <f t="shared" si="35"/>
        <v>72589.835999999996</v>
      </c>
      <c r="Q61" s="291"/>
      <c r="R61" s="210"/>
      <c r="S61" s="124"/>
      <c r="T61" s="216"/>
      <c r="U61" s="216"/>
      <c r="V61" s="302"/>
      <c r="W61" s="302"/>
    </row>
    <row r="62" spans="1:23" ht="50.15" customHeight="1" thickBot="1" x14ac:dyDescent="0.3">
      <c r="A62" s="297"/>
      <c r="B62" s="103"/>
      <c r="C62" s="103"/>
      <c r="D62" s="145" t="s">
        <v>53</v>
      </c>
      <c r="E62" s="8">
        <f t="shared" si="34"/>
        <v>500</v>
      </c>
      <c r="F62" s="9">
        <f t="shared" si="34"/>
        <v>605</v>
      </c>
      <c r="G62" s="233"/>
      <c r="H62" s="43">
        <v>60000</v>
      </c>
      <c r="I62" s="8">
        <f t="shared" si="25"/>
        <v>72600</v>
      </c>
      <c r="J62" s="211"/>
      <c r="K62" s="145" t="s">
        <v>53</v>
      </c>
      <c r="L62" s="8"/>
      <c r="M62" s="49">
        <f t="shared" si="26"/>
        <v>0</v>
      </c>
      <c r="N62" s="233"/>
      <c r="O62" s="47">
        <f t="shared" si="35"/>
        <v>0</v>
      </c>
      <c r="P62" s="48">
        <f t="shared" si="35"/>
        <v>0</v>
      </c>
      <c r="Q62" s="292"/>
      <c r="R62" s="211"/>
      <c r="S62" s="124"/>
      <c r="T62" s="216"/>
      <c r="U62" s="216"/>
      <c r="V62" s="302"/>
      <c r="W62" s="302"/>
    </row>
    <row r="63" spans="1:23" ht="50.15" customHeight="1" x14ac:dyDescent="0.25">
      <c r="A63" s="239" t="s">
        <v>98</v>
      </c>
      <c r="B63" s="101"/>
      <c r="C63" s="101"/>
      <c r="D63" s="151" t="s">
        <v>50</v>
      </c>
      <c r="E63" s="4">
        <f t="shared" ref="E63:F68" si="36">H63</f>
        <v>13800</v>
      </c>
      <c r="F63" s="5">
        <f t="shared" si="36"/>
        <v>16698</v>
      </c>
      <c r="G63" s="231">
        <v>1</v>
      </c>
      <c r="H63" s="41">
        <v>13800</v>
      </c>
      <c r="I63" s="4">
        <f t="shared" si="25"/>
        <v>16698</v>
      </c>
      <c r="J63" s="209">
        <f>(I63+I64+I65)/3</f>
        <v>16380.576666666666</v>
      </c>
      <c r="K63" s="151" t="s">
        <v>50</v>
      </c>
      <c r="L63" s="4">
        <v>13800</v>
      </c>
      <c r="M63" s="110">
        <f t="shared" si="26"/>
        <v>16698</v>
      </c>
      <c r="N63" s="231">
        <v>1</v>
      </c>
      <c r="O63" s="128">
        <f t="shared" ref="O63:P65" si="37">L63*$N$63</f>
        <v>13800</v>
      </c>
      <c r="P63" s="50">
        <f t="shared" si="37"/>
        <v>16698</v>
      </c>
      <c r="Q63" s="293">
        <f>SUM(O63:O65)/2</f>
        <v>12806.5</v>
      </c>
      <c r="R63" s="289">
        <f>SUM(P63:P65)/2</f>
        <v>15495.865</v>
      </c>
      <c r="S63" s="124"/>
      <c r="T63" s="300">
        <f>J63+$J$66*(J63/($J$45+$J$48+$J$51+$J$54+$J$57+$J$60+$J$63))</f>
        <v>19687.365528535371</v>
      </c>
      <c r="U63" s="300">
        <f>T63/G63</f>
        <v>19687.365528535371</v>
      </c>
      <c r="V63" s="303">
        <f>R63+$R$66*(R63/($R$45+$R$48+$R$51+$R$54+$R$57+$R$60+$R$63))</f>
        <v>18722.385931055262</v>
      </c>
      <c r="W63" s="301">
        <f>V63/N63</f>
        <v>18722.385931055262</v>
      </c>
    </row>
    <row r="64" spans="1:23" ht="50.15" customHeight="1" x14ac:dyDescent="0.25">
      <c r="A64" s="240"/>
      <c r="B64" s="102"/>
      <c r="C64" s="102"/>
      <c r="D64" s="127" t="s">
        <v>51</v>
      </c>
      <c r="E64" s="6">
        <f t="shared" si="36"/>
        <v>11813</v>
      </c>
      <c r="F64" s="7">
        <f t="shared" si="36"/>
        <v>14293.73</v>
      </c>
      <c r="G64" s="232"/>
      <c r="H64" s="42">
        <v>11813</v>
      </c>
      <c r="I64" s="6">
        <f t="shared" si="25"/>
        <v>14293.73</v>
      </c>
      <c r="J64" s="210"/>
      <c r="K64" s="127" t="s">
        <v>51</v>
      </c>
      <c r="L64" s="6">
        <v>11813</v>
      </c>
      <c r="M64" s="7">
        <f t="shared" si="26"/>
        <v>14293.73</v>
      </c>
      <c r="N64" s="232"/>
      <c r="O64" s="42">
        <f t="shared" si="37"/>
        <v>11813</v>
      </c>
      <c r="P64" s="6">
        <f t="shared" si="37"/>
        <v>14293.73</v>
      </c>
      <c r="Q64" s="291"/>
      <c r="R64" s="210"/>
      <c r="S64" s="124"/>
      <c r="T64" s="216"/>
      <c r="U64" s="216"/>
      <c r="V64" s="302"/>
      <c r="W64" s="302"/>
    </row>
    <row r="65" spans="1:23" ht="50.15" customHeight="1" thickBot="1" x14ac:dyDescent="0.3">
      <c r="A65" s="244"/>
      <c r="B65" s="103"/>
      <c r="C65" s="103"/>
      <c r="D65" s="145" t="s">
        <v>53</v>
      </c>
      <c r="E65" s="8">
        <f t="shared" si="36"/>
        <v>15000</v>
      </c>
      <c r="F65" s="9">
        <f t="shared" si="36"/>
        <v>18150</v>
      </c>
      <c r="G65" s="233"/>
      <c r="H65" s="43">
        <v>15000</v>
      </c>
      <c r="I65" s="8">
        <f t="shared" si="25"/>
        <v>18150</v>
      </c>
      <c r="J65" s="211"/>
      <c r="K65" s="145" t="s">
        <v>53</v>
      </c>
      <c r="L65" s="8"/>
      <c r="M65" s="49">
        <f t="shared" si="26"/>
        <v>0</v>
      </c>
      <c r="N65" s="233"/>
      <c r="O65" s="47">
        <f t="shared" si="37"/>
        <v>0</v>
      </c>
      <c r="P65" s="48">
        <f t="shared" si="37"/>
        <v>0</v>
      </c>
      <c r="Q65" s="292"/>
      <c r="R65" s="211"/>
      <c r="S65" s="124"/>
      <c r="T65" s="216"/>
      <c r="U65" s="216"/>
      <c r="V65" s="302"/>
      <c r="W65" s="302"/>
    </row>
    <row r="66" spans="1:23" ht="100" customHeight="1" x14ac:dyDescent="0.25">
      <c r="A66" s="243" t="s">
        <v>49</v>
      </c>
      <c r="B66" s="101"/>
      <c r="C66" s="101"/>
      <c r="D66" s="151" t="s">
        <v>50</v>
      </c>
      <c r="E66" s="4">
        <f t="shared" si="36"/>
        <v>160000</v>
      </c>
      <c r="F66" s="5">
        <f t="shared" si="36"/>
        <v>193600</v>
      </c>
      <c r="G66" s="231">
        <v>1</v>
      </c>
      <c r="H66" s="41">
        <v>160000</v>
      </c>
      <c r="I66" s="4">
        <f t="shared" si="25"/>
        <v>193600</v>
      </c>
      <c r="J66" s="209">
        <f>(I66+I67+I68)/3</f>
        <v>217800</v>
      </c>
      <c r="K66" s="151" t="s">
        <v>50</v>
      </c>
      <c r="L66" s="4">
        <v>160000</v>
      </c>
      <c r="M66" s="110">
        <f t="shared" si="26"/>
        <v>193600</v>
      </c>
      <c r="N66" s="231">
        <v>1</v>
      </c>
      <c r="O66" s="128">
        <f t="shared" ref="O66:P68" si="38">L66*$N$66</f>
        <v>160000</v>
      </c>
      <c r="P66" s="50">
        <f t="shared" si="38"/>
        <v>193600</v>
      </c>
      <c r="Q66" s="293">
        <f>SUM(O66:O68)/2</f>
        <v>180000</v>
      </c>
      <c r="R66" s="209">
        <f>SUM(P66:P68)/2</f>
        <v>217800</v>
      </c>
      <c r="S66" s="124"/>
    </row>
    <row r="67" spans="1:23" ht="100" customHeight="1" x14ac:dyDescent="0.25">
      <c r="A67" s="298"/>
      <c r="B67" s="102"/>
      <c r="C67" s="102"/>
      <c r="D67" s="127" t="s">
        <v>51</v>
      </c>
      <c r="E67" s="6">
        <f t="shared" si="36"/>
        <v>200000</v>
      </c>
      <c r="F67" s="7">
        <f t="shared" si="36"/>
        <v>242000</v>
      </c>
      <c r="G67" s="232"/>
      <c r="H67" s="42">
        <v>200000</v>
      </c>
      <c r="I67" s="6">
        <f t="shared" si="25"/>
        <v>242000</v>
      </c>
      <c r="J67" s="210"/>
      <c r="K67" s="127" t="s">
        <v>51</v>
      </c>
      <c r="L67" s="6">
        <v>200000</v>
      </c>
      <c r="M67" s="7">
        <f t="shared" si="26"/>
        <v>242000</v>
      </c>
      <c r="N67" s="232"/>
      <c r="O67" s="42">
        <f t="shared" si="38"/>
        <v>200000</v>
      </c>
      <c r="P67" s="6">
        <f t="shared" si="38"/>
        <v>242000</v>
      </c>
      <c r="Q67" s="291"/>
      <c r="R67" s="210"/>
      <c r="S67" s="124"/>
      <c r="T67" s="12"/>
    </row>
    <row r="68" spans="1:23" ht="100" customHeight="1" thickBot="1" x14ac:dyDescent="0.3">
      <c r="A68" s="299"/>
      <c r="B68" s="103"/>
      <c r="C68" s="103"/>
      <c r="D68" s="145" t="s">
        <v>53</v>
      </c>
      <c r="E68" s="8">
        <f t="shared" si="36"/>
        <v>180000</v>
      </c>
      <c r="F68" s="9">
        <f t="shared" si="36"/>
        <v>217800</v>
      </c>
      <c r="G68" s="233"/>
      <c r="H68" s="43">
        <v>180000</v>
      </c>
      <c r="I68" s="8">
        <f t="shared" si="25"/>
        <v>217800</v>
      </c>
      <c r="J68" s="211"/>
      <c r="K68" s="145" t="s">
        <v>53</v>
      </c>
      <c r="L68" s="8"/>
      <c r="M68" s="131">
        <f t="shared" si="26"/>
        <v>0</v>
      </c>
      <c r="N68" s="233"/>
      <c r="O68" s="129">
        <f t="shared" si="38"/>
        <v>0</v>
      </c>
      <c r="P68" s="130">
        <f t="shared" si="38"/>
        <v>0</v>
      </c>
      <c r="Q68" s="292"/>
      <c r="R68" s="211"/>
      <c r="S68" s="124"/>
      <c r="T68" s="12"/>
    </row>
    <row r="69" spans="1:23" ht="13" x14ac:dyDescent="0.3">
      <c r="A69" s="24"/>
      <c r="B69" s="24"/>
      <c r="C69" s="24"/>
      <c r="D69" s="143"/>
      <c r="E69" s="21"/>
      <c r="F69" s="22"/>
      <c r="G69" s="26"/>
      <c r="H69" s="44"/>
      <c r="I69" s="21"/>
      <c r="J69" s="27"/>
      <c r="K69" s="143"/>
      <c r="L69" s="21"/>
      <c r="M69" s="22"/>
      <c r="N69" s="26"/>
      <c r="O69" s="44"/>
      <c r="P69" s="21"/>
      <c r="Q69" s="27"/>
      <c r="R69" s="27"/>
      <c r="S69" s="124"/>
      <c r="T69" s="15" t="s">
        <v>54</v>
      </c>
      <c r="U69" s="15"/>
      <c r="V69" s="15"/>
      <c r="W69" s="15"/>
    </row>
    <row r="70" spans="1:23" ht="35.25" customHeight="1" thickBot="1" x14ac:dyDescent="0.35">
      <c r="A70" s="67" t="s">
        <v>45</v>
      </c>
      <c r="B70" s="67"/>
      <c r="C70" s="67"/>
      <c r="D70" s="136"/>
      <c r="E70" s="70"/>
      <c r="F70" s="70"/>
      <c r="G70" s="70"/>
      <c r="H70" s="94"/>
      <c r="I70" s="70"/>
      <c r="J70" s="70"/>
      <c r="K70" s="136"/>
      <c r="L70" s="70"/>
      <c r="M70" s="70"/>
      <c r="N70" s="70"/>
      <c r="O70" s="94"/>
      <c r="P70" s="70"/>
      <c r="Q70" s="157"/>
      <c r="R70" s="157"/>
      <c r="S70" s="125"/>
      <c r="T70" s="51" t="s">
        <v>67</v>
      </c>
      <c r="U70" s="51" t="s">
        <v>55</v>
      </c>
      <c r="V70" s="93" t="s">
        <v>68</v>
      </c>
      <c r="W70" s="93" t="s">
        <v>69</v>
      </c>
    </row>
    <row r="71" spans="1:23" ht="100" customHeight="1" x14ac:dyDescent="0.25">
      <c r="A71" s="239" t="s">
        <v>107</v>
      </c>
      <c r="B71" s="101"/>
      <c r="C71" s="101"/>
      <c r="D71" s="151" t="s">
        <v>50</v>
      </c>
      <c r="E71" s="4">
        <f t="shared" ref="E71:F76" si="39">H71</f>
        <v>175000</v>
      </c>
      <c r="F71" s="5">
        <f t="shared" si="39"/>
        <v>211750</v>
      </c>
      <c r="G71" s="231">
        <v>1</v>
      </c>
      <c r="H71" s="41">
        <v>175000</v>
      </c>
      <c r="I71" s="4">
        <f>H71*1.21</f>
        <v>211750</v>
      </c>
      <c r="J71" s="209">
        <f>(I71+I72+I73)/3</f>
        <v>224419.10333333336</v>
      </c>
      <c r="K71" s="151" t="s">
        <v>50</v>
      </c>
      <c r="L71" s="4">
        <v>175000</v>
      </c>
      <c r="M71" s="110">
        <f>L71*1.21</f>
        <v>211750</v>
      </c>
      <c r="N71" s="231">
        <v>1</v>
      </c>
      <c r="O71" s="128">
        <f t="shared" ref="O71:P73" si="40">L71*$N$71</f>
        <v>175000</v>
      </c>
      <c r="P71" s="50">
        <f t="shared" si="40"/>
        <v>211750</v>
      </c>
      <c r="Q71" s="293">
        <f>SUM(O71:O73)/2</f>
        <v>178205.5</v>
      </c>
      <c r="R71" s="289">
        <f>SUM(P71:P73)/2</f>
        <v>215628.655</v>
      </c>
      <c r="S71" s="124"/>
      <c r="T71" s="300">
        <f>J71+$J$95*(J71/($J$71+$J$74+$J$77+$J$80+$J$83+$J$86+$J$89+$J$92))</f>
        <v>262032.30587878078</v>
      </c>
      <c r="U71" s="300">
        <f>T71/G71</f>
        <v>262032.30587878078</v>
      </c>
      <c r="V71" s="303">
        <f>R71+$R$95*(R71/($R$71+$R$74+$R$77+$R$80+$R$83+$R$86+$R$89+$R$92))</f>
        <v>255776.54994203488</v>
      </c>
      <c r="W71" s="302">
        <f>V71/N71</f>
        <v>255776.54994203488</v>
      </c>
    </row>
    <row r="72" spans="1:23" ht="100" customHeight="1" x14ac:dyDescent="0.25">
      <c r="A72" s="240"/>
      <c r="B72" s="102"/>
      <c r="C72" s="102"/>
      <c r="D72" s="127" t="s">
        <v>51</v>
      </c>
      <c r="E72" s="6">
        <f t="shared" si="39"/>
        <v>181411</v>
      </c>
      <c r="F72" s="7">
        <f t="shared" si="39"/>
        <v>219507.31</v>
      </c>
      <c r="G72" s="232"/>
      <c r="H72" s="42">
        <v>181411</v>
      </c>
      <c r="I72" s="6">
        <f t="shared" ref="I72:I97" si="41">H72*1.21</f>
        <v>219507.31</v>
      </c>
      <c r="J72" s="210"/>
      <c r="K72" s="127" t="s">
        <v>51</v>
      </c>
      <c r="L72" s="6">
        <v>181411</v>
      </c>
      <c r="M72" s="7">
        <f t="shared" ref="M72:M97" si="42">L72*1.21</f>
        <v>219507.31</v>
      </c>
      <c r="N72" s="232"/>
      <c r="O72" s="42">
        <f t="shared" si="40"/>
        <v>181411</v>
      </c>
      <c r="P72" s="6">
        <f t="shared" si="40"/>
        <v>219507.31</v>
      </c>
      <c r="Q72" s="291"/>
      <c r="R72" s="210"/>
      <c r="S72" s="124"/>
      <c r="T72" s="216"/>
      <c r="U72" s="216"/>
      <c r="V72" s="302"/>
      <c r="W72" s="302"/>
    </row>
    <row r="73" spans="1:23" ht="100" customHeight="1" thickBot="1" x14ac:dyDescent="0.3">
      <c r="A73" s="244"/>
      <c r="B73" s="103"/>
      <c r="C73" s="103"/>
      <c r="D73" s="145" t="s">
        <v>53</v>
      </c>
      <c r="E73" s="8">
        <f t="shared" si="39"/>
        <v>200000</v>
      </c>
      <c r="F73" s="9">
        <f t="shared" si="39"/>
        <v>242000</v>
      </c>
      <c r="G73" s="233"/>
      <c r="H73" s="43">
        <v>200000</v>
      </c>
      <c r="I73" s="8">
        <f t="shared" si="41"/>
        <v>242000</v>
      </c>
      <c r="J73" s="211"/>
      <c r="K73" s="145" t="s">
        <v>53</v>
      </c>
      <c r="L73" s="8"/>
      <c r="M73" s="49">
        <f t="shared" si="42"/>
        <v>0</v>
      </c>
      <c r="N73" s="233"/>
      <c r="O73" s="47">
        <f t="shared" si="40"/>
        <v>0</v>
      </c>
      <c r="P73" s="48">
        <f t="shared" si="40"/>
        <v>0</v>
      </c>
      <c r="Q73" s="292"/>
      <c r="R73" s="211"/>
      <c r="S73" s="124"/>
      <c r="T73" s="216"/>
      <c r="U73" s="216"/>
      <c r="V73" s="302"/>
      <c r="W73" s="302"/>
    </row>
    <row r="74" spans="1:23" ht="100" customHeight="1" x14ac:dyDescent="0.25">
      <c r="A74" s="239" t="s">
        <v>108</v>
      </c>
      <c r="B74" s="101"/>
      <c r="C74" s="101"/>
      <c r="D74" s="151" t="s">
        <v>50</v>
      </c>
      <c r="E74" s="4">
        <f t="shared" si="39"/>
        <v>42000</v>
      </c>
      <c r="F74" s="5">
        <f t="shared" si="39"/>
        <v>50820</v>
      </c>
      <c r="G74" s="231">
        <v>1</v>
      </c>
      <c r="H74" s="41">
        <v>42000</v>
      </c>
      <c r="I74" s="4">
        <f t="shared" si="41"/>
        <v>50820</v>
      </c>
      <c r="J74" s="209">
        <f>(I74+I75+I76)/3</f>
        <v>55168.33666666667</v>
      </c>
      <c r="K74" s="151" t="s">
        <v>50</v>
      </c>
      <c r="L74" s="4">
        <v>42000</v>
      </c>
      <c r="M74" s="110">
        <f t="shared" si="42"/>
        <v>50820</v>
      </c>
      <c r="N74" s="231">
        <v>1</v>
      </c>
      <c r="O74" s="128">
        <f t="shared" ref="O74:P76" si="43">L74*$N$74</f>
        <v>42000</v>
      </c>
      <c r="P74" s="50">
        <f t="shared" si="43"/>
        <v>50820</v>
      </c>
      <c r="Q74" s="290">
        <f>SUM(O74:O76)/2</f>
        <v>45890.5</v>
      </c>
      <c r="R74" s="289">
        <f>SUM(P74:P76)/2</f>
        <v>55527.504999999997</v>
      </c>
      <c r="S74" s="124"/>
      <c r="T74" s="300">
        <f>J74+$J$95*(J74/($J$71+$J$74+$J$77+$J$80+$J$83+$J$86+$J$89+$J$92))</f>
        <v>64414.687758519358</v>
      </c>
      <c r="U74" s="300">
        <f>T74/G74</f>
        <v>64414.687758519358</v>
      </c>
      <c r="V74" s="303">
        <f>R74+$R$95*(R74/($R$71+$R$74+$R$77+$R$80+$R$83+$R$86+$R$89+$R$92))</f>
        <v>65866.170040290293</v>
      </c>
      <c r="W74" s="302">
        <f>V74/N74</f>
        <v>65866.170040290293</v>
      </c>
    </row>
    <row r="75" spans="1:23" ht="100" customHeight="1" x14ac:dyDescent="0.25">
      <c r="A75" s="240"/>
      <c r="B75" s="102"/>
      <c r="C75" s="102"/>
      <c r="D75" s="127" t="s">
        <v>51</v>
      </c>
      <c r="E75" s="6">
        <f t="shared" si="39"/>
        <v>49781</v>
      </c>
      <c r="F75" s="7">
        <f t="shared" si="39"/>
        <v>60235.009999999995</v>
      </c>
      <c r="G75" s="232"/>
      <c r="H75" s="42">
        <v>49781</v>
      </c>
      <c r="I75" s="6">
        <f t="shared" si="41"/>
        <v>60235.009999999995</v>
      </c>
      <c r="J75" s="210"/>
      <c r="K75" s="127" t="s">
        <v>51</v>
      </c>
      <c r="L75" s="6">
        <v>49781</v>
      </c>
      <c r="M75" s="7">
        <f t="shared" si="42"/>
        <v>60235.009999999995</v>
      </c>
      <c r="N75" s="232"/>
      <c r="O75" s="42">
        <f t="shared" si="43"/>
        <v>49781</v>
      </c>
      <c r="P75" s="6">
        <f t="shared" si="43"/>
        <v>60235.009999999995</v>
      </c>
      <c r="Q75" s="291"/>
      <c r="R75" s="210"/>
      <c r="S75" s="124"/>
      <c r="T75" s="216"/>
      <c r="U75" s="216"/>
      <c r="V75" s="302"/>
      <c r="W75" s="302"/>
    </row>
    <row r="76" spans="1:23" ht="100" customHeight="1" thickBot="1" x14ac:dyDescent="0.3">
      <c r="A76" s="244"/>
      <c r="B76" s="103"/>
      <c r="C76" s="103"/>
      <c r="D76" s="145" t="s">
        <v>53</v>
      </c>
      <c r="E76" s="8">
        <f t="shared" si="39"/>
        <v>45000</v>
      </c>
      <c r="F76" s="9">
        <f t="shared" si="39"/>
        <v>54450</v>
      </c>
      <c r="G76" s="233"/>
      <c r="H76" s="43">
        <v>45000</v>
      </c>
      <c r="I76" s="8">
        <f t="shared" si="41"/>
        <v>54450</v>
      </c>
      <c r="J76" s="211"/>
      <c r="K76" s="145" t="s">
        <v>53</v>
      </c>
      <c r="L76" s="8"/>
      <c r="M76" s="49">
        <f t="shared" si="42"/>
        <v>0</v>
      </c>
      <c r="N76" s="233"/>
      <c r="O76" s="47">
        <f t="shared" si="43"/>
        <v>0</v>
      </c>
      <c r="P76" s="48">
        <f t="shared" si="43"/>
        <v>0</v>
      </c>
      <c r="Q76" s="292"/>
      <c r="R76" s="211"/>
      <c r="S76" s="124"/>
      <c r="T76" s="216"/>
      <c r="U76" s="216"/>
      <c r="V76" s="302"/>
      <c r="W76" s="302"/>
    </row>
    <row r="77" spans="1:23" ht="100" customHeight="1" x14ac:dyDescent="0.25">
      <c r="A77" s="239" t="s">
        <v>109</v>
      </c>
      <c r="B77" s="101"/>
      <c r="C77" s="101"/>
      <c r="D77" s="151" t="s">
        <v>50</v>
      </c>
      <c r="E77" s="4">
        <f t="shared" ref="E77:F79" si="44">H77/$G$77</f>
        <v>52000</v>
      </c>
      <c r="F77" s="5">
        <f t="shared" si="44"/>
        <v>62920</v>
      </c>
      <c r="G77" s="231">
        <v>3</v>
      </c>
      <c r="H77" s="41">
        <v>156000</v>
      </c>
      <c r="I77" s="4">
        <f t="shared" si="41"/>
        <v>188760</v>
      </c>
      <c r="J77" s="209">
        <f>(I77+I78+I79)/3</f>
        <v>187906.54666666666</v>
      </c>
      <c r="K77" s="151" t="s">
        <v>50</v>
      </c>
      <c r="L77" s="4">
        <v>52000</v>
      </c>
      <c r="M77" s="110">
        <f t="shared" si="42"/>
        <v>62920</v>
      </c>
      <c r="N77" s="231">
        <v>3</v>
      </c>
      <c r="O77" s="128">
        <f t="shared" ref="O77:P79" si="45">L77*$N$77</f>
        <v>156000</v>
      </c>
      <c r="P77" s="50">
        <f t="shared" si="45"/>
        <v>188760</v>
      </c>
      <c r="Q77" s="290">
        <f>SUM(O77:O79)/2</f>
        <v>152941.995</v>
      </c>
      <c r="R77" s="289">
        <f>SUM(P77:P79)/2</f>
        <v>185059.81395000001</v>
      </c>
      <c r="S77" s="124"/>
      <c r="T77" s="300">
        <f>J77+$J$95*(J77/($J$71+$J$74+$J$77+$J$80+$J$83+$J$86+$J$89+$J$92))</f>
        <v>219400.15346934172</v>
      </c>
      <c r="U77" s="300">
        <f>T77/G77</f>
        <v>73133.384489780568</v>
      </c>
      <c r="V77" s="303">
        <f>R77+$R$95*(R77/($R$71+$R$74+$R$77+$R$80+$R$83+$R$86+$R$89+$R$92))</f>
        <v>219516.09699112514</v>
      </c>
      <c r="W77" s="302">
        <f>V77/N77</f>
        <v>73172.032330375048</v>
      </c>
    </row>
    <row r="78" spans="1:23" ht="100" customHeight="1" x14ac:dyDescent="0.25">
      <c r="A78" s="240"/>
      <c r="B78" s="102"/>
      <c r="C78" s="102"/>
      <c r="D78" s="127" t="s">
        <v>51</v>
      </c>
      <c r="E78" s="6">
        <f t="shared" si="44"/>
        <v>49961.333333333336</v>
      </c>
      <c r="F78" s="7">
        <f t="shared" si="44"/>
        <v>60453.213333333326</v>
      </c>
      <c r="G78" s="232"/>
      <c r="H78" s="42">
        <v>149884</v>
      </c>
      <c r="I78" s="6">
        <f t="shared" si="41"/>
        <v>181359.63999999998</v>
      </c>
      <c r="J78" s="210"/>
      <c r="K78" s="127" t="s">
        <v>51</v>
      </c>
      <c r="L78" s="6">
        <v>49961.33</v>
      </c>
      <c r="M78" s="7">
        <f t="shared" si="42"/>
        <v>60453.209300000002</v>
      </c>
      <c r="N78" s="232"/>
      <c r="O78" s="42">
        <f t="shared" si="45"/>
        <v>149883.99</v>
      </c>
      <c r="P78" s="6">
        <f t="shared" si="45"/>
        <v>181359.62790000002</v>
      </c>
      <c r="Q78" s="291"/>
      <c r="R78" s="210"/>
      <c r="S78" s="124"/>
      <c r="T78" s="216"/>
      <c r="U78" s="216"/>
      <c r="V78" s="302"/>
      <c r="W78" s="302"/>
    </row>
    <row r="79" spans="1:23" ht="100" customHeight="1" thickBot="1" x14ac:dyDescent="0.3">
      <c r="A79" s="244"/>
      <c r="B79" s="103"/>
      <c r="C79" s="103"/>
      <c r="D79" s="145" t="s">
        <v>53</v>
      </c>
      <c r="E79" s="8">
        <f t="shared" si="44"/>
        <v>53333.333333333336</v>
      </c>
      <c r="F79" s="9">
        <f t="shared" si="44"/>
        <v>64533.333333333336</v>
      </c>
      <c r="G79" s="233"/>
      <c r="H79" s="43">
        <v>160000</v>
      </c>
      <c r="I79" s="8">
        <f t="shared" si="41"/>
        <v>193600</v>
      </c>
      <c r="J79" s="211"/>
      <c r="K79" s="145" t="s">
        <v>53</v>
      </c>
      <c r="L79" s="8"/>
      <c r="M79" s="49">
        <f t="shared" si="42"/>
        <v>0</v>
      </c>
      <c r="N79" s="233"/>
      <c r="O79" s="47">
        <f t="shared" si="45"/>
        <v>0</v>
      </c>
      <c r="P79" s="48">
        <f t="shared" si="45"/>
        <v>0</v>
      </c>
      <c r="Q79" s="292"/>
      <c r="R79" s="211"/>
      <c r="S79" s="124"/>
      <c r="T79" s="216"/>
      <c r="U79" s="216"/>
      <c r="V79" s="302"/>
      <c r="W79" s="302"/>
    </row>
    <row r="80" spans="1:23" ht="100" customHeight="1" x14ac:dyDescent="0.25">
      <c r="A80" s="239" t="s">
        <v>95</v>
      </c>
      <c r="B80" s="101"/>
      <c r="C80" s="101"/>
      <c r="D80" s="151" t="s">
        <v>50</v>
      </c>
      <c r="E80" s="4">
        <f t="shared" ref="E80:F82" si="46">H80/$G$80</f>
        <v>15000</v>
      </c>
      <c r="F80" s="5">
        <f t="shared" si="46"/>
        <v>18150</v>
      </c>
      <c r="G80" s="231">
        <v>18</v>
      </c>
      <c r="H80" s="41">
        <v>270000</v>
      </c>
      <c r="I80" s="4">
        <f t="shared" si="41"/>
        <v>326700</v>
      </c>
      <c r="J80" s="209">
        <f>(I80+I81+I82)/3</f>
        <v>347572.5</v>
      </c>
      <c r="K80" s="151" t="s">
        <v>50</v>
      </c>
      <c r="L80" s="4">
        <v>15000</v>
      </c>
      <c r="M80" s="110">
        <f t="shared" si="42"/>
        <v>18150</v>
      </c>
      <c r="N80" s="231">
        <v>18</v>
      </c>
      <c r="O80" s="128">
        <f t="shared" ref="O80:P82" si="47">L80*$N$80</f>
        <v>270000</v>
      </c>
      <c r="P80" s="50">
        <f t="shared" si="47"/>
        <v>326700</v>
      </c>
      <c r="Q80" s="290">
        <f>SUM(O80:O82)/2</f>
        <v>286875</v>
      </c>
      <c r="R80" s="289">
        <f>SUM(P80:P82)/2</f>
        <v>347118.75</v>
      </c>
      <c r="S80" s="124"/>
      <c r="T80" s="300">
        <f>J80+$J$95*(J80/($J$71+$J$74+$J$77+$J$80+$J$83+$J$86+$J$89+$J$92))</f>
        <v>405826.5195890076</v>
      </c>
      <c r="U80" s="300">
        <f>T80/G80</f>
        <v>22545.917754944865</v>
      </c>
      <c r="V80" s="303">
        <f>R80+$R$95*(R80/($R$71+$R$74+$R$77+$R$80+$R$83+$R$86+$R$89+$R$92))</f>
        <v>411748.78308818338</v>
      </c>
      <c r="W80" s="302">
        <f>V80/N80</f>
        <v>22874.932393787967</v>
      </c>
    </row>
    <row r="81" spans="1:23" ht="100" customHeight="1" x14ac:dyDescent="0.25">
      <c r="A81" s="240"/>
      <c r="B81" s="102"/>
      <c r="C81" s="102"/>
      <c r="D81" s="127" t="s">
        <v>51</v>
      </c>
      <c r="E81" s="6">
        <f t="shared" si="46"/>
        <v>16875</v>
      </c>
      <c r="F81" s="7">
        <f t="shared" si="46"/>
        <v>20418.75</v>
      </c>
      <c r="G81" s="232"/>
      <c r="H81" s="42">
        <v>303750</v>
      </c>
      <c r="I81" s="6">
        <f t="shared" si="41"/>
        <v>367537.5</v>
      </c>
      <c r="J81" s="210"/>
      <c r="K81" s="127" t="s">
        <v>51</v>
      </c>
      <c r="L81" s="6">
        <v>16875</v>
      </c>
      <c r="M81" s="7">
        <f t="shared" si="42"/>
        <v>20418.75</v>
      </c>
      <c r="N81" s="232"/>
      <c r="O81" s="42">
        <f t="shared" si="47"/>
        <v>303750</v>
      </c>
      <c r="P81" s="6">
        <f t="shared" si="47"/>
        <v>367537.5</v>
      </c>
      <c r="Q81" s="291"/>
      <c r="R81" s="210"/>
      <c r="S81" s="124"/>
      <c r="T81" s="216"/>
      <c r="U81" s="216"/>
      <c r="V81" s="302"/>
      <c r="W81" s="302"/>
    </row>
    <row r="82" spans="1:23" ht="100" customHeight="1" thickBot="1" x14ac:dyDescent="0.3">
      <c r="A82" s="244"/>
      <c r="B82" s="103"/>
      <c r="C82" s="103"/>
      <c r="D82" s="145" t="s">
        <v>53</v>
      </c>
      <c r="E82" s="8">
        <f t="shared" si="46"/>
        <v>16000</v>
      </c>
      <c r="F82" s="9">
        <f t="shared" si="46"/>
        <v>19360</v>
      </c>
      <c r="G82" s="233"/>
      <c r="H82" s="43">
        <v>288000</v>
      </c>
      <c r="I82" s="8">
        <f t="shared" si="41"/>
        <v>348480</v>
      </c>
      <c r="J82" s="211"/>
      <c r="K82" s="145" t="s">
        <v>53</v>
      </c>
      <c r="L82" s="8"/>
      <c r="M82" s="49">
        <f t="shared" si="42"/>
        <v>0</v>
      </c>
      <c r="N82" s="233"/>
      <c r="O82" s="47">
        <f t="shared" si="47"/>
        <v>0</v>
      </c>
      <c r="P82" s="48">
        <f t="shared" si="47"/>
        <v>0</v>
      </c>
      <c r="Q82" s="292"/>
      <c r="R82" s="211"/>
      <c r="S82" s="124"/>
      <c r="T82" s="216"/>
      <c r="U82" s="216"/>
      <c r="V82" s="302"/>
      <c r="W82" s="302"/>
    </row>
    <row r="83" spans="1:23" ht="100" customHeight="1" x14ac:dyDescent="0.25">
      <c r="A83" s="239" t="s">
        <v>92</v>
      </c>
      <c r="B83" s="101"/>
      <c r="C83" s="101"/>
      <c r="D83" s="151" t="s">
        <v>50</v>
      </c>
      <c r="E83" s="4">
        <f t="shared" ref="E83:F85" si="48">H83/$G$83</f>
        <v>3000</v>
      </c>
      <c r="F83" s="5">
        <f t="shared" si="48"/>
        <v>3630</v>
      </c>
      <c r="G83" s="231">
        <v>10</v>
      </c>
      <c r="H83" s="41">
        <v>30000</v>
      </c>
      <c r="I83" s="4">
        <f t="shared" si="41"/>
        <v>36300</v>
      </c>
      <c r="J83" s="209">
        <f>(I83+I84+I85)/3</f>
        <v>40333.333333333336</v>
      </c>
      <c r="K83" s="151" t="s">
        <v>50</v>
      </c>
      <c r="L83" s="4">
        <v>3000</v>
      </c>
      <c r="M83" s="110">
        <f t="shared" si="42"/>
        <v>3630</v>
      </c>
      <c r="N83" s="231">
        <v>10</v>
      </c>
      <c r="O83" s="128">
        <f t="shared" ref="O83:P85" si="49">L83*$N$83</f>
        <v>30000</v>
      </c>
      <c r="P83" s="50">
        <f t="shared" si="49"/>
        <v>36300</v>
      </c>
      <c r="Q83" s="290">
        <f>SUM(O83:O85)/2</f>
        <v>35000</v>
      </c>
      <c r="R83" s="289">
        <f>SUM(P83:P85)/2</f>
        <v>42350</v>
      </c>
      <c r="S83" s="124"/>
      <c r="T83" s="300">
        <f>J83+$J$95*(J83/($J$71+$J$74+$J$77+$J$80+$J$83+$J$86+$J$89+$J$92))</f>
        <v>47093.300793618524</v>
      </c>
      <c r="U83" s="300">
        <f>T83/G83</f>
        <v>4709.3300793618528</v>
      </c>
      <c r="V83" s="303">
        <f>R83+$R$95*(R83/($R$71+$R$74+$R$77+$R$80+$R$83+$R$86+$R$89+$R$92))</f>
        <v>50235.145649102982</v>
      </c>
      <c r="W83" s="302">
        <f>V83/N83</f>
        <v>5023.5145649102978</v>
      </c>
    </row>
    <row r="84" spans="1:23" ht="100" customHeight="1" x14ac:dyDescent="0.25">
      <c r="A84" s="240"/>
      <c r="B84" s="102"/>
      <c r="C84" s="102"/>
      <c r="D84" s="127" t="s">
        <v>51</v>
      </c>
      <c r="E84" s="6">
        <f t="shared" si="48"/>
        <v>4000</v>
      </c>
      <c r="F84" s="7">
        <f t="shared" si="48"/>
        <v>4840</v>
      </c>
      <c r="G84" s="232"/>
      <c r="H84" s="42">
        <v>40000</v>
      </c>
      <c r="I84" s="6">
        <f t="shared" si="41"/>
        <v>48400</v>
      </c>
      <c r="J84" s="210"/>
      <c r="K84" s="127" t="s">
        <v>51</v>
      </c>
      <c r="L84" s="6">
        <v>4000</v>
      </c>
      <c r="M84" s="7">
        <f t="shared" si="42"/>
        <v>4840</v>
      </c>
      <c r="N84" s="232"/>
      <c r="O84" s="42">
        <f t="shared" si="49"/>
        <v>40000</v>
      </c>
      <c r="P84" s="6">
        <f t="shared" si="49"/>
        <v>48400</v>
      </c>
      <c r="Q84" s="291"/>
      <c r="R84" s="210"/>
      <c r="S84" s="124"/>
      <c r="T84" s="216"/>
      <c r="U84" s="216"/>
      <c r="V84" s="302"/>
      <c r="W84" s="302"/>
    </row>
    <row r="85" spans="1:23" ht="100" customHeight="1" thickBot="1" x14ac:dyDescent="0.3">
      <c r="A85" s="244"/>
      <c r="B85" s="103"/>
      <c r="C85" s="103"/>
      <c r="D85" s="145" t="s">
        <v>53</v>
      </c>
      <c r="E85" s="8">
        <f t="shared" si="48"/>
        <v>3000</v>
      </c>
      <c r="F85" s="9">
        <f t="shared" si="48"/>
        <v>3630</v>
      </c>
      <c r="G85" s="233"/>
      <c r="H85" s="43">
        <v>30000</v>
      </c>
      <c r="I85" s="8">
        <f t="shared" si="41"/>
        <v>36300</v>
      </c>
      <c r="J85" s="211"/>
      <c r="K85" s="145" t="s">
        <v>53</v>
      </c>
      <c r="L85" s="8"/>
      <c r="M85" s="49">
        <f t="shared" si="42"/>
        <v>0</v>
      </c>
      <c r="N85" s="233"/>
      <c r="O85" s="47">
        <f t="shared" si="49"/>
        <v>0</v>
      </c>
      <c r="P85" s="48">
        <f t="shared" si="49"/>
        <v>0</v>
      </c>
      <c r="Q85" s="292"/>
      <c r="R85" s="211"/>
      <c r="S85" s="124"/>
      <c r="T85" s="216"/>
      <c r="U85" s="216"/>
      <c r="V85" s="302"/>
      <c r="W85" s="302"/>
    </row>
    <row r="86" spans="1:23" ht="100" customHeight="1" x14ac:dyDescent="0.25">
      <c r="A86" s="295" t="s">
        <v>127</v>
      </c>
      <c r="B86" s="101" t="s">
        <v>124</v>
      </c>
      <c r="C86" s="101" t="s">
        <v>125</v>
      </c>
      <c r="D86" s="151" t="s">
        <v>50</v>
      </c>
      <c r="E86" s="4">
        <f t="shared" ref="E86:F88" si="50">H86/$G$86</f>
        <v>520</v>
      </c>
      <c r="F86" s="5">
        <f t="shared" si="50"/>
        <v>629.20000000000005</v>
      </c>
      <c r="G86" s="231">
        <v>100</v>
      </c>
      <c r="H86" s="41">
        <v>52000</v>
      </c>
      <c r="I86" s="4">
        <f t="shared" si="41"/>
        <v>62920</v>
      </c>
      <c r="J86" s="209">
        <f>(I86+I87+I88)/3</f>
        <v>57269.299999999996</v>
      </c>
      <c r="K86" s="151" t="s">
        <v>50</v>
      </c>
      <c r="L86" s="4">
        <v>220</v>
      </c>
      <c r="M86" s="110">
        <f t="shared" si="42"/>
        <v>266.2</v>
      </c>
      <c r="N86" s="231">
        <v>100</v>
      </c>
      <c r="O86" s="128">
        <f t="shared" ref="O86:P88" si="51">L86*$N$86</f>
        <v>22000</v>
      </c>
      <c r="P86" s="50">
        <f t="shared" si="51"/>
        <v>26620</v>
      </c>
      <c r="Q86" s="290">
        <f>SUM(O86:O88)/2</f>
        <v>30995</v>
      </c>
      <c r="R86" s="289">
        <f>SUM(P86:P88)/2</f>
        <v>37503.949999999997</v>
      </c>
      <c r="S86" s="124"/>
      <c r="T86" s="300">
        <f>J86+$J$95*(J86/($J$71+$J$74+$J$77+$J$80+$J$83+$J$86+$J$89+$J$92))</f>
        <v>66867.777796858936</v>
      </c>
      <c r="U86" s="300">
        <f>T86/G86</f>
        <v>668.67777796858934</v>
      </c>
      <c r="V86" s="303">
        <f>R86+$R$95*(R86/($R$71+$R$74+$R$77+$R$80+$R$83+$R$86+$R$89+$R$92))</f>
        <v>44486.809696969911</v>
      </c>
      <c r="W86" s="302">
        <f>V86/N86</f>
        <v>444.86809696969908</v>
      </c>
    </row>
    <row r="87" spans="1:23" ht="100" customHeight="1" x14ac:dyDescent="0.25">
      <c r="A87" s="296"/>
      <c r="B87" s="102"/>
      <c r="C87" s="102"/>
      <c r="D87" s="127" t="s">
        <v>51</v>
      </c>
      <c r="E87" s="6">
        <f t="shared" si="50"/>
        <v>399.9</v>
      </c>
      <c r="F87" s="7">
        <f t="shared" si="50"/>
        <v>483.87900000000002</v>
      </c>
      <c r="G87" s="232"/>
      <c r="H87" s="42">
        <v>39990</v>
      </c>
      <c r="I87" s="6">
        <f t="shared" si="41"/>
        <v>48387.9</v>
      </c>
      <c r="J87" s="210"/>
      <c r="K87" s="127" t="s">
        <v>51</v>
      </c>
      <c r="L87" s="6">
        <v>399.9</v>
      </c>
      <c r="M87" s="7">
        <f t="shared" si="42"/>
        <v>483.87899999999996</v>
      </c>
      <c r="N87" s="232"/>
      <c r="O87" s="42">
        <f t="shared" si="51"/>
        <v>39990</v>
      </c>
      <c r="P87" s="6">
        <f t="shared" si="51"/>
        <v>48387.899999999994</v>
      </c>
      <c r="Q87" s="291"/>
      <c r="R87" s="210"/>
      <c r="S87" s="124"/>
      <c r="T87" s="216"/>
      <c r="U87" s="216"/>
      <c r="V87" s="302"/>
      <c r="W87" s="302"/>
    </row>
    <row r="88" spans="1:23" ht="100" customHeight="1" thickBot="1" x14ac:dyDescent="0.3">
      <c r="A88" s="297"/>
      <c r="B88" s="103"/>
      <c r="C88" s="103"/>
      <c r="D88" s="145" t="s">
        <v>53</v>
      </c>
      <c r="E88" s="8">
        <f t="shared" si="50"/>
        <v>500</v>
      </c>
      <c r="F88" s="9">
        <f t="shared" si="50"/>
        <v>605</v>
      </c>
      <c r="G88" s="233"/>
      <c r="H88" s="43">
        <v>50000</v>
      </c>
      <c r="I88" s="8">
        <f t="shared" si="41"/>
        <v>60500</v>
      </c>
      <c r="J88" s="211"/>
      <c r="K88" s="145" t="s">
        <v>53</v>
      </c>
      <c r="L88" s="8"/>
      <c r="M88" s="49">
        <f t="shared" si="42"/>
        <v>0</v>
      </c>
      <c r="N88" s="233"/>
      <c r="O88" s="47">
        <f t="shared" si="51"/>
        <v>0</v>
      </c>
      <c r="P88" s="48">
        <f t="shared" si="51"/>
        <v>0</v>
      </c>
      <c r="Q88" s="292"/>
      <c r="R88" s="211"/>
      <c r="S88" s="124"/>
      <c r="T88" s="216"/>
      <c r="U88" s="216"/>
      <c r="V88" s="302"/>
      <c r="W88" s="302"/>
    </row>
    <row r="89" spans="1:23" ht="100" customHeight="1" x14ac:dyDescent="0.25">
      <c r="A89" s="295" t="s">
        <v>128</v>
      </c>
      <c r="B89" s="101" t="s">
        <v>124</v>
      </c>
      <c r="C89" s="101" t="s">
        <v>125</v>
      </c>
      <c r="D89" s="151" t="s">
        <v>50</v>
      </c>
      <c r="E89" s="4">
        <f t="shared" ref="E89:F91" si="52">H89/$G$89</f>
        <v>3880</v>
      </c>
      <c r="F89" s="5">
        <f t="shared" si="52"/>
        <v>4694.8</v>
      </c>
      <c r="G89" s="231">
        <v>80</v>
      </c>
      <c r="H89" s="41">
        <v>310400</v>
      </c>
      <c r="I89" s="4">
        <f t="shared" si="41"/>
        <v>375584</v>
      </c>
      <c r="J89" s="209">
        <f>(I89+I90+I91)/3</f>
        <v>370453.60000000003</v>
      </c>
      <c r="K89" s="151" t="s">
        <v>50</v>
      </c>
      <c r="L89" s="4">
        <v>2000</v>
      </c>
      <c r="M89" s="110">
        <f t="shared" si="42"/>
        <v>2420</v>
      </c>
      <c r="N89" s="231">
        <v>80</v>
      </c>
      <c r="O89" s="128">
        <f t="shared" ref="O89:P91" si="53">L89*$N$89</f>
        <v>160000</v>
      </c>
      <c r="P89" s="50">
        <f t="shared" si="53"/>
        <v>193600</v>
      </c>
      <c r="Q89" s="290">
        <f>SUM(O89:O91)/2</f>
        <v>224040</v>
      </c>
      <c r="R89" s="289">
        <f>SUM(P89:P91)/2</f>
        <v>271088.40000000002</v>
      </c>
      <c r="S89" s="124"/>
      <c r="T89" s="300">
        <f>J89+$J$95*(J89/($J$71+$J$74+$J$77+$J$80+$J$83+$J$86+$J$89+$J$92))</f>
        <v>432542.54912922747</v>
      </c>
      <c r="U89" s="300">
        <f>T89/G89</f>
        <v>5406.7818641153435</v>
      </c>
      <c r="V89" s="303">
        <f>R89+$R$95*(R89/($R$71+$R$74+$R$77+$R$80+$R$83+$R$86+$R$89+$R$92))</f>
        <v>321562.34374928667</v>
      </c>
      <c r="W89" s="302">
        <f>V89/N89</f>
        <v>4019.5292968660833</v>
      </c>
    </row>
    <row r="90" spans="1:23" ht="100" customHeight="1" x14ac:dyDescent="0.25">
      <c r="A90" s="296"/>
      <c r="B90" s="102"/>
      <c r="C90" s="102"/>
      <c r="D90" s="127" t="s">
        <v>51</v>
      </c>
      <c r="E90" s="6">
        <f t="shared" si="52"/>
        <v>3601</v>
      </c>
      <c r="F90" s="7">
        <f t="shared" si="52"/>
        <v>4357.21</v>
      </c>
      <c r="G90" s="232"/>
      <c r="H90" s="42">
        <v>288080</v>
      </c>
      <c r="I90" s="6">
        <f t="shared" si="41"/>
        <v>348576.8</v>
      </c>
      <c r="J90" s="210"/>
      <c r="K90" s="127" t="s">
        <v>51</v>
      </c>
      <c r="L90" s="6">
        <v>3601</v>
      </c>
      <c r="M90" s="7">
        <f t="shared" si="42"/>
        <v>4357.21</v>
      </c>
      <c r="N90" s="232"/>
      <c r="O90" s="42">
        <f t="shared" si="53"/>
        <v>288080</v>
      </c>
      <c r="P90" s="6">
        <f t="shared" si="53"/>
        <v>348576.8</v>
      </c>
      <c r="Q90" s="291"/>
      <c r="R90" s="210"/>
      <c r="S90" s="124"/>
      <c r="T90" s="216"/>
      <c r="U90" s="216"/>
      <c r="V90" s="302"/>
      <c r="W90" s="302"/>
    </row>
    <row r="91" spans="1:23" ht="100" customHeight="1" thickBot="1" x14ac:dyDescent="0.3">
      <c r="A91" s="297"/>
      <c r="B91" s="103"/>
      <c r="C91" s="103"/>
      <c r="D91" s="145" t="s">
        <v>53</v>
      </c>
      <c r="E91" s="8">
        <f t="shared" si="52"/>
        <v>4000</v>
      </c>
      <c r="F91" s="9">
        <f t="shared" si="52"/>
        <v>4840</v>
      </c>
      <c r="G91" s="233"/>
      <c r="H91" s="43">
        <v>320000</v>
      </c>
      <c r="I91" s="8">
        <f t="shared" si="41"/>
        <v>387200</v>
      </c>
      <c r="J91" s="211"/>
      <c r="K91" s="145" t="s">
        <v>53</v>
      </c>
      <c r="L91" s="8"/>
      <c r="M91" s="49">
        <f t="shared" si="42"/>
        <v>0</v>
      </c>
      <c r="N91" s="233"/>
      <c r="O91" s="47">
        <f t="shared" si="53"/>
        <v>0</v>
      </c>
      <c r="P91" s="48">
        <f t="shared" si="53"/>
        <v>0</v>
      </c>
      <c r="Q91" s="292"/>
      <c r="R91" s="211"/>
      <c r="S91" s="124"/>
      <c r="T91" s="216"/>
      <c r="U91" s="216"/>
      <c r="V91" s="302"/>
      <c r="W91" s="302"/>
    </row>
    <row r="92" spans="1:23" ht="100" customHeight="1" x14ac:dyDescent="0.25">
      <c r="A92" s="239" t="s">
        <v>93</v>
      </c>
      <c r="B92" s="101"/>
      <c r="C92" s="101"/>
      <c r="D92" s="151" t="s">
        <v>50</v>
      </c>
      <c r="E92" s="4">
        <f t="shared" ref="E92:F97" si="54">H92</f>
        <v>13800</v>
      </c>
      <c r="F92" s="5">
        <f t="shared" si="54"/>
        <v>16698</v>
      </c>
      <c r="G92" s="231">
        <v>1</v>
      </c>
      <c r="H92" s="41">
        <v>13800</v>
      </c>
      <c r="I92" s="4">
        <f t="shared" si="41"/>
        <v>16698</v>
      </c>
      <c r="J92" s="209">
        <f>(I92+I93+I94)/3</f>
        <v>16380.576666666666</v>
      </c>
      <c r="K92" s="151" t="s">
        <v>50</v>
      </c>
      <c r="L92" s="4">
        <v>13800</v>
      </c>
      <c r="M92" s="110">
        <f t="shared" si="42"/>
        <v>16698</v>
      </c>
      <c r="N92" s="231">
        <v>1</v>
      </c>
      <c r="O92" s="128">
        <f t="shared" ref="O92:P94" si="55">L92*$N$92</f>
        <v>13800</v>
      </c>
      <c r="P92" s="50">
        <f t="shared" si="55"/>
        <v>16698</v>
      </c>
      <c r="Q92" s="290">
        <f>SUM(O92:O94)/2</f>
        <v>12806.5</v>
      </c>
      <c r="R92" s="289">
        <f>SUM(P92:P94)/2</f>
        <v>15495.865</v>
      </c>
      <c r="S92" s="124"/>
      <c r="T92" s="300">
        <f>J92+$J$95*(J92/($J$71+$J$74+$J$77+$J$80+$J$83+$J$86+$J$89+$J$92))</f>
        <v>19126.002251312289</v>
      </c>
      <c r="U92" s="300">
        <f>T92/G92</f>
        <v>19126.002251312289</v>
      </c>
      <c r="V92" s="303">
        <f>R92+$R$95*(R92/($R$71+$R$74+$R$77+$R$80+$R$83+$R$86+$R$89+$R$92))</f>
        <v>18381.039793006781</v>
      </c>
      <c r="W92" s="302">
        <f>V92/N92</f>
        <v>18381.039793006781</v>
      </c>
    </row>
    <row r="93" spans="1:23" ht="100" customHeight="1" x14ac:dyDescent="0.25">
      <c r="A93" s="240"/>
      <c r="B93" s="102"/>
      <c r="C93" s="102"/>
      <c r="D93" s="127" t="s">
        <v>51</v>
      </c>
      <c r="E93" s="6">
        <f t="shared" si="54"/>
        <v>11813</v>
      </c>
      <c r="F93" s="7">
        <f t="shared" si="54"/>
        <v>14293.73</v>
      </c>
      <c r="G93" s="232"/>
      <c r="H93" s="42">
        <v>11813</v>
      </c>
      <c r="I93" s="6">
        <f t="shared" si="41"/>
        <v>14293.73</v>
      </c>
      <c r="J93" s="210"/>
      <c r="K93" s="127" t="s">
        <v>51</v>
      </c>
      <c r="L93" s="6">
        <v>11813</v>
      </c>
      <c r="M93" s="7">
        <f t="shared" si="42"/>
        <v>14293.73</v>
      </c>
      <c r="N93" s="232"/>
      <c r="O93" s="42">
        <f t="shared" si="55"/>
        <v>11813</v>
      </c>
      <c r="P93" s="6">
        <f t="shared" si="55"/>
        <v>14293.73</v>
      </c>
      <c r="Q93" s="291"/>
      <c r="R93" s="210"/>
      <c r="S93" s="124"/>
      <c r="T93" s="216"/>
      <c r="U93" s="216"/>
      <c r="V93" s="302"/>
      <c r="W93" s="302"/>
    </row>
    <row r="94" spans="1:23" ht="100" customHeight="1" thickBot="1" x14ac:dyDescent="0.3">
      <c r="A94" s="244"/>
      <c r="B94" s="103"/>
      <c r="C94" s="103"/>
      <c r="D94" s="145" t="s">
        <v>53</v>
      </c>
      <c r="E94" s="8">
        <f t="shared" si="54"/>
        <v>15000</v>
      </c>
      <c r="F94" s="9">
        <f t="shared" si="54"/>
        <v>18150</v>
      </c>
      <c r="G94" s="233"/>
      <c r="H94" s="43">
        <v>15000</v>
      </c>
      <c r="I94" s="8">
        <f t="shared" si="41"/>
        <v>18150</v>
      </c>
      <c r="J94" s="211"/>
      <c r="K94" s="145" t="s">
        <v>53</v>
      </c>
      <c r="L94" s="8"/>
      <c r="M94" s="49">
        <f t="shared" si="42"/>
        <v>0</v>
      </c>
      <c r="N94" s="233"/>
      <c r="O94" s="47">
        <f t="shared" si="55"/>
        <v>0</v>
      </c>
      <c r="P94" s="48">
        <f t="shared" si="55"/>
        <v>0</v>
      </c>
      <c r="Q94" s="292"/>
      <c r="R94" s="211"/>
      <c r="S94" s="124"/>
      <c r="T94" s="216"/>
      <c r="U94" s="216"/>
      <c r="V94" s="302"/>
      <c r="W94" s="302"/>
    </row>
    <row r="95" spans="1:23" ht="100" customHeight="1" x14ac:dyDescent="0.25">
      <c r="A95" s="243" t="s">
        <v>49</v>
      </c>
      <c r="B95" s="101"/>
      <c r="C95" s="101"/>
      <c r="D95" s="151" t="s">
        <v>50</v>
      </c>
      <c r="E95" s="4">
        <f t="shared" si="54"/>
        <v>160000</v>
      </c>
      <c r="F95" s="5">
        <f t="shared" si="54"/>
        <v>193600</v>
      </c>
      <c r="G95" s="231">
        <v>1</v>
      </c>
      <c r="H95" s="41">
        <v>160000</v>
      </c>
      <c r="I95" s="4">
        <f t="shared" si="41"/>
        <v>193600</v>
      </c>
      <c r="J95" s="209">
        <f>(I95+I96+I97)/3</f>
        <v>217800</v>
      </c>
      <c r="K95" s="151" t="s">
        <v>50</v>
      </c>
      <c r="L95" s="4">
        <v>160000</v>
      </c>
      <c r="M95" s="110">
        <f t="shared" si="42"/>
        <v>193600</v>
      </c>
      <c r="N95" s="231">
        <v>1</v>
      </c>
      <c r="O95" s="128">
        <f t="shared" ref="O95:P97" si="56">L95*$N$95</f>
        <v>160000</v>
      </c>
      <c r="P95" s="50">
        <f t="shared" si="56"/>
        <v>193600</v>
      </c>
      <c r="Q95" s="290">
        <f>SUM(O95:O97)/2</f>
        <v>180000</v>
      </c>
      <c r="R95" s="289">
        <f>SUM(P95:P97)/2</f>
        <v>217800</v>
      </c>
      <c r="S95" s="124"/>
    </row>
    <row r="96" spans="1:23" ht="100" customHeight="1" x14ac:dyDescent="0.25">
      <c r="A96" s="298"/>
      <c r="B96" s="102"/>
      <c r="C96" s="102"/>
      <c r="D96" s="127" t="s">
        <v>51</v>
      </c>
      <c r="E96" s="6">
        <f t="shared" si="54"/>
        <v>200000</v>
      </c>
      <c r="F96" s="7">
        <f t="shared" si="54"/>
        <v>242000</v>
      </c>
      <c r="G96" s="232"/>
      <c r="H96" s="42">
        <v>200000</v>
      </c>
      <c r="I96" s="6">
        <f t="shared" si="41"/>
        <v>242000</v>
      </c>
      <c r="J96" s="210"/>
      <c r="K96" s="127" t="s">
        <v>51</v>
      </c>
      <c r="L96" s="6">
        <v>200000</v>
      </c>
      <c r="M96" s="7">
        <f t="shared" si="42"/>
        <v>242000</v>
      </c>
      <c r="N96" s="232"/>
      <c r="O96" s="42">
        <f t="shared" si="56"/>
        <v>200000</v>
      </c>
      <c r="P96" s="6">
        <f t="shared" si="56"/>
        <v>242000</v>
      </c>
      <c r="Q96" s="291"/>
      <c r="R96" s="210"/>
      <c r="S96" s="124"/>
      <c r="T96" s="12"/>
    </row>
    <row r="97" spans="1:20" ht="100" customHeight="1" thickBot="1" x14ac:dyDescent="0.3">
      <c r="A97" s="299"/>
      <c r="B97" s="103"/>
      <c r="C97" s="103"/>
      <c r="D97" s="145" t="s">
        <v>53</v>
      </c>
      <c r="E97" s="8">
        <f t="shared" si="54"/>
        <v>180000</v>
      </c>
      <c r="F97" s="9">
        <f t="shared" si="54"/>
        <v>217800</v>
      </c>
      <c r="G97" s="233"/>
      <c r="H97" s="43">
        <v>180000</v>
      </c>
      <c r="I97" s="8">
        <f t="shared" si="41"/>
        <v>217800</v>
      </c>
      <c r="J97" s="211"/>
      <c r="K97" s="145" t="s">
        <v>53</v>
      </c>
      <c r="L97" s="8"/>
      <c r="M97" s="9">
        <f t="shared" si="42"/>
        <v>0</v>
      </c>
      <c r="N97" s="233"/>
      <c r="O97" s="129">
        <f t="shared" si="56"/>
        <v>0</v>
      </c>
      <c r="P97" s="130">
        <f t="shared" si="56"/>
        <v>0</v>
      </c>
      <c r="Q97" s="292"/>
      <c r="R97" s="211"/>
      <c r="S97" s="124"/>
      <c r="T97" s="12"/>
    </row>
    <row r="98" spans="1:20" x14ac:dyDescent="0.25">
      <c r="S98" s="125"/>
    </row>
    <row r="99" spans="1:20" ht="25.5" customHeight="1" x14ac:dyDescent="0.3">
      <c r="A99" s="10" t="s">
        <v>47</v>
      </c>
      <c r="B99" s="10"/>
      <c r="C99" s="10"/>
      <c r="D99" s="140">
        <f>SUM(J6:J97)</f>
        <v>4605587.1033333344</v>
      </c>
      <c r="K99" s="294" t="s">
        <v>116</v>
      </c>
      <c r="L99" s="294"/>
      <c r="Q99" s="12">
        <f>SUM(Q6:Q41,Q45:Q68,Q71:Q97)</f>
        <v>3636955.4899999998</v>
      </c>
      <c r="R99" s="12">
        <f>SUM(R6:R41,R45:R68,R71:R97)</f>
        <v>4400716.1429000003</v>
      </c>
    </row>
    <row r="101" spans="1:20" x14ac:dyDescent="0.25">
      <c r="E101" s="12"/>
      <c r="F101" s="12"/>
      <c r="G101" s="12"/>
      <c r="I101" s="12"/>
      <c r="J101" s="12"/>
      <c r="K101" s="140"/>
      <c r="L101" s="12"/>
      <c r="M101" s="12"/>
      <c r="N101" s="12"/>
      <c r="O101" s="12"/>
      <c r="P101" s="12"/>
      <c r="Q101" s="12"/>
      <c r="R101" s="12"/>
      <c r="S101" s="126"/>
      <c r="T101" s="12"/>
    </row>
    <row r="102" spans="1:20" x14ac:dyDescent="0.25">
      <c r="E102" s="12"/>
      <c r="G102" s="12"/>
      <c r="I102" s="12"/>
      <c r="J102" s="12"/>
      <c r="K102" s="140"/>
      <c r="L102" s="12"/>
      <c r="M102" s="12"/>
      <c r="N102" s="12"/>
      <c r="O102" s="12"/>
      <c r="P102" s="12"/>
      <c r="Q102" s="12"/>
      <c r="R102" s="12"/>
      <c r="S102" s="126"/>
      <c r="T102" s="12"/>
    </row>
    <row r="103" spans="1:20" x14ac:dyDescent="0.25">
      <c r="E103" s="12"/>
      <c r="G103" s="12"/>
      <c r="I103" s="12"/>
      <c r="J103" s="12"/>
      <c r="K103" s="140"/>
      <c r="L103" s="12"/>
      <c r="M103" s="12"/>
      <c r="N103" s="12"/>
      <c r="O103" s="12"/>
      <c r="P103" s="12"/>
      <c r="Q103" s="12"/>
      <c r="R103" s="12"/>
      <c r="S103" s="126"/>
      <c r="T103" s="12"/>
    </row>
    <row r="104" spans="1:20" x14ac:dyDescent="0.25">
      <c r="E104" s="12"/>
      <c r="G104" s="12"/>
      <c r="I104" s="12"/>
      <c r="J104" s="12"/>
      <c r="K104" s="140"/>
      <c r="L104" s="12"/>
      <c r="M104" s="12"/>
      <c r="N104" s="12"/>
      <c r="O104" s="12"/>
      <c r="P104" s="12"/>
      <c r="Q104" s="12"/>
      <c r="R104" s="12"/>
      <c r="S104" s="126"/>
      <c r="T104" s="12"/>
    </row>
    <row r="105" spans="1:20" x14ac:dyDescent="0.25">
      <c r="E105" s="12"/>
      <c r="G105" s="12"/>
      <c r="I105" s="12"/>
      <c r="J105" s="12"/>
      <c r="K105" s="140"/>
      <c r="L105" s="12"/>
      <c r="M105" s="12"/>
      <c r="N105" s="12"/>
      <c r="O105" s="12"/>
      <c r="P105" s="12"/>
      <c r="Q105" s="12"/>
      <c r="R105" s="12"/>
      <c r="S105" s="126"/>
      <c r="T105" s="12"/>
    </row>
    <row r="106" spans="1:20" x14ac:dyDescent="0.25">
      <c r="E106" s="12"/>
      <c r="G106" s="12"/>
      <c r="I106" s="12"/>
      <c r="J106" s="12"/>
      <c r="K106" s="140"/>
      <c r="L106" s="12"/>
      <c r="M106" s="12"/>
      <c r="N106" s="12"/>
      <c r="O106" s="12"/>
      <c r="P106" s="12"/>
      <c r="Q106" s="12"/>
      <c r="R106" s="12"/>
      <c r="S106" s="126"/>
      <c r="T106" s="12"/>
    </row>
    <row r="107" spans="1:20" x14ac:dyDescent="0.25">
      <c r="E107" s="12"/>
      <c r="G107" s="12"/>
      <c r="I107" s="12"/>
      <c r="J107" s="12"/>
      <c r="K107" s="140"/>
      <c r="L107" s="12"/>
      <c r="M107" s="12"/>
      <c r="N107" s="12"/>
      <c r="O107" s="12"/>
      <c r="P107" s="12"/>
      <c r="Q107" s="12"/>
      <c r="R107" s="12"/>
      <c r="S107" s="126"/>
      <c r="T107" s="12"/>
    </row>
    <row r="108" spans="1:20" x14ac:dyDescent="0.25">
      <c r="E108" s="12"/>
      <c r="G108" s="12"/>
      <c r="I108" s="12"/>
      <c r="J108" s="12"/>
      <c r="K108" s="140"/>
      <c r="L108" s="12"/>
      <c r="M108" s="12"/>
      <c r="N108" s="12"/>
      <c r="O108" s="12"/>
      <c r="P108" s="12"/>
      <c r="Q108" s="12"/>
      <c r="R108" s="12"/>
      <c r="S108" s="126"/>
      <c r="T108" s="12"/>
    </row>
    <row r="109" spans="1:20" x14ac:dyDescent="0.25">
      <c r="E109" s="12"/>
      <c r="G109" s="12"/>
      <c r="I109" s="12"/>
      <c r="J109" s="12"/>
      <c r="K109" s="140"/>
      <c r="L109" s="12"/>
      <c r="M109" s="12"/>
      <c r="N109" s="12"/>
      <c r="O109" s="12"/>
      <c r="P109" s="12"/>
      <c r="Q109" s="12"/>
      <c r="R109" s="12"/>
      <c r="S109" s="126"/>
      <c r="T109" s="12"/>
    </row>
    <row r="110" spans="1:20" x14ac:dyDescent="0.25">
      <c r="E110" s="12"/>
      <c r="G110" s="12"/>
      <c r="I110" s="12"/>
      <c r="J110" s="12"/>
      <c r="K110" s="140"/>
      <c r="L110" s="12"/>
      <c r="M110" s="12"/>
      <c r="N110" s="12"/>
      <c r="O110" s="12"/>
      <c r="P110" s="12"/>
      <c r="Q110" s="12"/>
      <c r="R110" s="12"/>
      <c r="S110" s="126"/>
      <c r="T110" s="12"/>
    </row>
    <row r="111" spans="1:20" x14ac:dyDescent="0.25">
      <c r="E111" s="12"/>
      <c r="G111" s="12"/>
      <c r="I111" s="12"/>
      <c r="J111" s="12"/>
      <c r="K111" s="140"/>
      <c r="L111" s="12"/>
      <c r="M111" s="12"/>
      <c r="N111" s="12"/>
      <c r="O111" s="12"/>
      <c r="P111" s="12"/>
      <c r="Q111" s="12"/>
      <c r="R111" s="12"/>
      <c r="S111" s="126"/>
      <c r="T111" s="12"/>
    </row>
    <row r="112" spans="1:20" x14ac:dyDescent="0.25">
      <c r="E112" s="12"/>
      <c r="F112" s="12"/>
      <c r="G112" s="12"/>
      <c r="I112" s="12"/>
      <c r="J112" s="12"/>
      <c r="K112" s="140"/>
      <c r="L112" s="12"/>
      <c r="M112" s="12"/>
      <c r="N112" s="12"/>
      <c r="O112" s="12"/>
      <c r="P112" s="12"/>
      <c r="Q112" s="12"/>
      <c r="R112" s="12"/>
      <c r="S112" s="126"/>
      <c r="T112" s="12"/>
    </row>
    <row r="113" spans="5:20" x14ac:dyDescent="0.25">
      <c r="E113" s="12"/>
      <c r="F113" s="12"/>
      <c r="G113" s="12"/>
      <c r="I113" s="12"/>
      <c r="J113" s="12"/>
      <c r="K113" s="140"/>
      <c r="L113" s="12"/>
      <c r="M113" s="12"/>
      <c r="N113" s="12"/>
      <c r="O113" s="12"/>
      <c r="P113" s="12"/>
      <c r="Q113" s="12"/>
      <c r="R113" s="12"/>
      <c r="S113" s="126"/>
      <c r="T113" s="12"/>
    </row>
    <row r="114" spans="5:20" x14ac:dyDescent="0.25">
      <c r="E114" s="12"/>
      <c r="F114" s="12"/>
      <c r="G114" s="12"/>
      <c r="I114" s="12"/>
      <c r="J114" s="12"/>
      <c r="K114" s="140"/>
      <c r="L114" s="12"/>
      <c r="M114" s="12"/>
      <c r="N114" s="12"/>
      <c r="O114" s="12"/>
      <c r="P114" s="12"/>
      <c r="Q114" s="12"/>
      <c r="R114" s="12"/>
      <c r="S114" s="126"/>
      <c r="T114" s="12"/>
    </row>
    <row r="115" spans="5:20" x14ac:dyDescent="0.25">
      <c r="E115" s="12"/>
      <c r="F115" s="12"/>
      <c r="G115" s="12"/>
      <c r="I115" s="12"/>
      <c r="J115" s="12"/>
      <c r="K115" s="140"/>
      <c r="L115" s="12"/>
      <c r="M115" s="12"/>
      <c r="N115" s="12"/>
      <c r="O115" s="12"/>
      <c r="P115" s="12"/>
      <c r="Q115" s="12"/>
      <c r="R115" s="12"/>
      <c r="S115" s="126"/>
      <c r="T115" s="12"/>
    </row>
    <row r="116" spans="5:20" x14ac:dyDescent="0.25">
      <c r="E116" s="12"/>
      <c r="F116" s="12"/>
      <c r="G116" s="12"/>
      <c r="I116" s="12"/>
      <c r="J116" s="12"/>
      <c r="K116" s="140"/>
      <c r="L116" s="12"/>
      <c r="M116" s="12"/>
      <c r="N116" s="12"/>
      <c r="O116" s="12"/>
      <c r="P116" s="12"/>
      <c r="Q116" s="12"/>
      <c r="R116" s="12"/>
      <c r="S116" s="126"/>
      <c r="T116" s="12"/>
    </row>
    <row r="117" spans="5:20" x14ac:dyDescent="0.25">
      <c r="E117" s="12"/>
      <c r="F117" s="12"/>
      <c r="G117" s="12"/>
      <c r="I117" s="12"/>
      <c r="J117" s="12"/>
      <c r="K117" s="140"/>
      <c r="L117" s="12"/>
      <c r="M117" s="12"/>
      <c r="N117" s="12"/>
      <c r="O117" s="12"/>
      <c r="P117" s="12"/>
      <c r="Q117" s="12"/>
      <c r="R117" s="12"/>
      <c r="S117" s="126"/>
      <c r="T117" s="12"/>
    </row>
    <row r="118" spans="5:20" x14ac:dyDescent="0.25">
      <c r="E118" s="12"/>
      <c r="F118" s="12"/>
      <c r="G118" s="12"/>
      <c r="I118" s="12"/>
      <c r="J118" s="12"/>
      <c r="K118" s="140"/>
      <c r="L118" s="12"/>
      <c r="M118" s="12"/>
      <c r="N118" s="12"/>
      <c r="O118" s="12"/>
      <c r="P118" s="12"/>
      <c r="Q118" s="12"/>
      <c r="R118" s="12"/>
      <c r="S118" s="126"/>
      <c r="T118" s="12"/>
    </row>
    <row r="119" spans="5:20" x14ac:dyDescent="0.25">
      <c r="E119" s="12"/>
      <c r="F119" s="12"/>
      <c r="G119" s="12"/>
      <c r="I119" s="12"/>
      <c r="J119" s="12"/>
      <c r="K119" s="140"/>
      <c r="L119" s="12"/>
      <c r="M119" s="12"/>
      <c r="N119" s="12"/>
      <c r="O119" s="12"/>
      <c r="P119" s="12"/>
      <c r="Q119" s="12"/>
      <c r="R119" s="12"/>
      <c r="S119" s="126"/>
      <c r="T119" s="12"/>
    </row>
    <row r="120" spans="5:20" x14ac:dyDescent="0.25">
      <c r="E120" s="12"/>
      <c r="F120" s="12"/>
      <c r="G120" s="12"/>
      <c r="I120" s="12"/>
      <c r="J120" s="12"/>
      <c r="K120" s="140"/>
      <c r="L120" s="12"/>
      <c r="M120" s="12"/>
      <c r="N120" s="12"/>
      <c r="O120" s="12"/>
      <c r="P120" s="12"/>
      <c r="Q120" s="12"/>
      <c r="R120" s="12"/>
      <c r="S120" s="126"/>
      <c r="T120" s="12"/>
    </row>
  </sheetData>
  <mergeCells count="235">
    <mergeCell ref="T86:T88"/>
    <mergeCell ref="T89:T91"/>
    <mergeCell ref="T92:T94"/>
    <mergeCell ref="U89:U91"/>
    <mergeCell ref="V89:V91"/>
    <mergeCell ref="W89:W91"/>
    <mergeCell ref="U86:U88"/>
    <mergeCell ref="V86:V88"/>
    <mergeCell ref="W86:W88"/>
    <mergeCell ref="V83:V85"/>
    <mergeCell ref="W83:W85"/>
    <mergeCell ref="W71:W73"/>
    <mergeCell ref="U74:U76"/>
    <mergeCell ref="V74:V76"/>
    <mergeCell ref="W74:W76"/>
    <mergeCell ref="U92:U94"/>
    <mergeCell ref="V92:V94"/>
    <mergeCell ref="W92:W94"/>
    <mergeCell ref="U77:U79"/>
    <mergeCell ref="V77:V79"/>
    <mergeCell ref="W77:W79"/>
    <mergeCell ref="T77:T79"/>
    <mergeCell ref="T80:T82"/>
    <mergeCell ref="T83:T85"/>
    <mergeCell ref="V45:V47"/>
    <mergeCell ref="W45:W47"/>
    <mergeCell ref="V48:V50"/>
    <mergeCell ref="W48:W50"/>
    <mergeCell ref="V51:V53"/>
    <mergeCell ref="W51:W53"/>
    <mergeCell ref="V54:V56"/>
    <mergeCell ref="V60:V62"/>
    <mergeCell ref="W60:W62"/>
    <mergeCell ref="V63:V65"/>
    <mergeCell ref="W63:W65"/>
    <mergeCell ref="T71:T73"/>
    <mergeCell ref="T74:T76"/>
    <mergeCell ref="T60:T62"/>
    <mergeCell ref="T63:T65"/>
    <mergeCell ref="U71:U73"/>
    <mergeCell ref="V71:V73"/>
    <mergeCell ref="U80:U82"/>
    <mergeCell ref="V80:V82"/>
    <mergeCell ref="W80:W82"/>
    <mergeCell ref="U83:U85"/>
    <mergeCell ref="W54:W56"/>
    <mergeCell ref="V57:V59"/>
    <mergeCell ref="W57:W59"/>
    <mergeCell ref="T45:T47"/>
    <mergeCell ref="T48:T50"/>
    <mergeCell ref="T51:T53"/>
    <mergeCell ref="T54:T56"/>
    <mergeCell ref="T57:T59"/>
    <mergeCell ref="U45:U47"/>
    <mergeCell ref="U48:U50"/>
    <mergeCell ref="U60:U62"/>
    <mergeCell ref="J57:J59"/>
    <mergeCell ref="A60:A62"/>
    <mergeCell ref="G60:G62"/>
    <mergeCell ref="J60:J62"/>
    <mergeCell ref="U63:U65"/>
    <mergeCell ref="A51:A53"/>
    <mergeCell ref="G51:G53"/>
    <mergeCell ref="J51:J53"/>
    <mergeCell ref="A57:A59"/>
    <mergeCell ref="G57:G59"/>
    <mergeCell ref="A63:A65"/>
    <mergeCell ref="G63:G65"/>
    <mergeCell ref="J63:J65"/>
    <mergeCell ref="N54:N56"/>
    <mergeCell ref="G54:G56"/>
    <mergeCell ref="J54:J56"/>
    <mergeCell ref="R57:R59"/>
    <mergeCell ref="U51:U53"/>
    <mergeCell ref="U54:U56"/>
    <mergeCell ref="U57:U59"/>
    <mergeCell ref="A9:A11"/>
    <mergeCell ref="G9:G11"/>
    <mergeCell ref="J9:J11"/>
    <mergeCell ref="A15:A17"/>
    <mergeCell ref="G15:G17"/>
    <mergeCell ref="J15:J17"/>
    <mergeCell ref="A12:A14"/>
    <mergeCell ref="G12:G14"/>
    <mergeCell ref="N15:N17"/>
    <mergeCell ref="Q15:Q17"/>
    <mergeCell ref="N18:N20"/>
    <mergeCell ref="Q18:Q20"/>
    <mergeCell ref="N21:N23"/>
    <mergeCell ref="Q21:Q23"/>
    <mergeCell ref="Q51:Q53"/>
    <mergeCell ref="N33:N35"/>
    <mergeCell ref="Q33:Q35"/>
    <mergeCell ref="A6:A8"/>
    <mergeCell ref="G6:G8"/>
    <mergeCell ref="J6:J8"/>
    <mergeCell ref="J12:J14"/>
    <mergeCell ref="A39:A41"/>
    <mergeCell ref="G39:G41"/>
    <mergeCell ref="J39:J41"/>
    <mergeCell ref="A18:A20"/>
    <mergeCell ref="G18:G20"/>
    <mergeCell ref="J18:J20"/>
    <mergeCell ref="A27:A29"/>
    <mergeCell ref="G27:G29"/>
    <mergeCell ref="J27:J29"/>
    <mergeCell ref="N6:N8"/>
    <mergeCell ref="Q6:Q8"/>
    <mergeCell ref="N9:N11"/>
    <mergeCell ref="Q9:Q11"/>
    <mergeCell ref="N12:N14"/>
    <mergeCell ref="Q12:Q14"/>
    <mergeCell ref="G74:G76"/>
    <mergeCell ref="J74:J76"/>
    <mergeCell ref="A77:A79"/>
    <mergeCell ref="G77:G79"/>
    <mergeCell ref="J77:J79"/>
    <mergeCell ref="A66:A68"/>
    <mergeCell ref="G66:G68"/>
    <mergeCell ref="J66:J68"/>
    <mergeCell ref="A36:A38"/>
    <mergeCell ref="G36:G38"/>
    <mergeCell ref="J36:J38"/>
    <mergeCell ref="A71:A73"/>
    <mergeCell ref="G71:G73"/>
    <mergeCell ref="J71:J73"/>
    <mergeCell ref="A74:A76"/>
    <mergeCell ref="A33:A35"/>
    <mergeCell ref="G33:G35"/>
    <mergeCell ref="J33:J35"/>
    <mergeCell ref="N36:N38"/>
    <mergeCell ref="Q36:Q38"/>
    <mergeCell ref="N39:N41"/>
    <mergeCell ref="A86:A88"/>
    <mergeCell ref="G86:G88"/>
    <mergeCell ref="J86:J88"/>
    <mergeCell ref="A95:A97"/>
    <mergeCell ref="G95:G97"/>
    <mergeCell ref="J95:J97"/>
    <mergeCell ref="A89:A91"/>
    <mergeCell ref="G89:G91"/>
    <mergeCell ref="J89:J91"/>
    <mergeCell ref="A92:A94"/>
    <mergeCell ref="G92:G94"/>
    <mergeCell ref="J92:J94"/>
    <mergeCell ref="A83:A85"/>
    <mergeCell ref="G83:G85"/>
    <mergeCell ref="J83:J85"/>
    <mergeCell ref="A80:A82"/>
    <mergeCell ref="G80:G82"/>
    <mergeCell ref="J80:J82"/>
    <mergeCell ref="A21:A23"/>
    <mergeCell ref="G21:G23"/>
    <mergeCell ref="J21:J23"/>
    <mergeCell ref="A24:A26"/>
    <mergeCell ref="G24:G26"/>
    <mergeCell ref="J24:J26"/>
    <mergeCell ref="A30:A32"/>
    <mergeCell ref="G30:G32"/>
    <mergeCell ref="J30:J32"/>
    <mergeCell ref="G48:G50"/>
    <mergeCell ref="J48:J50"/>
    <mergeCell ref="A54:A56"/>
    <mergeCell ref="A45:A47"/>
    <mergeCell ref="G45:G47"/>
    <mergeCell ref="J45:J47"/>
    <mergeCell ref="A48:A50"/>
    <mergeCell ref="Q39:Q41"/>
    <mergeCell ref="N24:N26"/>
    <mergeCell ref="Q24:Q26"/>
    <mergeCell ref="N27:N29"/>
    <mergeCell ref="Q27:Q29"/>
    <mergeCell ref="N30:N32"/>
    <mergeCell ref="Q30:Q32"/>
    <mergeCell ref="N95:N97"/>
    <mergeCell ref="Q95:Q97"/>
    <mergeCell ref="K99:L99"/>
    <mergeCell ref="N80:N82"/>
    <mergeCell ref="Q80:Q82"/>
    <mergeCell ref="N83:N85"/>
    <mergeCell ref="Q83:Q85"/>
    <mergeCell ref="N86:N88"/>
    <mergeCell ref="N66:N68"/>
    <mergeCell ref="Q66:Q68"/>
    <mergeCell ref="N71:N73"/>
    <mergeCell ref="Q71:Q73"/>
    <mergeCell ref="N74:N76"/>
    <mergeCell ref="Q74:Q76"/>
    <mergeCell ref="Q86:Q88"/>
    <mergeCell ref="N89:N91"/>
    <mergeCell ref="Q89:Q91"/>
    <mergeCell ref="N92:N94"/>
    <mergeCell ref="Q92:Q94"/>
    <mergeCell ref="R6:R8"/>
    <mergeCell ref="R9:R11"/>
    <mergeCell ref="R12:R14"/>
    <mergeCell ref="R15:R17"/>
    <mergeCell ref="R18:R20"/>
    <mergeCell ref="N77:N79"/>
    <mergeCell ref="Q77:Q79"/>
    <mergeCell ref="Q54:Q56"/>
    <mergeCell ref="N57:N59"/>
    <mergeCell ref="Q57:Q59"/>
    <mergeCell ref="N60:N62"/>
    <mergeCell ref="Q60:Q62"/>
    <mergeCell ref="N63:N65"/>
    <mergeCell ref="Q63:Q65"/>
    <mergeCell ref="N45:N47"/>
    <mergeCell ref="Q45:Q47"/>
    <mergeCell ref="N48:N50"/>
    <mergeCell ref="Q48:Q50"/>
    <mergeCell ref="N51:N53"/>
    <mergeCell ref="R39:R41"/>
    <mergeCell ref="R45:R47"/>
    <mergeCell ref="R48:R50"/>
    <mergeCell ref="R51:R53"/>
    <mergeCell ref="R54:R56"/>
    <mergeCell ref="R21:R23"/>
    <mergeCell ref="R24:R26"/>
    <mergeCell ref="R27:R29"/>
    <mergeCell ref="R30:R32"/>
    <mergeCell ref="R33:R35"/>
    <mergeCell ref="R36:R38"/>
    <mergeCell ref="R86:R88"/>
    <mergeCell ref="R89:R91"/>
    <mergeCell ref="R60:R62"/>
    <mergeCell ref="R92:R94"/>
    <mergeCell ref="R95:R97"/>
    <mergeCell ref="R63:R65"/>
    <mergeCell ref="R66:R68"/>
    <mergeCell ref="R71:R73"/>
    <mergeCell ref="R74:R76"/>
    <mergeCell ref="R77:R79"/>
    <mergeCell ref="R80:R82"/>
    <mergeCell ref="R83:R85"/>
  </mergeCells>
  <pageMargins left="0.25" right="0.25" top="0.75" bottom="0.75" header="0.3" footer="0.3"/>
  <pageSetup paperSize="8"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L45" sqref="L45"/>
    </sheetView>
  </sheetViews>
  <sheetFormatPr defaultRowHeight="12.5" x14ac:dyDescent="0.25"/>
  <sheetData/>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4" workbookViewId="0">
      <selection activeCell="Q44" sqref="Q44"/>
    </sheetView>
  </sheetViews>
  <sheetFormatPr defaultRowHeight="12.5" x14ac:dyDescent="0.25"/>
  <sheetData/>
  <pageMargins left="0.7" right="0.7" top="0.78740157499999996" bottom="0.78740157499999996" header="0.3" footer="0.3"/>
  <pageSetup paperSize="9" scale="8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K46" sqref="K46"/>
    </sheetView>
  </sheetViews>
  <sheetFormatPr defaultRowHeight="12.5" x14ac:dyDescent="0.25"/>
  <sheetData/>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rekapitulace</vt:lpstr>
      <vt:lpstr>ZŠ Masarykova</vt:lpstr>
      <vt:lpstr>ZŠ Plánická</vt:lpstr>
      <vt:lpstr>vybavení</vt:lpstr>
      <vt:lpstr>konektivita</vt:lpstr>
      <vt:lpstr>foto 1</vt:lpstr>
      <vt:lpstr>foto 2</vt:lpstr>
      <vt:lpstr>foto 3</vt:lpstr>
      <vt:lpstr>vybavení!Oblast_tisku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Otto Martínek</dc:creator>
  <cp:lastModifiedBy>Hilscher Pavla</cp:lastModifiedBy>
  <cp:lastPrinted>2021-05-11T05:46:24Z</cp:lastPrinted>
  <dcterms:created xsi:type="dcterms:W3CDTF">2016-09-14T12:42:01Z</dcterms:created>
  <dcterms:modified xsi:type="dcterms:W3CDTF">2021-05-11T13:35:22Z</dcterms:modified>
</cp:coreProperties>
</file>