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adafrankova.AREAGROUP.000\Desktop\SCZT ROZVOJ\"/>
    </mc:Choice>
  </mc:AlternateContent>
  <bookViews>
    <workbookView xWindow="0" yWindow="0" windowWidth="0" windowHeight="0"/>
  </bookViews>
  <sheets>
    <sheet name="Rekapitulace stavby" sheetId="1" r:id="rId1"/>
    <sheet name="B - Bourání stávajícího k..." sheetId="2" r:id="rId2"/>
    <sheet name="C - Vyspravení povrchů po..." sheetId="3" r:id="rId3"/>
    <sheet name="D - Potrubí - teplovod" sheetId="4" r:id="rId4"/>
    <sheet name="E - VRN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'B - Bourání stávajícího k...'!$C$89:$K$200</definedName>
    <definedName name="_xlnm.Print_Area" localSheetId="1">'B - Bourání stávajícího k...'!$C$4:$J$39,'B - Bourání stávajícího k...'!$C$77:$K$200</definedName>
    <definedName name="_xlnm.Print_Titles" localSheetId="1">'B - Bourání stávajícího k...'!$89:$89</definedName>
    <definedName name="_xlnm._FilterDatabase" localSheetId="2" hidden="1">'C - Vyspravení povrchů po...'!$C$86:$K$156</definedName>
    <definedName name="_xlnm.Print_Area" localSheetId="2">'C - Vyspravení povrchů po...'!$C$4:$J$39,'C - Vyspravení povrchů po...'!$C$74:$K$156</definedName>
    <definedName name="_xlnm.Print_Titles" localSheetId="2">'C - Vyspravení povrchů po...'!$86:$86</definedName>
    <definedName name="_xlnm._FilterDatabase" localSheetId="3" hidden="1">'D - Potrubí - teplovod'!$C$84:$K$158</definedName>
    <definedName name="_xlnm.Print_Area" localSheetId="3">'D - Potrubí - teplovod'!$C$4:$J$39,'D - Potrubí - teplovod'!$C$72:$K$158</definedName>
    <definedName name="_xlnm.Print_Titles" localSheetId="3">'D - Potrubí - teplovod'!$84:$84</definedName>
    <definedName name="_xlnm._FilterDatabase" localSheetId="4" hidden="1">'E - VRN'!$C$81:$K$92</definedName>
    <definedName name="_xlnm.Print_Area" localSheetId="4">'E - VRN'!$C$4:$J$39,'E - VRN'!$C$69:$K$92</definedName>
    <definedName name="_xlnm.Print_Titles" localSheetId="4">'E - VRN'!$81:$81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8"/>
  <c r="BH88"/>
  <c r="BG88"/>
  <c r="BF88"/>
  <c r="T88"/>
  <c r="T87"/>
  <c r="R88"/>
  <c r="R87"/>
  <c r="P88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9"/>
  <c r="J78"/>
  <c r="F78"/>
  <c r="F76"/>
  <c r="E74"/>
  <c r="J55"/>
  <c r="J54"/>
  <c r="F54"/>
  <c r="F52"/>
  <c r="E50"/>
  <c r="J18"/>
  <c r="E18"/>
  <c r="F79"/>
  <c r="J17"/>
  <c r="J12"/>
  <c r="J76"/>
  <c r="E7"/>
  <c r="E48"/>
  <c i="4" r="J37"/>
  <c r="J36"/>
  <c i="1" r="AY57"/>
  <c i="4" r="J35"/>
  <c i="1" r="AX57"/>
  <c i="4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52"/>
  <c r="E7"/>
  <c r="E75"/>
  <c i="3" r="J37"/>
  <c r="J36"/>
  <c i="1" r="AY56"/>
  <c i="3" r="J35"/>
  <c i="1" r="AX56"/>
  <c i="3"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T89"/>
  <c r="R90"/>
  <c r="R89"/>
  <c r="P90"/>
  <c r="P89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2" r="J37"/>
  <c r="J36"/>
  <c i="1" r="AY55"/>
  <c i="2" r="J35"/>
  <c i="1" r="AX55"/>
  <c i="2"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84"/>
  <c r="E7"/>
  <c r="E48"/>
  <c i="1" r="L50"/>
  <c r="AM50"/>
  <c r="AM49"/>
  <c r="L49"/>
  <c r="AM47"/>
  <c r="L47"/>
  <c r="L45"/>
  <c r="L44"/>
  <c i="5" r="BK92"/>
  <c r="J91"/>
  <c r="J90"/>
  <c r="BK86"/>
  <c i="4" r="BK150"/>
  <c r="J148"/>
  <c r="J146"/>
  <c r="J133"/>
  <c r="J128"/>
  <c r="J122"/>
  <c r="J118"/>
  <c r="J110"/>
  <c r="BK107"/>
  <c r="J101"/>
  <c r="BK98"/>
  <c r="BK96"/>
  <c r="BK90"/>
  <c i="3" r="J133"/>
  <c r="BK119"/>
  <c r="J111"/>
  <c r="J102"/>
  <c i="2" r="BK200"/>
  <c r="J200"/>
  <c r="J198"/>
  <c r="J193"/>
  <c r="J179"/>
  <c r="BK178"/>
  <c r="BK172"/>
  <c r="BK167"/>
  <c r="J149"/>
  <c r="J136"/>
  <c r="BK131"/>
  <c r="J119"/>
  <c r="BK98"/>
  <c r="J94"/>
  <c i="5" r="BK88"/>
  <c i="4" r="BK154"/>
  <c r="J152"/>
  <c r="J150"/>
  <c r="J144"/>
  <c r="BK140"/>
  <c r="J134"/>
  <c r="J132"/>
  <c r="BK130"/>
  <c r="J123"/>
  <c r="J116"/>
  <c r="J111"/>
  <c r="BK108"/>
  <c r="J106"/>
  <c r="BK101"/>
  <c r="J97"/>
  <c r="J95"/>
  <c r="BK88"/>
  <c i="3" r="J143"/>
  <c r="BK139"/>
  <c r="BK136"/>
  <c r="BK131"/>
  <c r="J119"/>
  <c r="BK111"/>
  <c r="BK107"/>
  <c r="J96"/>
  <c i="2" r="BK198"/>
  <c r="J196"/>
  <c r="J184"/>
  <c r="BK183"/>
  <c r="J172"/>
  <c r="J164"/>
  <c r="J153"/>
  <c r="BK147"/>
  <c r="BK139"/>
  <c r="BK136"/>
  <c r="BK112"/>
  <c r="BK103"/>
  <c r="J93"/>
  <c i="5" r="BK85"/>
  <c i="4" r="BK152"/>
  <c r="BK144"/>
  <c r="BK143"/>
  <c r="J141"/>
  <c r="BK135"/>
  <c r="BK132"/>
  <c r="J130"/>
  <c r="BK117"/>
  <c r="J108"/>
  <c r="J92"/>
  <c r="J90"/>
  <c i="3" r="BK152"/>
  <c r="BK143"/>
  <c r="J136"/>
  <c r="BK122"/>
  <c r="BK116"/>
  <c r="BK110"/>
  <c r="J109"/>
  <c r="J98"/>
  <c r="BK94"/>
  <c r="BK90"/>
  <c i="2" r="J181"/>
  <c r="J178"/>
  <c r="J176"/>
  <c r="J158"/>
  <c r="J155"/>
  <c r="BK151"/>
  <c r="J141"/>
  <c r="J131"/>
  <c r="BK105"/>
  <c r="J103"/>
  <c r="J100"/>
  <c i="5" r="BK91"/>
  <c r="BK90"/>
  <c r="J86"/>
  <c r="BK84"/>
  <c i="4" r="BK158"/>
  <c r="J156"/>
  <c r="J155"/>
  <c r="J154"/>
  <c r="J151"/>
  <c r="BK149"/>
  <c r="BK148"/>
  <c r="J147"/>
  <c r="J140"/>
  <c r="J139"/>
  <c r="BK138"/>
  <c r="J127"/>
  <c r="J125"/>
  <c r="BK120"/>
  <c r="BK118"/>
  <c r="J115"/>
  <c r="J112"/>
  <c r="BK103"/>
  <c r="J99"/>
  <c r="J88"/>
  <c i="3" r="J137"/>
  <c r="BK133"/>
  <c r="J128"/>
  <c r="J116"/>
  <c r="J113"/>
  <c r="BK109"/>
  <c r="BK98"/>
  <c r="J94"/>
  <c r="BK92"/>
  <c r="J90"/>
  <c i="2" r="BK196"/>
  <c r="BK194"/>
  <c r="BK181"/>
  <c r="BK175"/>
  <c r="J167"/>
  <c r="J151"/>
  <c r="J143"/>
  <c r="BK133"/>
  <c r="J107"/>
  <c r="BK100"/>
  <c r="BK93"/>
  <c i="5" r="J92"/>
  <c i="4" r="J145"/>
  <c r="BK129"/>
  <c r="BK128"/>
  <c r="BK123"/>
  <c r="J121"/>
  <c r="J119"/>
  <c r="J117"/>
  <c r="BK116"/>
  <c r="BK115"/>
  <c r="BK112"/>
  <c r="BK109"/>
  <c r="BK104"/>
  <c r="J103"/>
  <c r="BK102"/>
  <c i="3" r="BK150"/>
  <c r="BK147"/>
  <c r="J125"/>
  <c r="J122"/>
  <c r="BK102"/>
  <c r="BK96"/>
  <c i="2" r="J190"/>
  <c r="BK179"/>
  <c r="BK176"/>
  <c r="BK162"/>
  <c r="BK161"/>
  <c r="BK143"/>
  <c r="J139"/>
  <c r="J126"/>
  <c r="BK107"/>
  <c i="5" r="J88"/>
  <c r="J84"/>
  <c i="4" r="BK155"/>
  <c r="J149"/>
  <c r="BK145"/>
  <c r="BK136"/>
  <c r="J129"/>
  <c r="BK119"/>
  <c r="BK114"/>
  <c r="J113"/>
  <c r="J109"/>
  <c r="BK106"/>
  <c r="BK105"/>
  <c r="J102"/>
  <c r="BK100"/>
  <c r="BK99"/>
  <c r="BK97"/>
  <c r="BK92"/>
  <c i="3" r="BK156"/>
  <c r="J154"/>
  <c r="J152"/>
  <c r="J131"/>
  <c r="J110"/>
  <c r="J105"/>
  <c r="BK100"/>
  <c i="2" r="BK193"/>
  <c r="BK186"/>
  <c r="BK184"/>
  <c r="BK164"/>
  <c r="J162"/>
  <c r="BK153"/>
  <c r="J133"/>
  <c r="BK126"/>
  <c r="J112"/>
  <c r="BK109"/>
  <c i="1" r="AS54"/>
  <c i="5" r="J85"/>
  <c i="4" r="J157"/>
  <c r="BK151"/>
  <c r="BK146"/>
  <c r="J143"/>
  <c r="BK141"/>
  <c r="BK139"/>
  <c r="J137"/>
  <c r="J131"/>
  <c r="BK127"/>
  <c r="J124"/>
  <c r="BK122"/>
  <c r="J120"/>
  <c r="BK111"/>
  <c r="BK110"/>
  <c r="J107"/>
  <c r="J100"/>
  <c r="J96"/>
  <c r="BK95"/>
  <c i="3" r="J156"/>
  <c r="J147"/>
  <c r="BK137"/>
  <c r="BK128"/>
  <c r="J107"/>
  <c r="BK105"/>
  <c r="J100"/>
  <c r="J92"/>
  <c i="2" r="J194"/>
  <c r="BK190"/>
  <c r="J186"/>
  <c r="J170"/>
  <c r="BK158"/>
  <c r="BK149"/>
  <c r="BK119"/>
  <c r="J109"/>
  <c r="J98"/>
  <c r="J96"/>
  <c r="BK94"/>
  <c i="4" r="J158"/>
  <c r="BK157"/>
  <c r="BK156"/>
  <c r="BK147"/>
  <c r="J138"/>
  <c r="BK137"/>
  <c r="J136"/>
  <c r="J135"/>
  <c r="BK134"/>
  <c r="BK133"/>
  <c r="BK131"/>
  <c r="BK125"/>
  <c r="BK124"/>
  <c r="BK121"/>
  <c r="J114"/>
  <c r="BK113"/>
  <c r="J105"/>
  <c r="J104"/>
  <c r="J98"/>
  <c i="3" r="BK154"/>
  <c r="J150"/>
  <c r="J139"/>
  <c r="BK125"/>
  <c r="BK113"/>
  <c i="2" r="J183"/>
  <c r="J175"/>
  <c r="BK170"/>
  <c r="J161"/>
  <c r="BK155"/>
  <c r="J147"/>
  <c r="BK141"/>
  <c r="J105"/>
  <c r="BK96"/>
  <c l="1" r="BK160"/>
  <c r="J160"/>
  <c r="J65"/>
  <c r="R163"/>
  <c r="P192"/>
  <c r="P191"/>
  <c i="3" r="T91"/>
  <c r="T88"/>
  <c r="T87"/>
  <c r="R115"/>
  <c r="R146"/>
  <c i="4" r="P87"/>
  <c r="P126"/>
  <c r="R153"/>
  <c i="2" r="BK138"/>
  <c r="J138"/>
  <c r="J63"/>
  <c r="R174"/>
  <c i="3" r="R104"/>
  <c r="R127"/>
  <c i="4" r="P94"/>
  <c r="R142"/>
  <c i="2" r="R138"/>
  <c r="T160"/>
  <c r="T174"/>
  <c i="3" r="BK104"/>
  <c r="J104"/>
  <c r="J63"/>
  <c r="T115"/>
  <c r="T146"/>
  <c i="4" r="R87"/>
  <c r="T126"/>
  <c r="P153"/>
  <c i="2" r="BK92"/>
  <c r="T138"/>
  <c r="R160"/>
  <c r="T163"/>
  <c r="R192"/>
  <c r="R191"/>
  <c i="3" r="R91"/>
  <c r="R88"/>
  <c r="R87"/>
  <c r="P127"/>
  <c i="4" r="R94"/>
  <c r="T142"/>
  <c i="2" r="R92"/>
  <c r="R91"/>
  <c r="R90"/>
  <c r="P174"/>
  <c i="3" r="P91"/>
  <c r="P88"/>
  <c r="P87"/>
  <c i="1" r="AU56"/>
  <c i="3" r="BK115"/>
  <c r="J115"/>
  <c r="J64"/>
  <c r="BK146"/>
  <c r="J146"/>
  <c r="J66"/>
  <c i="4" r="BK94"/>
  <c r="J94"/>
  <c r="J62"/>
  <c r="R126"/>
  <c r="T153"/>
  <c i="5" r="P83"/>
  <c i="2" r="P92"/>
  <c r="P160"/>
  <c r="P163"/>
  <c r="T192"/>
  <c r="T191"/>
  <c i="3" r="P104"/>
  <c r="P115"/>
  <c r="P146"/>
  <c i="4" r="T94"/>
  <c r="P142"/>
  <c i="5" r="BK83"/>
  <c i="2" r="P138"/>
  <c r="BK163"/>
  <c r="J163"/>
  <c r="J66"/>
  <c r="BK192"/>
  <c r="J192"/>
  <c r="J70"/>
  <c i="3" r="BK91"/>
  <c r="J91"/>
  <c r="J62"/>
  <c r="BK127"/>
  <c r="J127"/>
  <c r="J65"/>
  <c i="4" r="BK87"/>
  <c r="J87"/>
  <c r="J61"/>
  <c r="T87"/>
  <c r="T86"/>
  <c r="T85"/>
  <c r="BK142"/>
  <c r="J142"/>
  <c r="J64"/>
  <c i="5" r="R83"/>
  <c r="R82"/>
  <c r="R89"/>
  <c i="2" r="T92"/>
  <c r="T91"/>
  <c r="T90"/>
  <c r="BK174"/>
  <c r="J174"/>
  <c r="J67"/>
  <c i="3" r="T104"/>
  <c r="T127"/>
  <c i="4" r="BK126"/>
  <c r="J126"/>
  <c r="J63"/>
  <c r="BK153"/>
  <c r="J153"/>
  <c r="J65"/>
  <c i="5" r="T83"/>
  <c r="BK89"/>
  <c r="J89"/>
  <c r="J62"/>
  <c r="P89"/>
  <c r="T89"/>
  <c i="2" r="E80"/>
  <c r="BE98"/>
  <c r="BE100"/>
  <c r="BE153"/>
  <c r="BE162"/>
  <c r="BE164"/>
  <c r="BE179"/>
  <c r="BE186"/>
  <c r="BE193"/>
  <c r="BK135"/>
  <c r="J135"/>
  <c r="J62"/>
  <c i="3" r="F84"/>
  <c r="BE92"/>
  <c r="BE94"/>
  <c r="BE100"/>
  <c r="BE147"/>
  <c i="4" r="F54"/>
  <c r="F82"/>
  <c r="BE102"/>
  <c r="BE140"/>
  <c r="BE143"/>
  <c r="BE154"/>
  <c i="5" r="E72"/>
  <c i="2" r="F87"/>
  <c r="BE126"/>
  <c r="BE155"/>
  <c r="BE175"/>
  <c r="BE176"/>
  <c r="BE178"/>
  <c r="BE181"/>
  <c r="BK189"/>
  <c r="J189"/>
  <c r="J68"/>
  <c i="3" r="BE96"/>
  <c r="BE113"/>
  <c r="BE116"/>
  <c i="4" r="J79"/>
  <c r="BE92"/>
  <c r="BE98"/>
  <c r="BE101"/>
  <c r="BE113"/>
  <c r="BE128"/>
  <c r="BE129"/>
  <c r="BE134"/>
  <c r="BE138"/>
  <c r="BE149"/>
  <c r="BE150"/>
  <c i="5" r="BE88"/>
  <c r="BE90"/>
  <c i="2" r="BE103"/>
  <c r="BE105"/>
  <c r="BE107"/>
  <c r="BE151"/>
  <c r="BE158"/>
  <c r="BE183"/>
  <c r="BE198"/>
  <c i="3" r="BE107"/>
  <c r="BE122"/>
  <c r="BE139"/>
  <c r="BE156"/>
  <c i="4" r="BE111"/>
  <c r="BE116"/>
  <c r="BE120"/>
  <c r="BE125"/>
  <c r="BE127"/>
  <c r="BE139"/>
  <c i="2" r="BE93"/>
  <c r="BE94"/>
  <c r="BE96"/>
  <c r="BE131"/>
  <c r="BE167"/>
  <c r="BE172"/>
  <c r="BE194"/>
  <c i="3" r="J52"/>
  <c r="BE111"/>
  <c r="BE128"/>
  <c r="BE133"/>
  <c i="4" r="J54"/>
  <c r="BE88"/>
  <c r="BE95"/>
  <c r="BE96"/>
  <c r="BE99"/>
  <c r="BE107"/>
  <c r="BE133"/>
  <c i="5" r="J52"/>
  <c r="BE84"/>
  <c r="BE86"/>
  <c i="2" r="BE136"/>
  <c r="BE139"/>
  <c r="BE149"/>
  <c r="BE161"/>
  <c i="3" r="E48"/>
  <c r="BE110"/>
  <c r="BE119"/>
  <c r="BE143"/>
  <c i="4" r="J55"/>
  <c r="BE106"/>
  <c r="BE108"/>
  <c r="BE110"/>
  <c r="BE123"/>
  <c r="BE130"/>
  <c r="BE132"/>
  <c r="BE137"/>
  <c r="BE156"/>
  <c r="BE157"/>
  <c r="BE158"/>
  <c i="5" r="F55"/>
  <c r="BE85"/>
  <c i="2" r="BE112"/>
  <c r="BE119"/>
  <c r="BE147"/>
  <c r="BE170"/>
  <c r="BE190"/>
  <c r="BK157"/>
  <c r="J157"/>
  <c r="J64"/>
  <c i="3" r="BE102"/>
  <c r="BE125"/>
  <c r="BE131"/>
  <c r="BE137"/>
  <c i="4" r="BE97"/>
  <c r="BE100"/>
  <c r="BE103"/>
  <c r="BE104"/>
  <c r="BE105"/>
  <c r="BE114"/>
  <c r="BE115"/>
  <c r="BE122"/>
  <c r="BE124"/>
  <c r="BE151"/>
  <c i="5" r="BE91"/>
  <c r="BE92"/>
  <c r="BK87"/>
  <c r="J87"/>
  <c r="J61"/>
  <c i="2" r="BE141"/>
  <c i="3" r="BE98"/>
  <c r="BE105"/>
  <c r="BE109"/>
  <c r="BE150"/>
  <c i="4" r="E48"/>
  <c r="BE90"/>
  <c r="BE109"/>
  <c r="BE117"/>
  <c r="BE118"/>
  <c r="BE119"/>
  <c r="BE121"/>
  <c r="BE136"/>
  <c r="BE145"/>
  <c r="BE146"/>
  <c r="BE147"/>
  <c r="BE148"/>
  <c r="BE155"/>
  <c i="2" r="J52"/>
  <c r="BE109"/>
  <c r="BE133"/>
  <c r="BE143"/>
  <c r="BE184"/>
  <c r="BE196"/>
  <c r="BE200"/>
  <c i="3" r="BE90"/>
  <c r="BE136"/>
  <c r="BE152"/>
  <c r="BE154"/>
  <c r="BK89"/>
  <c r="BK88"/>
  <c r="J88"/>
  <c r="J60"/>
  <c r="BK155"/>
  <c r="J155"/>
  <c r="J67"/>
  <c i="4" r="BE112"/>
  <c r="BE131"/>
  <c r="BE135"/>
  <c r="BE141"/>
  <c r="BE144"/>
  <c r="BE152"/>
  <c i="2" r="F35"/>
  <c i="1" r="BB55"/>
  <c i="4" r="F34"/>
  <c i="1" r="BA57"/>
  <c i="2" r="J34"/>
  <c i="1" r="AW55"/>
  <c i="5" r="F37"/>
  <c i="1" r="BD58"/>
  <c i="5" r="J34"/>
  <c i="1" r="AW58"/>
  <c i="3" r="F37"/>
  <c i="1" r="BD56"/>
  <c i="4" r="F36"/>
  <c i="1" r="BC57"/>
  <c i="5" r="F36"/>
  <c i="1" r="BC58"/>
  <c i="5" r="F34"/>
  <c i="1" r="BA58"/>
  <c i="3" r="F34"/>
  <c i="1" r="BA56"/>
  <c i="3" r="F36"/>
  <c i="1" r="BC56"/>
  <c i="5" r="F35"/>
  <c i="1" r="BB58"/>
  <c i="3" r="F35"/>
  <c i="1" r="BB56"/>
  <c i="4" r="F37"/>
  <c i="1" r="BD57"/>
  <c i="4" r="F35"/>
  <c i="1" r="BB57"/>
  <c i="2" r="F36"/>
  <c i="1" r="BC55"/>
  <c i="3" r="J34"/>
  <c i="1" r="AW56"/>
  <c i="2" r="F37"/>
  <c i="1" r="BD55"/>
  <c i="2" r="F34"/>
  <c i="1" r="BA55"/>
  <c i="4" r="J34"/>
  <c i="1" r="AW57"/>
  <c i="5" l="1" r="BK82"/>
  <c r="J82"/>
  <c r="T82"/>
  <c i="4" r="P86"/>
  <c r="P85"/>
  <c i="1" r="AU57"/>
  <c i="5" r="P82"/>
  <c i="1" r="AU58"/>
  <c i="4" r="R86"/>
  <c r="R85"/>
  <c i="2" r="P91"/>
  <c r="P90"/>
  <c i="1" r="AU55"/>
  <c i="2" r="BK91"/>
  <c r="J91"/>
  <c r="J60"/>
  <c r="J92"/>
  <c r="J61"/>
  <c i="3" r="BK87"/>
  <c r="J87"/>
  <c i="4" r="BK86"/>
  <c r="J86"/>
  <c r="J60"/>
  <c i="3" r="J89"/>
  <c r="J61"/>
  <c i="2" r="BK191"/>
  <c r="J191"/>
  <c r="J69"/>
  <c i="5" r="J83"/>
  <c r="J60"/>
  <c r="J30"/>
  <c i="1" r="AG58"/>
  <c i="4" r="J33"/>
  <c i="1" r="AV57"/>
  <c r="AT57"/>
  <c i="5" r="F33"/>
  <c i="1" r="AZ58"/>
  <c r="BB54"/>
  <c r="AX54"/>
  <c i="2" r="J33"/>
  <c i="1" r="AV55"/>
  <c r="AT55"/>
  <c r="BC54"/>
  <c r="AY54"/>
  <c i="4" r="F33"/>
  <c i="1" r="AZ57"/>
  <c i="3" r="J30"/>
  <c i="1" r="AG56"/>
  <c i="3" r="F33"/>
  <c i="1" r="AZ56"/>
  <c r="BA54"/>
  <c r="AW54"/>
  <c r="AK30"/>
  <c i="2" r="F33"/>
  <c i="1" r="AZ55"/>
  <c r="BD54"/>
  <c r="W33"/>
  <c i="3" r="J33"/>
  <c i="1" r="AV56"/>
  <c r="AT56"/>
  <c i="5" r="J33"/>
  <c i="1" r="AV58"/>
  <c r="AT58"/>
  <c i="3" l="1" r="J39"/>
  <c i="5" r="J39"/>
  <c i="2" r="BK90"/>
  <c r="J90"/>
  <c r="J59"/>
  <c i="4" r="BK85"/>
  <c r="J85"/>
  <c i="3" r="J59"/>
  <c i="5" r="J59"/>
  <c i="1" r="AN58"/>
  <c r="AN56"/>
  <c r="AZ54"/>
  <c r="W29"/>
  <c r="W31"/>
  <c r="W30"/>
  <c r="W32"/>
  <c r="AU54"/>
  <c i="4" r="J30"/>
  <c i="1" r="AG57"/>
  <c r="AN57"/>
  <c i="4" l="1" r="J59"/>
  <c r="J39"/>
  <c i="2" r="J30"/>
  <c i="1" r="AG55"/>
  <c r="AN55"/>
  <c r="AV54"/>
  <c r="AK29"/>
  <c i="2" l="1" r="J39"/>
  <c i="1" r="AT54"/>
  <c r="AG54"/>
  <c r="AN54"/>
  <c l="1"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<sst xmlns="http://schemas.openxmlformats.org/spreadsheetml/2006/main">
  <si>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</si>
  <si>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</si>
  <si>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</si>
  <si>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</si>
  <si>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</si>
  <si>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{6367e5ca-936f-450d-9b0c-6cf82739bb51}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</si>
  <si>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</si>
  <si>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</si>
  <si>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</si>
  <si>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</si>
  <si>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</si>
  <si>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</si>
  <si>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</si>
  <si>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</si>
  <si>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</si>
  <si>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</si>
  <si>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</si>
  <si>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Klatovy, rozvod SCZT Rozvoj 106-107</t>
  </si>
  <si>
    <t>KSO:</t>
  </si>
  <si>
    <t/>
  </si>
  <si>
    <t>CC-CZ:</t>
  </si>
  <si>
    <t>Místo:</t>
  </si>
  <si>
    <t>Klatovy</t>
  </si>
  <si>
    <t>Datum:</t>
  </si>
  <si>
    <t>29. 9. 2020</t>
  </si>
  <si>
    <t>Zadavatel:</t>
  </si>
  <si>
    <t>IČ:</t>
  </si>
  <si>
    <t>49760660</t>
  </si>
  <si>
    <t>KLATOVSKÁ TEPLÁRNA a.s.</t>
  </si>
  <si>
    <t>DIČ:</t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</si>
  <si>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</si>
  <si>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</si>
  <si>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</si>
  <si>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</si>
  <si>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</si>
  <si>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</si>
  <si>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</si>
  <si>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</si>
  <si>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>Ing. Lada Franková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</si>
  <si>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</si>
  <si>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</si>
  <si>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</si>
  <si>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</si>
  <si>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</si>
  <si>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</si>
  <si>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</si>
  <si>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</si>
  <si>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</si>
  <si>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</si>
  <si>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</si>
  <si>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</si>
  <si>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</si>
  <si>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</si>
  <si>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</si>
  <si>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</si>
  <si>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</si>
  <si>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</si>
  <si>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</si>
  <si>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</si>
  <si>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</si>
  <si>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</si>
  <si>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</si>
  <si>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</si>
  <si>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</si>
  <si>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</si>
  <si>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</si>
  <si>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</si>
  <si>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</si>
  <si>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</si>
  <si>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</si>
  <si>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</si>
  <si>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</si>
  <si>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</si>
  <si>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</si>
  <si>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</si>
  <si>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</si>
  <si>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</si>
  <si>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</si>
  <si>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</si>
  <si>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</si>
  <si>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</t>
  </si>
  <si>
    <t>Bourání stávajícího kanálu a zemní práce</t>
  </si>
  <si>
    <t>STA</t>
  </si>
  <si>
    <t>1</t>
  </si>
  <si>
    <t>{983440cd-d552-4629-877e-42337d3d69a3}</t>
  </si>
  <si>
    <t>827 4</t>
  </si>
  <si>
    <t>2</t>
  </si>
  <si>
    <t>C</t>
  </si>
  <si>
    <t>Vyspravení povrchů po pokládce</t>
  </si>
  <si>
    <t>{5e62ae56-770c-4848-b09d-4b439775c494}</t>
  </si>
  <si>
    <t>Potrubí - teplovod</t>
  </si>
  <si>
    <t>{2b7dd427-ec5f-414a-a3c2-92cdd511f140}</t>
  </si>
  <si>
    <t>E</t>
  </si>
  <si>
    <t>VRN</t>
  </si>
  <si>
    <t>{61fd40ed-00ca-418c-9cba-df27123d6b46}</t>
  </si>
  <si>
    <t>KRYCÍ LIST SOUPISU PRACÍ</t>
  </si>
  <si>
    <t>Objekt:</t>
  </si>
  <si>
    <t>B - Bourání stávajícího kanálu a zemní práce</t>
  </si>
  <si>
    <t>221</t>
  </si>
  <si>
    <t>CZ-CPV:</t>
  </si>
  <si>
    <t>45000000-7</t>
  </si>
  <si>
    <t>CZ-CPA:</t>
  </si>
  <si>
    <t>42.2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</si>
  <si>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</si>
  <si>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</si>
  <si>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</si>
  <si>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</si>
  <si>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</si>
  <si>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</si>
  <si>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</si>
  <si>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4-1 - Vyčištění kanálu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</si>
  <si>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</si>
  <si>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</si>
  <si>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</si>
  <si>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</si>
  <si>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</si>
  <si>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</si>
  <si>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</si>
  <si>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</si>
  <si>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</si>
  <si>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</si>
  <si>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</si>
  <si>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</si>
  <si>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</si>
  <si>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</si>
  <si>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</si>
  <si>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</si>
  <si>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</si>
  <si>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</si>
  <si>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</si>
  <si>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</si>
  <si>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</si>
  <si>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</si>
  <si>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</si>
  <si>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</si>
  <si>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</si>
  <si>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112101104</t>
  </si>
  <si>
    <t>Odstranění stromů s odřezáním kmene a s odvětvením listnatých, průměru kmene přes 700 do 900 mm</t>
  </si>
  <si>
    <t>kus</t>
  </si>
  <si>
    <t>CS ÚRS 2020 02</t>
  </si>
  <si>
    <t>4</t>
  </si>
  <si>
    <t>-625951615</t>
  </si>
  <si>
    <t>113106126</t>
  </si>
  <si>
    <t>Rozebrání dlažeb komunikací pro pěší s přemístěním hmot na skládku na vzdálenost do 3 m nebo s naložením na dopravní prostředek s ložem z kameniva nebo živice a s jakoukoliv výplní spár ručně z vegetační dlažby plastové</t>
  </si>
  <si>
    <t>m2</t>
  </si>
  <si>
    <t>-1906638839</t>
  </si>
  <si>
    <t>VV</t>
  </si>
  <si>
    <t>" viz koordinační situace" 2,5*3</t>
  </si>
  <si>
    <t>3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</si>
  <si>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</si>
  <si>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</si>
  <si>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-800064399</t>
  </si>
  <si>
    <t>" živice chodník"11,7+12,1*1,6</t>
  </si>
  <si>
    <t>113107043</t>
  </si>
  <si>
    <t>Odstranění podkladů nebo krytů při překopech inženýrských sítí s přemístěním hmot na skládku ve vzdálenosti do 3 m nebo s naložením na dopravní prostředek ručně živičných, o tl. vrstvy přes 100 do 150 mm</t>
  </si>
  <si>
    <t>-2139264543</t>
  </si>
  <si>
    <t>" živice komunikace" (10,1+13,5)/2*2,85</t>
  </si>
  <si>
    <t>5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</si>
  <si>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</si>
  <si>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</si>
  <si>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</si>
  <si>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-18365739</t>
  </si>
  <si>
    <t>" kolem zatravň" 2*3+0,8</t>
  </si>
  <si>
    <t>" kolem živice chodník" 12,1*2+2*4,5</t>
  </si>
  <si>
    <t>6</t>
  </si>
  <si>
    <t>113203111</t>
  </si>
  <si>
    <t>Vytrhání obrub s vybouráním lože, s přemístěním hmot na skládku na vzdálenost do 3 m nebo s naložením na dopravní prostředek z dlažebních kostek - žulové kvádry</t>
  </si>
  <si>
    <t>-627774488</t>
  </si>
  <si>
    <t>" žulové kvádry kolem komunikace" 3+4,5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</si>
  <si>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</si>
  <si>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</si>
  <si>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</si>
  <si>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-1469857331</t>
  </si>
  <si>
    <t xml:space="preserve">" 4 křížení na délku 5m"  4*5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</si>
  <si>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</si>
  <si>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</si>
  <si>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</si>
  <si>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1135169920</t>
  </si>
  <si>
    <t>"6 křížení na délku 5m"6*5</t>
  </si>
  <si>
    <t>9</t>
  </si>
  <si>
    <t>121112003</t>
  </si>
  <si>
    <t>Sejmutí ornice ručně při souvislé ploše, tl. vrstvy do 200 mm</t>
  </si>
  <si>
    <t>-872359748</t>
  </si>
  <si>
    <t>" strana rozvoj 106" 3*3,5+9+6,5</t>
  </si>
  <si>
    <t>"strana 107" 12,1*(0,5+0,6)+3,1*1,7</t>
  </si>
  <si>
    <t>10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</si>
  <si>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</si>
  <si>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</si>
  <si>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m3</t>
  </si>
  <si>
    <t>577150464</t>
  </si>
  <si>
    <t>" 50% hloubení ručně"</t>
  </si>
  <si>
    <t>" pod trávou" (1,6+1,15)/2*(0,7*3,5+1,05*3+1,15*3,6+1,1*3,6)</t>
  </si>
  <si>
    <t>"pod zatravňov. dlažbou" (1,6+1,15)/2*2,5*0,975</t>
  </si>
  <si>
    <t>"pod živice chodník" (1,6+1,15)/2*(1,225*3,3+1,425*12,1)</t>
  </si>
  <si>
    <t>"pod živice komunik" (1,6+1,15)/2*1,35*12,15</t>
  </si>
  <si>
    <t>74,01*0,5 'Přepočtené koeficientem množství</t>
  </si>
  <si>
    <t>11</t>
  </si>
  <si>
    <t>132251252</t>
  </si>
  <si>
    <t>Hloubení nezapažených rýh šířky přes 800 do 2 000 mm strojně s urovnáním dna do předepsaného profilu a spádu v hornině třídy těžitelnosti I skupiny 3 přes 20 do 50 m3</t>
  </si>
  <si>
    <t>-1867448746</t>
  </si>
  <si>
    <t>12</t>
  </si>
  <si>
    <t>174152101</t>
  </si>
  <si>
    <t>Zásyp sypaninou z jakékoliv horniny při překopech inženýrských sítí strojně objemu do 30 m3 s uložením výkopku ve vrstvách se zhutněním jam, šachet, rýh nebo kolem objektů v těchto vykopávkách</t>
  </si>
  <si>
    <t>-350151004</t>
  </si>
  <si>
    <t>" odstraněné zpevněné povrchy" (31+7,5)*0,075+(33,6+44,58)*0,15</t>
  </si>
  <si>
    <t>" hloubení ruční a strojní" 37,005*2</t>
  </si>
  <si>
    <t>" nové skladby substrát"-(0,75+4,458 )</t>
  </si>
  <si>
    <t>"nov</t>
  </si>
  <si>
    <t>13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</si>
  <si>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</si>
  <si>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</si>
  <si>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788644595</t>
  </si>
  <si>
    <t>"kolem potrubí změřeno "(0,32-(3,14*0,08*0,08*2+3,14*0,07*0,07+3,14*0,06*0,06))*(9,13+29,37+4,43)</t>
  </si>
  <si>
    <t>14</t>
  </si>
  <si>
    <t>M</t>
  </si>
  <si>
    <t>58337308</t>
  </si>
  <si>
    <t>štěrkopísek frakce 0/2</t>
  </si>
  <si>
    <t>t</t>
  </si>
  <si>
    <t>1807452378</t>
  </si>
  <si>
    <t>10,866*2 'Přepočtené koeficientem množství</t>
  </si>
  <si>
    <t>Vodorovné konstrukce</t>
  </si>
  <si>
    <t>451573111</t>
  </si>
  <si>
    <t>Lože pod potrubí, stoky a drobné objekty v otevřeném výkopu z písku a štěrkopísku</t>
  </si>
  <si>
    <t>-386899533</t>
  </si>
  <si>
    <t>" pod potrubí v kanále" 0,95*(29,37+9,13-0,95+4,43-0,95)*0,15</t>
  </si>
  <si>
    <t>4-1</t>
  </si>
  <si>
    <t>Vyčištění kanálu</t>
  </si>
  <si>
    <t>16</t>
  </si>
  <si>
    <t>963012510</t>
  </si>
  <si>
    <t>Bourání stropů z desek nebo panelů železobetonových prefabrikovaných s dutinami z desek, š. do 300 mm tl. do 140 mm</t>
  </si>
  <si>
    <t>-514484549</t>
  </si>
  <si>
    <t>(9,13+29,37+4,43)*0,1*1,2</t>
  </si>
  <si>
    <t>17</t>
  </si>
  <si>
    <t>964076211</t>
  </si>
  <si>
    <t>Vybourání válcovaných nosníků uložených ve zdivu betonovém nebo kamenném na maltu cementovou délky do 4 m, hmotnosti do 10 kg/m</t>
  </si>
  <si>
    <t>1477785571</t>
  </si>
  <si>
    <t>"u 80" 8,65*2*0,001*1*(41/2+1)</t>
  </si>
  <si>
    <t>18</t>
  </si>
  <si>
    <t>767996805</t>
  </si>
  <si>
    <t>Demontáž ostatních zámečnických konstrukcí o hmotnosti jednotlivých dílů rozebráním přes 500 kg</t>
  </si>
  <si>
    <t>kg</t>
  </si>
  <si>
    <t>-1457681567</t>
  </si>
  <si>
    <t>"u 120" 13,4*2*41</t>
  </si>
  <si>
    <t>"u140" 16*2*2*41</t>
  </si>
  <si>
    <t>"u 100" 10,6*2*41</t>
  </si>
  <si>
    <t>19</t>
  </si>
  <si>
    <t>713410843</t>
  </si>
  <si>
    <t>Odstranění tepelné izolace potrubí a ohybů pásy nebo rohožemi s povrchovou úpravou hliníkovou fólií připevněnými ocelovým drátem ohybů, tloušťka izolace přes 50 mm</t>
  </si>
  <si>
    <t>728855861</t>
  </si>
  <si>
    <t>" izolace stávajícího potrubí" 41*3</t>
  </si>
  <si>
    <t>20</t>
  </si>
  <si>
    <t>733120819</t>
  </si>
  <si>
    <t>Demontáž potrubí z trubek ocelových hladkých Ø přes 38 do 60,3</t>
  </si>
  <si>
    <t>-1244188670</t>
  </si>
  <si>
    <t>2*41</t>
  </si>
  <si>
    <t>733120826</t>
  </si>
  <si>
    <t>Demontáž potrubí z trubek ocelových hladkých Ø přes 60,3 do 89</t>
  </si>
  <si>
    <t>686682990</t>
  </si>
  <si>
    <t>22</t>
  </si>
  <si>
    <t>711131811</t>
  </si>
  <si>
    <t>Odstranění izolace proti zemní vlhkosti na ploše vodorovné V</t>
  </si>
  <si>
    <t>-1983762243</t>
  </si>
  <si>
    <t>" zakrytí kanálu vod" (9,13+29,37+4,43)*1,1*2</t>
  </si>
  <si>
    <t>23</t>
  </si>
  <si>
    <t>711131821</t>
  </si>
  <si>
    <t>Odstranění izolace proti zemní vlhkosti na ploše svislé S</t>
  </si>
  <si>
    <t>403747642</t>
  </si>
  <si>
    <t>" zakrytí kanálu svisle" (9,13+29,37+4,43)*2*0,3</t>
  </si>
  <si>
    <t>Úpravy povrchů, podlahy a osazování výplní</t>
  </si>
  <si>
    <t>24</t>
  </si>
  <si>
    <t>622111111</t>
  </si>
  <si>
    <t>Vyspravení povrchu vnějších ploch konstrukcí s rozetřením vysprávky do ztracena maltou cementovou celoplošně stěn</t>
  </si>
  <si>
    <t>-799448610</t>
  </si>
  <si>
    <t>" vnější strany 2x2m zaústění do objektů" 2*2*2</t>
  </si>
  <si>
    <t>Trubní vedení</t>
  </si>
  <si>
    <t>25</t>
  </si>
  <si>
    <t>899914112</t>
  </si>
  <si>
    <t>Montáž ocelové chráničky v otevřeném výkopu vnějšího průměru D 219 x 10 mm</t>
  </si>
  <si>
    <t>-1510157327</t>
  </si>
  <si>
    <t>26</t>
  </si>
  <si>
    <t>14011106</t>
  </si>
  <si>
    <t>trubka ocelová bezešvá hladká jakost 11 353 219x6,3mm</t>
  </si>
  <si>
    <t>137758201</t>
  </si>
  <si>
    <t>Ostatní konstrukce a práce, bourání</t>
  </si>
  <si>
    <t>27</t>
  </si>
  <si>
    <t>919735112</t>
  </si>
  <si>
    <t>Řezání stávajícího živičného krytu nebo podkladu hloubky přes 50 do 100 mm</t>
  </si>
  <si>
    <t>1127204044</t>
  </si>
  <si>
    <t>" kolem živice chodník" 6,5+2,5+0,9</t>
  </si>
  <si>
    <t>"kolem živice chodník řez před dokončením" 6,5+2,5+0,9</t>
  </si>
  <si>
    <t>28</t>
  </si>
  <si>
    <t>919735113</t>
  </si>
  <si>
    <t>Řezání stávajícího živičného krytu nebo podkladu hloubky přes 100 do 150 mm</t>
  </si>
  <si>
    <t>1457396493</t>
  </si>
  <si>
    <t>"živice komunikace" 13,5+10,1</t>
  </si>
  <si>
    <t>"kolem živice chodník řez před dokončením" 13,5+10,1</t>
  </si>
  <si>
    <t>29</t>
  </si>
  <si>
    <t>965043341</t>
  </si>
  <si>
    <t>Bourání mazanin betonových s potěrem nebo teracem tl. do 100 mm, plochy přes 4 m2</t>
  </si>
  <si>
    <t>936672727</t>
  </si>
  <si>
    <t>"cementový potěr + mazanina"(9,13+29,37+4,43)*1,1*0,1</t>
  </si>
  <si>
    <t>30</t>
  </si>
  <si>
    <t>979071012</t>
  </si>
  <si>
    <t>Očištění vybouraných dlažebních kostek při překopech inženýrských sítí od spojovacího materiálu, s přemístěním hmot na skládku na vzdálenost do 3 m nebo s naložením na dopravní prostředek velkých, s původním vyplněním spár živicí nebo cementovou maltou</t>
  </si>
  <si>
    <t>-15614283</t>
  </si>
  <si>
    <t>" žulové kvádry" 7,5*0,3</t>
  </si>
  <si>
    <t>997</t>
  </si>
  <si>
    <t>Přesun sutě</t>
  </si>
  <si>
    <t>31</t>
  </si>
  <si>
    <t>997013501</t>
  </si>
  <si>
    <t>Odvoz suti a vybouraných hmot na skládku nebo meziskládku se složením, na vzdálenost do 1 km</t>
  </si>
  <si>
    <t>-314464480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</si>
  <si>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</si>
  <si>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</si>
  <si>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</si>
  <si>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1981793318</t>
  </si>
  <si>
    <t>55,958*10 'Přepočtené koeficientem množství</t>
  </si>
  <si>
    <t>33</t>
  </si>
  <si>
    <t>997002611</t>
  </si>
  <si>
    <t>Nakládání suti a vybouraných hmot na dopravní prostředek pro vodorovné přemístění</t>
  </si>
  <si>
    <t>-1631113465</t>
  </si>
  <si>
    <t>34</t>
  </si>
  <si>
    <t>997013813</t>
  </si>
  <si>
    <t>Poplatek za uložení stavebního odpadu na skládce (skládkovné) z plastických hmot zatříděného do Katalogu odpadů pod kódem 17 02 03</t>
  </si>
  <si>
    <t>361729537</t>
  </si>
  <si>
    <t>"zatravnění"0,675</t>
  </si>
  <si>
    <t>35</t>
  </si>
  <si>
    <t>997013814</t>
  </si>
  <si>
    <t>Poplatek za uložení stavebního odpadu na skládce (skládkovné) z izolačních materiálů zatříděného do Katalogu odpadů pod kódem 17 06 04</t>
  </si>
  <si>
    <t>553551182</t>
  </si>
  <si>
    <t>" izolace potrubí" 0,926</t>
  </si>
  <si>
    <t>36</t>
  </si>
  <si>
    <t>997013861</t>
  </si>
  <si>
    <t>Poplatek za uložení stavebního odpadu na recyklační skládce (skládkovné) z prostého betonu zatříděného do Katalogu odpadů pod kódem 17 01 01</t>
  </si>
  <si>
    <t>20347756</t>
  </si>
  <si>
    <t>37</t>
  </si>
  <si>
    <t>997013862</t>
  </si>
  <si>
    <t>Poplatek za uložení stavebního odpadu na recyklační skládce (skládkovné) z armovaného betonu zatříděného do Katalogu odpadů pod kódem 17 01 01</t>
  </si>
  <si>
    <t>-1529121973</t>
  </si>
  <si>
    <t>10,819+10,388</t>
  </si>
  <si>
    <t>38</t>
  </si>
  <si>
    <t>997013875</t>
  </si>
  <si>
    <t>Poplatek za uložení stavebního odpadu na recyklační skládce (skládkovné) asfaltového bez obsahu dehtu zatříděného do Katalogu odpadů pod kódem 17 03 02</t>
  </si>
  <si>
    <t>954240221</t>
  </si>
  <si>
    <t>"živice" 6,833+10,627</t>
  </si>
  <si>
    <t>"lepenka" 0,378+0,116</t>
  </si>
  <si>
    <t>998</t>
  </si>
  <si>
    <t>Přesun hmot</t>
  </si>
  <si>
    <t>39</t>
  </si>
  <si>
    <t>998272201</t>
  </si>
  <si>
    <t>Přesun hmot pro trubní vedení z ocelových trub svařovaných pro vodovody, plynovody, teplovody, shybky, produktovody v otevřeném výkopu dopravní vzdálenost do 15 m</t>
  </si>
  <si>
    <t>425498295</t>
  </si>
  <si>
    <t>PSV</t>
  </si>
  <si>
    <t>Práce a dodávky PSV</t>
  </si>
  <si>
    <t>711</t>
  </si>
  <si>
    <t>Izolace proti vodě, vlhkosti a plynům</t>
  </si>
  <si>
    <t>40</t>
  </si>
  <si>
    <t>711112001</t>
  </si>
  <si>
    <t>Provedení izolace proti zemní vlhkosti natěradly a tmely za studena na ploše svislé S nátěrem penetračním</t>
  </si>
  <si>
    <t>-1091634387</t>
  </si>
  <si>
    <t>41</t>
  </si>
  <si>
    <t>11163150</t>
  </si>
  <si>
    <t>lak penetrační asfaltový</t>
  </si>
  <si>
    <t>-2134374403</t>
  </si>
  <si>
    <t>8*0,00035 'Přepočtené koeficientem množství</t>
  </si>
  <si>
    <t>42</t>
  </si>
  <si>
    <t>711192202</t>
  </si>
  <si>
    <t>Provedení izolace proti zemní vlhkosti hydroizolační stěrkou na ploše svislé S dvouvrstvá na zdivu</t>
  </si>
  <si>
    <t>-1014867714</t>
  </si>
  <si>
    <t>43</t>
  </si>
  <si>
    <t>58581003</t>
  </si>
  <si>
    <t>stěrka izolační minerální odolná tlakové vodě</t>
  </si>
  <si>
    <t>1879974112</t>
  </si>
  <si>
    <t>8*4,5 'Přepočtené koeficientem množství</t>
  </si>
  <si>
    <t>44</t>
  </si>
  <si>
    <t>998711101</t>
  </si>
  <si>
    <t>Přesun hmot pro izolace proti vodě, vlhkosti a plynům stanovený z hmotnosti přesunovaného materiálu vodorovná dopravní vzdálenost do 50 m v objektech výšky do 6 m</t>
  </si>
  <si>
    <t>-17041968</t>
  </si>
  <si>
    <t>C - Vyspravení povrchů po pokládce</t>
  </si>
  <si>
    <t xml:space="preserve">    5-1 - Zatravňovací dlažba - plast</t>
  </si>
  <si>
    <t xml:space="preserve">    5-2 - Komunikace - živičná</t>
  </si>
  <si>
    <t xml:space="preserve">    5-3 - Komunikace pro pěší - živičná</t>
  </si>
  <si>
    <t xml:space="preserve">    5-4 - Zeleň</t>
  </si>
  <si>
    <t>171152501</t>
  </si>
  <si>
    <t>Zhutnění podloží pod násypy z rostlé horniny třídy těžitelnosti I a II, skupiny 1 až 4 z hornin soudružných a nesoudržných</t>
  </si>
  <si>
    <t>866154509</t>
  </si>
  <si>
    <t>5-1</t>
  </si>
  <si>
    <t>Zatravňovací dlažba - plast</t>
  </si>
  <si>
    <t>593531211</t>
  </si>
  <si>
    <t>Kladení dlažby z plastových vegetačních tvárnic komunikací pro pěší s vyrovnávací vrstvou z kameniva tl. do 20 mm a s vyplněním vegetačních otvorů bez zámku tl. do 60 mm, pro plochy do 50 m2</t>
  </si>
  <si>
    <t>1879994633</t>
  </si>
  <si>
    <t>" viz koordinační situace vegetační dlaždice" 2,5*3</t>
  </si>
  <si>
    <t>56245141</t>
  </si>
  <si>
    <t>dlažba zatravňovací recyklovaný PE nosnost 350t/m2 330x330x50mm</t>
  </si>
  <si>
    <t>892478513</t>
  </si>
  <si>
    <t>7,5*1,01 'Přepočtené koeficientem množství</t>
  </si>
  <si>
    <t>180405111</t>
  </si>
  <si>
    <t>Založení trávníků ve vegetačních dlaždicích nebo prefabrikátech výsevem semene v rovině nebo na svahu do 1:5</t>
  </si>
  <si>
    <t>-2067299751</t>
  </si>
  <si>
    <t>00572410</t>
  </si>
  <si>
    <t>osivo směs travní parková</t>
  </si>
  <si>
    <t>-952779219</t>
  </si>
  <si>
    <t>7,5*0,015 'Přepočtené koeficientem množství</t>
  </si>
  <si>
    <t>181006111</t>
  </si>
  <si>
    <t>Rozprostření zemin schopných zúrodnění v rovině a ve sklonu do 1:5, tloušťka vrstvy do 0,10 m</t>
  </si>
  <si>
    <t>1716493169</t>
  </si>
  <si>
    <t>10371500</t>
  </si>
  <si>
    <t>substrát pro trávníky VL</t>
  </si>
  <si>
    <t>-1519270890</t>
  </si>
  <si>
    <t>7,5*0,1</t>
  </si>
  <si>
    <t>5-2</t>
  </si>
  <si>
    <t>Komunikace - živičná</t>
  </si>
  <si>
    <t>564861111</t>
  </si>
  <si>
    <t>Podklad ze štěrkodrti ŠD s rozprostřením a zhutněním, po zhutnění tl. 200 mm</t>
  </si>
  <si>
    <t>1829402403</t>
  </si>
  <si>
    <t>1,5*13,6</t>
  </si>
  <si>
    <t>564952111</t>
  </si>
  <si>
    <t>Podklad z mechanicky zpevněného kameniva MZK (minerální beton) s rozprostřením a s hutněním, po zhutnění tl. 150 mm</t>
  </si>
  <si>
    <t>1041811380</t>
  </si>
  <si>
    <t>13,6*1,5</t>
  </si>
  <si>
    <t>565165111</t>
  </si>
  <si>
    <t>Asfaltový beton vrstva podkladní ACP 16 (obalované kamenivo střednězrnné - OKS) s rozprostřením a zhutněním v pruhu šířky přes 1,5 do 3 m, po zhutnění tl. 80 mm</t>
  </si>
  <si>
    <t>-1497289195</t>
  </si>
  <si>
    <t>573231111</t>
  </si>
  <si>
    <t>Postřik spojovací PS bez posypu kamenivem ze silniční emulze, v množství 0,70 kg/m2</t>
  </si>
  <si>
    <t>927279037</t>
  </si>
  <si>
    <t>577134131</t>
  </si>
  <si>
    <t>Asfaltový beton vrstva obrusná ACO 11 (ABS) s rozprostřením a se zhutněním z modifikovaného asfaltu v pruhu šířky přes do 1,5 do 3 m, po zhutnění tl. 40 mm</t>
  </si>
  <si>
    <t>1218953469</t>
  </si>
  <si>
    <t>" komunikace" 2,8*13,6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</si>
  <si>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</si>
  <si>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</si>
  <si>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-309814418</t>
  </si>
  <si>
    <t>"komunikace"10+13,5</t>
  </si>
  <si>
    <t>5-3</t>
  </si>
  <si>
    <t>Komunikace pro pěší - živičná</t>
  </si>
  <si>
    <t>564231111</t>
  </si>
  <si>
    <t>Podklad nebo podsyp ze štěrkopísku ŠP s rozprostřením, vlhčením a zhutněním, po zhutnění tl. 100 mm</t>
  </si>
  <si>
    <t>616540441</t>
  </si>
  <si>
    <t>31,06*1,1 'Přepočtené koeficientem množství</t>
  </si>
  <si>
    <t>566901261</t>
  </si>
  <si>
    <t>Vyspravení podkladu po překopech inženýrských sítí plochy přes 15 m2 s rozprostřením a zhutněním obalovaným kamenivem ACP (OK) tl. 100 mm</t>
  </si>
  <si>
    <t>-106068804</t>
  </si>
  <si>
    <t>577123111</t>
  </si>
  <si>
    <t>Asfaltový beton vrstva obrusná ACO 8 (ABJ) s rozprostřením a se zhutněním z nemodifikovaného asfaltu v pruhu šířky do 3 m, po zhutnění tl. 30 mm</t>
  </si>
  <si>
    <t>-2114528986</t>
  </si>
  <si>
    <t>-67528119</t>
  </si>
  <si>
    <t>" chodník" 6,5+4+2</t>
  </si>
  <si>
    <t>5-4</t>
  </si>
  <si>
    <t>Zeleň</t>
  </si>
  <si>
    <t>1284271507</t>
  </si>
  <si>
    <t>1107702877</t>
  </si>
  <si>
    <t>44,58*0,1</t>
  </si>
  <si>
    <t>181351003</t>
  </si>
  <si>
    <t>Rozprostření a urovnání ornice v rovině nebo ve svahu sklonu do 1:5 strojně při souvislé ploše do 100 m2, tl. vrstvy do 200 mm</t>
  </si>
  <si>
    <t>-882245132</t>
  </si>
  <si>
    <t>181411131</t>
  </si>
  <si>
    <t>Založení trávníku na půdě předem připravené plochy do 1000 m2 výsevem včetně utažení parkového v rovině nebo na svahu do 1:5</t>
  </si>
  <si>
    <t>982008761</t>
  </si>
  <si>
    <t>00572420</t>
  </si>
  <si>
    <t>osivo směs travní parková okrasná</t>
  </si>
  <si>
    <t>476094098</t>
  </si>
  <si>
    <t>44,58*0,015 'Přepočtené koeficientem množství</t>
  </si>
  <si>
    <t>184802111</t>
  </si>
  <si>
    <t>Chemické odplevelení půdy před založením kultury, trávníku nebo zpevněných ploch o výměře jednotlivě přes 20 m2 v rovině nebo na svahu do 1:5 postřikem na široko</t>
  </si>
  <si>
    <t>-197567480</t>
  </si>
  <si>
    <t>185804312</t>
  </si>
  <si>
    <t>Zalití rostlin vodou plochy záhonů jednotlivě přes 20 m2</t>
  </si>
  <si>
    <t>-1331139134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</si>
  <si>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</si>
  <si>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</si>
  <si>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1812245042</t>
  </si>
  <si>
    <t>59217001</t>
  </si>
  <si>
    <t>obrubník betonový zahradní 1000x50x250mm</t>
  </si>
  <si>
    <t>-32540648</t>
  </si>
  <si>
    <t>40*1,05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</si>
  <si>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</si>
  <si>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</si>
  <si>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-1293828527</t>
  </si>
  <si>
    <t>"žulové kvádry" 4+3,5</t>
  </si>
  <si>
    <t>58380005</t>
  </si>
  <si>
    <t>obrubník kamenný žulový přímý 200x250mm(možno využít stávající, vybourané)</t>
  </si>
  <si>
    <t>1102244793</t>
  </si>
  <si>
    <t>998225111</t>
  </si>
  <si>
    <t>Přesun hmot pro komunikace s krytem z kameniva, monolitickým betonovým nebo živičným dopravní vzdálenost do 200 m jakékoliv délky objektu</t>
  </si>
  <si>
    <t>1431968457</t>
  </si>
  <si>
    <t>D - Potrubí - teplovod</t>
  </si>
  <si>
    <t xml:space="preserve"> </t>
  </si>
  <si>
    <t xml:space="preserve">M - Práce a dodávky M   </t>
  </si>
  <si>
    <t xml:space="preserve">    22-M - Montáže technologických zařízení pro dopravní stavby</t>
  </si>
  <si>
    <t xml:space="preserve">    23-M - Montáže potrubí   </t>
  </si>
  <si>
    <t xml:space="preserve">    140 - Potrubí předizolovaného teplovodu DN 50 / 160 a DN 32 / 125 z nerezové oceli 1.4301</t>
  </si>
  <si>
    <t xml:space="preserve">    141 - Potrubí předizolovaného teplovodu DN 65 / 160 z uhlíkové oceli</t>
  </si>
  <si>
    <t xml:space="preserve">    723 - Zdravotechnika - vnitřní plynovod</t>
  </si>
  <si>
    <t xml:space="preserve">Práce a dodávky M   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</si>
  <si>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</si>
  <si>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</si>
  <si>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</si>
  <si>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</si>
  <si>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64</t>
  </si>
  <si>
    <t>-1383899309</t>
  </si>
  <si>
    <t>(4,43+29,37+9,13)*2</t>
  </si>
  <si>
    <t>34571350</t>
  </si>
  <si>
    <t>trubka elektroinstalační ohebná dvouplášťová korugovaná (chránička) D 32/40mm, HDPE+LDPE</t>
  </si>
  <si>
    <t>128</t>
  </si>
  <si>
    <t>391081657</t>
  </si>
  <si>
    <t>85,86*1,02 'Přepočtené koeficientem množství</t>
  </si>
  <si>
    <t>460490012</t>
  </si>
  <si>
    <t>Krytí kabelů, spojek, koncovek a odbočnic kabelů výstražnou fólií z PVC včetně vyrovnání povrchu rýhy, rozvinutí a uložení fólie do rýhy, fólie šířky do 25cm</t>
  </si>
  <si>
    <t>-161780967</t>
  </si>
  <si>
    <t>" nad potrubí" 2*(9,13+29,37+4,43)</t>
  </si>
  <si>
    <t>23-M</t>
  </si>
  <si>
    <t xml:space="preserve">Montáže potrubí   </t>
  </si>
  <si>
    <t>230021017</t>
  </si>
  <si>
    <t>Montáž trubní díly přivařovací tř.11-13 do 1 kg D 28 mm tl 2,6 mm</t>
  </si>
  <si>
    <t>230023047</t>
  </si>
  <si>
    <t>Montáž trubní díly přivařovací tř.11-13 do 10 kg D 76 mm tl 3,2 mm</t>
  </si>
  <si>
    <t>230024047</t>
  </si>
  <si>
    <t>Montáž trubní díly přivařovací tř.11-13 do 50 kg D 76 mm tl 3,2 mm</t>
  </si>
  <si>
    <t>230025047</t>
  </si>
  <si>
    <t>Montáž trubní díly přivařovací tř.11-13 do 250 kg D 76 mm tl 3,2 mm</t>
  </si>
  <si>
    <t>230030001</t>
  </si>
  <si>
    <t>Montáž trubní díly přírubové hmotnost do 5 kg</t>
  </si>
  <si>
    <t>230030002</t>
  </si>
  <si>
    <t>Montáž trubní díly přírubové hmotnost přes 5 kg do 10 kg</t>
  </si>
  <si>
    <t>734109223</t>
  </si>
  <si>
    <t>Montáž armatury přírubové se dvěma přírubami PN 16 DN 32</t>
  </si>
  <si>
    <t>soubor</t>
  </si>
  <si>
    <t>734109214</t>
  </si>
  <si>
    <t>Montáž armatury přírubové se dvěma přírubami PN 16 DN 50</t>
  </si>
  <si>
    <t>734109215</t>
  </si>
  <si>
    <t>Montáž armatury přírubové se dvěma přírubami PN 16 DN 65</t>
  </si>
  <si>
    <t>48466580</t>
  </si>
  <si>
    <t>Kohout kulový přivařovací nerez VEXVE typ 231 včetně zátky DN 20</t>
  </si>
  <si>
    <t>256</t>
  </si>
  <si>
    <t>48466581</t>
  </si>
  <si>
    <t>Kohout kulový přírubový nerez VEXVE typ 233 DN 32, PN 40</t>
  </si>
  <si>
    <t>48466582</t>
  </si>
  <si>
    <t>Kohout kulový přírubový nerez VEXVE typ 233 DN 50, PN 40</t>
  </si>
  <si>
    <t>48466583</t>
  </si>
  <si>
    <t>Kohout kulový přivařovací nerez VEXVE typ 101 včetně zátky DN 20</t>
  </si>
  <si>
    <t>48466584</t>
  </si>
  <si>
    <t>Kohout kulový přírubový nerez VEXVE typ 103 DN 65, PN 40</t>
  </si>
  <si>
    <t>230170001</t>
  </si>
  <si>
    <t>Tlakové zkoušky těsnosti potrubí - příprava DN do 40</t>
  </si>
  <si>
    <t>sada</t>
  </si>
  <si>
    <t>230170002</t>
  </si>
  <si>
    <t>Tlakové zkoušky těsnosti potrubí - příprava DN do 80</t>
  </si>
  <si>
    <t>230170011</t>
  </si>
  <si>
    <t>Tlakové zkoušky těsnosti potrubí - zkouška DN do 40</t>
  </si>
  <si>
    <t>230170012</t>
  </si>
  <si>
    <t>Tlakové zkoušky těsnosti potrubí - zkouška DN do 80</t>
  </si>
  <si>
    <t>230205411</t>
  </si>
  <si>
    <t>Montáž trubního dílu PE svařovaného na tupo nebo elektrospojkou dn 160 mm en 9,1 mm</t>
  </si>
  <si>
    <t>230250002</t>
  </si>
  <si>
    <t>Montáž a vyvedení kontrolních vodičů</t>
  </si>
  <si>
    <t>733121162</t>
  </si>
  <si>
    <t>Potrubí ocelové hladké bezešvé nízkotlaké nebo středotlaké D 76x3,2</t>
  </si>
  <si>
    <t>733811252</t>
  </si>
  <si>
    <t>Ochrana potrubí ústředního vytápění termoizolačními trubicemi z PE tl do 30 mm DN do 45 mm</t>
  </si>
  <si>
    <t>733811253</t>
  </si>
  <si>
    <t>Ochrana potrubí ústředního vytápění termoizolačními trubicemi z PE tl do 35 mm DN do 63 mm</t>
  </si>
  <si>
    <t>46</t>
  </si>
  <si>
    <t>733811254</t>
  </si>
  <si>
    <t>Ochrana potrubí ústředního vytápění termoizolačními trubicemi z PE tl do 40 mm DN do 89m</t>
  </si>
  <si>
    <t>48</t>
  </si>
  <si>
    <t>230140145</t>
  </si>
  <si>
    <t>Montáž trubní dílce přivařovací z nerezavějící oceli tř.17 D 28 mm, tl 2 mm</t>
  </si>
  <si>
    <t>72</t>
  </si>
  <si>
    <t>230140161</t>
  </si>
  <si>
    <t>Montáž trubní dílce přivařovací z nerezavějící oceli tř.17 D 44,5 mm, tl 3 mm</t>
  </si>
  <si>
    <t>74</t>
  </si>
  <si>
    <t>230140167</t>
  </si>
  <si>
    <t>Montáž trubní dílce přivařovací z nerezavějící oceli tř.17 D 57 mm, tl 3 mm</t>
  </si>
  <si>
    <t>76</t>
  </si>
  <si>
    <t>230205401</t>
  </si>
  <si>
    <t>Montáž trubního dílu PE svařovaného na tupo nebo elektrospojkou dn 125 mm en 7,1 mm</t>
  </si>
  <si>
    <t>78</t>
  </si>
  <si>
    <t>230205405</t>
  </si>
  <si>
    <t>Montáž trubního dílu PE svařovaného na tupo nebo elektrospojkou dn 140 mm en 8 mm</t>
  </si>
  <si>
    <t>80</t>
  </si>
  <si>
    <t>722140105</t>
  </si>
  <si>
    <t>Potrubí vodovodní ocelové z ušlechtilé oceli spojované svařováním DN 32</t>
  </si>
  <si>
    <t>82</t>
  </si>
  <si>
    <t>722140107</t>
  </si>
  <si>
    <t>Potrubí vodovodní ocelové z ušlechtilé oceli spojované svařováním DN 50</t>
  </si>
  <si>
    <t>84</t>
  </si>
  <si>
    <t>140</t>
  </si>
  <si>
    <t>Potrubí předizolovaného teplovodu DN 50 / 160 a DN 32 / 125 z nerezové oceli 1.4301</t>
  </si>
  <si>
    <t>14016021</t>
  </si>
  <si>
    <t>6.101 Trubka 60,3x3,0 / d 140 - 6 m, materiál nerez 1.4301</t>
  </si>
  <si>
    <t>88</t>
  </si>
  <si>
    <t>14016022</t>
  </si>
  <si>
    <t>6.301 Oblouk 90° R=3D 60,3x3,0 / d 140 - 6 m, materiál nerez 1.4301</t>
  </si>
  <si>
    <t>90</t>
  </si>
  <si>
    <t>14016023</t>
  </si>
  <si>
    <t>6.1201 Smršťovací koncové víčko 60,3x3,0 / d 140 - 6 m, materiál nerez 1.4301</t>
  </si>
  <si>
    <t>92</t>
  </si>
  <si>
    <t>14016024</t>
  </si>
  <si>
    <t>6.901 Těsnění do prostupů 60,3x3,0 / d 140 - 6 m, materiál nerez 1.4301</t>
  </si>
  <si>
    <t>94</t>
  </si>
  <si>
    <t>14016025</t>
  </si>
  <si>
    <t xml:space="preserve">Smršťovací spojka komplet -  včetně PUR pěny  60,3x3,0 / d 140 - 6 m, materiál nerez 1.4301</t>
  </si>
  <si>
    <t>96</t>
  </si>
  <si>
    <t>14016026</t>
  </si>
  <si>
    <t>6.101 Trubka 42,4x3,0 / d 125 - 6 m, materiál nerez 1.4301</t>
  </si>
  <si>
    <t>98</t>
  </si>
  <si>
    <t>14016027</t>
  </si>
  <si>
    <t>6.301Oblouk 90°R=3D 42,4x3,0 / d 125 - 6 m, materiál nerez 1.4301</t>
  </si>
  <si>
    <t>100</t>
  </si>
  <si>
    <t>14016028</t>
  </si>
  <si>
    <t>6.1201 Smršťovací koncové víčko 42,4x3,0 / d 125 - 6 m, materiál nerez 1.4301</t>
  </si>
  <si>
    <t>102</t>
  </si>
  <si>
    <t>14016029</t>
  </si>
  <si>
    <t>6.901 Těsnění do prostupů 42,4x3,0 / d 125 - 6 m, materiál nerez 1.4301</t>
  </si>
  <si>
    <t>104</t>
  </si>
  <si>
    <t>14016030</t>
  </si>
  <si>
    <t xml:space="preserve">Smršťovací spojka komplet -  včetně PUR pěny 42,4x3,0 / d 125 - 6 m, materiál nerez 1.4301</t>
  </si>
  <si>
    <t>106</t>
  </si>
  <si>
    <t>45</t>
  </si>
  <si>
    <t>14016007</t>
  </si>
  <si>
    <t>Dilatační polštář 1000x240x40 mm</t>
  </si>
  <si>
    <t>108</t>
  </si>
  <si>
    <t>14016008</t>
  </si>
  <si>
    <t>Signalizace poruch - měděný vodič</t>
  </si>
  <si>
    <t>110</t>
  </si>
  <si>
    <t>47</t>
  </si>
  <si>
    <t>14016009</t>
  </si>
  <si>
    <t>Signalizace poruch - měděný pocínovaný vodič</t>
  </si>
  <si>
    <t>112</t>
  </si>
  <si>
    <t>14016010</t>
  </si>
  <si>
    <t>Spojka vodičů</t>
  </si>
  <si>
    <t>114</t>
  </si>
  <si>
    <t>49</t>
  </si>
  <si>
    <t>14016011</t>
  </si>
  <si>
    <t>Podložka pod vodič ve spojce</t>
  </si>
  <si>
    <t>116</t>
  </si>
  <si>
    <t>141</t>
  </si>
  <si>
    <t>Potrubí předizolovaného teplovodu DN 65 / 160 z uhlíkové oceli</t>
  </si>
  <si>
    <t>50</t>
  </si>
  <si>
    <t>14016002</t>
  </si>
  <si>
    <t>6.101 Předizolovaná trubka d76,1x2,9 / d160 - 6 m materiál uhlíková ocel</t>
  </si>
  <si>
    <t>52</t>
  </si>
  <si>
    <t>51</t>
  </si>
  <si>
    <t>14016003</t>
  </si>
  <si>
    <t>6.301 Oblouk 90°R=3D d76,1x2,9 / d160 - 6 m materiál uhlíková ocel</t>
  </si>
  <si>
    <t>54</t>
  </si>
  <si>
    <t>14016004</t>
  </si>
  <si>
    <t>6.1201 Koncové smršťovaci víčko d76,1x2,9 / d160 - 6 m materiál uhlíková ocel</t>
  </si>
  <si>
    <t>56</t>
  </si>
  <si>
    <t>53</t>
  </si>
  <si>
    <t>14016005</t>
  </si>
  <si>
    <t xml:space="preserve">Smršťovací spojka komplet -  včetně PUR pěny d76,1x2,9 / d160 - 6 m materiál uhlíková ocel</t>
  </si>
  <si>
    <t>58</t>
  </si>
  <si>
    <t>14016006</t>
  </si>
  <si>
    <t>6.901 Těsnění do prostupů 76,1x2,9 / d160</t>
  </si>
  <si>
    <t>60</t>
  </si>
  <si>
    <t>55</t>
  </si>
  <si>
    <t>62</t>
  </si>
  <si>
    <t>57</t>
  </si>
  <si>
    <t>66</t>
  </si>
  <si>
    <t>68</t>
  </si>
  <si>
    <t>59</t>
  </si>
  <si>
    <t>70</t>
  </si>
  <si>
    <t>723</t>
  </si>
  <si>
    <t>Zdravotechnika - vnitřní plynovod</t>
  </si>
  <si>
    <t>723 1R</t>
  </si>
  <si>
    <t>Vypěnění chráničky HDPE d40 silikonem</t>
  </si>
  <si>
    <t>ks</t>
  </si>
  <si>
    <t>-1528733137</t>
  </si>
  <si>
    <t>61</t>
  </si>
  <si>
    <t>723150366</t>
  </si>
  <si>
    <t>Potrubí z ocelových trubek hladkých chráničky Ø 44,5/2</t>
  </si>
  <si>
    <t>-915443363</t>
  </si>
  <si>
    <t>723150373</t>
  </si>
  <si>
    <t>Potrubí z ocelových trubek hladkých chráničky Ø 168/2</t>
  </si>
  <si>
    <t>-1780571335</t>
  </si>
  <si>
    <t>63</t>
  </si>
  <si>
    <t>723150374</t>
  </si>
  <si>
    <t>Potrubí z ocelových trubek hladkých chráničky Ø 204/2</t>
  </si>
  <si>
    <t>-2059636612</t>
  </si>
  <si>
    <t>998723101</t>
  </si>
  <si>
    <t>Přesun hmot pro vnitřní plynovod stanovený z hmotnosti přesunovaného materiálu vodorovná dopravní vzdálenost do 50 m v objektech výšky do 6 m</t>
  </si>
  <si>
    <t>-496291927</t>
  </si>
  <si>
    <t>E - VRN</t>
  </si>
  <si>
    <t xml:space="preserve">VRN1 - Průzkumné, geodetické a projektové práce   </t>
  </si>
  <si>
    <t>VRN3 - Zařízení staveniště</t>
  </si>
  <si>
    <t>VRN4 - Inženýrská činnost</t>
  </si>
  <si>
    <t>VRN1</t>
  </si>
  <si>
    <t xml:space="preserve">Průzkumné, geodetické a projektové práce   </t>
  </si>
  <si>
    <t>012303000</t>
  </si>
  <si>
    <t>Geodetické práce po výstavbě - zaměření trasy</t>
  </si>
  <si>
    <t>Kč</t>
  </si>
  <si>
    <t>1024</t>
  </si>
  <si>
    <t>-1126729223</t>
  </si>
  <si>
    <t>013254000</t>
  </si>
  <si>
    <t>Dokumentace skutečného provedení stavby</t>
  </si>
  <si>
    <t>953442539</t>
  </si>
  <si>
    <t>460010025</t>
  </si>
  <si>
    <t>Vytyčení trasy inženýrských sítí v zastavěném prostoru</t>
  </si>
  <si>
    <t>km</t>
  </si>
  <si>
    <t>1881644243</t>
  </si>
  <si>
    <t>VRN3</t>
  </si>
  <si>
    <t>Zařízení staveniště</t>
  </si>
  <si>
    <t>030001000</t>
  </si>
  <si>
    <t>-593779482</t>
  </si>
  <si>
    <t>VRN4</t>
  </si>
  <si>
    <t>Inženýrská činnost</t>
  </si>
  <si>
    <t>043124000</t>
  </si>
  <si>
    <t>Zkoušky rentgenové vč. protokolu - rozsah viz stavební zkouška v technické zprávě</t>
  </si>
  <si>
    <t>512759407</t>
  </si>
  <si>
    <t>043124000.1</t>
  </si>
  <si>
    <t>Zkoušky rentgenové - 100% po tlakové zkoušce vč. protokolu</t>
  </si>
  <si>
    <t>952497156</t>
  </si>
  <si>
    <t>043203003</t>
  </si>
  <si>
    <t>Rozbory celkem - rozbory pitné vody - kladné</t>
  </si>
  <si>
    <t>1381926731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</si>
</sst>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33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35</v>
      </c>
      <c r="AO17" s="21"/>
      <c r="AP17" s="21"/>
      <c r="AQ17" s="21"/>
      <c r="AR17" s="19"/>
      <c r="BE17" s="30"/>
      <c r="BS17" s="16" t="s">
        <v>36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38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40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45</v>
      </c>
      <c r="E29" s="46"/>
      <c r="F29" s="31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51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52</v>
      </c>
      <c r="U35" s="53"/>
      <c r="V35" s="53"/>
      <c r="W35" s="53"/>
      <c r="X35" s="55" t="s">
        <v>53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20-024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Klatovy, rozvod SCZT Rozvoj 106-107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Klatovy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29. 9. 2020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KLATOVSKÁ TEPLÁRNA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2" t="str">
        <f>IF(E17="","",E17)</f>
        <v>AREA group s.r.o.</v>
      </c>
      <c r="AN49" s="63"/>
      <c r="AO49" s="63"/>
      <c r="AP49" s="63"/>
      <c r="AQ49" s="39"/>
      <c r="AR49" s="43"/>
      <c r="AS49" s="73" t="s">
        <v>55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37</v>
      </c>
      <c r="AJ50" s="39"/>
      <c r="AK50" s="39"/>
      <c r="AL50" s="39"/>
      <c r="AM50" s="72" t="str">
        <f>IF(E20="","",E20)</f>
        <v>Ing. Lada Franková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56</v>
      </c>
      <c r="D52" s="86"/>
      <c r="E52" s="86"/>
      <c r="F52" s="86"/>
      <c r="G52" s="86"/>
      <c r="H52" s="87"/>
      <c r="I52" s="88" t="s">
        <v>57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58</v>
      </c>
      <c r="AH52" s="86"/>
      <c r="AI52" s="86"/>
      <c r="AJ52" s="86"/>
      <c r="AK52" s="86"/>
      <c r="AL52" s="86"/>
      <c r="AM52" s="86"/>
      <c r="AN52" s="88" t="s">
        <v>59</v>
      </c>
      <c r="AO52" s="86"/>
      <c r="AP52" s="86"/>
      <c r="AQ52" s="90" t="s">
        <v>60</v>
      </c>
      <c r="AR52" s="43"/>
      <c r="AS52" s="91" t="s">
        <v>61</v>
      </c>
      <c r="AT52" s="92" t="s">
        <v>62</v>
      </c>
      <c r="AU52" s="92" t="s">
        <v>63</v>
      </c>
      <c r="AV52" s="92" t="s">
        <v>64</v>
      </c>
      <c r="AW52" s="92" t="s">
        <v>65</v>
      </c>
      <c r="AX52" s="92" t="s">
        <v>66</v>
      </c>
      <c r="AY52" s="92" t="s">
        <v>67</v>
      </c>
      <c r="AZ52" s="92" t="s">
        <v>68</v>
      </c>
      <c r="BA52" s="92" t="s">
        <v>69</v>
      </c>
      <c r="BB52" s="92" t="s">
        <v>70</v>
      </c>
      <c r="BC52" s="92" t="s">
        <v>71</v>
      </c>
      <c r="BD52" s="93" t="s">
        <v>72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73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ROUND(SUM(AG55:AG58),2)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ROUND(SUM(AS55:AS58),2)</f>
        <v>0</v>
      </c>
      <c r="AT54" s="105">
        <f>ROUND(SUM(AV54:AW54),2)</f>
        <v>0</v>
      </c>
      <c r="AU54" s="106">
        <f>ROUND(SUM(AU55:AU58),5)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ROUND(SUM(AZ55:AZ58),2)</f>
        <v>0</v>
      </c>
      <c r="BA54" s="105">
        <f>ROUND(SUM(BA55:BA58),2)</f>
        <v>0</v>
      </c>
      <c r="BB54" s="105">
        <f>ROUND(SUM(BB55:BB58),2)</f>
        <v>0</v>
      </c>
      <c r="BC54" s="105">
        <f>ROUND(SUM(BC55:BC58),2)</f>
        <v>0</v>
      </c>
      <c r="BD54" s="107">
        <f>ROUND(SUM(BD55:BD58),2)</f>
        <v>0</v>
      </c>
      <c r="BE54" s="6"/>
      <c r="BS54" s="108" t="s">
        <v>74</v>
      </c>
      <c r="BT54" s="108" t="s">
        <v>75</v>
      </c>
      <c r="BU54" s="109" t="s">
        <v>76</v>
      </c>
      <c r="BV54" s="108" t="s">
        <v>77</v>
      </c>
      <c r="BW54" s="108" t="s">
        <v>5</v>
      </c>
      <c r="BX54" s="108" t="s">
        <v>78</v>
      </c>
      <c r="CL54" s="108" t="s">
        <v>19</v>
      </c>
    </row>
    <row r="55" s="7" customFormat="1" ht="24.75" customHeight="1">
      <c r="A55" s="110" t="s">
        <v>79</v>
      </c>
      <c r="B55" s="111"/>
      <c r="C55" s="112"/>
      <c r="D55" s="113" t="s">
        <v>80</v>
      </c>
      <c r="E55" s="113"/>
      <c r="F55" s="113"/>
      <c r="G55" s="113"/>
      <c r="H55" s="113"/>
      <c r="I55" s="114"/>
      <c r="J55" s="113" t="s">
        <v>81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'B - Bourání stávajícího k...'!J30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82</v>
      </c>
      <c r="AR55" s="117"/>
      <c r="AS55" s="118">
        <v>0</v>
      </c>
      <c r="AT55" s="119">
        <f>ROUND(SUM(AV55:AW55),2)</f>
        <v>0</v>
      </c>
      <c r="AU55" s="120">
        <f>'B - Bourání stávajícího k...'!P90</f>
        <v>0</v>
      </c>
      <c r="AV55" s="119">
        <f>'B - Bourání stávajícího k...'!J33</f>
        <v>0</v>
      </c>
      <c r="AW55" s="119">
        <f>'B - Bourání stávajícího k...'!J34</f>
        <v>0</v>
      </c>
      <c r="AX55" s="119">
        <f>'B - Bourání stávajícího k...'!J35</f>
        <v>0</v>
      </c>
      <c r="AY55" s="119">
        <f>'B - Bourání stávajícího k...'!J36</f>
        <v>0</v>
      </c>
      <c r="AZ55" s="119">
        <f>'B - Bourání stávajícího k...'!F33</f>
        <v>0</v>
      </c>
      <c r="BA55" s="119">
        <f>'B - Bourání stávajícího k...'!F34</f>
        <v>0</v>
      </c>
      <c r="BB55" s="119">
        <f>'B - Bourání stávajícího k...'!F35</f>
        <v>0</v>
      </c>
      <c r="BC55" s="119">
        <f>'B - Bourání stávajícího k...'!F36</f>
        <v>0</v>
      </c>
      <c r="BD55" s="121">
        <f>'B - Bourání stávajícího k...'!F37</f>
        <v>0</v>
      </c>
      <c r="BE55" s="7"/>
      <c r="BT55" s="122" t="s">
        <v>83</v>
      </c>
      <c r="BV55" s="122" t="s">
        <v>77</v>
      </c>
      <c r="BW55" s="122" t="s">
        <v>84</v>
      </c>
      <c r="BX55" s="122" t="s">
        <v>5</v>
      </c>
      <c r="CL55" s="122" t="s">
        <v>85</v>
      </c>
      <c r="CM55" s="122" t="s">
        <v>86</v>
      </c>
    </row>
    <row r="56" s="7" customFormat="1" ht="16.5" customHeight="1">
      <c r="A56" s="110" t="s">
        <v>79</v>
      </c>
      <c r="B56" s="111"/>
      <c r="C56" s="112"/>
      <c r="D56" s="113" t="s">
        <v>87</v>
      </c>
      <c r="E56" s="113"/>
      <c r="F56" s="113"/>
      <c r="G56" s="113"/>
      <c r="H56" s="113"/>
      <c r="I56" s="114"/>
      <c r="J56" s="113" t="s">
        <v>88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'C - Vyspravení povrchů po...'!J30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82</v>
      </c>
      <c r="AR56" s="117"/>
      <c r="AS56" s="118">
        <v>0</v>
      </c>
      <c r="AT56" s="119">
        <f>ROUND(SUM(AV56:AW56),2)</f>
        <v>0</v>
      </c>
      <c r="AU56" s="120">
        <f>'C - Vyspravení povrchů po...'!P87</f>
        <v>0</v>
      </c>
      <c r="AV56" s="119">
        <f>'C - Vyspravení povrchů po...'!J33</f>
        <v>0</v>
      </c>
      <c r="AW56" s="119">
        <f>'C - Vyspravení povrchů po...'!J34</f>
        <v>0</v>
      </c>
      <c r="AX56" s="119">
        <f>'C - Vyspravení povrchů po...'!J35</f>
        <v>0</v>
      </c>
      <c r="AY56" s="119">
        <f>'C - Vyspravení povrchů po...'!J36</f>
        <v>0</v>
      </c>
      <c r="AZ56" s="119">
        <f>'C - Vyspravení povrchů po...'!F33</f>
        <v>0</v>
      </c>
      <c r="BA56" s="119">
        <f>'C - Vyspravení povrchů po...'!F34</f>
        <v>0</v>
      </c>
      <c r="BB56" s="119">
        <f>'C - Vyspravení povrchů po...'!F35</f>
        <v>0</v>
      </c>
      <c r="BC56" s="119">
        <f>'C - Vyspravení povrchů po...'!F36</f>
        <v>0</v>
      </c>
      <c r="BD56" s="121">
        <f>'C - Vyspravení povrchů po...'!F37</f>
        <v>0</v>
      </c>
      <c r="BE56" s="7"/>
      <c r="BT56" s="122" t="s">
        <v>83</v>
      </c>
      <c r="BV56" s="122" t="s">
        <v>77</v>
      </c>
      <c r="BW56" s="122" t="s">
        <v>89</v>
      </c>
      <c r="BX56" s="122" t="s">
        <v>5</v>
      </c>
      <c r="CL56" s="122" t="s">
        <v>85</v>
      </c>
      <c r="CM56" s="122" t="s">
        <v>86</v>
      </c>
    </row>
    <row r="57" s="7" customFormat="1" ht="16.5" customHeight="1">
      <c r="A57" s="110" t="s">
        <v>79</v>
      </c>
      <c r="B57" s="111"/>
      <c r="C57" s="112"/>
      <c r="D57" s="113" t="s">
        <v>74</v>
      </c>
      <c r="E57" s="113"/>
      <c r="F57" s="113"/>
      <c r="G57" s="113"/>
      <c r="H57" s="113"/>
      <c r="I57" s="114"/>
      <c r="J57" s="113" t="s">
        <v>90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'D - Potrubí - teplovod'!J30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82</v>
      </c>
      <c r="AR57" s="117"/>
      <c r="AS57" s="118">
        <v>0</v>
      </c>
      <c r="AT57" s="119">
        <f>ROUND(SUM(AV57:AW57),2)</f>
        <v>0</v>
      </c>
      <c r="AU57" s="120">
        <f>'D - Potrubí - teplovod'!P85</f>
        <v>0</v>
      </c>
      <c r="AV57" s="119">
        <f>'D - Potrubí - teplovod'!J33</f>
        <v>0</v>
      </c>
      <c r="AW57" s="119">
        <f>'D - Potrubí - teplovod'!J34</f>
        <v>0</v>
      </c>
      <c r="AX57" s="119">
        <f>'D - Potrubí - teplovod'!J35</f>
        <v>0</v>
      </c>
      <c r="AY57" s="119">
        <f>'D - Potrubí - teplovod'!J36</f>
        <v>0</v>
      </c>
      <c r="AZ57" s="119">
        <f>'D - Potrubí - teplovod'!F33</f>
        <v>0</v>
      </c>
      <c r="BA57" s="119">
        <f>'D - Potrubí - teplovod'!F34</f>
        <v>0</v>
      </c>
      <c r="BB57" s="119">
        <f>'D - Potrubí - teplovod'!F35</f>
        <v>0</v>
      </c>
      <c r="BC57" s="119">
        <f>'D - Potrubí - teplovod'!F36</f>
        <v>0</v>
      </c>
      <c r="BD57" s="121">
        <f>'D - Potrubí - teplovod'!F37</f>
        <v>0</v>
      </c>
      <c r="BE57" s="7"/>
      <c r="BT57" s="122" t="s">
        <v>83</v>
      </c>
      <c r="BV57" s="122" t="s">
        <v>77</v>
      </c>
      <c r="BW57" s="122" t="s">
        <v>91</v>
      </c>
      <c r="BX57" s="122" t="s">
        <v>5</v>
      </c>
      <c r="CL57" s="122" t="s">
        <v>19</v>
      </c>
      <c r="CM57" s="122" t="s">
        <v>86</v>
      </c>
    </row>
    <row r="58" s="7" customFormat="1" ht="16.5" customHeight="1">
      <c r="A58" s="110" t="s">
        <v>79</v>
      </c>
      <c r="B58" s="111"/>
      <c r="C58" s="112"/>
      <c r="D58" s="113" t="s">
        <v>92</v>
      </c>
      <c r="E58" s="113"/>
      <c r="F58" s="113"/>
      <c r="G58" s="113"/>
      <c r="H58" s="113"/>
      <c r="I58" s="114"/>
      <c r="J58" s="113" t="s">
        <v>93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'E - VRN'!J30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82</v>
      </c>
      <c r="AR58" s="117"/>
      <c r="AS58" s="123">
        <v>0</v>
      </c>
      <c r="AT58" s="124">
        <f>ROUND(SUM(AV58:AW58),2)</f>
        <v>0</v>
      </c>
      <c r="AU58" s="125">
        <f>'E - VRN'!P82</f>
        <v>0</v>
      </c>
      <c r="AV58" s="124">
        <f>'E - VRN'!J33</f>
        <v>0</v>
      </c>
      <c r="AW58" s="124">
        <f>'E - VRN'!J34</f>
        <v>0</v>
      </c>
      <c r="AX58" s="124">
        <f>'E - VRN'!J35</f>
        <v>0</v>
      </c>
      <c r="AY58" s="124">
        <f>'E - VRN'!J36</f>
        <v>0</v>
      </c>
      <c r="AZ58" s="124">
        <f>'E - VRN'!F33</f>
        <v>0</v>
      </c>
      <c r="BA58" s="124">
        <f>'E - VRN'!F34</f>
        <v>0</v>
      </c>
      <c r="BB58" s="124">
        <f>'E - VRN'!F35</f>
        <v>0</v>
      </c>
      <c r="BC58" s="124">
        <f>'E - VRN'!F36</f>
        <v>0</v>
      </c>
      <c r="BD58" s="126">
        <f>'E - VRN'!F37</f>
        <v>0</v>
      </c>
      <c r="BE58" s="7"/>
      <c r="BT58" s="122" t="s">
        <v>83</v>
      </c>
      <c r="BV58" s="122" t="s">
        <v>77</v>
      </c>
      <c r="BW58" s="122" t="s">
        <v>94</v>
      </c>
      <c r="BX58" s="122" t="s">
        <v>5</v>
      </c>
      <c r="CL58" s="122" t="s">
        <v>19</v>
      </c>
      <c r="CM58" s="122" t="s">
        <v>86</v>
      </c>
    </row>
    <row r="59" s="2" customFormat="1" ht="30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43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</row>
    <row r="60" s="2" customFormat="1" ht="6.96" customHeight="1">
      <c r="A60" s="37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43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</row>
  </sheetData>
  <sheetProtection sheet="1" formatColumns="0" formatRows="0" objects="1" scenarios="1" spinCount="100000" saltValue="OhuVLes8/XC0H70ZjoUhNCr5sbrm/poYxU0jd6nvIQU8IIImpGQm79ztCK+pSm9y4pKz1ZGsB9HmNrvifQOOaQ==" hashValue="xMIm8nDn1JuYcCWrlxLbpY8G1Q8WtGbWlpva3gr9JC/teZ/qopSUb+R+iiWbs/OmdMegiKsJN1wxyXjkoECO6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B - Bourání stávajícího k...'!C2" display="/"/>
    <hyperlink ref="A56" location="'C - Vyspravení povrchů po...'!C2" display="/"/>
    <hyperlink ref="A57" location="'D - Potrubí - teplovod'!C2" display="/"/>
    <hyperlink ref="A58" location="'E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Klatovy, rozvod SCZT Rozvoj 106-107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97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85</v>
      </c>
      <c r="G11" s="37"/>
      <c r="H11" s="37"/>
      <c r="I11" s="131" t="s">
        <v>20</v>
      </c>
      <c r="J11" s="135" t="s">
        <v>98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29. 9. 2020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37" t="s">
        <v>99</v>
      </c>
      <c r="E13" s="37"/>
      <c r="F13" s="138" t="s">
        <v>100</v>
      </c>
      <c r="G13" s="37"/>
      <c r="H13" s="37"/>
      <c r="I13" s="137" t="s">
        <v>101</v>
      </c>
      <c r="J13" s="138" t="s">
        <v>102</v>
      </c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35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39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83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41</v>
      </c>
      <c r="E30" s="37"/>
      <c r="F30" s="37"/>
      <c r="G30" s="37"/>
      <c r="H30" s="37"/>
      <c r="I30" s="37"/>
      <c r="J30" s="145">
        <f>ROUND(J90,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43</v>
      </c>
      <c r="G32" s="37"/>
      <c r="H32" s="37"/>
      <c r="I32" s="146" t="s">
        <v>42</v>
      </c>
      <c r="J32" s="146" t="s">
        <v>44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7" t="s">
        <v>45</v>
      </c>
      <c r="E33" s="131" t="s">
        <v>46</v>
      </c>
      <c r="F33" s="148">
        <f>ROUND((SUM(BE90:BE200)),  2)</f>
        <v>0</v>
      </c>
      <c r="G33" s="37"/>
      <c r="H33" s="37"/>
      <c r="I33" s="149">
        <v>0.20999999999999999</v>
      </c>
      <c r="J33" s="148">
        <f>ROUND(((SUM(BE90:BE200))*I33),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47</v>
      </c>
      <c r="F34" s="148">
        <f>ROUND((SUM(BF90:BF200)),  2)</f>
        <v>0</v>
      </c>
      <c r="G34" s="37"/>
      <c r="H34" s="37"/>
      <c r="I34" s="149">
        <v>0.14999999999999999</v>
      </c>
      <c r="J34" s="148">
        <f>ROUND(((SUM(BF90:BF200))*I34),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48</v>
      </c>
      <c r="F35" s="148">
        <f>ROUND((SUM(BG90:BG200)),  2)</f>
        <v>0</v>
      </c>
      <c r="G35" s="37"/>
      <c r="H35" s="37"/>
      <c r="I35" s="149">
        <v>0.20999999999999999</v>
      </c>
      <c r="J35" s="148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49</v>
      </c>
      <c r="F36" s="148">
        <f>ROUND((SUM(BH90:BH200)),  2)</f>
        <v>0</v>
      </c>
      <c r="G36" s="37"/>
      <c r="H36" s="37"/>
      <c r="I36" s="149">
        <v>0.14999999999999999</v>
      </c>
      <c r="J36" s="148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50</v>
      </c>
      <c r="F37" s="148">
        <f>ROUND((SUM(BI90:BI200)),  2)</f>
        <v>0</v>
      </c>
      <c r="G37" s="37"/>
      <c r="H37" s="37"/>
      <c r="I37" s="149">
        <v>0</v>
      </c>
      <c r="J37" s="148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1" t="str">
        <f>E7</f>
        <v>Klatovy, rozvod SCZT Rozvoj 106-107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B - Bourání stávajícího kanálu a zemní práce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Klatovy</v>
      </c>
      <c r="G52" s="39"/>
      <c r="H52" s="39"/>
      <c r="I52" s="31" t="s">
        <v>23</v>
      </c>
      <c r="J52" s="71" t="str">
        <f>IF(J12="","",J12)</f>
        <v>29. 9. 2020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KLATOVSKÁ TEPLÁRNA a.s.</v>
      </c>
      <c r="G54" s="39"/>
      <c r="H54" s="39"/>
      <c r="I54" s="31" t="s">
        <v>32</v>
      </c>
      <c r="J54" s="35" t="str">
        <f>E21</f>
        <v>AREA group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Lada Franková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5" t="s">
        <v>73</v>
      </c>
      <c r="D59" s="39"/>
      <c r="E59" s="39"/>
      <c r="F59" s="39"/>
      <c r="G59" s="39"/>
      <c r="H59" s="39"/>
      <c r="I59" s="39"/>
      <c r="J59" s="101">
        <f>J90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106</v>
      </c>
    </row>
    <row r="60" hidden="1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J91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J92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109</v>
      </c>
      <c r="E62" s="175"/>
      <c r="F62" s="175"/>
      <c r="G62" s="175"/>
      <c r="H62" s="175"/>
      <c r="I62" s="175"/>
      <c r="J62" s="176">
        <f>J135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110</v>
      </c>
      <c r="E63" s="175"/>
      <c r="F63" s="175"/>
      <c r="G63" s="175"/>
      <c r="H63" s="175"/>
      <c r="I63" s="175"/>
      <c r="J63" s="176">
        <f>J138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111</v>
      </c>
      <c r="E64" s="175"/>
      <c r="F64" s="175"/>
      <c r="G64" s="175"/>
      <c r="H64" s="175"/>
      <c r="I64" s="175"/>
      <c r="J64" s="176">
        <f>J157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112</v>
      </c>
      <c r="E65" s="175"/>
      <c r="F65" s="175"/>
      <c r="G65" s="175"/>
      <c r="H65" s="175"/>
      <c r="I65" s="175"/>
      <c r="J65" s="176">
        <f>J160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113</v>
      </c>
      <c r="E66" s="175"/>
      <c r="F66" s="175"/>
      <c r="G66" s="175"/>
      <c r="H66" s="175"/>
      <c r="I66" s="175"/>
      <c r="J66" s="176">
        <f>J163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114</v>
      </c>
      <c r="E67" s="175"/>
      <c r="F67" s="175"/>
      <c r="G67" s="175"/>
      <c r="H67" s="175"/>
      <c r="I67" s="175"/>
      <c r="J67" s="176">
        <f>J174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10" customFormat="1" ht="19.92" customHeight="1">
      <c r="A68" s="10"/>
      <c r="B68" s="172"/>
      <c r="C68" s="173"/>
      <c r="D68" s="174" t="s">
        <v>115</v>
      </c>
      <c r="E68" s="175"/>
      <c r="F68" s="175"/>
      <c r="G68" s="175"/>
      <c r="H68" s="175"/>
      <c r="I68" s="175"/>
      <c r="J68" s="176">
        <f>J189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9" customFormat="1" ht="24.96" customHeight="1">
      <c r="A69" s="9"/>
      <c r="B69" s="166"/>
      <c r="C69" s="167"/>
      <c r="D69" s="168" t="s">
        <v>116</v>
      </c>
      <c r="E69" s="169"/>
      <c r="F69" s="169"/>
      <c r="G69" s="169"/>
      <c r="H69" s="169"/>
      <c r="I69" s="169"/>
      <c r="J69" s="170">
        <f>J191</f>
        <v>0</v>
      </c>
      <c r="K69" s="167"/>
      <c r="L69" s="17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hidden="1" s="10" customFormat="1" ht="19.92" customHeight="1">
      <c r="A70" s="10"/>
      <c r="B70" s="172"/>
      <c r="C70" s="173"/>
      <c r="D70" s="174" t="s">
        <v>117</v>
      </c>
      <c r="E70" s="175"/>
      <c r="F70" s="175"/>
      <c r="G70" s="175"/>
      <c r="H70" s="175"/>
      <c r="I70" s="175"/>
      <c r="J70" s="176">
        <f>J192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hidden="1" s="2" customFormat="1" ht="21.84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hidden="1" s="2" customFormat="1" ht="6.96" customHeight="1">
      <c r="A72" s="37"/>
      <c r="B72" s="58"/>
      <c r="C72" s="59"/>
      <c r="D72" s="59"/>
      <c r="E72" s="59"/>
      <c r="F72" s="59"/>
      <c r="G72" s="59"/>
      <c r="H72" s="59"/>
      <c r="I72" s="59"/>
      <c r="J72" s="59"/>
      <c r="K72" s="5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hidden="1"/>
    <row r="74" hidden="1"/>
    <row r="75" hidden="1"/>
    <row r="76" s="2" customFormat="1" ht="6.96" customHeight="1">
      <c r="A76" s="37"/>
      <c r="B76" s="60"/>
      <c r="C76" s="61"/>
      <c r="D76" s="61"/>
      <c r="E76" s="61"/>
      <c r="F76" s="61"/>
      <c r="G76" s="61"/>
      <c r="H76" s="61"/>
      <c r="I76" s="61"/>
      <c r="J76" s="61"/>
      <c r="K76" s="61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4.96" customHeight="1">
      <c r="A77" s="37"/>
      <c r="B77" s="38"/>
      <c r="C77" s="22" t="s">
        <v>118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16</v>
      </c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161" t="str">
        <f>E7</f>
        <v>Klatovy, rozvod SCZT Rozvoj 106-107</v>
      </c>
      <c r="F80" s="31"/>
      <c r="G80" s="31"/>
      <c r="H80" s="31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96</v>
      </c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6.5" customHeight="1">
      <c r="A82" s="37"/>
      <c r="B82" s="38"/>
      <c r="C82" s="39"/>
      <c r="D82" s="39"/>
      <c r="E82" s="68" t="str">
        <f>E9</f>
        <v>B - Bourání stávajícího kanálu a zemní práce</v>
      </c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21</v>
      </c>
      <c r="D84" s="39"/>
      <c r="E84" s="39"/>
      <c r="F84" s="26" t="str">
        <f>F12</f>
        <v>Klatovy</v>
      </c>
      <c r="G84" s="39"/>
      <c r="H84" s="39"/>
      <c r="I84" s="31" t="s">
        <v>23</v>
      </c>
      <c r="J84" s="71" t="str">
        <f>IF(J12="","",J12)</f>
        <v>29. 9. 2020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6.96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5.15" customHeight="1">
      <c r="A86" s="37"/>
      <c r="B86" s="38"/>
      <c r="C86" s="31" t="s">
        <v>25</v>
      </c>
      <c r="D86" s="39"/>
      <c r="E86" s="39"/>
      <c r="F86" s="26" t="str">
        <f>E15</f>
        <v>KLATOVSKÁ TEPLÁRNA a.s.</v>
      </c>
      <c r="G86" s="39"/>
      <c r="H86" s="39"/>
      <c r="I86" s="31" t="s">
        <v>32</v>
      </c>
      <c r="J86" s="35" t="str">
        <f>E21</f>
        <v>AREA group s.r.o.</v>
      </c>
      <c r="K86" s="39"/>
      <c r="L86" s="133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15" customHeight="1">
      <c r="A87" s="37"/>
      <c r="B87" s="38"/>
      <c r="C87" s="31" t="s">
        <v>30</v>
      </c>
      <c r="D87" s="39"/>
      <c r="E87" s="39"/>
      <c r="F87" s="26" t="str">
        <f>IF(E18="","",E18)</f>
        <v>Vyplň údaj</v>
      </c>
      <c r="G87" s="39"/>
      <c r="H87" s="39"/>
      <c r="I87" s="31" t="s">
        <v>37</v>
      </c>
      <c r="J87" s="35" t="str">
        <f>E24</f>
        <v>Ing. Lada Franková</v>
      </c>
      <c r="K87" s="39"/>
      <c r="L87" s="133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0.32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33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11" customFormat="1" ht="29.28" customHeight="1">
      <c r="A89" s="178"/>
      <c r="B89" s="179"/>
      <c r="C89" s="180" t="s">
        <v>119</v>
      </c>
      <c r="D89" s="181" t="s">
        <v>60</v>
      </c>
      <c r="E89" s="181" t="s">
        <v>56</v>
      </c>
      <c r="F89" s="181" t="s">
        <v>57</v>
      </c>
      <c r="G89" s="181" t="s">
        <v>120</v>
      </c>
      <c r="H89" s="181" t="s">
        <v>121</v>
      </c>
      <c r="I89" s="181" t="s">
        <v>122</v>
      </c>
      <c r="J89" s="181" t="s">
        <v>105</v>
      </c>
      <c r="K89" s="182" t="s">
        <v>123</v>
      </c>
      <c r="L89" s="183"/>
      <c r="M89" s="91" t="s">
        <v>19</v>
      </c>
      <c r="N89" s="92" t="s">
        <v>45</v>
      </c>
      <c r="O89" s="92" t="s">
        <v>124</v>
      </c>
      <c r="P89" s="92" t="s">
        <v>125</v>
      </c>
      <c r="Q89" s="92" t="s">
        <v>126</v>
      </c>
      <c r="R89" s="92" t="s">
        <v>127</v>
      </c>
      <c r="S89" s="92" t="s">
        <v>128</v>
      </c>
      <c r="T89" s="93" t="s">
        <v>129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="2" customFormat="1" ht="22.8" customHeight="1">
      <c r="A90" s="37"/>
      <c r="B90" s="38"/>
      <c r="C90" s="98" t="s">
        <v>130</v>
      </c>
      <c r="D90" s="39"/>
      <c r="E90" s="39"/>
      <c r="F90" s="39"/>
      <c r="G90" s="39"/>
      <c r="H90" s="39"/>
      <c r="I90" s="39"/>
      <c r="J90" s="184">
        <f>BK90</f>
        <v>0</v>
      </c>
      <c r="K90" s="39"/>
      <c r="L90" s="43"/>
      <c r="M90" s="94"/>
      <c r="N90" s="185"/>
      <c r="O90" s="95"/>
      <c r="P90" s="186">
        <f>P91+P191</f>
        <v>0</v>
      </c>
      <c r="Q90" s="95"/>
      <c r="R90" s="186">
        <f>R91+R191</f>
        <v>37.613072390000006</v>
      </c>
      <c r="S90" s="95"/>
      <c r="T90" s="187">
        <f>T91+T191</f>
        <v>55.957513000000006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74</v>
      </c>
      <c r="AU90" s="16" t="s">
        <v>106</v>
      </c>
      <c r="BK90" s="188">
        <f>BK91+BK191</f>
        <v>0</v>
      </c>
    </row>
    <row r="91" s="12" customFormat="1" ht="25.92" customHeight="1">
      <c r="A91" s="12"/>
      <c r="B91" s="189"/>
      <c r="C91" s="190"/>
      <c r="D91" s="191" t="s">
        <v>74</v>
      </c>
      <c r="E91" s="192" t="s">
        <v>131</v>
      </c>
      <c r="F91" s="192" t="s">
        <v>132</v>
      </c>
      <c r="G91" s="190"/>
      <c r="H91" s="190"/>
      <c r="I91" s="193"/>
      <c r="J91" s="194">
        <f>BK91</f>
        <v>0</v>
      </c>
      <c r="K91" s="190"/>
      <c r="L91" s="195"/>
      <c r="M91" s="196"/>
      <c r="N91" s="197"/>
      <c r="O91" s="197"/>
      <c r="P91" s="198">
        <f>P92+P135+P138+P157+P160+P163+P174+P189</f>
        <v>0</v>
      </c>
      <c r="Q91" s="197"/>
      <c r="R91" s="198">
        <f>R92+R135+R138+R157+R160+R163+R174+R189</f>
        <v>37.574072390000005</v>
      </c>
      <c r="S91" s="197"/>
      <c r="T91" s="199">
        <f>T92+T135+T138+T157+T160+T163+T174+T189</f>
        <v>55.957513000000006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75</v>
      </c>
      <c r="AY91" s="200" t="s">
        <v>133</v>
      </c>
      <c r="BK91" s="202">
        <f>BK92+BK135+BK138+BK157+BK160+BK163+BK174+BK189</f>
        <v>0</v>
      </c>
    </row>
    <row r="92" s="12" customFormat="1" ht="22.8" customHeight="1">
      <c r="A92" s="12"/>
      <c r="B92" s="189"/>
      <c r="C92" s="190"/>
      <c r="D92" s="191" t="s">
        <v>74</v>
      </c>
      <c r="E92" s="203" t="s">
        <v>83</v>
      </c>
      <c r="F92" s="203" t="s">
        <v>134</v>
      </c>
      <c r="G92" s="190"/>
      <c r="H92" s="190"/>
      <c r="I92" s="193"/>
      <c r="J92" s="204">
        <f>BK92</f>
        <v>0</v>
      </c>
      <c r="K92" s="190"/>
      <c r="L92" s="195"/>
      <c r="M92" s="196"/>
      <c r="N92" s="197"/>
      <c r="O92" s="197"/>
      <c r="P92" s="198">
        <f>SUM(P93:P134)</f>
        <v>0</v>
      </c>
      <c r="Q92" s="197"/>
      <c r="R92" s="198">
        <f>SUM(R93:R134)</f>
        <v>23.576999999999998</v>
      </c>
      <c r="S92" s="197"/>
      <c r="T92" s="199">
        <f>SUM(T93:T134)</f>
        <v>27.197780000000002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83</v>
      </c>
      <c r="AT92" s="201" t="s">
        <v>74</v>
      </c>
      <c r="AU92" s="201" t="s">
        <v>83</v>
      </c>
      <c r="AY92" s="200" t="s">
        <v>133</v>
      </c>
      <c r="BK92" s="202">
        <f>SUM(BK93:BK134)</f>
        <v>0</v>
      </c>
    </row>
    <row r="93" s="2" customFormat="1" ht="24.15" customHeight="1">
      <c r="A93" s="37"/>
      <c r="B93" s="38"/>
      <c r="C93" s="205" t="s">
        <v>83</v>
      </c>
      <c r="D93" s="205" t="s">
        <v>135</v>
      </c>
      <c r="E93" s="206" t="s">
        <v>136</v>
      </c>
      <c r="F93" s="207" t="s">
        <v>137</v>
      </c>
      <c r="G93" s="208" t="s">
        <v>138</v>
      </c>
      <c r="H93" s="209">
        <v>1</v>
      </c>
      <c r="I93" s="210"/>
      <c r="J93" s="211">
        <f>ROUND(I93*H93,2)</f>
        <v>0</v>
      </c>
      <c r="K93" s="207" t="s">
        <v>139</v>
      </c>
      <c r="L93" s="43"/>
      <c r="M93" s="212" t="s">
        <v>19</v>
      </c>
      <c r="N93" s="213" t="s">
        <v>46</v>
      </c>
      <c r="O93" s="83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6" t="s">
        <v>140</v>
      </c>
      <c r="AT93" s="216" t="s">
        <v>135</v>
      </c>
      <c r="AU93" s="216" t="s">
        <v>86</v>
      </c>
      <c r="AY93" s="16" t="s">
        <v>133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6" t="s">
        <v>83</v>
      </c>
      <c r="BK93" s="217">
        <f>ROUND(I93*H93,2)</f>
        <v>0</v>
      </c>
      <c r="BL93" s="16" t="s">
        <v>140</v>
      </c>
      <c r="BM93" s="216" t="s">
        <v>141</v>
      </c>
    </row>
    <row r="94" s="2" customFormat="1" ht="62.7" customHeight="1">
      <c r="A94" s="37"/>
      <c r="B94" s="38"/>
      <c r="C94" s="205" t="s">
        <v>86</v>
      </c>
      <c r="D94" s="205" t="s">
        <v>135</v>
      </c>
      <c r="E94" s="206" t="s">
        <v>142</v>
      </c>
      <c r="F94" s="207" t="s">
        <v>143</v>
      </c>
      <c r="G94" s="208" t="s">
        <v>144</v>
      </c>
      <c r="H94" s="209">
        <v>7.5</v>
      </c>
      <c r="I94" s="210"/>
      <c r="J94" s="211">
        <f>ROUND(I94*H94,2)</f>
        <v>0</v>
      </c>
      <c r="K94" s="207" t="s">
        <v>139</v>
      </c>
      <c r="L94" s="43"/>
      <c r="M94" s="212" t="s">
        <v>19</v>
      </c>
      <c r="N94" s="213" t="s">
        <v>46</v>
      </c>
      <c r="O94" s="83"/>
      <c r="P94" s="214">
        <f>O94*H94</f>
        <v>0</v>
      </c>
      <c r="Q94" s="214">
        <v>0</v>
      </c>
      <c r="R94" s="214">
        <f>Q94*H94</f>
        <v>0</v>
      </c>
      <c r="S94" s="214">
        <v>0.089999999999999997</v>
      </c>
      <c r="T94" s="215">
        <f>S94*H94</f>
        <v>0.67499999999999993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140</v>
      </c>
      <c r="AT94" s="216" t="s">
        <v>135</v>
      </c>
      <c r="AU94" s="216" t="s">
        <v>86</v>
      </c>
      <c r="AY94" s="16" t="s">
        <v>133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83</v>
      </c>
      <c r="BK94" s="217">
        <f>ROUND(I94*H94,2)</f>
        <v>0</v>
      </c>
      <c r="BL94" s="16" t="s">
        <v>140</v>
      </c>
      <c r="BM94" s="216" t="s">
        <v>145</v>
      </c>
    </row>
    <row r="95" s="13" customFormat="1">
      <c r="A95" s="13"/>
      <c r="B95" s="218"/>
      <c r="C95" s="219"/>
      <c r="D95" s="220" t="s">
        <v>146</v>
      </c>
      <c r="E95" s="221" t="s">
        <v>19</v>
      </c>
      <c r="F95" s="222" t="s">
        <v>147</v>
      </c>
      <c r="G95" s="219"/>
      <c r="H95" s="223">
        <v>7.5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146</v>
      </c>
      <c r="AU95" s="229" t="s">
        <v>86</v>
      </c>
      <c r="AV95" s="13" t="s">
        <v>86</v>
      </c>
      <c r="AW95" s="13" t="s">
        <v>36</v>
      </c>
      <c r="AX95" s="13" t="s">
        <v>75</v>
      </c>
      <c r="AY95" s="229" t="s">
        <v>133</v>
      </c>
    </row>
    <row r="96" s="2" customFormat="1" ht="62.7" customHeight="1">
      <c r="A96" s="37"/>
      <c r="B96" s="38"/>
      <c r="C96" s="205" t="s">
        <v>148</v>
      </c>
      <c r="D96" s="205" t="s">
        <v>135</v>
      </c>
      <c r="E96" s="206" t="s">
        <v>149</v>
      </c>
      <c r="F96" s="207" t="s">
        <v>150</v>
      </c>
      <c r="G96" s="208" t="s">
        <v>144</v>
      </c>
      <c r="H96" s="209">
        <v>31.059999999999999</v>
      </c>
      <c r="I96" s="210"/>
      <c r="J96" s="211">
        <f>ROUND(I96*H96,2)</f>
        <v>0</v>
      </c>
      <c r="K96" s="207" t="s">
        <v>139</v>
      </c>
      <c r="L96" s="43"/>
      <c r="M96" s="212" t="s">
        <v>19</v>
      </c>
      <c r="N96" s="213" t="s">
        <v>46</v>
      </c>
      <c r="O96" s="83"/>
      <c r="P96" s="214">
        <f>O96*H96</f>
        <v>0</v>
      </c>
      <c r="Q96" s="214">
        <v>0</v>
      </c>
      <c r="R96" s="214">
        <f>Q96*H96</f>
        <v>0</v>
      </c>
      <c r="S96" s="214">
        <v>0.22</v>
      </c>
      <c r="T96" s="215">
        <f>S96*H96</f>
        <v>6.8331999999999997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140</v>
      </c>
      <c r="AT96" s="216" t="s">
        <v>135</v>
      </c>
      <c r="AU96" s="216" t="s">
        <v>86</v>
      </c>
      <c r="AY96" s="16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83</v>
      </c>
      <c r="BK96" s="217">
        <f>ROUND(I96*H96,2)</f>
        <v>0</v>
      </c>
      <c r="BL96" s="16" t="s">
        <v>140</v>
      </c>
      <c r="BM96" s="216" t="s">
        <v>151</v>
      </c>
    </row>
    <row r="97" s="13" customFormat="1">
      <c r="A97" s="13"/>
      <c r="B97" s="218"/>
      <c r="C97" s="219"/>
      <c r="D97" s="220" t="s">
        <v>146</v>
      </c>
      <c r="E97" s="221" t="s">
        <v>19</v>
      </c>
      <c r="F97" s="222" t="s">
        <v>152</v>
      </c>
      <c r="G97" s="219"/>
      <c r="H97" s="223">
        <v>31.059999999999999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146</v>
      </c>
      <c r="AU97" s="229" t="s">
        <v>86</v>
      </c>
      <c r="AV97" s="13" t="s">
        <v>86</v>
      </c>
      <c r="AW97" s="13" t="s">
        <v>36</v>
      </c>
      <c r="AX97" s="13" t="s">
        <v>75</v>
      </c>
      <c r="AY97" s="229" t="s">
        <v>133</v>
      </c>
    </row>
    <row r="98" s="2" customFormat="1" ht="62.7" customHeight="1">
      <c r="A98" s="37"/>
      <c r="B98" s="38"/>
      <c r="C98" s="205" t="s">
        <v>140</v>
      </c>
      <c r="D98" s="205" t="s">
        <v>135</v>
      </c>
      <c r="E98" s="206" t="s">
        <v>153</v>
      </c>
      <c r="F98" s="207" t="s">
        <v>154</v>
      </c>
      <c r="G98" s="208" t="s">
        <v>144</v>
      </c>
      <c r="H98" s="209">
        <v>33.630000000000003</v>
      </c>
      <c r="I98" s="210"/>
      <c r="J98" s="211">
        <f>ROUND(I98*H98,2)</f>
        <v>0</v>
      </c>
      <c r="K98" s="207" t="s">
        <v>139</v>
      </c>
      <c r="L98" s="43"/>
      <c r="M98" s="212" t="s">
        <v>19</v>
      </c>
      <c r="N98" s="213" t="s">
        <v>46</v>
      </c>
      <c r="O98" s="83"/>
      <c r="P98" s="214">
        <f>O98*H98</f>
        <v>0</v>
      </c>
      <c r="Q98" s="214">
        <v>0</v>
      </c>
      <c r="R98" s="214">
        <f>Q98*H98</f>
        <v>0</v>
      </c>
      <c r="S98" s="214">
        <v>0.316</v>
      </c>
      <c r="T98" s="215">
        <f>S98*H98</f>
        <v>10.627080000000001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140</v>
      </c>
      <c r="AT98" s="216" t="s">
        <v>135</v>
      </c>
      <c r="AU98" s="216" t="s">
        <v>86</v>
      </c>
      <c r="AY98" s="16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83</v>
      </c>
      <c r="BK98" s="217">
        <f>ROUND(I98*H98,2)</f>
        <v>0</v>
      </c>
      <c r="BL98" s="16" t="s">
        <v>140</v>
      </c>
      <c r="BM98" s="216" t="s">
        <v>155</v>
      </c>
    </row>
    <row r="99" s="13" customFormat="1">
      <c r="A99" s="13"/>
      <c r="B99" s="218"/>
      <c r="C99" s="219"/>
      <c r="D99" s="220" t="s">
        <v>146</v>
      </c>
      <c r="E99" s="221" t="s">
        <v>19</v>
      </c>
      <c r="F99" s="222" t="s">
        <v>156</v>
      </c>
      <c r="G99" s="219"/>
      <c r="H99" s="223">
        <v>33.630000000000003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146</v>
      </c>
      <c r="AU99" s="229" t="s">
        <v>86</v>
      </c>
      <c r="AV99" s="13" t="s">
        <v>86</v>
      </c>
      <c r="AW99" s="13" t="s">
        <v>36</v>
      </c>
      <c r="AX99" s="13" t="s">
        <v>75</v>
      </c>
      <c r="AY99" s="229" t="s">
        <v>133</v>
      </c>
    </row>
    <row r="100" s="2" customFormat="1" ht="49.05" customHeight="1">
      <c r="A100" s="37"/>
      <c r="B100" s="38"/>
      <c r="C100" s="205" t="s">
        <v>157</v>
      </c>
      <c r="D100" s="205" t="s">
        <v>135</v>
      </c>
      <c r="E100" s="206" t="s">
        <v>158</v>
      </c>
      <c r="F100" s="207" t="s">
        <v>159</v>
      </c>
      <c r="G100" s="208" t="s">
        <v>160</v>
      </c>
      <c r="H100" s="209">
        <v>40</v>
      </c>
      <c r="I100" s="210"/>
      <c r="J100" s="211">
        <f>ROUND(I100*H100,2)</f>
        <v>0</v>
      </c>
      <c r="K100" s="207" t="s">
        <v>139</v>
      </c>
      <c r="L100" s="43"/>
      <c r="M100" s="212" t="s">
        <v>19</v>
      </c>
      <c r="N100" s="213" t="s">
        <v>46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0.20499999999999999</v>
      </c>
      <c r="T100" s="215">
        <f>S100*H100</f>
        <v>8.1999999999999993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140</v>
      </c>
      <c r="AT100" s="216" t="s">
        <v>135</v>
      </c>
      <c r="AU100" s="216" t="s">
        <v>86</v>
      </c>
      <c r="AY100" s="16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83</v>
      </c>
      <c r="BK100" s="217">
        <f>ROUND(I100*H100,2)</f>
        <v>0</v>
      </c>
      <c r="BL100" s="16" t="s">
        <v>140</v>
      </c>
      <c r="BM100" s="216" t="s">
        <v>161</v>
      </c>
    </row>
    <row r="101" s="13" customFormat="1">
      <c r="A101" s="13"/>
      <c r="B101" s="218"/>
      <c r="C101" s="219"/>
      <c r="D101" s="220" t="s">
        <v>146</v>
      </c>
      <c r="E101" s="221" t="s">
        <v>19</v>
      </c>
      <c r="F101" s="222" t="s">
        <v>162</v>
      </c>
      <c r="G101" s="219"/>
      <c r="H101" s="223">
        <v>6.7999999999999998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146</v>
      </c>
      <c r="AU101" s="229" t="s">
        <v>86</v>
      </c>
      <c r="AV101" s="13" t="s">
        <v>86</v>
      </c>
      <c r="AW101" s="13" t="s">
        <v>36</v>
      </c>
      <c r="AX101" s="13" t="s">
        <v>75</v>
      </c>
      <c r="AY101" s="229" t="s">
        <v>133</v>
      </c>
    </row>
    <row r="102" s="13" customFormat="1">
      <c r="A102" s="13"/>
      <c r="B102" s="218"/>
      <c r="C102" s="219"/>
      <c r="D102" s="220" t="s">
        <v>146</v>
      </c>
      <c r="E102" s="221" t="s">
        <v>19</v>
      </c>
      <c r="F102" s="222" t="s">
        <v>163</v>
      </c>
      <c r="G102" s="219"/>
      <c r="H102" s="223">
        <v>33.200000000000003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146</v>
      </c>
      <c r="AU102" s="229" t="s">
        <v>86</v>
      </c>
      <c r="AV102" s="13" t="s">
        <v>86</v>
      </c>
      <c r="AW102" s="13" t="s">
        <v>36</v>
      </c>
      <c r="AX102" s="13" t="s">
        <v>75</v>
      </c>
      <c r="AY102" s="229" t="s">
        <v>133</v>
      </c>
    </row>
    <row r="103" s="2" customFormat="1" ht="37.8" customHeight="1">
      <c r="A103" s="37"/>
      <c r="B103" s="38"/>
      <c r="C103" s="205" t="s">
        <v>164</v>
      </c>
      <c r="D103" s="205" t="s">
        <v>135</v>
      </c>
      <c r="E103" s="206" t="s">
        <v>165</v>
      </c>
      <c r="F103" s="207" t="s">
        <v>166</v>
      </c>
      <c r="G103" s="208" t="s">
        <v>160</v>
      </c>
      <c r="H103" s="209">
        <v>7.5</v>
      </c>
      <c r="I103" s="210"/>
      <c r="J103" s="211">
        <f>ROUND(I103*H103,2)</f>
        <v>0</v>
      </c>
      <c r="K103" s="207" t="s">
        <v>139</v>
      </c>
      <c r="L103" s="43"/>
      <c r="M103" s="212" t="s">
        <v>19</v>
      </c>
      <c r="N103" s="213" t="s">
        <v>46</v>
      </c>
      <c r="O103" s="83"/>
      <c r="P103" s="214">
        <f>O103*H103</f>
        <v>0</v>
      </c>
      <c r="Q103" s="214">
        <v>0</v>
      </c>
      <c r="R103" s="214">
        <f>Q103*H103</f>
        <v>0</v>
      </c>
      <c r="S103" s="214">
        <v>0.11500000000000001</v>
      </c>
      <c r="T103" s="215">
        <f>S103*H103</f>
        <v>0.86250000000000004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140</v>
      </c>
      <c r="AT103" s="216" t="s">
        <v>135</v>
      </c>
      <c r="AU103" s="216" t="s">
        <v>86</v>
      </c>
      <c r="AY103" s="16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83</v>
      </c>
      <c r="BK103" s="217">
        <f>ROUND(I103*H103,2)</f>
        <v>0</v>
      </c>
      <c r="BL103" s="16" t="s">
        <v>140</v>
      </c>
      <c r="BM103" s="216" t="s">
        <v>167</v>
      </c>
    </row>
    <row r="104" s="13" customFormat="1">
      <c r="A104" s="13"/>
      <c r="B104" s="218"/>
      <c r="C104" s="219"/>
      <c r="D104" s="220" t="s">
        <v>146</v>
      </c>
      <c r="E104" s="221" t="s">
        <v>19</v>
      </c>
      <c r="F104" s="222" t="s">
        <v>168</v>
      </c>
      <c r="G104" s="219"/>
      <c r="H104" s="223">
        <v>7.5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146</v>
      </c>
      <c r="AU104" s="229" t="s">
        <v>86</v>
      </c>
      <c r="AV104" s="13" t="s">
        <v>86</v>
      </c>
      <c r="AW104" s="13" t="s">
        <v>36</v>
      </c>
      <c r="AX104" s="13" t="s">
        <v>75</v>
      </c>
      <c r="AY104" s="229" t="s">
        <v>133</v>
      </c>
    </row>
    <row r="105" s="2" customFormat="1" ht="90" customHeight="1">
      <c r="A105" s="37"/>
      <c r="B105" s="38"/>
      <c r="C105" s="205" t="s">
        <v>169</v>
      </c>
      <c r="D105" s="205" t="s">
        <v>135</v>
      </c>
      <c r="E105" s="206" t="s">
        <v>170</v>
      </c>
      <c r="F105" s="207" t="s">
        <v>171</v>
      </c>
      <c r="G105" s="208" t="s">
        <v>160</v>
      </c>
      <c r="H105" s="209">
        <v>20</v>
      </c>
      <c r="I105" s="210"/>
      <c r="J105" s="211">
        <f>ROUND(I105*H105,2)</f>
        <v>0</v>
      </c>
      <c r="K105" s="207" t="s">
        <v>139</v>
      </c>
      <c r="L105" s="43"/>
      <c r="M105" s="212" t="s">
        <v>19</v>
      </c>
      <c r="N105" s="213" t="s">
        <v>46</v>
      </c>
      <c r="O105" s="83"/>
      <c r="P105" s="214">
        <f>O105*H105</f>
        <v>0</v>
      </c>
      <c r="Q105" s="214">
        <v>0.036900000000000002</v>
      </c>
      <c r="R105" s="214">
        <f>Q105*H105</f>
        <v>0.73799999999999999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140</v>
      </c>
      <c r="AT105" s="216" t="s">
        <v>135</v>
      </c>
      <c r="AU105" s="216" t="s">
        <v>86</v>
      </c>
      <c r="AY105" s="16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140</v>
      </c>
      <c r="BM105" s="216" t="s">
        <v>172</v>
      </c>
    </row>
    <row r="106" s="13" customFormat="1">
      <c r="A106" s="13"/>
      <c r="B106" s="218"/>
      <c r="C106" s="219"/>
      <c r="D106" s="220" t="s">
        <v>146</v>
      </c>
      <c r="E106" s="221" t="s">
        <v>19</v>
      </c>
      <c r="F106" s="222" t="s">
        <v>173</v>
      </c>
      <c r="G106" s="219"/>
      <c r="H106" s="223">
        <v>20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146</v>
      </c>
      <c r="AU106" s="229" t="s">
        <v>86</v>
      </c>
      <c r="AV106" s="13" t="s">
        <v>86</v>
      </c>
      <c r="AW106" s="13" t="s">
        <v>36</v>
      </c>
      <c r="AX106" s="13" t="s">
        <v>83</v>
      </c>
      <c r="AY106" s="229" t="s">
        <v>133</v>
      </c>
    </row>
    <row r="107" s="2" customFormat="1" ht="90" customHeight="1">
      <c r="A107" s="37"/>
      <c r="B107" s="38"/>
      <c r="C107" s="205" t="s">
        <v>174</v>
      </c>
      <c r="D107" s="205" t="s">
        <v>135</v>
      </c>
      <c r="E107" s="206" t="s">
        <v>175</v>
      </c>
      <c r="F107" s="207" t="s">
        <v>176</v>
      </c>
      <c r="G107" s="208" t="s">
        <v>160</v>
      </c>
      <c r="H107" s="209">
        <v>30</v>
      </c>
      <c r="I107" s="210"/>
      <c r="J107" s="211">
        <f>ROUND(I107*H107,2)</f>
        <v>0</v>
      </c>
      <c r="K107" s="207" t="s">
        <v>139</v>
      </c>
      <c r="L107" s="43"/>
      <c r="M107" s="212" t="s">
        <v>19</v>
      </c>
      <c r="N107" s="213" t="s">
        <v>46</v>
      </c>
      <c r="O107" s="83"/>
      <c r="P107" s="214">
        <f>O107*H107</f>
        <v>0</v>
      </c>
      <c r="Q107" s="214">
        <v>0.036900000000000002</v>
      </c>
      <c r="R107" s="214">
        <f>Q107*H107</f>
        <v>1.107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140</v>
      </c>
      <c r="AT107" s="216" t="s">
        <v>135</v>
      </c>
      <c r="AU107" s="216" t="s">
        <v>86</v>
      </c>
      <c r="AY107" s="16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83</v>
      </c>
      <c r="BK107" s="217">
        <f>ROUND(I107*H107,2)</f>
        <v>0</v>
      </c>
      <c r="BL107" s="16" t="s">
        <v>140</v>
      </c>
      <c r="BM107" s="216" t="s">
        <v>177</v>
      </c>
    </row>
    <row r="108" s="13" customFormat="1">
      <c r="A108" s="13"/>
      <c r="B108" s="218"/>
      <c r="C108" s="219"/>
      <c r="D108" s="220" t="s">
        <v>146</v>
      </c>
      <c r="E108" s="221" t="s">
        <v>19</v>
      </c>
      <c r="F108" s="222" t="s">
        <v>178</v>
      </c>
      <c r="G108" s="219"/>
      <c r="H108" s="223">
        <v>30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146</v>
      </c>
      <c r="AU108" s="229" t="s">
        <v>86</v>
      </c>
      <c r="AV108" s="13" t="s">
        <v>86</v>
      </c>
      <c r="AW108" s="13" t="s">
        <v>36</v>
      </c>
      <c r="AX108" s="13" t="s">
        <v>83</v>
      </c>
      <c r="AY108" s="229" t="s">
        <v>133</v>
      </c>
    </row>
    <row r="109" s="2" customFormat="1" ht="24.15" customHeight="1">
      <c r="A109" s="37"/>
      <c r="B109" s="38"/>
      <c r="C109" s="205" t="s">
        <v>179</v>
      </c>
      <c r="D109" s="205" t="s">
        <v>135</v>
      </c>
      <c r="E109" s="206" t="s">
        <v>180</v>
      </c>
      <c r="F109" s="207" t="s">
        <v>181</v>
      </c>
      <c r="G109" s="208" t="s">
        <v>144</v>
      </c>
      <c r="H109" s="209">
        <v>44.579999999999998</v>
      </c>
      <c r="I109" s="210"/>
      <c r="J109" s="211">
        <f>ROUND(I109*H109,2)</f>
        <v>0</v>
      </c>
      <c r="K109" s="207" t="s">
        <v>139</v>
      </c>
      <c r="L109" s="43"/>
      <c r="M109" s="212" t="s">
        <v>19</v>
      </c>
      <c r="N109" s="213" t="s">
        <v>46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140</v>
      </c>
      <c r="AT109" s="216" t="s">
        <v>135</v>
      </c>
      <c r="AU109" s="216" t="s">
        <v>86</v>
      </c>
      <c r="AY109" s="16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83</v>
      </c>
      <c r="BK109" s="217">
        <f>ROUND(I109*H109,2)</f>
        <v>0</v>
      </c>
      <c r="BL109" s="16" t="s">
        <v>140</v>
      </c>
      <c r="BM109" s="216" t="s">
        <v>182</v>
      </c>
    </row>
    <row r="110" s="13" customFormat="1">
      <c r="A110" s="13"/>
      <c r="B110" s="218"/>
      <c r="C110" s="219"/>
      <c r="D110" s="220" t="s">
        <v>146</v>
      </c>
      <c r="E110" s="221" t="s">
        <v>19</v>
      </c>
      <c r="F110" s="222" t="s">
        <v>183</v>
      </c>
      <c r="G110" s="219"/>
      <c r="H110" s="223">
        <v>26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146</v>
      </c>
      <c r="AU110" s="229" t="s">
        <v>86</v>
      </c>
      <c r="AV110" s="13" t="s">
        <v>86</v>
      </c>
      <c r="AW110" s="13" t="s">
        <v>36</v>
      </c>
      <c r="AX110" s="13" t="s">
        <v>75</v>
      </c>
      <c r="AY110" s="229" t="s">
        <v>133</v>
      </c>
    </row>
    <row r="111" s="13" customFormat="1">
      <c r="A111" s="13"/>
      <c r="B111" s="218"/>
      <c r="C111" s="219"/>
      <c r="D111" s="220" t="s">
        <v>146</v>
      </c>
      <c r="E111" s="221" t="s">
        <v>19</v>
      </c>
      <c r="F111" s="222" t="s">
        <v>184</v>
      </c>
      <c r="G111" s="219"/>
      <c r="H111" s="223">
        <v>18.579999999999998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146</v>
      </c>
      <c r="AU111" s="229" t="s">
        <v>86</v>
      </c>
      <c r="AV111" s="13" t="s">
        <v>86</v>
      </c>
      <c r="AW111" s="13" t="s">
        <v>36</v>
      </c>
      <c r="AX111" s="13" t="s">
        <v>75</v>
      </c>
      <c r="AY111" s="229" t="s">
        <v>133</v>
      </c>
    </row>
    <row r="112" s="2" customFormat="1" ht="49.05" customHeight="1">
      <c r="A112" s="37"/>
      <c r="B112" s="38"/>
      <c r="C112" s="205" t="s">
        <v>185</v>
      </c>
      <c r="D112" s="205" t="s">
        <v>135</v>
      </c>
      <c r="E112" s="206" t="s">
        <v>186</v>
      </c>
      <c r="F112" s="207" t="s">
        <v>187</v>
      </c>
      <c r="G112" s="208" t="s">
        <v>188</v>
      </c>
      <c r="H112" s="209">
        <v>37.005000000000003</v>
      </c>
      <c r="I112" s="210"/>
      <c r="J112" s="211">
        <f>ROUND(I112*H112,2)</f>
        <v>0</v>
      </c>
      <c r="K112" s="207" t="s">
        <v>139</v>
      </c>
      <c r="L112" s="43"/>
      <c r="M112" s="212" t="s">
        <v>19</v>
      </c>
      <c r="N112" s="213" t="s">
        <v>46</v>
      </c>
      <c r="O112" s="8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6" t="s">
        <v>140</v>
      </c>
      <c r="AT112" s="216" t="s">
        <v>135</v>
      </c>
      <c r="AU112" s="216" t="s">
        <v>86</v>
      </c>
      <c r="AY112" s="16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6" t="s">
        <v>83</v>
      </c>
      <c r="BK112" s="217">
        <f>ROUND(I112*H112,2)</f>
        <v>0</v>
      </c>
      <c r="BL112" s="16" t="s">
        <v>140</v>
      </c>
      <c r="BM112" s="216" t="s">
        <v>189</v>
      </c>
    </row>
    <row r="113" s="14" customFormat="1">
      <c r="A113" s="14"/>
      <c r="B113" s="230"/>
      <c r="C113" s="231"/>
      <c r="D113" s="220" t="s">
        <v>146</v>
      </c>
      <c r="E113" s="232" t="s">
        <v>19</v>
      </c>
      <c r="F113" s="233" t="s">
        <v>190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146</v>
      </c>
      <c r="AU113" s="239" t="s">
        <v>86</v>
      </c>
      <c r="AV113" s="14" t="s">
        <v>83</v>
      </c>
      <c r="AW113" s="14" t="s">
        <v>36</v>
      </c>
      <c r="AX113" s="14" t="s">
        <v>75</v>
      </c>
      <c r="AY113" s="239" t="s">
        <v>133</v>
      </c>
    </row>
    <row r="114" s="13" customFormat="1">
      <c r="A114" s="13"/>
      <c r="B114" s="218"/>
      <c r="C114" s="219"/>
      <c r="D114" s="220" t="s">
        <v>146</v>
      </c>
      <c r="E114" s="221" t="s">
        <v>19</v>
      </c>
      <c r="F114" s="222" t="s">
        <v>191</v>
      </c>
      <c r="G114" s="219"/>
      <c r="H114" s="223">
        <v>18.838000000000001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146</v>
      </c>
      <c r="AU114" s="229" t="s">
        <v>86</v>
      </c>
      <c r="AV114" s="13" t="s">
        <v>86</v>
      </c>
      <c r="AW114" s="13" t="s">
        <v>36</v>
      </c>
      <c r="AX114" s="13" t="s">
        <v>75</v>
      </c>
      <c r="AY114" s="229" t="s">
        <v>133</v>
      </c>
    </row>
    <row r="115" s="13" customFormat="1">
      <c r="A115" s="13"/>
      <c r="B115" s="218"/>
      <c r="C115" s="219"/>
      <c r="D115" s="220" t="s">
        <v>146</v>
      </c>
      <c r="E115" s="221" t="s">
        <v>19</v>
      </c>
      <c r="F115" s="222" t="s">
        <v>192</v>
      </c>
      <c r="G115" s="219"/>
      <c r="H115" s="223">
        <v>3.3519999999999999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9" t="s">
        <v>146</v>
      </c>
      <c r="AU115" s="229" t="s">
        <v>86</v>
      </c>
      <c r="AV115" s="13" t="s">
        <v>86</v>
      </c>
      <c r="AW115" s="13" t="s">
        <v>36</v>
      </c>
      <c r="AX115" s="13" t="s">
        <v>75</v>
      </c>
      <c r="AY115" s="229" t="s">
        <v>133</v>
      </c>
    </row>
    <row r="116" s="13" customFormat="1">
      <c r="A116" s="13"/>
      <c r="B116" s="218"/>
      <c r="C116" s="219"/>
      <c r="D116" s="220" t="s">
        <v>146</v>
      </c>
      <c r="E116" s="221" t="s">
        <v>19</v>
      </c>
      <c r="F116" s="222" t="s">
        <v>193</v>
      </c>
      <c r="G116" s="219"/>
      <c r="H116" s="223">
        <v>29.266999999999999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146</v>
      </c>
      <c r="AU116" s="229" t="s">
        <v>86</v>
      </c>
      <c r="AV116" s="13" t="s">
        <v>86</v>
      </c>
      <c r="AW116" s="13" t="s">
        <v>36</v>
      </c>
      <c r="AX116" s="13" t="s">
        <v>75</v>
      </c>
      <c r="AY116" s="229" t="s">
        <v>133</v>
      </c>
    </row>
    <row r="117" s="13" customFormat="1">
      <c r="A117" s="13"/>
      <c r="B117" s="218"/>
      <c r="C117" s="219"/>
      <c r="D117" s="220" t="s">
        <v>146</v>
      </c>
      <c r="E117" s="221" t="s">
        <v>19</v>
      </c>
      <c r="F117" s="222" t="s">
        <v>194</v>
      </c>
      <c r="G117" s="219"/>
      <c r="H117" s="223">
        <v>22.553000000000001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146</v>
      </c>
      <c r="AU117" s="229" t="s">
        <v>86</v>
      </c>
      <c r="AV117" s="13" t="s">
        <v>86</v>
      </c>
      <c r="AW117" s="13" t="s">
        <v>36</v>
      </c>
      <c r="AX117" s="13" t="s">
        <v>75</v>
      </c>
      <c r="AY117" s="229" t="s">
        <v>133</v>
      </c>
    </row>
    <row r="118" s="13" customFormat="1">
      <c r="A118" s="13"/>
      <c r="B118" s="218"/>
      <c r="C118" s="219"/>
      <c r="D118" s="220" t="s">
        <v>146</v>
      </c>
      <c r="E118" s="219"/>
      <c r="F118" s="222" t="s">
        <v>195</v>
      </c>
      <c r="G118" s="219"/>
      <c r="H118" s="223">
        <v>37.005000000000003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146</v>
      </c>
      <c r="AU118" s="229" t="s">
        <v>86</v>
      </c>
      <c r="AV118" s="13" t="s">
        <v>86</v>
      </c>
      <c r="AW118" s="13" t="s">
        <v>4</v>
      </c>
      <c r="AX118" s="13" t="s">
        <v>83</v>
      </c>
      <c r="AY118" s="229" t="s">
        <v>133</v>
      </c>
    </row>
    <row r="119" s="2" customFormat="1" ht="49.05" customHeight="1">
      <c r="A119" s="37"/>
      <c r="B119" s="38"/>
      <c r="C119" s="205" t="s">
        <v>196</v>
      </c>
      <c r="D119" s="205" t="s">
        <v>135</v>
      </c>
      <c r="E119" s="206" t="s">
        <v>197</v>
      </c>
      <c r="F119" s="207" t="s">
        <v>198</v>
      </c>
      <c r="G119" s="208" t="s">
        <v>188</v>
      </c>
      <c r="H119" s="209">
        <v>37.005000000000003</v>
      </c>
      <c r="I119" s="210"/>
      <c r="J119" s="211">
        <f>ROUND(I119*H119,2)</f>
        <v>0</v>
      </c>
      <c r="K119" s="207" t="s">
        <v>139</v>
      </c>
      <c r="L119" s="43"/>
      <c r="M119" s="212" t="s">
        <v>19</v>
      </c>
      <c r="N119" s="213" t="s">
        <v>46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140</v>
      </c>
      <c r="AT119" s="216" t="s">
        <v>135</v>
      </c>
      <c r="AU119" s="216" t="s">
        <v>86</v>
      </c>
      <c r="AY119" s="16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83</v>
      </c>
      <c r="BK119" s="217">
        <f>ROUND(I119*H119,2)</f>
        <v>0</v>
      </c>
      <c r="BL119" s="16" t="s">
        <v>140</v>
      </c>
      <c r="BM119" s="216" t="s">
        <v>199</v>
      </c>
    </row>
    <row r="120" s="14" customFormat="1">
      <c r="A120" s="14"/>
      <c r="B120" s="230"/>
      <c r="C120" s="231"/>
      <c r="D120" s="220" t="s">
        <v>146</v>
      </c>
      <c r="E120" s="232" t="s">
        <v>19</v>
      </c>
      <c r="F120" s="233" t="s">
        <v>190</v>
      </c>
      <c r="G120" s="231"/>
      <c r="H120" s="232" t="s">
        <v>19</v>
      </c>
      <c r="I120" s="234"/>
      <c r="J120" s="231"/>
      <c r="K120" s="231"/>
      <c r="L120" s="235"/>
      <c r="M120" s="236"/>
      <c r="N120" s="237"/>
      <c r="O120" s="237"/>
      <c r="P120" s="237"/>
      <c r="Q120" s="237"/>
      <c r="R120" s="237"/>
      <c r="S120" s="237"/>
      <c r="T120" s="23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9" t="s">
        <v>146</v>
      </c>
      <c r="AU120" s="239" t="s">
        <v>86</v>
      </c>
      <c r="AV120" s="14" t="s">
        <v>83</v>
      </c>
      <c r="AW120" s="14" t="s">
        <v>36</v>
      </c>
      <c r="AX120" s="14" t="s">
        <v>75</v>
      </c>
      <c r="AY120" s="239" t="s">
        <v>133</v>
      </c>
    </row>
    <row r="121" s="13" customFormat="1">
      <c r="A121" s="13"/>
      <c r="B121" s="218"/>
      <c r="C121" s="219"/>
      <c r="D121" s="220" t="s">
        <v>146</v>
      </c>
      <c r="E121" s="221" t="s">
        <v>19</v>
      </c>
      <c r="F121" s="222" t="s">
        <v>191</v>
      </c>
      <c r="G121" s="219"/>
      <c r="H121" s="223">
        <v>18.838000000000001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146</v>
      </c>
      <c r="AU121" s="229" t="s">
        <v>86</v>
      </c>
      <c r="AV121" s="13" t="s">
        <v>86</v>
      </c>
      <c r="AW121" s="13" t="s">
        <v>36</v>
      </c>
      <c r="AX121" s="13" t="s">
        <v>75</v>
      </c>
      <c r="AY121" s="229" t="s">
        <v>133</v>
      </c>
    </row>
    <row r="122" s="13" customFormat="1">
      <c r="A122" s="13"/>
      <c r="B122" s="218"/>
      <c r="C122" s="219"/>
      <c r="D122" s="220" t="s">
        <v>146</v>
      </c>
      <c r="E122" s="221" t="s">
        <v>19</v>
      </c>
      <c r="F122" s="222" t="s">
        <v>192</v>
      </c>
      <c r="G122" s="219"/>
      <c r="H122" s="223">
        <v>3.3519999999999999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146</v>
      </c>
      <c r="AU122" s="229" t="s">
        <v>86</v>
      </c>
      <c r="AV122" s="13" t="s">
        <v>86</v>
      </c>
      <c r="AW122" s="13" t="s">
        <v>36</v>
      </c>
      <c r="AX122" s="13" t="s">
        <v>75</v>
      </c>
      <c r="AY122" s="229" t="s">
        <v>133</v>
      </c>
    </row>
    <row r="123" s="13" customFormat="1">
      <c r="A123" s="13"/>
      <c r="B123" s="218"/>
      <c r="C123" s="219"/>
      <c r="D123" s="220" t="s">
        <v>146</v>
      </c>
      <c r="E123" s="221" t="s">
        <v>19</v>
      </c>
      <c r="F123" s="222" t="s">
        <v>193</v>
      </c>
      <c r="G123" s="219"/>
      <c r="H123" s="223">
        <v>29.266999999999999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146</v>
      </c>
      <c r="AU123" s="229" t="s">
        <v>86</v>
      </c>
      <c r="AV123" s="13" t="s">
        <v>86</v>
      </c>
      <c r="AW123" s="13" t="s">
        <v>36</v>
      </c>
      <c r="AX123" s="13" t="s">
        <v>75</v>
      </c>
      <c r="AY123" s="229" t="s">
        <v>133</v>
      </c>
    </row>
    <row r="124" s="13" customFormat="1">
      <c r="A124" s="13"/>
      <c r="B124" s="218"/>
      <c r="C124" s="219"/>
      <c r="D124" s="220" t="s">
        <v>146</v>
      </c>
      <c r="E124" s="221" t="s">
        <v>19</v>
      </c>
      <c r="F124" s="222" t="s">
        <v>194</v>
      </c>
      <c r="G124" s="219"/>
      <c r="H124" s="223">
        <v>22.553000000000001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146</v>
      </c>
      <c r="AU124" s="229" t="s">
        <v>86</v>
      </c>
      <c r="AV124" s="13" t="s">
        <v>86</v>
      </c>
      <c r="AW124" s="13" t="s">
        <v>36</v>
      </c>
      <c r="AX124" s="13" t="s">
        <v>75</v>
      </c>
      <c r="AY124" s="229" t="s">
        <v>133</v>
      </c>
    </row>
    <row r="125" s="13" customFormat="1">
      <c r="A125" s="13"/>
      <c r="B125" s="218"/>
      <c r="C125" s="219"/>
      <c r="D125" s="220" t="s">
        <v>146</v>
      </c>
      <c r="E125" s="219"/>
      <c r="F125" s="222" t="s">
        <v>195</v>
      </c>
      <c r="G125" s="219"/>
      <c r="H125" s="223">
        <v>37.005000000000003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146</v>
      </c>
      <c r="AU125" s="229" t="s">
        <v>86</v>
      </c>
      <c r="AV125" s="13" t="s">
        <v>86</v>
      </c>
      <c r="AW125" s="13" t="s">
        <v>4</v>
      </c>
      <c r="AX125" s="13" t="s">
        <v>83</v>
      </c>
      <c r="AY125" s="229" t="s">
        <v>133</v>
      </c>
    </row>
    <row r="126" s="2" customFormat="1" ht="49.05" customHeight="1">
      <c r="A126" s="37"/>
      <c r="B126" s="38"/>
      <c r="C126" s="205" t="s">
        <v>200</v>
      </c>
      <c r="D126" s="205" t="s">
        <v>135</v>
      </c>
      <c r="E126" s="206" t="s">
        <v>201</v>
      </c>
      <c r="F126" s="207" t="s">
        <v>202</v>
      </c>
      <c r="G126" s="208" t="s">
        <v>188</v>
      </c>
      <c r="H126" s="209">
        <v>83.417000000000002</v>
      </c>
      <c r="I126" s="210"/>
      <c r="J126" s="211">
        <f>ROUND(I126*H126,2)</f>
        <v>0</v>
      </c>
      <c r="K126" s="207" t="s">
        <v>139</v>
      </c>
      <c r="L126" s="43"/>
      <c r="M126" s="212" t="s">
        <v>19</v>
      </c>
      <c r="N126" s="213" t="s">
        <v>46</v>
      </c>
      <c r="O126" s="83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16" t="s">
        <v>140</v>
      </c>
      <c r="AT126" s="216" t="s">
        <v>135</v>
      </c>
      <c r="AU126" s="216" t="s">
        <v>86</v>
      </c>
      <c r="AY126" s="16" t="s">
        <v>133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6" t="s">
        <v>83</v>
      </c>
      <c r="BK126" s="217">
        <f>ROUND(I126*H126,2)</f>
        <v>0</v>
      </c>
      <c r="BL126" s="16" t="s">
        <v>140</v>
      </c>
      <c r="BM126" s="216" t="s">
        <v>203</v>
      </c>
    </row>
    <row r="127" s="13" customFormat="1">
      <c r="A127" s="13"/>
      <c r="B127" s="218"/>
      <c r="C127" s="219"/>
      <c r="D127" s="220" t="s">
        <v>146</v>
      </c>
      <c r="E127" s="221" t="s">
        <v>19</v>
      </c>
      <c r="F127" s="222" t="s">
        <v>204</v>
      </c>
      <c r="G127" s="219"/>
      <c r="H127" s="223">
        <v>14.615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146</v>
      </c>
      <c r="AU127" s="229" t="s">
        <v>86</v>
      </c>
      <c r="AV127" s="13" t="s">
        <v>86</v>
      </c>
      <c r="AW127" s="13" t="s">
        <v>36</v>
      </c>
      <c r="AX127" s="13" t="s">
        <v>75</v>
      </c>
      <c r="AY127" s="229" t="s">
        <v>133</v>
      </c>
    </row>
    <row r="128" s="13" customFormat="1">
      <c r="A128" s="13"/>
      <c r="B128" s="218"/>
      <c r="C128" s="219"/>
      <c r="D128" s="220" t="s">
        <v>146</v>
      </c>
      <c r="E128" s="221" t="s">
        <v>19</v>
      </c>
      <c r="F128" s="222" t="s">
        <v>205</v>
      </c>
      <c r="G128" s="219"/>
      <c r="H128" s="223">
        <v>74.010000000000005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9" t="s">
        <v>146</v>
      </c>
      <c r="AU128" s="229" t="s">
        <v>86</v>
      </c>
      <c r="AV128" s="13" t="s">
        <v>86</v>
      </c>
      <c r="AW128" s="13" t="s">
        <v>36</v>
      </c>
      <c r="AX128" s="13" t="s">
        <v>75</v>
      </c>
      <c r="AY128" s="229" t="s">
        <v>133</v>
      </c>
    </row>
    <row r="129" s="13" customFormat="1">
      <c r="A129" s="13"/>
      <c r="B129" s="218"/>
      <c r="C129" s="219"/>
      <c r="D129" s="220" t="s">
        <v>146</v>
      </c>
      <c r="E129" s="221" t="s">
        <v>19</v>
      </c>
      <c r="F129" s="222" t="s">
        <v>206</v>
      </c>
      <c r="G129" s="219"/>
      <c r="H129" s="223">
        <v>-5.2080000000000002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146</v>
      </c>
      <c r="AU129" s="229" t="s">
        <v>86</v>
      </c>
      <c r="AV129" s="13" t="s">
        <v>86</v>
      </c>
      <c r="AW129" s="13" t="s">
        <v>36</v>
      </c>
      <c r="AX129" s="13" t="s">
        <v>75</v>
      </c>
      <c r="AY129" s="229" t="s">
        <v>133</v>
      </c>
    </row>
    <row r="130" s="14" customFormat="1">
      <c r="A130" s="14"/>
      <c r="B130" s="230"/>
      <c r="C130" s="231"/>
      <c r="D130" s="220" t="s">
        <v>146</v>
      </c>
      <c r="E130" s="232" t="s">
        <v>19</v>
      </c>
      <c r="F130" s="233" t="s">
        <v>207</v>
      </c>
      <c r="G130" s="231"/>
      <c r="H130" s="232" t="s">
        <v>19</v>
      </c>
      <c r="I130" s="234"/>
      <c r="J130" s="231"/>
      <c r="K130" s="231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146</v>
      </c>
      <c r="AU130" s="239" t="s">
        <v>86</v>
      </c>
      <c r="AV130" s="14" t="s">
        <v>83</v>
      </c>
      <c r="AW130" s="14" t="s">
        <v>36</v>
      </c>
      <c r="AX130" s="14" t="s">
        <v>75</v>
      </c>
      <c r="AY130" s="239" t="s">
        <v>133</v>
      </c>
    </row>
    <row r="131" s="2" customFormat="1" ht="62.7" customHeight="1">
      <c r="A131" s="37"/>
      <c r="B131" s="38"/>
      <c r="C131" s="205" t="s">
        <v>208</v>
      </c>
      <c r="D131" s="205" t="s">
        <v>135</v>
      </c>
      <c r="E131" s="206" t="s">
        <v>209</v>
      </c>
      <c r="F131" s="207" t="s">
        <v>210</v>
      </c>
      <c r="G131" s="208" t="s">
        <v>188</v>
      </c>
      <c r="H131" s="209">
        <v>10.866</v>
      </c>
      <c r="I131" s="210"/>
      <c r="J131" s="211">
        <f>ROUND(I131*H131,2)</f>
        <v>0</v>
      </c>
      <c r="K131" s="207" t="s">
        <v>139</v>
      </c>
      <c r="L131" s="43"/>
      <c r="M131" s="212" t="s">
        <v>19</v>
      </c>
      <c r="N131" s="213" t="s">
        <v>46</v>
      </c>
      <c r="O131" s="83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6" t="s">
        <v>140</v>
      </c>
      <c r="AT131" s="216" t="s">
        <v>135</v>
      </c>
      <c r="AU131" s="216" t="s">
        <v>86</v>
      </c>
      <c r="AY131" s="16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6" t="s">
        <v>83</v>
      </c>
      <c r="BK131" s="217">
        <f>ROUND(I131*H131,2)</f>
        <v>0</v>
      </c>
      <c r="BL131" s="16" t="s">
        <v>140</v>
      </c>
      <c r="BM131" s="216" t="s">
        <v>211</v>
      </c>
    </row>
    <row r="132" s="13" customFormat="1">
      <c r="A132" s="13"/>
      <c r="B132" s="218"/>
      <c r="C132" s="219"/>
      <c r="D132" s="220" t="s">
        <v>146</v>
      </c>
      <c r="E132" s="221" t="s">
        <v>19</v>
      </c>
      <c r="F132" s="222" t="s">
        <v>212</v>
      </c>
      <c r="G132" s="219"/>
      <c r="H132" s="223">
        <v>10.866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146</v>
      </c>
      <c r="AU132" s="229" t="s">
        <v>86</v>
      </c>
      <c r="AV132" s="13" t="s">
        <v>86</v>
      </c>
      <c r="AW132" s="13" t="s">
        <v>36</v>
      </c>
      <c r="AX132" s="13" t="s">
        <v>83</v>
      </c>
      <c r="AY132" s="229" t="s">
        <v>133</v>
      </c>
    </row>
    <row r="133" s="2" customFormat="1" ht="14.4" customHeight="1">
      <c r="A133" s="37"/>
      <c r="B133" s="38"/>
      <c r="C133" s="240" t="s">
        <v>213</v>
      </c>
      <c r="D133" s="240" t="s">
        <v>214</v>
      </c>
      <c r="E133" s="241" t="s">
        <v>215</v>
      </c>
      <c r="F133" s="242" t="s">
        <v>216</v>
      </c>
      <c r="G133" s="243" t="s">
        <v>217</v>
      </c>
      <c r="H133" s="244">
        <v>21.731999999999999</v>
      </c>
      <c r="I133" s="245"/>
      <c r="J133" s="246">
        <f>ROUND(I133*H133,2)</f>
        <v>0</v>
      </c>
      <c r="K133" s="242" t="s">
        <v>139</v>
      </c>
      <c r="L133" s="247"/>
      <c r="M133" s="248" t="s">
        <v>19</v>
      </c>
      <c r="N133" s="249" t="s">
        <v>46</v>
      </c>
      <c r="O133" s="83"/>
      <c r="P133" s="214">
        <f>O133*H133</f>
        <v>0</v>
      </c>
      <c r="Q133" s="214">
        <v>1</v>
      </c>
      <c r="R133" s="214">
        <f>Q133*H133</f>
        <v>21.731999999999999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174</v>
      </c>
      <c r="AT133" s="216" t="s">
        <v>214</v>
      </c>
      <c r="AU133" s="216" t="s">
        <v>86</v>
      </c>
      <c r="AY133" s="16" t="s">
        <v>133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83</v>
      </c>
      <c r="BK133" s="217">
        <f>ROUND(I133*H133,2)</f>
        <v>0</v>
      </c>
      <c r="BL133" s="16" t="s">
        <v>140</v>
      </c>
      <c r="BM133" s="216" t="s">
        <v>218</v>
      </c>
    </row>
    <row r="134" s="13" customFormat="1">
      <c r="A134" s="13"/>
      <c r="B134" s="218"/>
      <c r="C134" s="219"/>
      <c r="D134" s="220" t="s">
        <v>146</v>
      </c>
      <c r="E134" s="219"/>
      <c r="F134" s="222" t="s">
        <v>219</v>
      </c>
      <c r="G134" s="219"/>
      <c r="H134" s="223">
        <v>21.731999999999999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146</v>
      </c>
      <c r="AU134" s="229" t="s">
        <v>86</v>
      </c>
      <c r="AV134" s="13" t="s">
        <v>86</v>
      </c>
      <c r="AW134" s="13" t="s">
        <v>4</v>
      </c>
      <c r="AX134" s="13" t="s">
        <v>83</v>
      </c>
      <c r="AY134" s="229" t="s">
        <v>133</v>
      </c>
    </row>
    <row r="135" s="12" customFormat="1" ht="22.8" customHeight="1">
      <c r="A135" s="12"/>
      <c r="B135" s="189"/>
      <c r="C135" s="190"/>
      <c r="D135" s="191" t="s">
        <v>74</v>
      </c>
      <c r="E135" s="203" t="s">
        <v>140</v>
      </c>
      <c r="F135" s="203" t="s">
        <v>220</v>
      </c>
      <c r="G135" s="190"/>
      <c r="H135" s="190"/>
      <c r="I135" s="193"/>
      <c r="J135" s="204">
        <f>BK135</f>
        <v>0</v>
      </c>
      <c r="K135" s="190"/>
      <c r="L135" s="195"/>
      <c r="M135" s="196"/>
      <c r="N135" s="197"/>
      <c r="O135" s="197"/>
      <c r="P135" s="198">
        <f>SUM(P136:P137)</f>
        <v>0</v>
      </c>
      <c r="Q135" s="197"/>
      <c r="R135" s="198">
        <f>SUM(R136:R137)</f>
        <v>11.055332190000001</v>
      </c>
      <c r="S135" s="197"/>
      <c r="T135" s="199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0" t="s">
        <v>83</v>
      </c>
      <c r="AT135" s="201" t="s">
        <v>74</v>
      </c>
      <c r="AU135" s="201" t="s">
        <v>83</v>
      </c>
      <c r="AY135" s="200" t="s">
        <v>133</v>
      </c>
      <c r="BK135" s="202">
        <f>SUM(BK136:BK137)</f>
        <v>0</v>
      </c>
    </row>
    <row r="136" s="2" customFormat="1" ht="24.15" customHeight="1">
      <c r="A136" s="37"/>
      <c r="B136" s="38"/>
      <c r="C136" s="205" t="s">
        <v>8</v>
      </c>
      <c r="D136" s="205" t="s">
        <v>135</v>
      </c>
      <c r="E136" s="206" t="s">
        <v>221</v>
      </c>
      <c r="F136" s="207" t="s">
        <v>222</v>
      </c>
      <c r="G136" s="208" t="s">
        <v>188</v>
      </c>
      <c r="H136" s="209">
        <v>5.8470000000000004</v>
      </c>
      <c r="I136" s="210"/>
      <c r="J136" s="211">
        <f>ROUND(I136*H136,2)</f>
        <v>0</v>
      </c>
      <c r="K136" s="207" t="s">
        <v>139</v>
      </c>
      <c r="L136" s="43"/>
      <c r="M136" s="212" t="s">
        <v>19</v>
      </c>
      <c r="N136" s="213" t="s">
        <v>46</v>
      </c>
      <c r="O136" s="83"/>
      <c r="P136" s="214">
        <f>O136*H136</f>
        <v>0</v>
      </c>
      <c r="Q136" s="214">
        <v>1.8907700000000001</v>
      </c>
      <c r="R136" s="214">
        <f>Q136*H136</f>
        <v>11.055332190000001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140</v>
      </c>
      <c r="AT136" s="216" t="s">
        <v>135</v>
      </c>
      <c r="AU136" s="216" t="s">
        <v>86</v>
      </c>
      <c r="AY136" s="16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83</v>
      </c>
      <c r="BK136" s="217">
        <f>ROUND(I136*H136,2)</f>
        <v>0</v>
      </c>
      <c r="BL136" s="16" t="s">
        <v>140</v>
      </c>
      <c r="BM136" s="216" t="s">
        <v>223</v>
      </c>
    </row>
    <row r="137" s="13" customFormat="1">
      <c r="A137" s="13"/>
      <c r="B137" s="218"/>
      <c r="C137" s="219"/>
      <c r="D137" s="220" t="s">
        <v>146</v>
      </c>
      <c r="E137" s="221" t="s">
        <v>19</v>
      </c>
      <c r="F137" s="222" t="s">
        <v>224</v>
      </c>
      <c r="G137" s="219"/>
      <c r="H137" s="223">
        <v>5.8470000000000004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9" t="s">
        <v>146</v>
      </c>
      <c r="AU137" s="229" t="s">
        <v>86</v>
      </c>
      <c r="AV137" s="13" t="s">
        <v>86</v>
      </c>
      <c r="AW137" s="13" t="s">
        <v>36</v>
      </c>
      <c r="AX137" s="13" t="s">
        <v>83</v>
      </c>
      <c r="AY137" s="229" t="s">
        <v>133</v>
      </c>
    </row>
    <row r="138" s="12" customFormat="1" ht="22.8" customHeight="1">
      <c r="A138" s="12"/>
      <c r="B138" s="189"/>
      <c r="C138" s="190"/>
      <c r="D138" s="191" t="s">
        <v>74</v>
      </c>
      <c r="E138" s="203" t="s">
        <v>225</v>
      </c>
      <c r="F138" s="203" t="s">
        <v>226</v>
      </c>
      <c r="G138" s="190"/>
      <c r="H138" s="190"/>
      <c r="I138" s="193"/>
      <c r="J138" s="204">
        <f>BK138</f>
        <v>0</v>
      </c>
      <c r="K138" s="190"/>
      <c r="L138" s="195"/>
      <c r="M138" s="196"/>
      <c r="N138" s="197"/>
      <c r="O138" s="197"/>
      <c r="P138" s="198">
        <f>SUM(P139:P156)</f>
        <v>0</v>
      </c>
      <c r="Q138" s="197"/>
      <c r="R138" s="198">
        <f>SUM(R139:R156)</f>
        <v>0.0090200000000000002</v>
      </c>
      <c r="S138" s="197"/>
      <c r="T138" s="199">
        <f>SUM(T139:T156)</f>
        <v>18.371333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0" t="s">
        <v>83</v>
      </c>
      <c r="AT138" s="201" t="s">
        <v>74</v>
      </c>
      <c r="AU138" s="201" t="s">
        <v>83</v>
      </c>
      <c r="AY138" s="200" t="s">
        <v>133</v>
      </c>
      <c r="BK138" s="202">
        <f>SUM(BK139:BK156)</f>
        <v>0</v>
      </c>
    </row>
    <row r="139" s="2" customFormat="1" ht="37.8" customHeight="1">
      <c r="A139" s="37"/>
      <c r="B139" s="38"/>
      <c r="C139" s="205" t="s">
        <v>227</v>
      </c>
      <c r="D139" s="205" t="s">
        <v>135</v>
      </c>
      <c r="E139" s="206" t="s">
        <v>228</v>
      </c>
      <c r="F139" s="207" t="s">
        <v>229</v>
      </c>
      <c r="G139" s="208" t="s">
        <v>188</v>
      </c>
      <c r="H139" s="209">
        <v>5.1520000000000001</v>
      </c>
      <c r="I139" s="210"/>
      <c r="J139" s="211">
        <f>ROUND(I139*H139,2)</f>
        <v>0</v>
      </c>
      <c r="K139" s="207" t="s">
        <v>139</v>
      </c>
      <c r="L139" s="43"/>
      <c r="M139" s="212" t="s">
        <v>19</v>
      </c>
      <c r="N139" s="213" t="s">
        <v>46</v>
      </c>
      <c r="O139" s="83"/>
      <c r="P139" s="214">
        <f>O139*H139</f>
        <v>0</v>
      </c>
      <c r="Q139" s="214">
        <v>0</v>
      </c>
      <c r="R139" s="214">
        <f>Q139*H139</f>
        <v>0</v>
      </c>
      <c r="S139" s="214">
        <v>2.1000000000000001</v>
      </c>
      <c r="T139" s="215">
        <f>S139*H139</f>
        <v>10.8192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140</v>
      </c>
      <c r="AT139" s="216" t="s">
        <v>135</v>
      </c>
      <c r="AU139" s="216" t="s">
        <v>86</v>
      </c>
      <c r="AY139" s="16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83</v>
      </c>
      <c r="BK139" s="217">
        <f>ROUND(I139*H139,2)</f>
        <v>0</v>
      </c>
      <c r="BL139" s="16" t="s">
        <v>140</v>
      </c>
      <c r="BM139" s="216" t="s">
        <v>230</v>
      </c>
    </row>
    <row r="140" s="13" customFormat="1">
      <c r="A140" s="13"/>
      <c r="B140" s="218"/>
      <c r="C140" s="219"/>
      <c r="D140" s="220" t="s">
        <v>146</v>
      </c>
      <c r="E140" s="221" t="s">
        <v>19</v>
      </c>
      <c r="F140" s="222" t="s">
        <v>231</v>
      </c>
      <c r="G140" s="219"/>
      <c r="H140" s="223">
        <v>5.1520000000000001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146</v>
      </c>
      <c r="AU140" s="229" t="s">
        <v>86</v>
      </c>
      <c r="AV140" s="13" t="s">
        <v>86</v>
      </c>
      <c r="AW140" s="13" t="s">
        <v>36</v>
      </c>
      <c r="AX140" s="13" t="s">
        <v>75</v>
      </c>
      <c r="AY140" s="229" t="s">
        <v>133</v>
      </c>
    </row>
    <row r="141" s="2" customFormat="1" ht="37.8" customHeight="1">
      <c r="A141" s="37"/>
      <c r="B141" s="38"/>
      <c r="C141" s="205" t="s">
        <v>232</v>
      </c>
      <c r="D141" s="205" t="s">
        <v>135</v>
      </c>
      <c r="E141" s="206" t="s">
        <v>233</v>
      </c>
      <c r="F141" s="207" t="s">
        <v>234</v>
      </c>
      <c r="G141" s="208" t="s">
        <v>217</v>
      </c>
      <c r="H141" s="209">
        <v>0.372</v>
      </c>
      <c r="I141" s="210"/>
      <c r="J141" s="211">
        <f>ROUND(I141*H141,2)</f>
        <v>0</v>
      </c>
      <c r="K141" s="207" t="s">
        <v>139</v>
      </c>
      <c r="L141" s="43"/>
      <c r="M141" s="212" t="s">
        <v>19</v>
      </c>
      <c r="N141" s="213" t="s">
        <v>46</v>
      </c>
      <c r="O141" s="83"/>
      <c r="P141" s="214">
        <f>O141*H141</f>
        <v>0</v>
      </c>
      <c r="Q141" s="214">
        <v>0</v>
      </c>
      <c r="R141" s="214">
        <f>Q141*H141</f>
        <v>0</v>
      </c>
      <c r="S141" s="214">
        <v>1.244</v>
      </c>
      <c r="T141" s="215">
        <f>S141*H141</f>
        <v>0.46276800000000001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140</v>
      </c>
      <c r="AT141" s="216" t="s">
        <v>135</v>
      </c>
      <c r="AU141" s="216" t="s">
        <v>86</v>
      </c>
      <c r="AY141" s="16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83</v>
      </c>
      <c r="BK141" s="217">
        <f>ROUND(I141*H141,2)</f>
        <v>0</v>
      </c>
      <c r="BL141" s="16" t="s">
        <v>140</v>
      </c>
      <c r="BM141" s="216" t="s">
        <v>235</v>
      </c>
    </row>
    <row r="142" s="13" customFormat="1">
      <c r="A142" s="13"/>
      <c r="B142" s="218"/>
      <c r="C142" s="219"/>
      <c r="D142" s="220" t="s">
        <v>146</v>
      </c>
      <c r="E142" s="221" t="s">
        <v>19</v>
      </c>
      <c r="F142" s="222" t="s">
        <v>236</v>
      </c>
      <c r="G142" s="219"/>
      <c r="H142" s="223">
        <v>0.372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146</v>
      </c>
      <c r="AU142" s="229" t="s">
        <v>86</v>
      </c>
      <c r="AV142" s="13" t="s">
        <v>86</v>
      </c>
      <c r="AW142" s="13" t="s">
        <v>36</v>
      </c>
      <c r="AX142" s="13" t="s">
        <v>75</v>
      </c>
      <c r="AY142" s="229" t="s">
        <v>133</v>
      </c>
    </row>
    <row r="143" s="2" customFormat="1" ht="24.15" customHeight="1">
      <c r="A143" s="37"/>
      <c r="B143" s="38"/>
      <c r="C143" s="205" t="s">
        <v>237</v>
      </c>
      <c r="D143" s="205" t="s">
        <v>135</v>
      </c>
      <c r="E143" s="206" t="s">
        <v>238</v>
      </c>
      <c r="F143" s="207" t="s">
        <v>239</v>
      </c>
      <c r="G143" s="208" t="s">
        <v>240</v>
      </c>
      <c r="H143" s="209">
        <v>4592</v>
      </c>
      <c r="I143" s="210"/>
      <c r="J143" s="211">
        <f>ROUND(I143*H143,2)</f>
        <v>0</v>
      </c>
      <c r="K143" s="207" t="s">
        <v>139</v>
      </c>
      <c r="L143" s="43"/>
      <c r="M143" s="212" t="s">
        <v>19</v>
      </c>
      <c r="N143" s="213" t="s">
        <v>46</v>
      </c>
      <c r="O143" s="83"/>
      <c r="P143" s="214">
        <f>O143*H143</f>
        <v>0</v>
      </c>
      <c r="Q143" s="214">
        <v>0</v>
      </c>
      <c r="R143" s="214">
        <f>Q143*H143</f>
        <v>0</v>
      </c>
      <c r="S143" s="214">
        <v>0.001</v>
      </c>
      <c r="T143" s="215">
        <f>S143*H143</f>
        <v>4.5920000000000005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140</v>
      </c>
      <c r="AT143" s="216" t="s">
        <v>135</v>
      </c>
      <c r="AU143" s="216" t="s">
        <v>86</v>
      </c>
      <c r="AY143" s="16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83</v>
      </c>
      <c r="BK143" s="217">
        <f>ROUND(I143*H143,2)</f>
        <v>0</v>
      </c>
      <c r="BL143" s="16" t="s">
        <v>140</v>
      </c>
      <c r="BM143" s="216" t="s">
        <v>241</v>
      </c>
    </row>
    <row r="144" s="13" customFormat="1">
      <c r="A144" s="13"/>
      <c r="B144" s="218"/>
      <c r="C144" s="219"/>
      <c r="D144" s="220" t="s">
        <v>146</v>
      </c>
      <c r="E144" s="221" t="s">
        <v>19</v>
      </c>
      <c r="F144" s="222" t="s">
        <v>242</v>
      </c>
      <c r="G144" s="219"/>
      <c r="H144" s="223">
        <v>1098.8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146</v>
      </c>
      <c r="AU144" s="229" t="s">
        <v>86</v>
      </c>
      <c r="AV144" s="13" t="s">
        <v>86</v>
      </c>
      <c r="AW144" s="13" t="s">
        <v>36</v>
      </c>
      <c r="AX144" s="13" t="s">
        <v>75</v>
      </c>
      <c r="AY144" s="229" t="s">
        <v>133</v>
      </c>
    </row>
    <row r="145" s="13" customFormat="1">
      <c r="A145" s="13"/>
      <c r="B145" s="218"/>
      <c r="C145" s="219"/>
      <c r="D145" s="220" t="s">
        <v>146</v>
      </c>
      <c r="E145" s="221" t="s">
        <v>19</v>
      </c>
      <c r="F145" s="222" t="s">
        <v>243</v>
      </c>
      <c r="G145" s="219"/>
      <c r="H145" s="223">
        <v>2624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146</v>
      </c>
      <c r="AU145" s="229" t="s">
        <v>86</v>
      </c>
      <c r="AV145" s="13" t="s">
        <v>86</v>
      </c>
      <c r="AW145" s="13" t="s">
        <v>36</v>
      </c>
      <c r="AX145" s="13" t="s">
        <v>75</v>
      </c>
      <c r="AY145" s="229" t="s">
        <v>133</v>
      </c>
    </row>
    <row r="146" s="13" customFormat="1">
      <c r="A146" s="13"/>
      <c r="B146" s="218"/>
      <c r="C146" s="219"/>
      <c r="D146" s="220" t="s">
        <v>146</v>
      </c>
      <c r="E146" s="221" t="s">
        <v>19</v>
      </c>
      <c r="F146" s="222" t="s">
        <v>244</v>
      </c>
      <c r="G146" s="219"/>
      <c r="H146" s="223">
        <v>869.20000000000005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146</v>
      </c>
      <c r="AU146" s="229" t="s">
        <v>86</v>
      </c>
      <c r="AV146" s="13" t="s">
        <v>86</v>
      </c>
      <c r="AW146" s="13" t="s">
        <v>36</v>
      </c>
      <c r="AX146" s="13" t="s">
        <v>75</v>
      </c>
      <c r="AY146" s="229" t="s">
        <v>133</v>
      </c>
    </row>
    <row r="147" s="2" customFormat="1" ht="49.05" customHeight="1">
      <c r="A147" s="37"/>
      <c r="B147" s="38"/>
      <c r="C147" s="205" t="s">
        <v>245</v>
      </c>
      <c r="D147" s="205" t="s">
        <v>135</v>
      </c>
      <c r="E147" s="206" t="s">
        <v>246</v>
      </c>
      <c r="F147" s="207" t="s">
        <v>247</v>
      </c>
      <c r="G147" s="208" t="s">
        <v>160</v>
      </c>
      <c r="H147" s="209">
        <v>123</v>
      </c>
      <c r="I147" s="210"/>
      <c r="J147" s="211">
        <f>ROUND(I147*H147,2)</f>
        <v>0</v>
      </c>
      <c r="K147" s="207" t="s">
        <v>139</v>
      </c>
      <c r="L147" s="43"/>
      <c r="M147" s="212" t="s">
        <v>19</v>
      </c>
      <c r="N147" s="213" t="s">
        <v>46</v>
      </c>
      <c r="O147" s="83"/>
      <c r="P147" s="214">
        <f>O147*H147</f>
        <v>0</v>
      </c>
      <c r="Q147" s="214">
        <v>0</v>
      </c>
      <c r="R147" s="214">
        <f>Q147*H147</f>
        <v>0</v>
      </c>
      <c r="S147" s="214">
        <v>0.0075300000000000002</v>
      </c>
      <c r="T147" s="215">
        <f>S147*H147</f>
        <v>0.92619000000000007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227</v>
      </c>
      <c r="AT147" s="216" t="s">
        <v>135</v>
      </c>
      <c r="AU147" s="216" t="s">
        <v>86</v>
      </c>
      <c r="AY147" s="16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83</v>
      </c>
      <c r="BK147" s="217">
        <f>ROUND(I147*H147,2)</f>
        <v>0</v>
      </c>
      <c r="BL147" s="16" t="s">
        <v>227</v>
      </c>
      <c r="BM147" s="216" t="s">
        <v>248</v>
      </c>
    </row>
    <row r="148" s="13" customFormat="1">
      <c r="A148" s="13"/>
      <c r="B148" s="218"/>
      <c r="C148" s="219"/>
      <c r="D148" s="220" t="s">
        <v>146</v>
      </c>
      <c r="E148" s="221" t="s">
        <v>19</v>
      </c>
      <c r="F148" s="222" t="s">
        <v>249</v>
      </c>
      <c r="G148" s="219"/>
      <c r="H148" s="223">
        <v>123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146</v>
      </c>
      <c r="AU148" s="229" t="s">
        <v>86</v>
      </c>
      <c r="AV148" s="13" t="s">
        <v>86</v>
      </c>
      <c r="AW148" s="13" t="s">
        <v>36</v>
      </c>
      <c r="AX148" s="13" t="s">
        <v>75</v>
      </c>
      <c r="AY148" s="229" t="s">
        <v>133</v>
      </c>
    </row>
    <row r="149" s="2" customFormat="1" ht="24.15" customHeight="1">
      <c r="A149" s="37"/>
      <c r="B149" s="38"/>
      <c r="C149" s="205" t="s">
        <v>250</v>
      </c>
      <c r="D149" s="205" t="s">
        <v>135</v>
      </c>
      <c r="E149" s="206" t="s">
        <v>251</v>
      </c>
      <c r="F149" s="207" t="s">
        <v>252</v>
      </c>
      <c r="G149" s="208" t="s">
        <v>160</v>
      </c>
      <c r="H149" s="209">
        <v>82</v>
      </c>
      <c r="I149" s="210"/>
      <c r="J149" s="211">
        <f>ROUND(I149*H149,2)</f>
        <v>0</v>
      </c>
      <c r="K149" s="207" t="s">
        <v>139</v>
      </c>
      <c r="L149" s="43"/>
      <c r="M149" s="212" t="s">
        <v>19</v>
      </c>
      <c r="N149" s="213" t="s">
        <v>46</v>
      </c>
      <c r="O149" s="83"/>
      <c r="P149" s="214">
        <f>O149*H149</f>
        <v>0</v>
      </c>
      <c r="Q149" s="214">
        <v>5.0000000000000002E-05</v>
      </c>
      <c r="R149" s="214">
        <f>Q149*H149</f>
        <v>0.0041000000000000003</v>
      </c>
      <c r="S149" s="214">
        <v>0.0047299999999999998</v>
      </c>
      <c r="T149" s="215">
        <f>S149*H149</f>
        <v>0.38785999999999998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227</v>
      </c>
      <c r="AT149" s="216" t="s">
        <v>135</v>
      </c>
      <c r="AU149" s="216" t="s">
        <v>86</v>
      </c>
      <c r="AY149" s="16" t="s">
        <v>133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83</v>
      </c>
      <c r="BK149" s="217">
        <f>ROUND(I149*H149,2)</f>
        <v>0</v>
      </c>
      <c r="BL149" s="16" t="s">
        <v>227</v>
      </c>
      <c r="BM149" s="216" t="s">
        <v>253</v>
      </c>
    </row>
    <row r="150" s="13" customFormat="1">
      <c r="A150" s="13"/>
      <c r="B150" s="218"/>
      <c r="C150" s="219"/>
      <c r="D150" s="220" t="s">
        <v>146</v>
      </c>
      <c r="E150" s="221" t="s">
        <v>19</v>
      </c>
      <c r="F150" s="222" t="s">
        <v>254</v>
      </c>
      <c r="G150" s="219"/>
      <c r="H150" s="223">
        <v>82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146</v>
      </c>
      <c r="AU150" s="229" t="s">
        <v>86</v>
      </c>
      <c r="AV150" s="13" t="s">
        <v>86</v>
      </c>
      <c r="AW150" s="13" t="s">
        <v>36</v>
      </c>
      <c r="AX150" s="13" t="s">
        <v>75</v>
      </c>
      <c r="AY150" s="229" t="s">
        <v>133</v>
      </c>
    </row>
    <row r="151" s="2" customFormat="1" ht="24.15" customHeight="1">
      <c r="A151" s="37"/>
      <c r="B151" s="38"/>
      <c r="C151" s="205" t="s">
        <v>7</v>
      </c>
      <c r="D151" s="205" t="s">
        <v>135</v>
      </c>
      <c r="E151" s="206" t="s">
        <v>255</v>
      </c>
      <c r="F151" s="207" t="s">
        <v>256</v>
      </c>
      <c r="G151" s="208" t="s">
        <v>160</v>
      </c>
      <c r="H151" s="209">
        <v>82</v>
      </c>
      <c r="I151" s="210"/>
      <c r="J151" s="211">
        <f>ROUND(I151*H151,2)</f>
        <v>0</v>
      </c>
      <c r="K151" s="207" t="s">
        <v>139</v>
      </c>
      <c r="L151" s="43"/>
      <c r="M151" s="212" t="s">
        <v>19</v>
      </c>
      <c r="N151" s="213" t="s">
        <v>46</v>
      </c>
      <c r="O151" s="83"/>
      <c r="P151" s="214">
        <f>O151*H151</f>
        <v>0</v>
      </c>
      <c r="Q151" s="214">
        <v>6.0000000000000002E-05</v>
      </c>
      <c r="R151" s="214">
        <f>Q151*H151</f>
        <v>0.0049199999999999999</v>
      </c>
      <c r="S151" s="214">
        <v>0.0084100000000000008</v>
      </c>
      <c r="T151" s="215">
        <f>S151*H151</f>
        <v>0.68962000000000012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227</v>
      </c>
      <c r="AT151" s="216" t="s">
        <v>135</v>
      </c>
      <c r="AU151" s="216" t="s">
        <v>86</v>
      </c>
      <c r="AY151" s="16" t="s">
        <v>133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83</v>
      </c>
      <c r="BK151" s="217">
        <f>ROUND(I151*H151,2)</f>
        <v>0</v>
      </c>
      <c r="BL151" s="16" t="s">
        <v>227</v>
      </c>
      <c r="BM151" s="216" t="s">
        <v>257</v>
      </c>
    </row>
    <row r="152" s="13" customFormat="1">
      <c r="A152" s="13"/>
      <c r="B152" s="218"/>
      <c r="C152" s="219"/>
      <c r="D152" s="220" t="s">
        <v>146</v>
      </c>
      <c r="E152" s="221" t="s">
        <v>19</v>
      </c>
      <c r="F152" s="222" t="s">
        <v>254</v>
      </c>
      <c r="G152" s="219"/>
      <c r="H152" s="223">
        <v>82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146</v>
      </c>
      <c r="AU152" s="229" t="s">
        <v>86</v>
      </c>
      <c r="AV152" s="13" t="s">
        <v>86</v>
      </c>
      <c r="AW152" s="13" t="s">
        <v>36</v>
      </c>
      <c r="AX152" s="13" t="s">
        <v>75</v>
      </c>
      <c r="AY152" s="229" t="s">
        <v>133</v>
      </c>
    </row>
    <row r="153" s="2" customFormat="1" ht="24.15" customHeight="1">
      <c r="A153" s="37"/>
      <c r="B153" s="38"/>
      <c r="C153" s="205" t="s">
        <v>258</v>
      </c>
      <c r="D153" s="205" t="s">
        <v>135</v>
      </c>
      <c r="E153" s="206" t="s">
        <v>259</v>
      </c>
      <c r="F153" s="207" t="s">
        <v>260</v>
      </c>
      <c r="G153" s="208" t="s">
        <v>144</v>
      </c>
      <c r="H153" s="209">
        <v>94.445999999999998</v>
      </c>
      <c r="I153" s="210"/>
      <c r="J153" s="211">
        <f>ROUND(I153*H153,2)</f>
        <v>0</v>
      </c>
      <c r="K153" s="207" t="s">
        <v>139</v>
      </c>
      <c r="L153" s="43"/>
      <c r="M153" s="212" t="s">
        <v>19</v>
      </c>
      <c r="N153" s="213" t="s">
        <v>46</v>
      </c>
      <c r="O153" s="83"/>
      <c r="P153" s="214">
        <f>O153*H153</f>
        <v>0</v>
      </c>
      <c r="Q153" s="214">
        <v>0</v>
      </c>
      <c r="R153" s="214">
        <f>Q153*H153</f>
        <v>0</v>
      </c>
      <c r="S153" s="214">
        <v>0.0040000000000000001</v>
      </c>
      <c r="T153" s="215">
        <f>S153*H153</f>
        <v>0.37778400000000001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16" t="s">
        <v>227</v>
      </c>
      <c r="AT153" s="216" t="s">
        <v>135</v>
      </c>
      <c r="AU153" s="216" t="s">
        <v>86</v>
      </c>
      <c r="AY153" s="16" t="s">
        <v>133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6" t="s">
        <v>83</v>
      </c>
      <c r="BK153" s="217">
        <f>ROUND(I153*H153,2)</f>
        <v>0</v>
      </c>
      <c r="BL153" s="16" t="s">
        <v>227</v>
      </c>
      <c r="BM153" s="216" t="s">
        <v>261</v>
      </c>
    </row>
    <row r="154" s="13" customFormat="1">
      <c r="A154" s="13"/>
      <c r="B154" s="218"/>
      <c r="C154" s="219"/>
      <c r="D154" s="220" t="s">
        <v>146</v>
      </c>
      <c r="E154" s="221" t="s">
        <v>19</v>
      </c>
      <c r="F154" s="222" t="s">
        <v>262</v>
      </c>
      <c r="G154" s="219"/>
      <c r="H154" s="223">
        <v>94.445999999999998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146</v>
      </c>
      <c r="AU154" s="229" t="s">
        <v>86</v>
      </c>
      <c r="AV154" s="13" t="s">
        <v>86</v>
      </c>
      <c r="AW154" s="13" t="s">
        <v>36</v>
      </c>
      <c r="AX154" s="13" t="s">
        <v>75</v>
      </c>
      <c r="AY154" s="229" t="s">
        <v>133</v>
      </c>
    </row>
    <row r="155" s="2" customFormat="1" ht="24.15" customHeight="1">
      <c r="A155" s="37"/>
      <c r="B155" s="38"/>
      <c r="C155" s="205" t="s">
        <v>263</v>
      </c>
      <c r="D155" s="205" t="s">
        <v>135</v>
      </c>
      <c r="E155" s="206" t="s">
        <v>264</v>
      </c>
      <c r="F155" s="207" t="s">
        <v>265</v>
      </c>
      <c r="G155" s="208" t="s">
        <v>144</v>
      </c>
      <c r="H155" s="209">
        <v>25.757999999999999</v>
      </c>
      <c r="I155" s="210"/>
      <c r="J155" s="211">
        <f>ROUND(I155*H155,2)</f>
        <v>0</v>
      </c>
      <c r="K155" s="207" t="s">
        <v>139</v>
      </c>
      <c r="L155" s="43"/>
      <c r="M155" s="212" t="s">
        <v>19</v>
      </c>
      <c r="N155" s="213" t="s">
        <v>46</v>
      </c>
      <c r="O155" s="83"/>
      <c r="P155" s="214">
        <f>O155*H155</f>
        <v>0</v>
      </c>
      <c r="Q155" s="214">
        <v>0</v>
      </c>
      <c r="R155" s="214">
        <f>Q155*H155</f>
        <v>0</v>
      </c>
      <c r="S155" s="214">
        <v>0.0044999999999999997</v>
      </c>
      <c r="T155" s="215">
        <f>S155*H155</f>
        <v>0.11591099999999999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227</v>
      </c>
      <c r="AT155" s="216" t="s">
        <v>135</v>
      </c>
      <c r="AU155" s="216" t="s">
        <v>86</v>
      </c>
      <c r="AY155" s="16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83</v>
      </c>
      <c r="BK155" s="217">
        <f>ROUND(I155*H155,2)</f>
        <v>0</v>
      </c>
      <c r="BL155" s="16" t="s">
        <v>227</v>
      </c>
      <c r="BM155" s="216" t="s">
        <v>266</v>
      </c>
    </row>
    <row r="156" s="13" customFormat="1">
      <c r="A156" s="13"/>
      <c r="B156" s="218"/>
      <c r="C156" s="219"/>
      <c r="D156" s="220" t="s">
        <v>146</v>
      </c>
      <c r="E156" s="221" t="s">
        <v>19</v>
      </c>
      <c r="F156" s="222" t="s">
        <v>267</v>
      </c>
      <c r="G156" s="219"/>
      <c r="H156" s="223">
        <v>25.757999999999999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146</v>
      </c>
      <c r="AU156" s="229" t="s">
        <v>86</v>
      </c>
      <c r="AV156" s="13" t="s">
        <v>86</v>
      </c>
      <c r="AW156" s="13" t="s">
        <v>36</v>
      </c>
      <c r="AX156" s="13" t="s">
        <v>75</v>
      </c>
      <c r="AY156" s="229" t="s">
        <v>133</v>
      </c>
    </row>
    <row r="157" s="12" customFormat="1" ht="22.8" customHeight="1">
      <c r="A157" s="12"/>
      <c r="B157" s="189"/>
      <c r="C157" s="190"/>
      <c r="D157" s="191" t="s">
        <v>74</v>
      </c>
      <c r="E157" s="203" t="s">
        <v>164</v>
      </c>
      <c r="F157" s="203" t="s">
        <v>268</v>
      </c>
      <c r="G157" s="190"/>
      <c r="H157" s="190"/>
      <c r="I157" s="193"/>
      <c r="J157" s="204">
        <f>BK157</f>
        <v>0</v>
      </c>
      <c r="K157" s="190"/>
      <c r="L157" s="195"/>
      <c r="M157" s="196"/>
      <c r="N157" s="197"/>
      <c r="O157" s="197"/>
      <c r="P157" s="198">
        <f>SUM(P158:P159)</f>
        <v>0</v>
      </c>
      <c r="Q157" s="197"/>
      <c r="R157" s="198">
        <f>SUM(R158:R159)</f>
        <v>0.0504</v>
      </c>
      <c r="S157" s="197"/>
      <c r="T157" s="199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0" t="s">
        <v>83</v>
      </c>
      <c r="AT157" s="201" t="s">
        <v>74</v>
      </c>
      <c r="AU157" s="201" t="s">
        <v>83</v>
      </c>
      <c r="AY157" s="200" t="s">
        <v>133</v>
      </c>
      <c r="BK157" s="202">
        <f>SUM(BK158:BK159)</f>
        <v>0</v>
      </c>
    </row>
    <row r="158" s="2" customFormat="1" ht="37.8" customHeight="1">
      <c r="A158" s="37"/>
      <c r="B158" s="38"/>
      <c r="C158" s="205" t="s">
        <v>269</v>
      </c>
      <c r="D158" s="205" t="s">
        <v>135</v>
      </c>
      <c r="E158" s="206" t="s">
        <v>270</v>
      </c>
      <c r="F158" s="207" t="s">
        <v>271</v>
      </c>
      <c r="G158" s="208" t="s">
        <v>144</v>
      </c>
      <c r="H158" s="209">
        <v>8</v>
      </c>
      <c r="I158" s="210"/>
      <c r="J158" s="211">
        <f>ROUND(I158*H158,2)</f>
        <v>0</v>
      </c>
      <c r="K158" s="207" t="s">
        <v>139</v>
      </c>
      <c r="L158" s="43"/>
      <c r="M158" s="212" t="s">
        <v>19</v>
      </c>
      <c r="N158" s="213" t="s">
        <v>46</v>
      </c>
      <c r="O158" s="83"/>
      <c r="P158" s="214">
        <f>O158*H158</f>
        <v>0</v>
      </c>
      <c r="Q158" s="214">
        <v>0.0063</v>
      </c>
      <c r="R158" s="214">
        <f>Q158*H158</f>
        <v>0.0504</v>
      </c>
      <c r="S158" s="214">
        <v>0</v>
      </c>
      <c r="T158" s="21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140</v>
      </c>
      <c r="AT158" s="216" t="s">
        <v>135</v>
      </c>
      <c r="AU158" s="216" t="s">
        <v>86</v>
      </c>
      <c r="AY158" s="16" t="s">
        <v>133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83</v>
      </c>
      <c r="BK158" s="217">
        <f>ROUND(I158*H158,2)</f>
        <v>0</v>
      </c>
      <c r="BL158" s="16" t="s">
        <v>140</v>
      </c>
      <c r="BM158" s="216" t="s">
        <v>272</v>
      </c>
    </row>
    <row r="159" s="13" customFormat="1">
      <c r="A159" s="13"/>
      <c r="B159" s="218"/>
      <c r="C159" s="219"/>
      <c r="D159" s="220" t="s">
        <v>146</v>
      </c>
      <c r="E159" s="221" t="s">
        <v>19</v>
      </c>
      <c r="F159" s="222" t="s">
        <v>273</v>
      </c>
      <c r="G159" s="219"/>
      <c r="H159" s="223">
        <v>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146</v>
      </c>
      <c r="AU159" s="229" t="s">
        <v>86</v>
      </c>
      <c r="AV159" s="13" t="s">
        <v>86</v>
      </c>
      <c r="AW159" s="13" t="s">
        <v>36</v>
      </c>
      <c r="AX159" s="13" t="s">
        <v>83</v>
      </c>
      <c r="AY159" s="229" t="s">
        <v>133</v>
      </c>
    </row>
    <row r="160" s="12" customFormat="1" ht="22.8" customHeight="1">
      <c r="A160" s="12"/>
      <c r="B160" s="189"/>
      <c r="C160" s="190"/>
      <c r="D160" s="191" t="s">
        <v>74</v>
      </c>
      <c r="E160" s="203" t="s">
        <v>174</v>
      </c>
      <c r="F160" s="203" t="s">
        <v>274</v>
      </c>
      <c r="G160" s="190"/>
      <c r="H160" s="190"/>
      <c r="I160" s="193"/>
      <c r="J160" s="204">
        <f>BK160</f>
        <v>0</v>
      </c>
      <c r="K160" s="190"/>
      <c r="L160" s="195"/>
      <c r="M160" s="196"/>
      <c r="N160" s="197"/>
      <c r="O160" s="197"/>
      <c r="P160" s="198">
        <f>SUM(P161:P162)</f>
        <v>0</v>
      </c>
      <c r="Q160" s="197"/>
      <c r="R160" s="198">
        <f>SUM(R161:R162)</f>
        <v>2.8823202000000001</v>
      </c>
      <c r="S160" s="197"/>
      <c r="T160" s="199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0" t="s">
        <v>83</v>
      </c>
      <c r="AT160" s="201" t="s">
        <v>74</v>
      </c>
      <c r="AU160" s="201" t="s">
        <v>83</v>
      </c>
      <c r="AY160" s="200" t="s">
        <v>133</v>
      </c>
      <c r="BK160" s="202">
        <f>SUM(BK161:BK162)</f>
        <v>0</v>
      </c>
    </row>
    <row r="161" s="2" customFormat="1" ht="24.15" customHeight="1">
      <c r="A161" s="37"/>
      <c r="B161" s="38"/>
      <c r="C161" s="205" t="s">
        <v>275</v>
      </c>
      <c r="D161" s="205" t="s">
        <v>135</v>
      </c>
      <c r="E161" s="206" t="s">
        <v>276</v>
      </c>
      <c r="F161" s="207" t="s">
        <v>277</v>
      </c>
      <c r="G161" s="208" t="s">
        <v>160</v>
      </c>
      <c r="H161" s="209">
        <v>85.859999999999999</v>
      </c>
      <c r="I161" s="210"/>
      <c r="J161" s="211">
        <f>ROUND(I161*H161,2)</f>
        <v>0</v>
      </c>
      <c r="K161" s="207" t="s">
        <v>139</v>
      </c>
      <c r="L161" s="43"/>
      <c r="M161" s="212" t="s">
        <v>19</v>
      </c>
      <c r="N161" s="213" t="s">
        <v>46</v>
      </c>
      <c r="O161" s="83"/>
      <c r="P161" s="214">
        <f>O161*H161</f>
        <v>0</v>
      </c>
      <c r="Q161" s="214">
        <v>0.00051999999999999995</v>
      </c>
      <c r="R161" s="214">
        <f>Q161*H161</f>
        <v>0.044647199999999998</v>
      </c>
      <c r="S161" s="214">
        <v>0</v>
      </c>
      <c r="T161" s="21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16" t="s">
        <v>140</v>
      </c>
      <c r="AT161" s="216" t="s">
        <v>135</v>
      </c>
      <c r="AU161" s="216" t="s">
        <v>86</v>
      </c>
      <c r="AY161" s="16" t="s">
        <v>133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6" t="s">
        <v>83</v>
      </c>
      <c r="BK161" s="217">
        <f>ROUND(I161*H161,2)</f>
        <v>0</v>
      </c>
      <c r="BL161" s="16" t="s">
        <v>140</v>
      </c>
      <c r="BM161" s="216" t="s">
        <v>278</v>
      </c>
    </row>
    <row r="162" s="2" customFormat="1" ht="24.15" customHeight="1">
      <c r="A162" s="37"/>
      <c r="B162" s="38"/>
      <c r="C162" s="240" t="s">
        <v>279</v>
      </c>
      <c r="D162" s="240" t="s">
        <v>214</v>
      </c>
      <c r="E162" s="241" t="s">
        <v>280</v>
      </c>
      <c r="F162" s="242" t="s">
        <v>281</v>
      </c>
      <c r="G162" s="243" t="s">
        <v>160</v>
      </c>
      <c r="H162" s="244">
        <v>85.859999999999999</v>
      </c>
      <c r="I162" s="245"/>
      <c r="J162" s="246">
        <f>ROUND(I162*H162,2)</f>
        <v>0</v>
      </c>
      <c r="K162" s="242" t="s">
        <v>139</v>
      </c>
      <c r="L162" s="247"/>
      <c r="M162" s="248" t="s">
        <v>19</v>
      </c>
      <c r="N162" s="249" t="s">
        <v>46</v>
      </c>
      <c r="O162" s="83"/>
      <c r="P162" s="214">
        <f>O162*H162</f>
        <v>0</v>
      </c>
      <c r="Q162" s="214">
        <v>0.033050000000000003</v>
      </c>
      <c r="R162" s="214">
        <f>Q162*H162</f>
        <v>2.8376730000000001</v>
      </c>
      <c r="S162" s="214">
        <v>0</v>
      </c>
      <c r="T162" s="21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16" t="s">
        <v>174</v>
      </c>
      <c r="AT162" s="216" t="s">
        <v>214</v>
      </c>
      <c r="AU162" s="216" t="s">
        <v>86</v>
      </c>
      <c r="AY162" s="16" t="s">
        <v>133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6" t="s">
        <v>83</v>
      </c>
      <c r="BK162" s="217">
        <f>ROUND(I162*H162,2)</f>
        <v>0</v>
      </c>
      <c r="BL162" s="16" t="s">
        <v>140</v>
      </c>
      <c r="BM162" s="216" t="s">
        <v>282</v>
      </c>
    </row>
    <row r="163" s="12" customFormat="1" ht="22.8" customHeight="1">
      <c r="A163" s="12"/>
      <c r="B163" s="189"/>
      <c r="C163" s="190"/>
      <c r="D163" s="191" t="s">
        <v>74</v>
      </c>
      <c r="E163" s="203" t="s">
        <v>179</v>
      </c>
      <c r="F163" s="203" t="s">
        <v>283</v>
      </c>
      <c r="G163" s="190"/>
      <c r="H163" s="190"/>
      <c r="I163" s="193"/>
      <c r="J163" s="204">
        <f>BK163</f>
        <v>0</v>
      </c>
      <c r="K163" s="190"/>
      <c r="L163" s="195"/>
      <c r="M163" s="196"/>
      <c r="N163" s="197"/>
      <c r="O163" s="197"/>
      <c r="P163" s="198">
        <f>SUM(P164:P173)</f>
        <v>0</v>
      </c>
      <c r="Q163" s="197"/>
      <c r="R163" s="198">
        <f>SUM(R164:R173)</f>
        <v>0</v>
      </c>
      <c r="S163" s="197"/>
      <c r="T163" s="199">
        <f>SUM(T164:T173)</f>
        <v>10.388400000000003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0" t="s">
        <v>83</v>
      </c>
      <c r="AT163" s="201" t="s">
        <v>74</v>
      </c>
      <c r="AU163" s="201" t="s">
        <v>83</v>
      </c>
      <c r="AY163" s="200" t="s">
        <v>133</v>
      </c>
      <c r="BK163" s="202">
        <f>SUM(BK164:BK173)</f>
        <v>0</v>
      </c>
    </row>
    <row r="164" s="2" customFormat="1" ht="24.15" customHeight="1">
      <c r="A164" s="37"/>
      <c r="B164" s="38"/>
      <c r="C164" s="205" t="s">
        <v>284</v>
      </c>
      <c r="D164" s="205" t="s">
        <v>135</v>
      </c>
      <c r="E164" s="206" t="s">
        <v>285</v>
      </c>
      <c r="F164" s="207" t="s">
        <v>286</v>
      </c>
      <c r="G164" s="208" t="s">
        <v>160</v>
      </c>
      <c r="H164" s="209">
        <v>19.800000000000001</v>
      </c>
      <c r="I164" s="210"/>
      <c r="J164" s="211">
        <f>ROUND(I164*H164,2)</f>
        <v>0</v>
      </c>
      <c r="K164" s="207" t="s">
        <v>139</v>
      </c>
      <c r="L164" s="43"/>
      <c r="M164" s="212" t="s">
        <v>19</v>
      </c>
      <c r="N164" s="213" t="s">
        <v>46</v>
      </c>
      <c r="O164" s="83"/>
      <c r="P164" s="214">
        <f>O164*H164</f>
        <v>0</v>
      </c>
      <c r="Q164" s="214">
        <v>0</v>
      </c>
      <c r="R164" s="214">
        <f>Q164*H164</f>
        <v>0</v>
      </c>
      <c r="S164" s="214">
        <v>0</v>
      </c>
      <c r="T164" s="21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16" t="s">
        <v>140</v>
      </c>
      <c r="AT164" s="216" t="s">
        <v>135</v>
      </c>
      <c r="AU164" s="216" t="s">
        <v>86</v>
      </c>
      <c r="AY164" s="16" t="s">
        <v>133</v>
      </c>
      <c r="BE164" s="217">
        <f>IF(N164="základní",J164,0)</f>
        <v>0</v>
      </c>
      <c r="BF164" s="217">
        <f>IF(N164="snížená",J164,0)</f>
        <v>0</v>
      </c>
      <c r="BG164" s="217">
        <f>IF(N164="zákl. přenesená",J164,0)</f>
        <v>0</v>
      </c>
      <c r="BH164" s="217">
        <f>IF(N164="sníž. přenesená",J164,0)</f>
        <v>0</v>
      </c>
      <c r="BI164" s="217">
        <f>IF(N164="nulová",J164,0)</f>
        <v>0</v>
      </c>
      <c r="BJ164" s="16" t="s">
        <v>83</v>
      </c>
      <c r="BK164" s="217">
        <f>ROUND(I164*H164,2)</f>
        <v>0</v>
      </c>
      <c r="BL164" s="16" t="s">
        <v>140</v>
      </c>
      <c r="BM164" s="216" t="s">
        <v>287</v>
      </c>
    </row>
    <row r="165" s="13" customFormat="1">
      <c r="A165" s="13"/>
      <c r="B165" s="218"/>
      <c r="C165" s="219"/>
      <c r="D165" s="220" t="s">
        <v>146</v>
      </c>
      <c r="E165" s="221" t="s">
        <v>19</v>
      </c>
      <c r="F165" s="222" t="s">
        <v>288</v>
      </c>
      <c r="G165" s="219"/>
      <c r="H165" s="223">
        <v>9.9000000000000004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9" t="s">
        <v>146</v>
      </c>
      <c r="AU165" s="229" t="s">
        <v>86</v>
      </c>
      <c r="AV165" s="13" t="s">
        <v>86</v>
      </c>
      <c r="AW165" s="13" t="s">
        <v>36</v>
      </c>
      <c r="AX165" s="13" t="s">
        <v>75</v>
      </c>
      <c r="AY165" s="229" t="s">
        <v>133</v>
      </c>
    </row>
    <row r="166" s="13" customFormat="1">
      <c r="A166" s="13"/>
      <c r="B166" s="218"/>
      <c r="C166" s="219"/>
      <c r="D166" s="220" t="s">
        <v>146</v>
      </c>
      <c r="E166" s="221" t="s">
        <v>19</v>
      </c>
      <c r="F166" s="222" t="s">
        <v>289</v>
      </c>
      <c r="G166" s="219"/>
      <c r="H166" s="223">
        <v>9.9000000000000004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146</v>
      </c>
      <c r="AU166" s="229" t="s">
        <v>86</v>
      </c>
      <c r="AV166" s="13" t="s">
        <v>86</v>
      </c>
      <c r="AW166" s="13" t="s">
        <v>36</v>
      </c>
      <c r="AX166" s="13" t="s">
        <v>75</v>
      </c>
      <c r="AY166" s="229" t="s">
        <v>133</v>
      </c>
    </row>
    <row r="167" s="2" customFormat="1" ht="24.15" customHeight="1">
      <c r="A167" s="37"/>
      <c r="B167" s="38"/>
      <c r="C167" s="205" t="s">
        <v>290</v>
      </c>
      <c r="D167" s="205" t="s">
        <v>135</v>
      </c>
      <c r="E167" s="206" t="s">
        <v>291</v>
      </c>
      <c r="F167" s="207" t="s">
        <v>292</v>
      </c>
      <c r="G167" s="208" t="s">
        <v>160</v>
      </c>
      <c r="H167" s="209">
        <v>47.200000000000003</v>
      </c>
      <c r="I167" s="210"/>
      <c r="J167" s="211">
        <f>ROUND(I167*H167,2)</f>
        <v>0</v>
      </c>
      <c r="K167" s="207" t="s">
        <v>139</v>
      </c>
      <c r="L167" s="43"/>
      <c r="M167" s="212" t="s">
        <v>19</v>
      </c>
      <c r="N167" s="213" t="s">
        <v>46</v>
      </c>
      <c r="O167" s="83"/>
      <c r="P167" s="214">
        <f>O167*H167</f>
        <v>0</v>
      </c>
      <c r="Q167" s="214">
        <v>0</v>
      </c>
      <c r="R167" s="214">
        <f>Q167*H167</f>
        <v>0</v>
      </c>
      <c r="S167" s="214">
        <v>0</v>
      </c>
      <c r="T167" s="21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16" t="s">
        <v>140</v>
      </c>
      <c r="AT167" s="216" t="s">
        <v>135</v>
      </c>
      <c r="AU167" s="216" t="s">
        <v>86</v>
      </c>
      <c r="AY167" s="16" t="s">
        <v>133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6" t="s">
        <v>83</v>
      </c>
      <c r="BK167" s="217">
        <f>ROUND(I167*H167,2)</f>
        <v>0</v>
      </c>
      <c r="BL167" s="16" t="s">
        <v>140</v>
      </c>
      <c r="BM167" s="216" t="s">
        <v>293</v>
      </c>
    </row>
    <row r="168" s="13" customFormat="1">
      <c r="A168" s="13"/>
      <c r="B168" s="218"/>
      <c r="C168" s="219"/>
      <c r="D168" s="220" t="s">
        <v>146</v>
      </c>
      <c r="E168" s="221" t="s">
        <v>19</v>
      </c>
      <c r="F168" s="222" t="s">
        <v>294</v>
      </c>
      <c r="G168" s="219"/>
      <c r="H168" s="223">
        <v>23.600000000000001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29" t="s">
        <v>146</v>
      </c>
      <c r="AU168" s="229" t="s">
        <v>86</v>
      </c>
      <c r="AV168" s="13" t="s">
        <v>86</v>
      </c>
      <c r="AW168" s="13" t="s">
        <v>36</v>
      </c>
      <c r="AX168" s="13" t="s">
        <v>75</v>
      </c>
      <c r="AY168" s="229" t="s">
        <v>133</v>
      </c>
    </row>
    <row r="169" s="13" customFormat="1">
      <c r="A169" s="13"/>
      <c r="B169" s="218"/>
      <c r="C169" s="219"/>
      <c r="D169" s="220" t="s">
        <v>146</v>
      </c>
      <c r="E169" s="221" t="s">
        <v>19</v>
      </c>
      <c r="F169" s="222" t="s">
        <v>295</v>
      </c>
      <c r="G169" s="219"/>
      <c r="H169" s="223">
        <v>23.600000000000001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146</v>
      </c>
      <c r="AU169" s="229" t="s">
        <v>86</v>
      </c>
      <c r="AV169" s="13" t="s">
        <v>86</v>
      </c>
      <c r="AW169" s="13" t="s">
        <v>36</v>
      </c>
      <c r="AX169" s="13" t="s">
        <v>75</v>
      </c>
      <c r="AY169" s="229" t="s">
        <v>133</v>
      </c>
    </row>
    <row r="170" s="2" customFormat="1" ht="24.15" customHeight="1">
      <c r="A170" s="37"/>
      <c r="B170" s="38"/>
      <c r="C170" s="205" t="s">
        <v>296</v>
      </c>
      <c r="D170" s="205" t="s">
        <v>135</v>
      </c>
      <c r="E170" s="206" t="s">
        <v>297</v>
      </c>
      <c r="F170" s="207" t="s">
        <v>298</v>
      </c>
      <c r="G170" s="208" t="s">
        <v>188</v>
      </c>
      <c r="H170" s="209">
        <v>4.7220000000000004</v>
      </c>
      <c r="I170" s="210"/>
      <c r="J170" s="211">
        <f>ROUND(I170*H170,2)</f>
        <v>0</v>
      </c>
      <c r="K170" s="207" t="s">
        <v>139</v>
      </c>
      <c r="L170" s="43"/>
      <c r="M170" s="212" t="s">
        <v>19</v>
      </c>
      <c r="N170" s="213" t="s">
        <v>46</v>
      </c>
      <c r="O170" s="83"/>
      <c r="P170" s="214">
        <f>O170*H170</f>
        <v>0</v>
      </c>
      <c r="Q170" s="214">
        <v>0</v>
      </c>
      <c r="R170" s="214">
        <f>Q170*H170</f>
        <v>0</v>
      </c>
      <c r="S170" s="214">
        <v>2.2000000000000002</v>
      </c>
      <c r="T170" s="215">
        <f>S170*H170</f>
        <v>10.388400000000003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16" t="s">
        <v>140</v>
      </c>
      <c r="AT170" s="216" t="s">
        <v>135</v>
      </c>
      <c r="AU170" s="216" t="s">
        <v>86</v>
      </c>
      <c r="AY170" s="16" t="s">
        <v>133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6" t="s">
        <v>83</v>
      </c>
      <c r="BK170" s="217">
        <f>ROUND(I170*H170,2)</f>
        <v>0</v>
      </c>
      <c r="BL170" s="16" t="s">
        <v>140</v>
      </c>
      <c r="BM170" s="216" t="s">
        <v>299</v>
      </c>
    </row>
    <row r="171" s="13" customFormat="1">
      <c r="A171" s="13"/>
      <c r="B171" s="218"/>
      <c r="C171" s="219"/>
      <c r="D171" s="220" t="s">
        <v>146</v>
      </c>
      <c r="E171" s="221" t="s">
        <v>19</v>
      </c>
      <c r="F171" s="222" t="s">
        <v>300</v>
      </c>
      <c r="G171" s="219"/>
      <c r="H171" s="223">
        <v>4.7220000000000004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146</v>
      </c>
      <c r="AU171" s="229" t="s">
        <v>86</v>
      </c>
      <c r="AV171" s="13" t="s">
        <v>86</v>
      </c>
      <c r="AW171" s="13" t="s">
        <v>36</v>
      </c>
      <c r="AX171" s="13" t="s">
        <v>75</v>
      </c>
      <c r="AY171" s="229" t="s">
        <v>133</v>
      </c>
    </row>
    <row r="172" s="2" customFormat="1" ht="76.35" customHeight="1">
      <c r="A172" s="37"/>
      <c r="B172" s="38"/>
      <c r="C172" s="205" t="s">
        <v>301</v>
      </c>
      <c r="D172" s="205" t="s">
        <v>135</v>
      </c>
      <c r="E172" s="206" t="s">
        <v>302</v>
      </c>
      <c r="F172" s="207" t="s">
        <v>303</v>
      </c>
      <c r="G172" s="208" t="s">
        <v>144</v>
      </c>
      <c r="H172" s="209">
        <v>2.25</v>
      </c>
      <c r="I172" s="210"/>
      <c r="J172" s="211">
        <f>ROUND(I172*H172,2)</f>
        <v>0</v>
      </c>
      <c r="K172" s="207" t="s">
        <v>139</v>
      </c>
      <c r="L172" s="43"/>
      <c r="M172" s="212" t="s">
        <v>19</v>
      </c>
      <c r="N172" s="213" t="s">
        <v>46</v>
      </c>
      <c r="O172" s="83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16" t="s">
        <v>140</v>
      </c>
      <c r="AT172" s="216" t="s">
        <v>135</v>
      </c>
      <c r="AU172" s="216" t="s">
        <v>86</v>
      </c>
      <c r="AY172" s="16" t="s">
        <v>133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6" t="s">
        <v>83</v>
      </c>
      <c r="BK172" s="217">
        <f>ROUND(I172*H172,2)</f>
        <v>0</v>
      </c>
      <c r="BL172" s="16" t="s">
        <v>140</v>
      </c>
      <c r="BM172" s="216" t="s">
        <v>304</v>
      </c>
    </row>
    <row r="173" s="13" customFormat="1">
      <c r="A173" s="13"/>
      <c r="B173" s="218"/>
      <c r="C173" s="219"/>
      <c r="D173" s="220" t="s">
        <v>146</v>
      </c>
      <c r="E173" s="221" t="s">
        <v>19</v>
      </c>
      <c r="F173" s="222" t="s">
        <v>305</v>
      </c>
      <c r="G173" s="219"/>
      <c r="H173" s="223">
        <v>2.25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146</v>
      </c>
      <c r="AU173" s="229" t="s">
        <v>86</v>
      </c>
      <c r="AV173" s="13" t="s">
        <v>86</v>
      </c>
      <c r="AW173" s="13" t="s">
        <v>36</v>
      </c>
      <c r="AX173" s="13" t="s">
        <v>75</v>
      </c>
      <c r="AY173" s="229" t="s">
        <v>133</v>
      </c>
    </row>
    <row r="174" s="12" customFormat="1" ht="22.8" customHeight="1">
      <c r="A174" s="12"/>
      <c r="B174" s="189"/>
      <c r="C174" s="190"/>
      <c r="D174" s="191" t="s">
        <v>74</v>
      </c>
      <c r="E174" s="203" t="s">
        <v>306</v>
      </c>
      <c r="F174" s="203" t="s">
        <v>307</v>
      </c>
      <c r="G174" s="190"/>
      <c r="H174" s="190"/>
      <c r="I174" s="193"/>
      <c r="J174" s="204">
        <f>BK174</f>
        <v>0</v>
      </c>
      <c r="K174" s="190"/>
      <c r="L174" s="195"/>
      <c r="M174" s="196"/>
      <c r="N174" s="197"/>
      <c r="O174" s="197"/>
      <c r="P174" s="198">
        <f>SUM(P175:P188)</f>
        <v>0</v>
      </c>
      <c r="Q174" s="197"/>
      <c r="R174" s="198">
        <f>SUM(R175:R188)</f>
        <v>0</v>
      </c>
      <c r="S174" s="197"/>
      <c r="T174" s="199">
        <f>SUM(T175:T188)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0" t="s">
        <v>83</v>
      </c>
      <c r="AT174" s="201" t="s">
        <v>74</v>
      </c>
      <c r="AU174" s="201" t="s">
        <v>83</v>
      </c>
      <c r="AY174" s="200" t="s">
        <v>133</v>
      </c>
      <c r="BK174" s="202">
        <f>SUM(BK175:BK188)</f>
        <v>0</v>
      </c>
    </row>
    <row r="175" s="2" customFormat="1" ht="24.15" customHeight="1">
      <c r="A175" s="37"/>
      <c r="B175" s="38"/>
      <c r="C175" s="205" t="s">
        <v>308</v>
      </c>
      <c r="D175" s="205" t="s">
        <v>135</v>
      </c>
      <c r="E175" s="206" t="s">
        <v>309</v>
      </c>
      <c r="F175" s="207" t="s">
        <v>310</v>
      </c>
      <c r="G175" s="208" t="s">
        <v>217</v>
      </c>
      <c r="H175" s="209">
        <v>55.957999999999998</v>
      </c>
      <c r="I175" s="210"/>
      <c r="J175" s="211">
        <f>ROUND(I175*H175,2)</f>
        <v>0</v>
      </c>
      <c r="K175" s="207" t="s">
        <v>139</v>
      </c>
      <c r="L175" s="43"/>
      <c r="M175" s="212" t="s">
        <v>19</v>
      </c>
      <c r="N175" s="213" t="s">
        <v>46</v>
      </c>
      <c r="O175" s="83"/>
      <c r="P175" s="214">
        <f>O175*H175</f>
        <v>0</v>
      </c>
      <c r="Q175" s="214">
        <v>0</v>
      </c>
      <c r="R175" s="214">
        <f>Q175*H175</f>
        <v>0</v>
      </c>
      <c r="S175" s="214">
        <v>0</v>
      </c>
      <c r="T175" s="215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16" t="s">
        <v>140</v>
      </c>
      <c r="AT175" s="216" t="s">
        <v>135</v>
      </c>
      <c r="AU175" s="216" t="s">
        <v>86</v>
      </c>
      <c r="AY175" s="16" t="s">
        <v>133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6" t="s">
        <v>83</v>
      </c>
      <c r="BK175" s="217">
        <f>ROUND(I175*H175,2)</f>
        <v>0</v>
      </c>
      <c r="BL175" s="16" t="s">
        <v>140</v>
      </c>
      <c r="BM175" s="216" t="s">
        <v>311</v>
      </c>
    </row>
    <row r="176" s="2" customFormat="1" ht="37.8" customHeight="1">
      <c r="A176" s="37"/>
      <c r="B176" s="38"/>
      <c r="C176" s="205" t="s">
        <v>312</v>
      </c>
      <c r="D176" s="205" t="s">
        <v>135</v>
      </c>
      <c r="E176" s="206" t="s">
        <v>313</v>
      </c>
      <c r="F176" s="207" t="s">
        <v>314</v>
      </c>
      <c r="G176" s="208" t="s">
        <v>217</v>
      </c>
      <c r="H176" s="209">
        <v>559.58000000000004</v>
      </c>
      <c r="I176" s="210"/>
      <c r="J176" s="211">
        <f>ROUND(I176*H176,2)</f>
        <v>0</v>
      </c>
      <c r="K176" s="207" t="s">
        <v>139</v>
      </c>
      <c r="L176" s="43"/>
      <c r="M176" s="212" t="s">
        <v>19</v>
      </c>
      <c r="N176" s="213" t="s">
        <v>46</v>
      </c>
      <c r="O176" s="83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16" t="s">
        <v>140</v>
      </c>
      <c r="AT176" s="216" t="s">
        <v>135</v>
      </c>
      <c r="AU176" s="216" t="s">
        <v>86</v>
      </c>
      <c r="AY176" s="16" t="s">
        <v>133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6" t="s">
        <v>83</v>
      </c>
      <c r="BK176" s="217">
        <f>ROUND(I176*H176,2)</f>
        <v>0</v>
      </c>
      <c r="BL176" s="16" t="s">
        <v>140</v>
      </c>
      <c r="BM176" s="216" t="s">
        <v>315</v>
      </c>
    </row>
    <row r="177" s="13" customFormat="1">
      <c r="A177" s="13"/>
      <c r="B177" s="218"/>
      <c r="C177" s="219"/>
      <c r="D177" s="220" t="s">
        <v>146</v>
      </c>
      <c r="E177" s="219"/>
      <c r="F177" s="222" t="s">
        <v>316</v>
      </c>
      <c r="G177" s="219"/>
      <c r="H177" s="223">
        <v>559.58000000000004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146</v>
      </c>
      <c r="AU177" s="229" t="s">
        <v>86</v>
      </c>
      <c r="AV177" s="13" t="s">
        <v>86</v>
      </c>
      <c r="AW177" s="13" t="s">
        <v>4</v>
      </c>
      <c r="AX177" s="13" t="s">
        <v>83</v>
      </c>
      <c r="AY177" s="229" t="s">
        <v>133</v>
      </c>
    </row>
    <row r="178" s="2" customFormat="1" ht="24.15" customHeight="1">
      <c r="A178" s="37"/>
      <c r="B178" s="38"/>
      <c r="C178" s="205" t="s">
        <v>317</v>
      </c>
      <c r="D178" s="205" t="s">
        <v>135</v>
      </c>
      <c r="E178" s="206" t="s">
        <v>318</v>
      </c>
      <c r="F178" s="207" t="s">
        <v>319</v>
      </c>
      <c r="G178" s="208" t="s">
        <v>217</v>
      </c>
      <c r="H178" s="209">
        <v>55.957999999999998</v>
      </c>
      <c r="I178" s="210"/>
      <c r="J178" s="211">
        <f>ROUND(I178*H178,2)</f>
        <v>0</v>
      </c>
      <c r="K178" s="207" t="s">
        <v>139</v>
      </c>
      <c r="L178" s="43"/>
      <c r="M178" s="212" t="s">
        <v>19</v>
      </c>
      <c r="N178" s="213" t="s">
        <v>46</v>
      </c>
      <c r="O178" s="83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16" t="s">
        <v>140</v>
      </c>
      <c r="AT178" s="216" t="s">
        <v>135</v>
      </c>
      <c r="AU178" s="216" t="s">
        <v>86</v>
      </c>
      <c r="AY178" s="16" t="s">
        <v>133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6" t="s">
        <v>83</v>
      </c>
      <c r="BK178" s="217">
        <f>ROUND(I178*H178,2)</f>
        <v>0</v>
      </c>
      <c r="BL178" s="16" t="s">
        <v>140</v>
      </c>
      <c r="BM178" s="216" t="s">
        <v>320</v>
      </c>
    </row>
    <row r="179" s="2" customFormat="1" ht="37.8" customHeight="1">
      <c r="A179" s="37"/>
      <c r="B179" s="38"/>
      <c r="C179" s="205" t="s">
        <v>321</v>
      </c>
      <c r="D179" s="205" t="s">
        <v>135</v>
      </c>
      <c r="E179" s="206" t="s">
        <v>322</v>
      </c>
      <c r="F179" s="207" t="s">
        <v>323</v>
      </c>
      <c r="G179" s="208" t="s">
        <v>217</v>
      </c>
      <c r="H179" s="209">
        <v>0.67500000000000004</v>
      </c>
      <c r="I179" s="210"/>
      <c r="J179" s="211">
        <f>ROUND(I179*H179,2)</f>
        <v>0</v>
      </c>
      <c r="K179" s="207" t="s">
        <v>139</v>
      </c>
      <c r="L179" s="43"/>
      <c r="M179" s="212" t="s">
        <v>19</v>
      </c>
      <c r="N179" s="213" t="s">
        <v>46</v>
      </c>
      <c r="O179" s="83"/>
      <c r="P179" s="214">
        <f>O179*H179</f>
        <v>0</v>
      </c>
      <c r="Q179" s="214">
        <v>0</v>
      </c>
      <c r="R179" s="214">
        <f>Q179*H179</f>
        <v>0</v>
      </c>
      <c r="S179" s="214">
        <v>0</v>
      </c>
      <c r="T179" s="21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16" t="s">
        <v>140</v>
      </c>
      <c r="AT179" s="216" t="s">
        <v>135</v>
      </c>
      <c r="AU179" s="216" t="s">
        <v>86</v>
      </c>
      <c r="AY179" s="16" t="s">
        <v>133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6" t="s">
        <v>83</v>
      </c>
      <c r="BK179" s="217">
        <f>ROUND(I179*H179,2)</f>
        <v>0</v>
      </c>
      <c r="BL179" s="16" t="s">
        <v>140</v>
      </c>
      <c r="BM179" s="216" t="s">
        <v>324</v>
      </c>
    </row>
    <row r="180" s="13" customFormat="1">
      <c r="A180" s="13"/>
      <c r="B180" s="218"/>
      <c r="C180" s="219"/>
      <c r="D180" s="220" t="s">
        <v>146</v>
      </c>
      <c r="E180" s="221" t="s">
        <v>19</v>
      </c>
      <c r="F180" s="222" t="s">
        <v>325</v>
      </c>
      <c r="G180" s="219"/>
      <c r="H180" s="223">
        <v>0.67500000000000004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146</v>
      </c>
      <c r="AU180" s="229" t="s">
        <v>86</v>
      </c>
      <c r="AV180" s="13" t="s">
        <v>86</v>
      </c>
      <c r="AW180" s="13" t="s">
        <v>36</v>
      </c>
      <c r="AX180" s="13" t="s">
        <v>83</v>
      </c>
      <c r="AY180" s="229" t="s">
        <v>133</v>
      </c>
    </row>
    <row r="181" s="2" customFormat="1" ht="37.8" customHeight="1">
      <c r="A181" s="37"/>
      <c r="B181" s="38"/>
      <c r="C181" s="205" t="s">
        <v>326</v>
      </c>
      <c r="D181" s="205" t="s">
        <v>135</v>
      </c>
      <c r="E181" s="206" t="s">
        <v>327</v>
      </c>
      <c r="F181" s="207" t="s">
        <v>328</v>
      </c>
      <c r="G181" s="208" t="s">
        <v>217</v>
      </c>
      <c r="H181" s="209">
        <v>0.92600000000000005</v>
      </c>
      <c r="I181" s="210"/>
      <c r="J181" s="211">
        <f>ROUND(I181*H181,2)</f>
        <v>0</v>
      </c>
      <c r="K181" s="207" t="s">
        <v>139</v>
      </c>
      <c r="L181" s="43"/>
      <c r="M181" s="212" t="s">
        <v>19</v>
      </c>
      <c r="N181" s="213" t="s">
        <v>46</v>
      </c>
      <c r="O181" s="83"/>
      <c r="P181" s="214">
        <f>O181*H181</f>
        <v>0</v>
      </c>
      <c r="Q181" s="214">
        <v>0</v>
      </c>
      <c r="R181" s="214">
        <f>Q181*H181</f>
        <v>0</v>
      </c>
      <c r="S181" s="214">
        <v>0</v>
      </c>
      <c r="T181" s="21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16" t="s">
        <v>140</v>
      </c>
      <c r="AT181" s="216" t="s">
        <v>135</v>
      </c>
      <c r="AU181" s="216" t="s">
        <v>86</v>
      </c>
      <c r="AY181" s="16" t="s">
        <v>133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6" t="s">
        <v>83</v>
      </c>
      <c r="BK181" s="217">
        <f>ROUND(I181*H181,2)</f>
        <v>0</v>
      </c>
      <c r="BL181" s="16" t="s">
        <v>140</v>
      </c>
      <c r="BM181" s="216" t="s">
        <v>329</v>
      </c>
    </row>
    <row r="182" s="13" customFormat="1">
      <c r="A182" s="13"/>
      <c r="B182" s="218"/>
      <c r="C182" s="219"/>
      <c r="D182" s="220" t="s">
        <v>146</v>
      </c>
      <c r="E182" s="221" t="s">
        <v>19</v>
      </c>
      <c r="F182" s="222" t="s">
        <v>330</v>
      </c>
      <c r="G182" s="219"/>
      <c r="H182" s="223">
        <v>0.92600000000000005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29" t="s">
        <v>146</v>
      </c>
      <c r="AU182" s="229" t="s">
        <v>86</v>
      </c>
      <c r="AV182" s="13" t="s">
        <v>86</v>
      </c>
      <c r="AW182" s="13" t="s">
        <v>36</v>
      </c>
      <c r="AX182" s="13" t="s">
        <v>83</v>
      </c>
      <c r="AY182" s="229" t="s">
        <v>133</v>
      </c>
    </row>
    <row r="183" s="2" customFormat="1" ht="37.8" customHeight="1">
      <c r="A183" s="37"/>
      <c r="B183" s="38"/>
      <c r="C183" s="205" t="s">
        <v>331</v>
      </c>
      <c r="D183" s="205" t="s">
        <v>135</v>
      </c>
      <c r="E183" s="206" t="s">
        <v>332</v>
      </c>
      <c r="F183" s="207" t="s">
        <v>333</v>
      </c>
      <c r="G183" s="208" t="s">
        <v>217</v>
      </c>
      <c r="H183" s="209">
        <v>8.1999999999999993</v>
      </c>
      <c r="I183" s="210"/>
      <c r="J183" s="211">
        <f>ROUND(I183*H183,2)</f>
        <v>0</v>
      </c>
      <c r="K183" s="207" t="s">
        <v>139</v>
      </c>
      <c r="L183" s="43"/>
      <c r="M183" s="212" t="s">
        <v>19</v>
      </c>
      <c r="N183" s="213" t="s">
        <v>46</v>
      </c>
      <c r="O183" s="83"/>
      <c r="P183" s="214">
        <f>O183*H183</f>
        <v>0</v>
      </c>
      <c r="Q183" s="214">
        <v>0</v>
      </c>
      <c r="R183" s="214">
        <f>Q183*H183</f>
        <v>0</v>
      </c>
      <c r="S183" s="214">
        <v>0</v>
      </c>
      <c r="T183" s="21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16" t="s">
        <v>140</v>
      </c>
      <c r="AT183" s="216" t="s">
        <v>135</v>
      </c>
      <c r="AU183" s="216" t="s">
        <v>86</v>
      </c>
      <c r="AY183" s="16" t="s">
        <v>133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6" t="s">
        <v>83</v>
      </c>
      <c r="BK183" s="217">
        <f>ROUND(I183*H183,2)</f>
        <v>0</v>
      </c>
      <c r="BL183" s="16" t="s">
        <v>140</v>
      </c>
      <c r="BM183" s="216" t="s">
        <v>334</v>
      </c>
    </row>
    <row r="184" s="2" customFormat="1" ht="37.8" customHeight="1">
      <c r="A184" s="37"/>
      <c r="B184" s="38"/>
      <c r="C184" s="205" t="s">
        <v>335</v>
      </c>
      <c r="D184" s="205" t="s">
        <v>135</v>
      </c>
      <c r="E184" s="206" t="s">
        <v>336</v>
      </c>
      <c r="F184" s="207" t="s">
        <v>337</v>
      </c>
      <c r="G184" s="208" t="s">
        <v>217</v>
      </c>
      <c r="H184" s="209">
        <v>21.207000000000001</v>
      </c>
      <c r="I184" s="210"/>
      <c r="J184" s="211">
        <f>ROUND(I184*H184,2)</f>
        <v>0</v>
      </c>
      <c r="K184" s="207" t="s">
        <v>139</v>
      </c>
      <c r="L184" s="43"/>
      <c r="M184" s="212" t="s">
        <v>19</v>
      </c>
      <c r="N184" s="213" t="s">
        <v>46</v>
      </c>
      <c r="O184" s="83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16" t="s">
        <v>140</v>
      </c>
      <c r="AT184" s="216" t="s">
        <v>135</v>
      </c>
      <c r="AU184" s="216" t="s">
        <v>86</v>
      </c>
      <c r="AY184" s="16" t="s">
        <v>133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6" t="s">
        <v>83</v>
      </c>
      <c r="BK184" s="217">
        <f>ROUND(I184*H184,2)</f>
        <v>0</v>
      </c>
      <c r="BL184" s="16" t="s">
        <v>140</v>
      </c>
      <c r="BM184" s="216" t="s">
        <v>338</v>
      </c>
    </row>
    <row r="185" s="13" customFormat="1">
      <c r="A185" s="13"/>
      <c r="B185" s="218"/>
      <c r="C185" s="219"/>
      <c r="D185" s="220" t="s">
        <v>146</v>
      </c>
      <c r="E185" s="221" t="s">
        <v>19</v>
      </c>
      <c r="F185" s="222" t="s">
        <v>339</v>
      </c>
      <c r="G185" s="219"/>
      <c r="H185" s="223">
        <v>21.207000000000001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146</v>
      </c>
      <c r="AU185" s="229" t="s">
        <v>86</v>
      </c>
      <c r="AV185" s="13" t="s">
        <v>86</v>
      </c>
      <c r="AW185" s="13" t="s">
        <v>36</v>
      </c>
      <c r="AX185" s="13" t="s">
        <v>83</v>
      </c>
      <c r="AY185" s="229" t="s">
        <v>133</v>
      </c>
    </row>
    <row r="186" s="2" customFormat="1" ht="37.8" customHeight="1">
      <c r="A186" s="37"/>
      <c r="B186" s="38"/>
      <c r="C186" s="205" t="s">
        <v>340</v>
      </c>
      <c r="D186" s="205" t="s">
        <v>135</v>
      </c>
      <c r="E186" s="206" t="s">
        <v>341</v>
      </c>
      <c r="F186" s="207" t="s">
        <v>342</v>
      </c>
      <c r="G186" s="208" t="s">
        <v>217</v>
      </c>
      <c r="H186" s="209">
        <v>17.954000000000001</v>
      </c>
      <c r="I186" s="210"/>
      <c r="J186" s="211">
        <f>ROUND(I186*H186,2)</f>
        <v>0</v>
      </c>
      <c r="K186" s="207" t="s">
        <v>139</v>
      </c>
      <c r="L186" s="43"/>
      <c r="M186" s="212" t="s">
        <v>19</v>
      </c>
      <c r="N186" s="213" t="s">
        <v>46</v>
      </c>
      <c r="O186" s="83"/>
      <c r="P186" s="214">
        <f>O186*H186</f>
        <v>0</v>
      </c>
      <c r="Q186" s="214">
        <v>0</v>
      </c>
      <c r="R186" s="214">
        <f>Q186*H186</f>
        <v>0</v>
      </c>
      <c r="S186" s="214">
        <v>0</v>
      </c>
      <c r="T186" s="21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16" t="s">
        <v>140</v>
      </c>
      <c r="AT186" s="216" t="s">
        <v>135</v>
      </c>
      <c r="AU186" s="216" t="s">
        <v>86</v>
      </c>
      <c r="AY186" s="16" t="s">
        <v>133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6" t="s">
        <v>83</v>
      </c>
      <c r="BK186" s="217">
        <f>ROUND(I186*H186,2)</f>
        <v>0</v>
      </c>
      <c r="BL186" s="16" t="s">
        <v>140</v>
      </c>
      <c r="BM186" s="216" t="s">
        <v>343</v>
      </c>
    </row>
    <row r="187" s="13" customFormat="1">
      <c r="A187" s="13"/>
      <c r="B187" s="218"/>
      <c r="C187" s="219"/>
      <c r="D187" s="220" t="s">
        <v>146</v>
      </c>
      <c r="E187" s="221" t="s">
        <v>19</v>
      </c>
      <c r="F187" s="222" t="s">
        <v>344</v>
      </c>
      <c r="G187" s="219"/>
      <c r="H187" s="223">
        <v>17.460000000000001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9" t="s">
        <v>146</v>
      </c>
      <c r="AU187" s="229" t="s">
        <v>86</v>
      </c>
      <c r="AV187" s="13" t="s">
        <v>86</v>
      </c>
      <c r="AW187" s="13" t="s">
        <v>36</v>
      </c>
      <c r="AX187" s="13" t="s">
        <v>75</v>
      </c>
      <c r="AY187" s="229" t="s">
        <v>133</v>
      </c>
    </row>
    <row r="188" s="13" customFormat="1">
      <c r="A188" s="13"/>
      <c r="B188" s="218"/>
      <c r="C188" s="219"/>
      <c r="D188" s="220" t="s">
        <v>146</v>
      </c>
      <c r="E188" s="221" t="s">
        <v>19</v>
      </c>
      <c r="F188" s="222" t="s">
        <v>345</v>
      </c>
      <c r="G188" s="219"/>
      <c r="H188" s="223">
        <v>0.49399999999999999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29" t="s">
        <v>146</v>
      </c>
      <c r="AU188" s="229" t="s">
        <v>86</v>
      </c>
      <c r="AV188" s="13" t="s">
        <v>86</v>
      </c>
      <c r="AW188" s="13" t="s">
        <v>36</v>
      </c>
      <c r="AX188" s="13" t="s">
        <v>75</v>
      </c>
      <c r="AY188" s="229" t="s">
        <v>133</v>
      </c>
    </row>
    <row r="189" s="12" customFormat="1" ht="22.8" customHeight="1">
      <c r="A189" s="12"/>
      <c r="B189" s="189"/>
      <c r="C189" s="190"/>
      <c r="D189" s="191" t="s">
        <v>74</v>
      </c>
      <c r="E189" s="203" t="s">
        <v>346</v>
      </c>
      <c r="F189" s="203" t="s">
        <v>347</v>
      </c>
      <c r="G189" s="190"/>
      <c r="H189" s="190"/>
      <c r="I189" s="193"/>
      <c r="J189" s="204">
        <f>BK189</f>
        <v>0</v>
      </c>
      <c r="K189" s="190"/>
      <c r="L189" s="195"/>
      <c r="M189" s="196"/>
      <c r="N189" s="197"/>
      <c r="O189" s="197"/>
      <c r="P189" s="198">
        <f>P190</f>
        <v>0</v>
      </c>
      <c r="Q189" s="197"/>
      <c r="R189" s="198">
        <f>R190</f>
        <v>0</v>
      </c>
      <c r="S189" s="197"/>
      <c r="T189" s="19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0" t="s">
        <v>83</v>
      </c>
      <c r="AT189" s="201" t="s">
        <v>74</v>
      </c>
      <c r="AU189" s="201" t="s">
        <v>83</v>
      </c>
      <c r="AY189" s="200" t="s">
        <v>133</v>
      </c>
      <c r="BK189" s="202">
        <f>BK190</f>
        <v>0</v>
      </c>
    </row>
    <row r="190" s="2" customFormat="1" ht="49.05" customHeight="1">
      <c r="A190" s="37"/>
      <c r="B190" s="38"/>
      <c r="C190" s="205" t="s">
        <v>348</v>
      </c>
      <c r="D190" s="205" t="s">
        <v>135</v>
      </c>
      <c r="E190" s="206" t="s">
        <v>349</v>
      </c>
      <c r="F190" s="207" t="s">
        <v>350</v>
      </c>
      <c r="G190" s="208" t="s">
        <v>217</v>
      </c>
      <c r="H190" s="209">
        <v>37.564999999999998</v>
      </c>
      <c r="I190" s="210"/>
      <c r="J190" s="211">
        <f>ROUND(I190*H190,2)</f>
        <v>0</v>
      </c>
      <c r="K190" s="207" t="s">
        <v>139</v>
      </c>
      <c r="L190" s="43"/>
      <c r="M190" s="212" t="s">
        <v>19</v>
      </c>
      <c r="N190" s="213" t="s">
        <v>46</v>
      </c>
      <c r="O190" s="83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16" t="s">
        <v>140</v>
      </c>
      <c r="AT190" s="216" t="s">
        <v>135</v>
      </c>
      <c r="AU190" s="216" t="s">
        <v>86</v>
      </c>
      <c r="AY190" s="16" t="s">
        <v>133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6" t="s">
        <v>83</v>
      </c>
      <c r="BK190" s="217">
        <f>ROUND(I190*H190,2)</f>
        <v>0</v>
      </c>
      <c r="BL190" s="16" t="s">
        <v>140</v>
      </c>
      <c r="BM190" s="216" t="s">
        <v>351</v>
      </c>
    </row>
    <row r="191" s="12" customFormat="1" ht="25.92" customHeight="1">
      <c r="A191" s="12"/>
      <c r="B191" s="189"/>
      <c r="C191" s="190"/>
      <c r="D191" s="191" t="s">
        <v>74</v>
      </c>
      <c r="E191" s="192" t="s">
        <v>352</v>
      </c>
      <c r="F191" s="192" t="s">
        <v>353</v>
      </c>
      <c r="G191" s="190"/>
      <c r="H191" s="190"/>
      <c r="I191" s="193"/>
      <c r="J191" s="194">
        <f>BK191</f>
        <v>0</v>
      </c>
      <c r="K191" s="190"/>
      <c r="L191" s="195"/>
      <c r="M191" s="196"/>
      <c r="N191" s="197"/>
      <c r="O191" s="197"/>
      <c r="P191" s="198">
        <f>P192</f>
        <v>0</v>
      </c>
      <c r="Q191" s="197"/>
      <c r="R191" s="198">
        <f>R192</f>
        <v>0.039000000000000007</v>
      </c>
      <c r="S191" s="197"/>
      <c r="T191" s="19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0" t="s">
        <v>86</v>
      </c>
      <c r="AT191" s="201" t="s">
        <v>74</v>
      </c>
      <c r="AU191" s="201" t="s">
        <v>75</v>
      </c>
      <c r="AY191" s="200" t="s">
        <v>133</v>
      </c>
      <c r="BK191" s="202">
        <f>BK192</f>
        <v>0</v>
      </c>
    </row>
    <row r="192" s="12" customFormat="1" ht="22.8" customHeight="1">
      <c r="A192" s="12"/>
      <c r="B192" s="189"/>
      <c r="C192" s="190"/>
      <c r="D192" s="191" t="s">
        <v>74</v>
      </c>
      <c r="E192" s="203" t="s">
        <v>354</v>
      </c>
      <c r="F192" s="203" t="s">
        <v>355</v>
      </c>
      <c r="G192" s="190"/>
      <c r="H192" s="190"/>
      <c r="I192" s="193"/>
      <c r="J192" s="204">
        <f>BK192</f>
        <v>0</v>
      </c>
      <c r="K192" s="190"/>
      <c r="L192" s="195"/>
      <c r="M192" s="196"/>
      <c r="N192" s="197"/>
      <c r="O192" s="197"/>
      <c r="P192" s="198">
        <f>SUM(P193:P200)</f>
        <v>0</v>
      </c>
      <c r="Q192" s="197"/>
      <c r="R192" s="198">
        <f>SUM(R193:R200)</f>
        <v>0.039000000000000007</v>
      </c>
      <c r="S192" s="197"/>
      <c r="T192" s="199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0" t="s">
        <v>86</v>
      </c>
      <c r="AT192" s="201" t="s">
        <v>74</v>
      </c>
      <c r="AU192" s="201" t="s">
        <v>83</v>
      </c>
      <c r="AY192" s="200" t="s">
        <v>133</v>
      </c>
      <c r="BK192" s="202">
        <f>SUM(BK193:BK200)</f>
        <v>0</v>
      </c>
    </row>
    <row r="193" s="2" customFormat="1" ht="24.15" customHeight="1">
      <c r="A193" s="37"/>
      <c r="B193" s="38"/>
      <c r="C193" s="205" t="s">
        <v>356</v>
      </c>
      <c r="D193" s="205" t="s">
        <v>135</v>
      </c>
      <c r="E193" s="206" t="s">
        <v>357</v>
      </c>
      <c r="F193" s="207" t="s">
        <v>358</v>
      </c>
      <c r="G193" s="208" t="s">
        <v>144</v>
      </c>
      <c r="H193" s="209">
        <v>8</v>
      </c>
      <c r="I193" s="210"/>
      <c r="J193" s="211">
        <f>ROUND(I193*H193,2)</f>
        <v>0</v>
      </c>
      <c r="K193" s="207" t="s">
        <v>139</v>
      </c>
      <c r="L193" s="43"/>
      <c r="M193" s="212" t="s">
        <v>19</v>
      </c>
      <c r="N193" s="213" t="s">
        <v>46</v>
      </c>
      <c r="O193" s="83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16" t="s">
        <v>227</v>
      </c>
      <c r="AT193" s="216" t="s">
        <v>135</v>
      </c>
      <c r="AU193" s="216" t="s">
        <v>86</v>
      </c>
      <c r="AY193" s="16" t="s">
        <v>133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6" t="s">
        <v>83</v>
      </c>
      <c r="BK193" s="217">
        <f>ROUND(I193*H193,2)</f>
        <v>0</v>
      </c>
      <c r="BL193" s="16" t="s">
        <v>227</v>
      </c>
      <c r="BM193" s="216" t="s">
        <v>359</v>
      </c>
    </row>
    <row r="194" s="2" customFormat="1" ht="14.4" customHeight="1">
      <c r="A194" s="37"/>
      <c r="B194" s="38"/>
      <c r="C194" s="240" t="s">
        <v>360</v>
      </c>
      <c r="D194" s="240" t="s">
        <v>214</v>
      </c>
      <c r="E194" s="241" t="s">
        <v>361</v>
      </c>
      <c r="F194" s="242" t="s">
        <v>362</v>
      </c>
      <c r="G194" s="243" t="s">
        <v>217</v>
      </c>
      <c r="H194" s="244">
        <v>0.0030000000000000001</v>
      </c>
      <c r="I194" s="245"/>
      <c r="J194" s="246">
        <f>ROUND(I194*H194,2)</f>
        <v>0</v>
      </c>
      <c r="K194" s="242" t="s">
        <v>139</v>
      </c>
      <c r="L194" s="247"/>
      <c r="M194" s="248" t="s">
        <v>19</v>
      </c>
      <c r="N194" s="249" t="s">
        <v>46</v>
      </c>
      <c r="O194" s="83"/>
      <c r="P194" s="214">
        <f>O194*H194</f>
        <v>0</v>
      </c>
      <c r="Q194" s="214">
        <v>1</v>
      </c>
      <c r="R194" s="214">
        <f>Q194*H194</f>
        <v>0.0030000000000000001</v>
      </c>
      <c r="S194" s="214">
        <v>0</v>
      </c>
      <c r="T194" s="215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16" t="s">
        <v>312</v>
      </c>
      <c r="AT194" s="216" t="s">
        <v>214</v>
      </c>
      <c r="AU194" s="216" t="s">
        <v>86</v>
      </c>
      <c r="AY194" s="16" t="s">
        <v>133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6" t="s">
        <v>83</v>
      </c>
      <c r="BK194" s="217">
        <f>ROUND(I194*H194,2)</f>
        <v>0</v>
      </c>
      <c r="BL194" s="16" t="s">
        <v>227</v>
      </c>
      <c r="BM194" s="216" t="s">
        <v>363</v>
      </c>
    </row>
    <row r="195" s="13" customFormat="1">
      <c r="A195" s="13"/>
      <c r="B195" s="218"/>
      <c r="C195" s="219"/>
      <c r="D195" s="220" t="s">
        <v>146</v>
      </c>
      <c r="E195" s="219"/>
      <c r="F195" s="222" t="s">
        <v>364</v>
      </c>
      <c r="G195" s="219"/>
      <c r="H195" s="223">
        <v>0.0030000000000000001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29" t="s">
        <v>146</v>
      </c>
      <c r="AU195" s="229" t="s">
        <v>86</v>
      </c>
      <c r="AV195" s="13" t="s">
        <v>86</v>
      </c>
      <c r="AW195" s="13" t="s">
        <v>4</v>
      </c>
      <c r="AX195" s="13" t="s">
        <v>83</v>
      </c>
      <c r="AY195" s="229" t="s">
        <v>133</v>
      </c>
    </row>
    <row r="196" s="2" customFormat="1" ht="24.15" customHeight="1">
      <c r="A196" s="37"/>
      <c r="B196" s="38"/>
      <c r="C196" s="205" t="s">
        <v>365</v>
      </c>
      <c r="D196" s="205" t="s">
        <v>135</v>
      </c>
      <c r="E196" s="206" t="s">
        <v>366</v>
      </c>
      <c r="F196" s="207" t="s">
        <v>367</v>
      </c>
      <c r="G196" s="208" t="s">
        <v>144</v>
      </c>
      <c r="H196" s="209">
        <v>8</v>
      </c>
      <c r="I196" s="210"/>
      <c r="J196" s="211">
        <f>ROUND(I196*H196,2)</f>
        <v>0</v>
      </c>
      <c r="K196" s="207" t="s">
        <v>139</v>
      </c>
      <c r="L196" s="43"/>
      <c r="M196" s="212" t="s">
        <v>19</v>
      </c>
      <c r="N196" s="213" t="s">
        <v>46</v>
      </c>
      <c r="O196" s="83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16" t="s">
        <v>227</v>
      </c>
      <c r="AT196" s="216" t="s">
        <v>135</v>
      </c>
      <c r="AU196" s="216" t="s">
        <v>86</v>
      </c>
      <c r="AY196" s="16" t="s">
        <v>133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6" t="s">
        <v>83</v>
      </c>
      <c r="BK196" s="217">
        <f>ROUND(I196*H196,2)</f>
        <v>0</v>
      </c>
      <c r="BL196" s="16" t="s">
        <v>227</v>
      </c>
      <c r="BM196" s="216" t="s">
        <v>368</v>
      </c>
    </row>
    <row r="197" s="13" customFormat="1">
      <c r="A197" s="13"/>
      <c r="B197" s="218"/>
      <c r="C197" s="219"/>
      <c r="D197" s="220" t="s">
        <v>146</v>
      </c>
      <c r="E197" s="221" t="s">
        <v>19</v>
      </c>
      <c r="F197" s="222" t="s">
        <v>273</v>
      </c>
      <c r="G197" s="219"/>
      <c r="H197" s="223">
        <v>8</v>
      </c>
      <c r="I197" s="224"/>
      <c r="J197" s="219"/>
      <c r="K197" s="219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146</v>
      </c>
      <c r="AU197" s="229" t="s">
        <v>86</v>
      </c>
      <c r="AV197" s="13" t="s">
        <v>86</v>
      </c>
      <c r="AW197" s="13" t="s">
        <v>36</v>
      </c>
      <c r="AX197" s="13" t="s">
        <v>83</v>
      </c>
      <c r="AY197" s="229" t="s">
        <v>133</v>
      </c>
    </row>
    <row r="198" s="2" customFormat="1" ht="14.4" customHeight="1">
      <c r="A198" s="37"/>
      <c r="B198" s="38"/>
      <c r="C198" s="240" t="s">
        <v>369</v>
      </c>
      <c r="D198" s="240" t="s">
        <v>214</v>
      </c>
      <c r="E198" s="241" t="s">
        <v>370</v>
      </c>
      <c r="F198" s="242" t="s">
        <v>371</v>
      </c>
      <c r="G198" s="243" t="s">
        <v>240</v>
      </c>
      <c r="H198" s="244">
        <v>36</v>
      </c>
      <c r="I198" s="245"/>
      <c r="J198" s="246">
        <f>ROUND(I198*H198,2)</f>
        <v>0</v>
      </c>
      <c r="K198" s="242" t="s">
        <v>139</v>
      </c>
      <c r="L198" s="247"/>
      <c r="M198" s="248" t="s">
        <v>19</v>
      </c>
      <c r="N198" s="249" t="s">
        <v>46</v>
      </c>
      <c r="O198" s="83"/>
      <c r="P198" s="214">
        <f>O198*H198</f>
        <v>0</v>
      </c>
      <c r="Q198" s="214">
        <v>0.001</v>
      </c>
      <c r="R198" s="214">
        <f>Q198*H198</f>
        <v>0.036000000000000004</v>
      </c>
      <c r="S198" s="214">
        <v>0</v>
      </c>
      <c r="T198" s="21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16" t="s">
        <v>312</v>
      </c>
      <c r="AT198" s="216" t="s">
        <v>214</v>
      </c>
      <c r="AU198" s="216" t="s">
        <v>86</v>
      </c>
      <c r="AY198" s="16" t="s">
        <v>133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6" t="s">
        <v>83</v>
      </c>
      <c r="BK198" s="217">
        <f>ROUND(I198*H198,2)</f>
        <v>0</v>
      </c>
      <c r="BL198" s="16" t="s">
        <v>227</v>
      </c>
      <c r="BM198" s="216" t="s">
        <v>372</v>
      </c>
    </row>
    <row r="199" s="13" customFormat="1">
      <c r="A199" s="13"/>
      <c r="B199" s="218"/>
      <c r="C199" s="219"/>
      <c r="D199" s="220" t="s">
        <v>146</v>
      </c>
      <c r="E199" s="219"/>
      <c r="F199" s="222" t="s">
        <v>373</v>
      </c>
      <c r="G199" s="219"/>
      <c r="H199" s="223">
        <v>36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146</v>
      </c>
      <c r="AU199" s="229" t="s">
        <v>86</v>
      </c>
      <c r="AV199" s="13" t="s">
        <v>86</v>
      </c>
      <c r="AW199" s="13" t="s">
        <v>4</v>
      </c>
      <c r="AX199" s="13" t="s">
        <v>83</v>
      </c>
      <c r="AY199" s="229" t="s">
        <v>133</v>
      </c>
    </row>
    <row r="200" s="2" customFormat="1" ht="49.05" customHeight="1">
      <c r="A200" s="37"/>
      <c r="B200" s="38"/>
      <c r="C200" s="205" t="s">
        <v>374</v>
      </c>
      <c r="D200" s="205" t="s">
        <v>135</v>
      </c>
      <c r="E200" s="206" t="s">
        <v>375</v>
      </c>
      <c r="F200" s="207" t="s">
        <v>376</v>
      </c>
      <c r="G200" s="208" t="s">
        <v>217</v>
      </c>
      <c r="H200" s="209">
        <v>0.039</v>
      </c>
      <c r="I200" s="210"/>
      <c r="J200" s="211">
        <f>ROUND(I200*H200,2)</f>
        <v>0</v>
      </c>
      <c r="K200" s="207" t="s">
        <v>139</v>
      </c>
      <c r="L200" s="43"/>
      <c r="M200" s="250" t="s">
        <v>19</v>
      </c>
      <c r="N200" s="251" t="s">
        <v>46</v>
      </c>
      <c r="O200" s="25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16" t="s">
        <v>227</v>
      </c>
      <c r="AT200" s="216" t="s">
        <v>135</v>
      </c>
      <c r="AU200" s="216" t="s">
        <v>86</v>
      </c>
      <c r="AY200" s="16" t="s">
        <v>133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6" t="s">
        <v>83</v>
      </c>
      <c r="BK200" s="217">
        <f>ROUND(I200*H200,2)</f>
        <v>0</v>
      </c>
      <c r="BL200" s="16" t="s">
        <v>227</v>
      </c>
      <c r="BM200" s="216" t="s">
        <v>377</v>
      </c>
    </row>
    <row r="201" s="2" customFormat="1" ht="6.96" customHeight="1">
      <c r="A201" s="37"/>
      <c r="B201" s="58"/>
      <c r="C201" s="59"/>
      <c r="D201" s="59"/>
      <c r="E201" s="59"/>
      <c r="F201" s="59"/>
      <c r="G201" s="59"/>
      <c r="H201" s="59"/>
      <c r="I201" s="59"/>
      <c r="J201" s="59"/>
      <c r="K201" s="59"/>
      <c r="L201" s="43"/>
      <c r="M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</sheetData>
  <sheetProtection sheet="1" autoFilter="0" formatColumns="0" formatRows="0" objects="1" scenarios="1" spinCount="100000" saltValue="LIRwoLeAZ2IEOLi37RNDDv1U8v+sJAPu+Z4WNWRcpluUH1SwcnFWPrPUYa+vo1nJoAXo4MSm8VGLbu9KqR9+0A==" hashValue="fTBMfIsbVMVfrvX9sWBwHOy6GxIM/v1yykKc4ZzTsKIZrdKzzUbFht8yM8aLkNs2EoqY5RYcv5GZcklf0Nq8qw==" algorithmName="SHA-512" password="CC35"/>
  <autoFilter ref="C89:K200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Klatovy, rozvod SCZT Rozvoj 106-107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378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85</v>
      </c>
      <c r="G11" s="37"/>
      <c r="H11" s="37"/>
      <c r="I11" s="131" t="s">
        <v>20</v>
      </c>
      <c r="J11" s="135" t="s">
        <v>98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29. 9. 2020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21.84" customHeight="1">
      <c r="A13" s="37"/>
      <c r="B13" s="43"/>
      <c r="C13" s="37"/>
      <c r="D13" s="137" t="s">
        <v>99</v>
      </c>
      <c r="E13" s="37"/>
      <c r="F13" s="138" t="s">
        <v>100</v>
      </c>
      <c r="G13" s="37"/>
      <c r="H13" s="37"/>
      <c r="I13" s="137" t="s">
        <v>101</v>
      </c>
      <c r="J13" s="138" t="s">
        <v>102</v>
      </c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35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39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83.25" customHeight="1">
      <c r="A27" s="139"/>
      <c r="B27" s="140"/>
      <c r="C27" s="139"/>
      <c r="D27" s="139"/>
      <c r="E27" s="141" t="s">
        <v>40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41</v>
      </c>
      <c r="E30" s="37"/>
      <c r="F30" s="37"/>
      <c r="G30" s="37"/>
      <c r="H30" s="37"/>
      <c r="I30" s="37"/>
      <c r="J30" s="145">
        <f>ROUND(J87,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43</v>
      </c>
      <c r="G32" s="37"/>
      <c r="H32" s="37"/>
      <c r="I32" s="146" t="s">
        <v>42</v>
      </c>
      <c r="J32" s="146" t="s">
        <v>44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7" t="s">
        <v>45</v>
      </c>
      <c r="E33" s="131" t="s">
        <v>46</v>
      </c>
      <c r="F33" s="148">
        <f>ROUND((SUM(BE87:BE156)),  2)</f>
        <v>0</v>
      </c>
      <c r="G33" s="37"/>
      <c r="H33" s="37"/>
      <c r="I33" s="149">
        <v>0.20999999999999999</v>
      </c>
      <c r="J33" s="148">
        <f>ROUND(((SUM(BE87:BE156))*I33),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47</v>
      </c>
      <c r="F34" s="148">
        <f>ROUND((SUM(BF87:BF156)),  2)</f>
        <v>0</v>
      </c>
      <c r="G34" s="37"/>
      <c r="H34" s="37"/>
      <c r="I34" s="149">
        <v>0.14999999999999999</v>
      </c>
      <c r="J34" s="148">
        <f>ROUND(((SUM(BF87:BF156))*I34),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48</v>
      </c>
      <c r="F35" s="148">
        <f>ROUND((SUM(BG87:BG156)),  2)</f>
        <v>0</v>
      </c>
      <c r="G35" s="37"/>
      <c r="H35" s="37"/>
      <c r="I35" s="149">
        <v>0.20999999999999999</v>
      </c>
      <c r="J35" s="148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49</v>
      </c>
      <c r="F36" s="148">
        <f>ROUND((SUM(BH87:BH156)),  2)</f>
        <v>0</v>
      </c>
      <c r="G36" s="37"/>
      <c r="H36" s="37"/>
      <c r="I36" s="149">
        <v>0.14999999999999999</v>
      </c>
      <c r="J36" s="148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50</v>
      </c>
      <c r="F37" s="148">
        <f>ROUND((SUM(BI87:BI156)),  2)</f>
        <v>0</v>
      </c>
      <c r="G37" s="37"/>
      <c r="H37" s="37"/>
      <c r="I37" s="149">
        <v>0</v>
      </c>
      <c r="J37" s="148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1" t="str">
        <f>E7</f>
        <v>Klatovy, rozvod SCZT Rozvoj 106-107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C - Vyspravení povrchů po pokládce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Klatovy</v>
      </c>
      <c r="G52" s="39"/>
      <c r="H52" s="39"/>
      <c r="I52" s="31" t="s">
        <v>23</v>
      </c>
      <c r="J52" s="71" t="str">
        <f>IF(J12="","",J12)</f>
        <v>29. 9. 2020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KLATOVSKÁ TEPLÁRNA a.s.</v>
      </c>
      <c r="G54" s="39"/>
      <c r="H54" s="39"/>
      <c r="I54" s="31" t="s">
        <v>32</v>
      </c>
      <c r="J54" s="35" t="str">
        <f>E21</f>
        <v>AREA group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Lada Franková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5" t="s">
        <v>73</v>
      </c>
      <c r="D59" s="39"/>
      <c r="E59" s="39"/>
      <c r="F59" s="39"/>
      <c r="G59" s="39"/>
      <c r="H59" s="39"/>
      <c r="I59" s="39"/>
      <c r="J59" s="101">
        <f>J87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106</v>
      </c>
    </row>
    <row r="60" hidden="1" s="9" customFormat="1" ht="24.96" customHeight="1">
      <c r="A60" s="9"/>
      <c r="B60" s="166"/>
      <c r="C60" s="167"/>
      <c r="D60" s="168" t="s">
        <v>107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108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379</v>
      </c>
      <c r="E62" s="175"/>
      <c r="F62" s="175"/>
      <c r="G62" s="175"/>
      <c r="H62" s="175"/>
      <c r="I62" s="175"/>
      <c r="J62" s="176">
        <f>J91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380</v>
      </c>
      <c r="E63" s="175"/>
      <c r="F63" s="175"/>
      <c r="G63" s="175"/>
      <c r="H63" s="175"/>
      <c r="I63" s="175"/>
      <c r="J63" s="176">
        <f>J104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381</v>
      </c>
      <c r="E64" s="175"/>
      <c r="F64" s="175"/>
      <c r="G64" s="175"/>
      <c r="H64" s="175"/>
      <c r="I64" s="175"/>
      <c r="J64" s="176">
        <f>J115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382</v>
      </c>
      <c r="E65" s="175"/>
      <c r="F65" s="175"/>
      <c r="G65" s="175"/>
      <c r="H65" s="175"/>
      <c r="I65" s="175"/>
      <c r="J65" s="176">
        <f>J127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10" customFormat="1" ht="19.92" customHeight="1">
      <c r="A66" s="10"/>
      <c r="B66" s="172"/>
      <c r="C66" s="173"/>
      <c r="D66" s="174" t="s">
        <v>113</v>
      </c>
      <c r="E66" s="175"/>
      <c r="F66" s="175"/>
      <c r="G66" s="175"/>
      <c r="H66" s="175"/>
      <c r="I66" s="175"/>
      <c r="J66" s="176">
        <f>J146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0" customFormat="1" ht="19.92" customHeight="1">
      <c r="A67" s="10"/>
      <c r="B67" s="172"/>
      <c r="C67" s="173"/>
      <c r="D67" s="174" t="s">
        <v>115</v>
      </c>
      <c r="E67" s="175"/>
      <c r="F67" s="175"/>
      <c r="G67" s="175"/>
      <c r="H67" s="175"/>
      <c r="I67" s="175"/>
      <c r="J67" s="176">
        <f>J155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hidden="1" s="2" customFormat="1" ht="21.84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 s="2" customFormat="1" ht="6.96" customHeight="1">
      <c r="A69" s="37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hidden="1"/>
    <row r="71" hidden="1"/>
    <row r="72" hidden="1"/>
    <row r="73" s="2" customFormat="1" ht="6.96" customHeight="1">
      <c r="A73" s="37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24.96" customHeight="1">
      <c r="A74" s="37"/>
      <c r="B74" s="38"/>
      <c r="C74" s="22" t="s">
        <v>118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161" t="str">
        <f>E7</f>
        <v>Klatovy, rozvod SCZT Rozvoj 106-107</v>
      </c>
      <c r="F77" s="31"/>
      <c r="G77" s="31"/>
      <c r="H77" s="31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2" customHeight="1">
      <c r="A78" s="37"/>
      <c r="B78" s="38"/>
      <c r="C78" s="31" t="s">
        <v>96</v>
      </c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6.5" customHeight="1">
      <c r="A79" s="37"/>
      <c r="B79" s="38"/>
      <c r="C79" s="39"/>
      <c r="D79" s="39"/>
      <c r="E79" s="68" t="str">
        <f>E9</f>
        <v>C - Vyspravení povrchů po pokládce</v>
      </c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2" customHeight="1">
      <c r="A81" s="37"/>
      <c r="B81" s="38"/>
      <c r="C81" s="31" t="s">
        <v>21</v>
      </c>
      <c r="D81" s="39"/>
      <c r="E81" s="39"/>
      <c r="F81" s="26" t="str">
        <f>F12</f>
        <v>Klatovy</v>
      </c>
      <c r="G81" s="39"/>
      <c r="H81" s="39"/>
      <c r="I81" s="31" t="s">
        <v>23</v>
      </c>
      <c r="J81" s="71" t="str">
        <f>IF(J12="","",J12)</f>
        <v>29. 9. 2020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6.96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25</v>
      </c>
      <c r="D83" s="39"/>
      <c r="E83" s="39"/>
      <c r="F83" s="26" t="str">
        <f>E15</f>
        <v>KLATOVSKÁ TEPLÁRNA a.s.</v>
      </c>
      <c r="G83" s="39"/>
      <c r="H83" s="39"/>
      <c r="I83" s="31" t="s">
        <v>32</v>
      </c>
      <c r="J83" s="35" t="str">
        <f>E21</f>
        <v>AREA group s.r.o.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5.15" customHeight="1">
      <c r="A84" s="37"/>
      <c r="B84" s="38"/>
      <c r="C84" s="31" t="s">
        <v>30</v>
      </c>
      <c r="D84" s="39"/>
      <c r="E84" s="39"/>
      <c r="F84" s="26" t="str">
        <f>IF(E18="","",E18)</f>
        <v>Vyplň údaj</v>
      </c>
      <c r="G84" s="39"/>
      <c r="H84" s="39"/>
      <c r="I84" s="31" t="s">
        <v>37</v>
      </c>
      <c r="J84" s="35" t="str">
        <f>E24</f>
        <v>Ing. Lada Franková</v>
      </c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0.32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33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1" customFormat="1" ht="29.28" customHeight="1">
      <c r="A86" s="178"/>
      <c r="B86" s="179"/>
      <c r="C86" s="180" t="s">
        <v>119</v>
      </c>
      <c r="D86" s="181" t="s">
        <v>60</v>
      </c>
      <c r="E86" s="181" t="s">
        <v>56</v>
      </c>
      <c r="F86" s="181" t="s">
        <v>57</v>
      </c>
      <c r="G86" s="181" t="s">
        <v>120</v>
      </c>
      <c r="H86" s="181" t="s">
        <v>121</v>
      </c>
      <c r="I86" s="181" t="s">
        <v>122</v>
      </c>
      <c r="J86" s="181" t="s">
        <v>105</v>
      </c>
      <c r="K86" s="182" t="s">
        <v>123</v>
      </c>
      <c r="L86" s="183"/>
      <c r="M86" s="91" t="s">
        <v>19</v>
      </c>
      <c r="N86" s="92" t="s">
        <v>45</v>
      </c>
      <c r="O86" s="92" t="s">
        <v>124</v>
      </c>
      <c r="P86" s="92" t="s">
        <v>125</v>
      </c>
      <c r="Q86" s="92" t="s">
        <v>126</v>
      </c>
      <c r="R86" s="92" t="s">
        <v>127</v>
      </c>
      <c r="S86" s="92" t="s">
        <v>128</v>
      </c>
      <c r="T86" s="93" t="s">
        <v>129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7"/>
      <c r="B87" s="38"/>
      <c r="C87" s="98" t="s">
        <v>130</v>
      </c>
      <c r="D87" s="39"/>
      <c r="E87" s="39"/>
      <c r="F87" s="39"/>
      <c r="G87" s="39"/>
      <c r="H87" s="39"/>
      <c r="I87" s="39"/>
      <c r="J87" s="184">
        <f>BK87</f>
        <v>0</v>
      </c>
      <c r="K87" s="39"/>
      <c r="L87" s="43"/>
      <c r="M87" s="94"/>
      <c r="N87" s="185"/>
      <c r="O87" s="95"/>
      <c r="P87" s="186">
        <f>P88</f>
        <v>0</v>
      </c>
      <c r="Q87" s="95"/>
      <c r="R87" s="186">
        <f>R88</f>
        <v>58.357391160000006</v>
      </c>
      <c r="S87" s="95"/>
      <c r="T87" s="187">
        <f>T88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74</v>
      </c>
      <c r="AU87" s="16" t="s">
        <v>106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74</v>
      </c>
      <c r="E88" s="192" t="s">
        <v>131</v>
      </c>
      <c r="F88" s="192" t="s">
        <v>132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P89+P91+P104+P115+P127+P146+P155</f>
        <v>0</v>
      </c>
      <c r="Q88" s="197"/>
      <c r="R88" s="198">
        <f>R89+R91+R104+R115+R127+R146+R155</f>
        <v>58.357391160000006</v>
      </c>
      <c r="S88" s="197"/>
      <c r="T88" s="199">
        <f>T89+T91+T104+T115+T127+T146+T155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83</v>
      </c>
      <c r="AT88" s="201" t="s">
        <v>74</v>
      </c>
      <c r="AU88" s="201" t="s">
        <v>75</v>
      </c>
      <c r="AY88" s="200" t="s">
        <v>133</v>
      </c>
      <c r="BK88" s="202">
        <f>BK89+BK91+BK104+BK115+BK127+BK146+BK155</f>
        <v>0</v>
      </c>
    </row>
    <row r="89" s="12" customFormat="1" ht="22.8" customHeight="1">
      <c r="A89" s="12"/>
      <c r="B89" s="189"/>
      <c r="C89" s="190"/>
      <c r="D89" s="191" t="s">
        <v>74</v>
      </c>
      <c r="E89" s="203" t="s">
        <v>83</v>
      </c>
      <c r="F89" s="203" t="s">
        <v>134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P90</f>
        <v>0</v>
      </c>
      <c r="Q89" s="197"/>
      <c r="R89" s="198">
        <f>R90</f>
        <v>0</v>
      </c>
      <c r="S89" s="197"/>
      <c r="T89" s="199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83</v>
      </c>
      <c r="AT89" s="201" t="s">
        <v>74</v>
      </c>
      <c r="AU89" s="201" t="s">
        <v>83</v>
      </c>
      <c r="AY89" s="200" t="s">
        <v>133</v>
      </c>
      <c r="BK89" s="202">
        <f>BK90</f>
        <v>0</v>
      </c>
    </row>
    <row r="90" s="2" customFormat="1" ht="37.8" customHeight="1">
      <c r="A90" s="37"/>
      <c r="B90" s="38"/>
      <c r="C90" s="205" t="s">
        <v>83</v>
      </c>
      <c r="D90" s="205" t="s">
        <v>135</v>
      </c>
      <c r="E90" s="206" t="s">
        <v>383</v>
      </c>
      <c r="F90" s="207" t="s">
        <v>384</v>
      </c>
      <c r="G90" s="208" t="s">
        <v>144</v>
      </c>
      <c r="H90" s="209">
        <v>111.04000000000001</v>
      </c>
      <c r="I90" s="210"/>
      <c r="J90" s="211">
        <f>ROUND(I90*H90,2)</f>
        <v>0</v>
      </c>
      <c r="K90" s="207" t="s">
        <v>139</v>
      </c>
      <c r="L90" s="43"/>
      <c r="M90" s="212" t="s">
        <v>19</v>
      </c>
      <c r="N90" s="213" t="s">
        <v>46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140</v>
      </c>
      <c r="AT90" s="216" t="s">
        <v>135</v>
      </c>
      <c r="AU90" s="216" t="s">
        <v>86</v>
      </c>
      <c r="AY90" s="16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83</v>
      </c>
      <c r="BK90" s="217">
        <f>ROUND(I90*H90,2)</f>
        <v>0</v>
      </c>
      <c r="BL90" s="16" t="s">
        <v>140</v>
      </c>
      <c r="BM90" s="216" t="s">
        <v>385</v>
      </c>
    </row>
    <row r="91" s="12" customFormat="1" ht="22.8" customHeight="1">
      <c r="A91" s="12"/>
      <c r="B91" s="189"/>
      <c r="C91" s="190"/>
      <c r="D91" s="191" t="s">
        <v>74</v>
      </c>
      <c r="E91" s="203" t="s">
        <v>386</v>
      </c>
      <c r="F91" s="203" t="s">
        <v>387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SUM(P92:P103)</f>
        <v>0</v>
      </c>
      <c r="Q91" s="197"/>
      <c r="R91" s="198">
        <f>SUM(R92:R103)</f>
        <v>0.53942299999999999</v>
      </c>
      <c r="S91" s="197"/>
      <c r="T91" s="199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83</v>
      </c>
      <c r="AT91" s="201" t="s">
        <v>74</v>
      </c>
      <c r="AU91" s="201" t="s">
        <v>83</v>
      </c>
      <c r="AY91" s="200" t="s">
        <v>133</v>
      </c>
      <c r="BK91" s="202">
        <f>SUM(BK92:BK103)</f>
        <v>0</v>
      </c>
    </row>
    <row r="92" s="2" customFormat="1" ht="49.05" customHeight="1">
      <c r="A92" s="37"/>
      <c r="B92" s="38"/>
      <c r="C92" s="205" t="s">
        <v>86</v>
      </c>
      <c r="D92" s="205" t="s">
        <v>135</v>
      </c>
      <c r="E92" s="206" t="s">
        <v>388</v>
      </c>
      <c r="F92" s="207" t="s">
        <v>389</v>
      </c>
      <c r="G92" s="208" t="s">
        <v>144</v>
      </c>
      <c r="H92" s="209">
        <v>7.5</v>
      </c>
      <c r="I92" s="210"/>
      <c r="J92" s="211">
        <f>ROUND(I92*H92,2)</f>
        <v>0</v>
      </c>
      <c r="K92" s="207" t="s">
        <v>139</v>
      </c>
      <c r="L92" s="43"/>
      <c r="M92" s="212" t="s">
        <v>19</v>
      </c>
      <c r="N92" s="213" t="s">
        <v>46</v>
      </c>
      <c r="O92" s="83"/>
      <c r="P92" s="214">
        <f>O92*H92</f>
        <v>0</v>
      </c>
      <c r="Q92" s="214">
        <v>0.040000000000000001</v>
      </c>
      <c r="R92" s="214">
        <f>Q92*H92</f>
        <v>0.29999999999999999</v>
      </c>
      <c r="S92" s="214">
        <v>0</v>
      </c>
      <c r="T92" s="21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140</v>
      </c>
      <c r="AT92" s="216" t="s">
        <v>135</v>
      </c>
      <c r="AU92" s="216" t="s">
        <v>86</v>
      </c>
      <c r="AY92" s="16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83</v>
      </c>
      <c r="BK92" s="217">
        <f>ROUND(I92*H92,2)</f>
        <v>0</v>
      </c>
      <c r="BL92" s="16" t="s">
        <v>140</v>
      </c>
      <c r="BM92" s="216" t="s">
        <v>390</v>
      </c>
    </row>
    <row r="93" s="13" customFormat="1">
      <c r="A93" s="13"/>
      <c r="B93" s="218"/>
      <c r="C93" s="219"/>
      <c r="D93" s="220" t="s">
        <v>146</v>
      </c>
      <c r="E93" s="221" t="s">
        <v>19</v>
      </c>
      <c r="F93" s="222" t="s">
        <v>391</v>
      </c>
      <c r="G93" s="219"/>
      <c r="H93" s="223">
        <v>7.5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146</v>
      </c>
      <c r="AU93" s="229" t="s">
        <v>86</v>
      </c>
      <c r="AV93" s="13" t="s">
        <v>86</v>
      </c>
      <c r="AW93" s="13" t="s">
        <v>36</v>
      </c>
      <c r="AX93" s="13" t="s">
        <v>83</v>
      </c>
      <c r="AY93" s="229" t="s">
        <v>133</v>
      </c>
    </row>
    <row r="94" s="2" customFormat="1" ht="24.15" customHeight="1">
      <c r="A94" s="37"/>
      <c r="B94" s="38"/>
      <c r="C94" s="240" t="s">
        <v>148</v>
      </c>
      <c r="D94" s="240" t="s">
        <v>214</v>
      </c>
      <c r="E94" s="241" t="s">
        <v>392</v>
      </c>
      <c r="F94" s="242" t="s">
        <v>393</v>
      </c>
      <c r="G94" s="243" t="s">
        <v>144</v>
      </c>
      <c r="H94" s="244">
        <v>7.5750000000000002</v>
      </c>
      <c r="I94" s="245"/>
      <c r="J94" s="246">
        <f>ROUND(I94*H94,2)</f>
        <v>0</v>
      </c>
      <c r="K94" s="242" t="s">
        <v>139</v>
      </c>
      <c r="L94" s="247"/>
      <c r="M94" s="248" t="s">
        <v>19</v>
      </c>
      <c r="N94" s="249" t="s">
        <v>46</v>
      </c>
      <c r="O94" s="83"/>
      <c r="P94" s="214">
        <f>O94*H94</f>
        <v>0</v>
      </c>
      <c r="Q94" s="214">
        <v>0.010800000000000001</v>
      </c>
      <c r="R94" s="214">
        <f>Q94*H94</f>
        <v>0.081810000000000008</v>
      </c>
      <c r="S94" s="214">
        <v>0</v>
      </c>
      <c r="T94" s="21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16" t="s">
        <v>174</v>
      </c>
      <c r="AT94" s="216" t="s">
        <v>214</v>
      </c>
      <c r="AU94" s="216" t="s">
        <v>86</v>
      </c>
      <c r="AY94" s="16" t="s">
        <v>133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6" t="s">
        <v>83</v>
      </c>
      <c r="BK94" s="217">
        <f>ROUND(I94*H94,2)</f>
        <v>0</v>
      </c>
      <c r="BL94" s="16" t="s">
        <v>140</v>
      </c>
      <c r="BM94" s="216" t="s">
        <v>394</v>
      </c>
    </row>
    <row r="95" s="13" customFormat="1">
      <c r="A95" s="13"/>
      <c r="B95" s="218"/>
      <c r="C95" s="219"/>
      <c r="D95" s="220" t="s">
        <v>146</v>
      </c>
      <c r="E95" s="219"/>
      <c r="F95" s="222" t="s">
        <v>395</v>
      </c>
      <c r="G95" s="219"/>
      <c r="H95" s="223">
        <v>7.5750000000000002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146</v>
      </c>
      <c r="AU95" s="229" t="s">
        <v>86</v>
      </c>
      <c r="AV95" s="13" t="s">
        <v>86</v>
      </c>
      <c r="AW95" s="13" t="s">
        <v>4</v>
      </c>
      <c r="AX95" s="13" t="s">
        <v>83</v>
      </c>
      <c r="AY95" s="229" t="s">
        <v>133</v>
      </c>
    </row>
    <row r="96" s="2" customFormat="1" ht="37.8" customHeight="1">
      <c r="A96" s="37"/>
      <c r="B96" s="38"/>
      <c r="C96" s="205" t="s">
        <v>140</v>
      </c>
      <c r="D96" s="205" t="s">
        <v>135</v>
      </c>
      <c r="E96" s="206" t="s">
        <v>396</v>
      </c>
      <c r="F96" s="207" t="s">
        <v>397</v>
      </c>
      <c r="G96" s="208" t="s">
        <v>144</v>
      </c>
      <c r="H96" s="209">
        <v>7.5</v>
      </c>
      <c r="I96" s="210"/>
      <c r="J96" s="211">
        <f>ROUND(I96*H96,2)</f>
        <v>0</v>
      </c>
      <c r="K96" s="207" t="s">
        <v>139</v>
      </c>
      <c r="L96" s="43"/>
      <c r="M96" s="212" t="s">
        <v>19</v>
      </c>
      <c r="N96" s="213" t="s">
        <v>46</v>
      </c>
      <c r="O96" s="83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140</v>
      </c>
      <c r="AT96" s="216" t="s">
        <v>135</v>
      </c>
      <c r="AU96" s="216" t="s">
        <v>86</v>
      </c>
      <c r="AY96" s="16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83</v>
      </c>
      <c r="BK96" s="217">
        <f>ROUND(I96*H96,2)</f>
        <v>0</v>
      </c>
      <c r="BL96" s="16" t="s">
        <v>140</v>
      </c>
      <c r="BM96" s="216" t="s">
        <v>398</v>
      </c>
    </row>
    <row r="97" s="13" customFormat="1">
      <c r="A97" s="13"/>
      <c r="B97" s="218"/>
      <c r="C97" s="219"/>
      <c r="D97" s="220" t="s">
        <v>146</v>
      </c>
      <c r="E97" s="221" t="s">
        <v>19</v>
      </c>
      <c r="F97" s="222" t="s">
        <v>147</v>
      </c>
      <c r="G97" s="219"/>
      <c r="H97" s="223">
        <v>7.5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146</v>
      </c>
      <c r="AU97" s="229" t="s">
        <v>86</v>
      </c>
      <c r="AV97" s="13" t="s">
        <v>86</v>
      </c>
      <c r="AW97" s="13" t="s">
        <v>36</v>
      </c>
      <c r="AX97" s="13" t="s">
        <v>83</v>
      </c>
      <c r="AY97" s="229" t="s">
        <v>133</v>
      </c>
    </row>
    <row r="98" s="2" customFormat="1" ht="14.4" customHeight="1">
      <c r="A98" s="37"/>
      <c r="B98" s="38"/>
      <c r="C98" s="240" t="s">
        <v>157</v>
      </c>
      <c r="D98" s="240" t="s">
        <v>214</v>
      </c>
      <c r="E98" s="241" t="s">
        <v>399</v>
      </c>
      <c r="F98" s="242" t="s">
        <v>400</v>
      </c>
      <c r="G98" s="243" t="s">
        <v>240</v>
      </c>
      <c r="H98" s="244">
        <v>0.113</v>
      </c>
      <c r="I98" s="245"/>
      <c r="J98" s="246">
        <f>ROUND(I98*H98,2)</f>
        <v>0</v>
      </c>
      <c r="K98" s="242" t="s">
        <v>139</v>
      </c>
      <c r="L98" s="247"/>
      <c r="M98" s="248" t="s">
        <v>19</v>
      </c>
      <c r="N98" s="249" t="s">
        <v>46</v>
      </c>
      <c r="O98" s="83"/>
      <c r="P98" s="214">
        <f>O98*H98</f>
        <v>0</v>
      </c>
      <c r="Q98" s="214">
        <v>0.001</v>
      </c>
      <c r="R98" s="214">
        <f>Q98*H98</f>
        <v>0.00011300000000000001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174</v>
      </c>
      <c r="AT98" s="216" t="s">
        <v>214</v>
      </c>
      <c r="AU98" s="216" t="s">
        <v>86</v>
      </c>
      <c r="AY98" s="16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83</v>
      </c>
      <c r="BK98" s="217">
        <f>ROUND(I98*H98,2)</f>
        <v>0</v>
      </c>
      <c r="BL98" s="16" t="s">
        <v>140</v>
      </c>
      <c r="BM98" s="216" t="s">
        <v>401</v>
      </c>
    </row>
    <row r="99" s="13" customFormat="1">
      <c r="A99" s="13"/>
      <c r="B99" s="218"/>
      <c r="C99" s="219"/>
      <c r="D99" s="220" t="s">
        <v>146</v>
      </c>
      <c r="E99" s="219"/>
      <c r="F99" s="222" t="s">
        <v>402</v>
      </c>
      <c r="G99" s="219"/>
      <c r="H99" s="223">
        <v>0.113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146</v>
      </c>
      <c r="AU99" s="229" t="s">
        <v>86</v>
      </c>
      <c r="AV99" s="13" t="s">
        <v>86</v>
      </c>
      <c r="AW99" s="13" t="s">
        <v>4</v>
      </c>
      <c r="AX99" s="13" t="s">
        <v>83</v>
      </c>
      <c r="AY99" s="229" t="s">
        <v>133</v>
      </c>
    </row>
    <row r="100" s="2" customFormat="1" ht="24.15" customHeight="1">
      <c r="A100" s="37"/>
      <c r="B100" s="38"/>
      <c r="C100" s="205" t="s">
        <v>164</v>
      </c>
      <c r="D100" s="205" t="s">
        <v>135</v>
      </c>
      <c r="E100" s="206" t="s">
        <v>403</v>
      </c>
      <c r="F100" s="207" t="s">
        <v>404</v>
      </c>
      <c r="G100" s="208" t="s">
        <v>144</v>
      </c>
      <c r="H100" s="209">
        <v>7.5</v>
      </c>
      <c r="I100" s="210"/>
      <c r="J100" s="211">
        <f>ROUND(I100*H100,2)</f>
        <v>0</v>
      </c>
      <c r="K100" s="207" t="s">
        <v>139</v>
      </c>
      <c r="L100" s="43"/>
      <c r="M100" s="212" t="s">
        <v>19</v>
      </c>
      <c r="N100" s="213" t="s">
        <v>46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140</v>
      </c>
      <c r="AT100" s="216" t="s">
        <v>135</v>
      </c>
      <c r="AU100" s="216" t="s">
        <v>86</v>
      </c>
      <c r="AY100" s="16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83</v>
      </c>
      <c r="BK100" s="217">
        <f>ROUND(I100*H100,2)</f>
        <v>0</v>
      </c>
      <c r="BL100" s="16" t="s">
        <v>140</v>
      </c>
      <c r="BM100" s="216" t="s">
        <v>405</v>
      </c>
    </row>
    <row r="101" s="13" customFormat="1">
      <c r="A101" s="13"/>
      <c r="B101" s="218"/>
      <c r="C101" s="219"/>
      <c r="D101" s="220" t="s">
        <v>146</v>
      </c>
      <c r="E101" s="221" t="s">
        <v>19</v>
      </c>
      <c r="F101" s="222" t="s">
        <v>391</v>
      </c>
      <c r="G101" s="219"/>
      <c r="H101" s="223">
        <v>7.5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146</v>
      </c>
      <c r="AU101" s="229" t="s">
        <v>86</v>
      </c>
      <c r="AV101" s="13" t="s">
        <v>86</v>
      </c>
      <c r="AW101" s="13" t="s">
        <v>36</v>
      </c>
      <c r="AX101" s="13" t="s">
        <v>75</v>
      </c>
      <c r="AY101" s="229" t="s">
        <v>133</v>
      </c>
    </row>
    <row r="102" s="2" customFormat="1" ht="14.4" customHeight="1">
      <c r="A102" s="37"/>
      <c r="B102" s="38"/>
      <c r="C102" s="240" t="s">
        <v>169</v>
      </c>
      <c r="D102" s="240" t="s">
        <v>214</v>
      </c>
      <c r="E102" s="241" t="s">
        <v>406</v>
      </c>
      <c r="F102" s="242" t="s">
        <v>407</v>
      </c>
      <c r="G102" s="243" t="s">
        <v>188</v>
      </c>
      <c r="H102" s="244">
        <v>0.75</v>
      </c>
      <c r="I102" s="245"/>
      <c r="J102" s="246">
        <f>ROUND(I102*H102,2)</f>
        <v>0</v>
      </c>
      <c r="K102" s="242" t="s">
        <v>139</v>
      </c>
      <c r="L102" s="247"/>
      <c r="M102" s="248" t="s">
        <v>19</v>
      </c>
      <c r="N102" s="249" t="s">
        <v>46</v>
      </c>
      <c r="O102" s="83"/>
      <c r="P102" s="214">
        <f>O102*H102</f>
        <v>0</v>
      </c>
      <c r="Q102" s="214">
        <v>0.20999999999999999</v>
      </c>
      <c r="R102" s="214">
        <f>Q102*H102</f>
        <v>0.1575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174</v>
      </c>
      <c r="AT102" s="216" t="s">
        <v>214</v>
      </c>
      <c r="AU102" s="216" t="s">
        <v>86</v>
      </c>
      <c r="AY102" s="16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83</v>
      </c>
      <c r="BK102" s="217">
        <f>ROUND(I102*H102,2)</f>
        <v>0</v>
      </c>
      <c r="BL102" s="16" t="s">
        <v>140</v>
      </c>
      <c r="BM102" s="216" t="s">
        <v>408</v>
      </c>
    </row>
    <row r="103" s="13" customFormat="1">
      <c r="A103" s="13"/>
      <c r="B103" s="218"/>
      <c r="C103" s="219"/>
      <c r="D103" s="220" t="s">
        <v>146</v>
      </c>
      <c r="E103" s="221" t="s">
        <v>19</v>
      </c>
      <c r="F103" s="222" t="s">
        <v>409</v>
      </c>
      <c r="G103" s="219"/>
      <c r="H103" s="223">
        <v>0.75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146</v>
      </c>
      <c r="AU103" s="229" t="s">
        <v>86</v>
      </c>
      <c r="AV103" s="13" t="s">
        <v>86</v>
      </c>
      <c r="AW103" s="13" t="s">
        <v>36</v>
      </c>
      <c r="AX103" s="13" t="s">
        <v>83</v>
      </c>
      <c r="AY103" s="229" t="s">
        <v>133</v>
      </c>
    </row>
    <row r="104" s="12" customFormat="1" ht="22.8" customHeight="1">
      <c r="A104" s="12"/>
      <c r="B104" s="189"/>
      <c r="C104" s="190"/>
      <c r="D104" s="191" t="s">
        <v>74</v>
      </c>
      <c r="E104" s="203" t="s">
        <v>410</v>
      </c>
      <c r="F104" s="203" t="s">
        <v>411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SUM(P105:P114)</f>
        <v>0</v>
      </c>
      <c r="Q104" s="197"/>
      <c r="R104" s="198">
        <f>SUM(R105:R114)</f>
        <v>28.9970502</v>
      </c>
      <c r="S104" s="197"/>
      <c r="T104" s="199">
        <f>SUM(T105:T114)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83</v>
      </c>
      <c r="AT104" s="201" t="s">
        <v>74</v>
      </c>
      <c r="AU104" s="201" t="s">
        <v>83</v>
      </c>
      <c r="AY104" s="200" t="s">
        <v>133</v>
      </c>
      <c r="BK104" s="202">
        <f>SUM(BK105:BK114)</f>
        <v>0</v>
      </c>
    </row>
    <row r="105" s="2" customFormat="1" ht="24.15" customHeight="1">
      <c r="A105" s="37"/>
      <c r="B105" s="38"/>
      <c r="C105" s="205" t="s">
        <v>174</v>
      </c>
      <c r="D105" s="205" t="s">
        <v>135</v>
      </c>
      <c r="E105" s="206" t="s">
        <v>412</v>
      </c>
      <c r="F105" s="207" t="s">
        <v>413</v>
      </c>
      <c r="G105" s="208" t="s">
        <v>144</v>
      </c>
      <c r="H105" s="209">
        <v>20.399999999999999</v>
      </c>
      <c r="I105" s="210"/>
      <c r="J105" s="211">
        <f>ROUND(I105*H105,2)</f>
        <v>0</v>
      </c>
      <c r="K105" s="207" t="s">
        <v>139</v>
      </c>
      <c r="L105" s="43"/>
      <c r="M105" s="212" t="s">
        <v>19</v>
      </c>
      <c r="N105" s="213" t="s">
        <v>46</v>
      </c>
      <c r="O105" s="83"/>
      <c r="P105" s="214">
        <f>O105*H105</f>
        <v>0</v>
      </c>
      <c r="Q105" s="214">
        <v>0.46000000000000002</v>
      </c>
      <c r="R105" s="214">
        <f>Q105*H105</f>
        <v>9.3840000000000003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140</v>
      </c>
      <c r="AT105" s="216" t="s">
        <v>135</v>
      </c>
      <c r="AU105" s="216" t="s">
        <v>86</v>
      </c>
      <c r="AY105" s="16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140</v>
      </c>
      <c r="BM105" s="216" t="s">
        <v>414</v>
      </c>
    </row>
    <row r="106" s="13" customFormat="1">
      <c r="A106" s="13"/>
      <c r="B106" s="218"/>
      <c r="C106" s="219"/>
      <c r="D106" s="220" t="s">
        <v>146</v>
      </c>
      <c r="E106" s="221" t="s">
        <v>19</v>
      </c>
      <c r="F106" s="222" t="s">
        <v>415</v>
      </c>
      <c r="G106" s="219"/>
      <c r="H106" s="223">
        <v>20.399999999999999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146</v>
      </c>
      <c r="AU106" s="229" t="s">
        <v>86</v>
      </c>
      <c r="AV106" s="13" t="s">
        <v>86</v>
      </c>
      <c r="AW106" s="13" t="s">
        <v>36</v>
      </c>
      <c r="AX106" s="13" t="s">
        <v>83</v>
      </c>
      <c r="AY106" s="229" t="s">
        <v>133</v>
      </c>
    </row>
    <row r="107" s="2" customFormat="1" ht="37.8" customHeight="1">
      <c r="A107" s="37"/>
      <c r="B107" s="38"/>
      <c r="C107" s="205" t="s">
        <v>179</v>
      </c>
      <c r="D107" s="205" t="s">
        <v>135</v>
      </c>
      <c r="E107" s="206" t="s">
        <v>416</v>
      </c>
      <c r="F107" s="207" t="s">
        <v>417</v>
      </c>
      <c r="G107" s="208" t="s">
        <v>144</v>
      </c>
      <c r="H107" s="209">
        <v>20.399999999999999</v>
      </c>
      <c r="I107" s="210"/>
      <c r="J107" s="211">
        <f>ROUND(I107*H107,2)</f>
        <v>0</v>
      </c>
      <c r="K107" s="207" t="s">
        <v>139</v>
      </c>
      <c r="L107" s="43"/>
      <c r="M107" s="212" t="s">
        <v>19</v>
      </c>
      <c r="N107" s="213" t="s">
        <v>46</v>
      </c>
      <c r="O107" s="83"/>
      <c r="P107" s="214">
        <f>O107*H107</f>
        <v>0</v>
      </c>
      <c r="Q107" s="214">
        <v>0.37190000000000001</v>
      </c>
      <c r="R107" s="214">
        <f>Q107*H107</f>
        <v>7.5867599999999999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140</v>
      </c>
      <c r="AT107" s="216" t="s">
        <v>135</v>
      </c>
      <c r="AU107" s="216" t="s">
        <v>86</v>
      </c>
      <c r="AY107" s="16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83</v>
      </c>
      <c r="BK107" s="217">
        <f>ROUND(I107*H107,2)</f>
        <v>0</v>
      </c>
      <c r="BL107" s="16" t="s">
        <v>140</v>
      </c>
      <c r="BM107" s="216" t="s">
        <v>418</v>
      </c>
    </row>
    <row r="108" s="13" customFormat="1">
      <c r="A108" s="13"/>
      <c r="B108" s="218"/>
      <c r="C108" s="219"/>
      <c r="D108" s="220" t="s">
        <v>146</v>
      </c>
      <c r="E108" s="221" t="s">
        <v>19</v>
      </c>
      <c r="F108" s="222" t="s">
        <v>419</v>
      </c>
      <c r="G108" s="219"/>
      <c r="H108" s="223">
        <v>20.399999999999999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146</v>
      </c>
      <c r="AU108" s="229" t="s">
        <v>86</v>
      </c>
      <c r="AV108" s="13" t="s">
        <v>86</v>
      </c>
      <c r="AW108" s="13" t="s">
        <v>36</v>
      </c>
      <c r="AX108" s="13" t="s">
        <v>83</v>
      </c>
      <c r="AY108" s="229" t="s">
        <v>133</v>
      </c>
    </row>
    <row r="109" s="2" customFormat="1" ht="49.05" customHeight="1">
      <c r="A109" s="37"/>
      <c r="B109" s="38"/>
      <c r="C109" s="205" t="s">
        <v>185</v>
      </c>
      <c r="D109" s="205" t="s">
        <v>135</v>
      </c>
      <c r="E109" s="206" t="s">
        <v>420</v>
      </c>
      <c r="F109" s="207" t="s">
        <v>421</v>
      </c>
      <c r="G109" s="208" t="s">
        <v>144</v>
      </c>
      <c r="H109" s="209">
        <v>38.079999999999998</v>
      </c>
      <c r="I109" s="210"/>
      <c r="J109" s="211">
        <f>ROUND(I109*H109,2)</f>
        <v>0</v>
      </c>
      <c r="K109" s="207" t="s">
        <v>139</v>
      </c>
      <c r="L109" s="43"/>
      <c r="M109" s="212" t="s">
        <v>19</v>
      </c>
      <c r="N109" s="213" t="s">
        <v>46</v>
      </c>
      <c r="O109" s="83"/>
      <c r="P109" s="214">
        <f>O109*H109</f>
        <v>0</v>
      </c>
      <c r="Q109" s="214">
        <v>0.21099999999999999</v>
      </c>
      <c r="R109" s="214">
        <f>Q109*H109</f>
        <v>8.0348799999999994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140</v>
      </c>
      <c r="AT109" s="216" t="s">
        <v>135</v>
      </c>
      <c r="AU109" s="216" t="s">
        <v>86</v>
      </c>
      <c r="AY109" s="16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83</v>
      </c>
      <c r="BK109" s="217">
        <f>ROUND(I109*H109,2)</f>
        <v>0</v>
      </c>
      <c r="BL109" s="16" t="s">
        <v>140</v>
      </c>
      <c r="BM109" s="216" t="s">
        <v>422</v>
      </c>
    </row>
    <row r="110" s="2" customFormat="1" ht="24.15" customHeight="1">
      <c r="A110" s="37"/>
      <c r="B110" s="38"/>
      <c r="C110" s="205" t="s">
        <v>196</v>
      </c>
      <c r="D110" s="205" t="s">
        <v>135</v>
      </c>
      <c r="E110" s="206" t="s">
        <v>423</v>
      </c>
      <c r="F110" s="207" t="s">
        <v>424</v>
      </c>
      <c r="G110" s="208" t="s">
        <v>144</v>
      </c>
      <c r="H110" s="209">
        <v>38.079999999999998</v>
      </c>
      <c r="I110" s="210"/>
      <c r="J110" s="211">
        <f>ROUND(I110*H110,2)</f>
        <v>0</v>
      </c>
      <c r="K110" s="207" t="s">
        <v>139</v>
      </c>
      <c r="L110" s="43"/>
      <c r="M110" s="212" t="s">
        <v>19</v>
      </c>
      <c r="N110" s="213" t="s">
        <v>46</v>
      </c>
      <c r="O110" s="83"/>
      <c r="P110" s="214">
        <f>O110*H110</f>
        <v>0</v>
      </c>
      <c r="Q110" s="214">
        <v>0.00071000000000000002</v>
      </c>
      <c r="R110" s="214">
        <f>Q110*H110</f>
        <v>0.0270368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140</v>
      </c>
      <c r="AT110" s="216" t="s">
        <v>135</v>
      </c>
      <c r="AU110" s="216" t="s">
        <v>86</v>
      </c>
      <c r="AY110" s="16" t="s">
        <v>133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83</v>
      </c>
      <c r="BK110" s="217">
        <f>ROUND(I110*H110,2)</f>
        <v>0</v>
      </c>
      <c r="BL110" s="16" t="s">
        <v>140</v>
      </c>
      <c r="BM110" s="216" t="s">
        <v>425</v>
      </c>
    </row>
    <row r="111" s="2" customFormat="1" ht="37.8" customHeight="1">
      <c r="A111" s="37"/>
      <c r="B111" s="38"/>
      <c r="C111" s="205" t="s">
        <v>200</v>
      </c>
      <c r="D111" s="205" t="s">
        <v>135</v>
      </c>
      <c r="E111" s="206" t="s">
        <v>426</v>
      </c>
      <c r="F111" s="207" t="s">
        <v>427</v>
      </c>
      <c r="G111" s="208" t="s">
        <v>144</v>
      </c>
      <c r="H111" s="209">
        <v>38.079999999999998</v>
      </c>
      <c r="I111" s="210"/>
      <c r="J111" s="211">
        <f>ROUND(I111*H111,2)</f>
        <v>0</v>
      </c>
      <c r="K111" s="207" t="s">
        <v>139</v>
      </c>
      <c r="L111" s="43"/>
      <c r="M111" s="212" t="s">
        <v>19</v>
      </c>
      <c r="N111" s="213" t="s">
        <v>46</v>
      </c>
      <c r="O111" s="83"/>
      <c r="P111" s="214">
        <f>O111*H111</f>
        <v>0</v>
      </c>
      <c r="Q111" s="214">
        <v>0.10373</v>
      </c>
      <c r="R111" s="214">
        <f>Q111*H111</f>
        <v>3.9500383999999999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140</v>
      </c>
      <c r="AT111" s="216" t="s">
        <v>135</v>
      </c>
      <c r="AU111" s="216" t="s">
        <v>86</v>
      </c>
      <c r="AY111" s="16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83</v>
      </c>
      <c r="BK111" s="217">
        <f>ROUND(I111*H111,2)</f>
        <v>0</v>
      </c>
      <c r="BL111" s="16" t="s">
        <v>140</v>
      </c>
      <c r="BM111" s="216" t="s">
        <v>428</v>
      </c>
    </row>
    <row r="112" s="13" customFormat="1">
      <c r="A112" s="13"/>
      <c r="B112" s="218"/>
      <c r="C112" s="219"/>
      <c r="D112" s="220" t="s">
        <v>146</v>
      </c>
      <c r="E112" s="221" t="s">
        <v>19</v>
      </c>
      <c r="F112" s="222" t="s">
        <v>429</v>
      </c>
      <c r="G112" s="219"/>
      <c r="H112" s="223">
        <v>38.079999999999998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146</v>
      </c>
      <c r="AU112" s="229" t="s">
        <v>86</v>
      </c>
      <c r="AV112" s="13" t="s">
        <v>86</v>
      </c>
      <c r="AW112" s="13" t="s">
        <v>36</v>
      </c>
      <c r="AX112" s="13" t="s">
        <v>83</v>
      </c>
      <c r="AY112" s="229" t="s">
        <v>133</v>
      </c>
    </row>
    <row r="113" s="2" customFormat="1" ht="62.7" customHeight="1">
      <c r="A113" s="37"/>
      <c r="B113" s="38"/>
      <c r="C113" s="205" t="s">
        <v>208</v>
      </c>
      <c r="D113" s="205" t="s">
        <v>135</v>
      </c>
      <c r="E113" s="206" t="s">
        <v>430</v>
      </c>
      <c r="F113" s="207" t="s">
        <v>431</v>
      </c>
      <c r="G113" s="208" t="s">
        <v>160</v>
      </c>
      <c r="H113" s="209">
        <v>23.5</v>
      </c>
      <c r="I113" s="210"/>
      <c r="J113" s="211">
        <f>ROUND(I113*H113,2)</f>
        <v>0</v>
      </c>
      <c r="K113" s="207" t="s">
        <v>139</v>
      </c>
      <c r="L113" s="43"/>
      <c r="M113" s="212" t="s">
        <v>19</v>
      </c>
      <c r="N113" s="213" t="s">
        <v>46</v>
      </c>
      <c r="O113" s="83"/>
      <c r="P113" s="214">
        <f>O113*H113</f>
        <v>0</v>
      </c>
      <c r="Q113" s="214">
        <v>0.00060999999999999997</v>
      </c>
      <c r="R113" s="214">
        <f>Q113*H113</f>
        <v>0.014334999999999999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140</v>
      </c>
      <c r="AT113" s="216" t="s">
        <v>135</v>
      </c>
      <c r="AU113" s="216" t="s">
        <v>86</v>
      </c>
      <c r="AY113" s="16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83</v>
      </c>
      <c r="BK113" s="217">
        <f>ROUND(I113*H113,2)</f>
        <v>0</v>
      </c>
      <c r="BL113" s="16" t="s">
        <v>140</v>
      </c>
      <c r="BM113" s="216" t="s">
        <v>432</v>
      </c>
    </row>
    <row r="114" s="13" customFormat="1">
      <c r="A114" s="13"/>
      <c r="B114" s="218"/>
      <c r="C114" s="219"/>
      <c r="D114" s="220" t="s">
        <v>146</v>
      </c>
      <c r="E114" s="221" t="s">
        <v>19</v>
      </c>
      <c r="F114" s="222" t="s">
        <v>433</v>
      </c>
      <c r="G114" s="219"/>
      <c r="H114" s="223">
        <v>23.5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146</v>
      </c>
      <c r="AU114" s="229" t="s">
        <v>86</v>
      </c>
      <c r="AV114" s="13" t="s">
        <v>86</v>
      </c>
      <c r="AW114" s="13" t="s">
        <v>36</v>
      </c>
      <c r="AX114" s="13" t="s">
        <v>75</v>
      </c>
      <c r="AY114" s="229" t="s">
        <v>133</v>
      </c>
    </row>
    <row r="115" s="12" customFormat="1" ht="22.8" customHeight="1">
      <c r="A115" s="12"/>
      <c r="B115" s="189"/>
      <c r="C115" s="190"/>
      <c r="D115" s="191" t="s">
        <v>74</v>
      </c>
      <c r="E115" s="203" t="s">
        <v>434</v>
      </c>
      <c r="F115" s="203" t="s">
        <v>435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SUM(P116:P126)</f>
        <v>0</v>
      </c>
      <c r="Q115" s="197"/>
      <c r="R115" s="198">
        <f>SUM(R116:R126)</f>
        <v>19.535543959999998</v>
      </c>
      <c r="S115" s="197"/>
      <c r="T115" s="199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83</v>
      </c>
      <c r="AT115" s="201" t="s">
        <v>74</v>
      </c>
      <c r="AU115" s="201" t="s">
        <v>83</v>
      </c>
      <c r="AY115" s="200" t="s">
        <v>133</v>
      </c>
      <c r="BK115" s="202">
        <f>SUM(BK116:BK126)</f>
        <v>0</v>
      </c>
    </row>
    <row r="116" s="2" customFormat="1" ht="37.8" customHeight="1">
      <c r="A116" s="37"/>
      <c r="B116" s="38"/>
      <c r="C116" s="205" t="s">
        <v>213</v>
      </c>
      <c r="D116" s="205" t="s">
        <v>135</v>
      </c>
      <c r="E116" s="206" t="s">
        <v>436</v>
      </c>
      <c r="F116" s="207" t="s">
        <v>437</v>
      </c>
      <c r="G116" s="208" t="s">
        <v>144</v>
      </c>
      <c r="H116" s="209">
        <v>34.165999999999997</v>
      </c>
      <c r="I116" s="210"/>
      <c r="J116" s="211">
        <f>ROUND(I116*H116,2)</f>
        <v>0</v>
      </c>
      <c r="K116" s="207" t="s">
        <v>139</v>
      </c>
      <c r="L116" s="43"/>
      <c r="M116" s="212" t="s">
        <v>19</v>
      </c>
      <c r="N116" s="213" t="s">
        <v>46</v>
      </c>
      <c r="O116" s="83"/>
      <c r="P116" s="214">
        <f>O116*H116</f>
        <v>0</v>
      </c>
      <c r="Q116" s="214">
        <v>0.23000000000000001</v>
      </c>
      <c r="R116" s="214">
        <f>Q116*H116</f>
        <v>7.8581799999999999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140</v>
      </c>
      <c r="AT116" s="216" t="s">
        <v>135</v>
      </c>
      <c r="AU116" s="216" t="s">
        <v>86</v>
      </c>
      <c r="AY116" s="16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83</v>
      </c>
      <c r="BK116" s="217">
        <f>ROUND(I116*H116,2)</f>
        <v>0</v>
      </c>
      <c r="BL116" s="16" t="s">
        <v>140</v>
      </c>
      <c r="BM116" s="216" t="s">
        <v>438</v>
      </c>
    </row>
    <row r="117" s="13" customFormat="1">
      <c r="A117" s="13"/>
      <c r="B117" s="218"/>
      <c r="C117" s="219"/>
      <c r="D117" s="220" t="s">
        <v>146</v>
      </c>
      <c r="E117" s="221" t="s">
        <v>19</v>
      </c>
      <c r="F117" s="222" t="s">
        <v>152</v>
      </c>
      <c r="G117" s="219"/>
      <c r="H117" s="223">
        <v>31.059999999999999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146</v>
      </c>
      <c r="AU117" s="229" t="s">
        <v>86</v>
      </c>
      <c r="AV117" s="13" t="s">
        <v>86</v>
      </c>
      <c r="AW117" s="13" t="s">
        <v>36</v>
      </c>
      <c r="AX117" s="13" t="s">
        <v>83</v>
      </c>
      <c r="AY117" s="229" t="s">
        <v>133</v>
      </c>
    </row>
    <row r="118" s="13" customFormat="1">
      <c r="A118" s="13"/>
      <c r="B118" s="218"/>
      <c r="C118" s="219"/>
      <c r="D118" s="220" t="s">
        <v>146</v>
      </c>
      <c r="E118" s="219"/>
      <c r="F118" s="222" t="s">
        <v>439</v>
      </c>
      <c r="G118" s="219"/>
      <c r="H118" s="223">
        <v>34.165999999999997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146</v>
      </c>
      <c r="AU118" s="229" t="s">
        <v>86</v>
      </c>
      <c r="AV118" s="13" t="s">
        <v>86</v>
      </c>
      <c r="AW118" s="13" t="s">
        <v>4</v>
      </c>
      <c r="AX118" s="13" t="s">
        <v>83</v>
      </c>
      <c r="AY118" s="229" t="s">
        <v>133</v>
      </c>
    </row>
    <row r="119" s="2" customFormat="1" ht="37.8" customHeight="1">
      <c r="A119" s="37"/>
      <c r="B119" s="38"/>
      <c r="C119" s="205" t="s">
        <v>8</v>
      </c>
      <c r="D119" s="205" t="s">
        <v>135</v>
      </c>
      <c r="E119" s="206" t="s">
        <v>440</v>
      </c>
      <c r="F119" s="207" t="s">
        <v>441</v>
      </c>
      <c r="G119" s="208" t="s">
        <v>144</v>
      </c>
      <c r="H119" s="209">
        <v>34.165999999999997</v>
      </c>
      <c r="I119" s="210"/>
      <c r="J119" s="211">
        <f>ROUND(I119*H119,2)</f>
        <v>0</v>
      </c>
      <c r="K119" s="207" t="s">
        <v>139</v>
      </c>
      <c r="L119" s="43"/>
      <c r="M119" s="212" t="s">
        <v>19</v>
      </c>
      <c r="N119" s="213" t="s">
        <v>46</v>
      </c>
      <c r="O119" s="83"/>
      <c r="P119" s="214">
        <f>O119*H119</f>
        <v>0</v>
      </c>
      <c r="Q119" s="214">
        <v>0.26375999999999999</v>
      </c>
      <c r="R119" s="214">
        <f>Q119*H119</f>
        <v>9.0116241599999984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140</v>
      </c>
      <c r="AT119" s="216" t="s">
        <v>135</v>
      </c>
      <c r="AU119" s="216" t="s">
        <v>86</v>
      </c>
      <c r="AY119" s="16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83</v>
      </c>
      <c r="BK119" s="217">
        <f>ROUND(I119*H119,2)</f>
        <v>0</v>
      </c>
      <c r="BL119" s="16" t="s">
        <v>140</v>
      </c>
      <c r="BM119" s="216" t="s">
        <v>442</v>
      </c>
    </row>
    <row r="120" s="13" customFormat="1">
      <c r="A120" s="13"/>
      <c r="B120" s="218"/>
      <c r="C120" s="219"/>
      <c r="D120" s="220" t="s">
        <v>146</v>
      </c>
      <c r="E120" s="221" t="s">
        <v>19</v>
      </c>
      <c r="F120" s="222" t="s">
        <v>152</v>
      </c>
      <c r="G120" s="219"/>
      <c r="H120" s="223">
        <v>31.059999999999999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146</v>
      </c>
      <c r="AU120" s="229" t="s">
        <v>86</v>
      </c>
      <c r="AV120" s="13" t="s">
        <v>86</v>
      </c>
      <c r="AW120" s="13" t="s">
        <v>36</v>
      </c>
      <c r="AX120" s="13" t="s">
        <v>83</v>
      </c>
      <c r="AY120" s="229" t="s">
        <v>133</v>
      </c>
    </row>
    <row r="121" s="13" customFormat="1">
      <c r="A121" s="13"/>
      <c r="B121" s="218"/>
      <c r="C121" s="219"/>
      <c r="D121" s="220" t="s">
        <v>146</v>
      </c>
      <c r="E121" s="219"/>
      <c r="F121" s="222" t="s">
        <v>439</v>
      </c>
      <c r="G121" s="219"/>
      <c r="H121" s="223">
        <v>34.165999999999997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146</v>
      </c>
      <c r="AU121" s="229" t="s">
        <v>86</v>
      </c>
      <c r="AV121" s="13" t="s">
        <v>86</v>
      </c>
      <c r="AW121" s="13" t="s">
        <v>4</v>
      </c>
      <c r="AX121" s="13" t="s">
        <v>83</v>
      </c>
      <c r="AY121" s="229" t="s">
        <v>133</v>
      </c>
    </row>
    <row r="122" s="2" customFormat="1" ht="37.8" customHeight="1">
      <c r="A122" s="37"/>
      <c r="B122" s="38"/>
      <c r="C122" s="205" t="s">
        <v>227</v>
      </c>
      <c r="D122" s="205" t="s">
        <v>135</v>
      </c>
      <c r="E122" s="206" t="s">
        <v>443</v>
      </c>
      <c r="F122" s="207" t="s">
        <v>444</v>
      </c>
      <c r="G122" s="208" t="s">
        <v>144</v>
      </c>
      <c r="H122" s="209">
        <v>34.165999999999997</v>
      </c>
      <c r="I122" s="210"/>
      <c r="J122" s="211">
        <f>ROUND(I122*H122,2)</f>
        <v>0</v>
      </c>
      <c r="K122" s="207" t="s">
        <v>139</v>
      </c>
      <c r="L122" s="43"/>
      <c r="M122" s="212" t="s">
        <v>19</v>
      </c>
      <c r="N122" s="213" t="s">
        <v>46</v>
      </c>
      <c r="O122" s="83"/>
      <c r="P122" s="214">
        <f>O122*H122</f>
        <v>0</v>
      </c>
      <c r="Q122" s="214">
        <v>0.077799999999999994</v>
      </c>
      <c r="R122" s="214">
        <f>Q122*H122</f>
        <v>2.6581147999999994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140</v>
      </c>
      <c r="AT122" s="216" t="s">
        <v>135</v>
      </c>
      <c r="AU122" s="216" t="s">
        <v>86</v>
      </c>
      <c r="AY122" s="16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83</v>
      </c>
      <c r="BK122" s="217">
        <f>ROUND(I122*H122,2)</f>
        <v>0</v>
      </c>
      <c r="BL122" s="16" t="s">
        <v>140</v>
      </c>
      <c r="BM122" s="216" t="s">
        <v>445</v>
      </c>
    </row>
    <row r="123" s="13" customFormat="1">
      <c r="A123" s="13"/>
      <c r="B123" s="218"/>
      <c r="C123" s="219"/>
      <c r="D123" s="220" t="s">
        <v>146</v>
      </c>
      <c r="E123" s="221" t="s">
        <v>19</v>
      </c>
      <c r="F123" s="222" t="s">
        <v>152</v>
      </c>
      <c r="G123" s="219"/>
      <c r="H123" s="223">
        <v>31.059999999999999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146</v>
      </c>
      <c r="AU123" s="229" t="s">
        <v>86</v>
      </c>
      <c r="AV123" s="13" t="s">
        <v>86</v>
      </c>
      <c r="AW123" s="13" t="s">
        <v>36</v>
      </c>
      <c r="AX123" s="13" t="s">
        <v>83</v>
      </c>
      <c r="AY123" s="229" t="s">
        <v>133</v>
      </c>
    </row>
    <row r="124" s="13" customFormat="1">
      <c r="A124" s="13"/>
      <c r="B124" s="218"/>
      <c r="C124" s="219"/>
      <c r="D124" s="220" t="s">
        <v>146</v>
      </c>
      <c r="E124" s="219"/>
      <c r="F124" s="222" t="s">
        <v>439</v>
      </c>
      <c r="G124" s="219"/>
      <c r="H124" s="223">
        <v>34.165999999999997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146</v>
      </c>
      <c r="AU124" s="229" t="s">
        <v>86</v>
      </c>
      <c r="AV124" s="13" t="s">
        <v>86</v>
      </c>
      <c r="AW124" s="13" t="s">
        <v>4</v>
      </c>
      <c r="AX124" s="13" t="s">
        <v>83</v>
      </c>
      <c r="AY124" s="229" t="s">
        <v>133</v>
      </c>
    </row>
    <row r="125" s="2" customFormat="1" ht="62.7" customHeight="1">
      <c r="A125" s="37"/>
      <c r="B125" s="38"/>
      <c r="C125" s="205" t="s">
        <v>232</v>
      </c>
      <c r="D125" s="205" t="s">
        <v>135</v>
      </c>
      <c r="E125" s="206" t="s">
        <v>430</v>
      </c>
      <c r="F125" s="207" t="s">
        <v>431</v>
      </c>
      <c r="G125" s="208" t="s">
        <v>160</v>
      </c>
      <c r="H125" s="209">
        <v>12.5</v>
      </c>
      <c r="I125" s="210"/>
      <c r="J125" s="211">
        <f>ROUND(I125*H125,2)</f>
        <v>0</v>
      </c>
      <c r="K125" s="207" t="s">
        <v>139</v>
      </c>
      <c r="L125" s="43"/>
      <c r="M125" s="212" t="s">
        <v>19</v>
      </c>
      <c r="N125" s="213" t="s">
        <v>46</v>
      </c>
      <c r="O125" s="83"/>
      <c r="P125" s="214">
        <f>O125*H125</f>
        <v>0</v>
      </c>
      <c r="Q125" s="214">
        <v>0.00060999999999999997</v>
      </c>
      <c r="R125" s="214">
        <f>Q125*H125</f>
        <v>0.0076249999999999998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140</v>
      </c>
      <c r="AT125" s="216" t="s">
        <v>135</v>
      </c>
      <c r="AU125" s="216" t="s">
        <v>86</v>
      </c>
      <c r="AY125" s="16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83</v>
      </c>
      <c r="BK125" s="217">
        <f>ROUND(I125*H125,2)</f>
        <v>0</v>
      </c>
      <c r="BL125" s="16" t="s">
        <v>140</v>
      </c>
      <c r="BM125" s="216" t="s">
        <v>446</v>
      </c>
    </row>
    <row r="126" s="13" customFormat="1">
      <c r="A126" s="13"/>
      <c r="B126" s="218"/>
      <c r="C126" s="219"/>
      <c r="D126" s="220" t="s">
        <v>146</v>
      </c>
      <c r="E126" s="221" t="s">
        <v>19</v>
      </c>
      <c r="F126" s="222" t="s">
        <v>447</v>
      </c>
      <c r="G126" s="219"/>
      <c r="H126" s="223">
        <v>12.5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146</v>
      </c>
      <c r="AU126" s="229" t="s">
        <v>86</v>
      </c>
      <c r="AV126" s="13" t="s">
        <v>86</v>
      </c>
      <c r="AW126" s="13" t="s">
        <v>36</v>
      </c>
      <c r="AX126" s="13" t="s">
        <v>75</v>
      </c>
      <c r="AY126" s="229" t="s">
        <v>133</v>
      </c>
    </row>
    <row r="127" s="12" customFormat="1" ht="22.8" customHeight="1">
      <c r="A127" s="12"/>
      <c r="B127" s="189"/>
      <c r="C127" s="190"/>
      <c r="D127" s="191" t="s">
        <v>74</v>
      </c>
      <c r="E127" s="203" t="s">
        <v>448</v>
      </c>
      <c r="F127" s="203" t="s">
        <v>449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SUM(P128:P145)</f>
        <v>0</v>
      </c>
      <c r="Q127" s="197"/>
      <c r="R127" s="198">
        <f>SUM(R128:R145)</f>
        <v>0.93684900000000004</v>
      </c>
      <c r="S127" s="197"/>
      <c r="T127" s="199">
        <f>SUM(T128:T145)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0" t="s">
        <v>83</v>
      </c>
      <c r="AT127" s="201" t="s">
        <v>74</v>
      </c>
      <c r="AU127" s="201" t="s">
        <v>83</v>
      </c>
      <c r="AY127" s="200" t="s">
        <v>133</v>
      </c>
      <c r="BK127" s="202">
        <f>SUM(BK128:BK145)</f>
        <v>0</v>
      </c>
    </row>
    <row r="128" s="2" customFormat="1" ht="24.15" customHeight="1">
      <c r="A128" s="37"/>
      <c r="B128" s="38"/>
      <c r="C128" s="205" t="s">
        <v>237</v>
      </c>
      <c r="D128" s="205" t="s">
        <v>135</v>
      </c>
      <c r="E128" s="206" t="s">
        <v>403</v>
      </c>
      <c r="F128" s="207" t="s">
        <v>404</v>
      </c>
      <c r="G128" s="208" t="s">
        <v>144</v>
      </c>
      <c r="H128" s="209">
        <v>44.579999999999998</v>
      </c>
      <c r="I128" s="210"/>
      <c r="J128" s="211">
        <f>ROUND(I128*H128,2)</f>
        <v>0</v>
      </c>
      <c r="K128" s="207" t="s">
        <v>139</v>
      </c>
      <c r="L128" s="43"/>
      <c r="M128" s="212" t="s">
        <v>19</v>
      </c>
      <c r="N128" s="213" t="s">
        <v>46</v>
      </c>
      <c r="O128" s="83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140</v>
      </c>
      <c r="AT128" s="216" t="s">
        <v>135</v>
      </c>
      <c r="AU128" s="216" t="s">
        <v>86</v>
      </c>
      <c r="AY128" s="16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83</v>
      </c>
      <c r="BK128" s="217">
        <f>ROUND(I128*H128,2)</f>
        <v>0</v>
      </c>
      <c r="BL128" s="16" t="s">
        <v>140</v>
      </c>
      <c r="BM128" s="216" t="s">
        <v>450</v>
      </c>
    </row>
    <row r="129" s="13" customFormat="1">
      <c r="A129" s="13"/>
      <c r="B129" s="218"/>
      <c r="C129" s="219"/>
      <c r="D129" s="220" t="s">
        <v>146</v>
      </c>
      <c r="E129" s="221" t="s">
        <v>19</v>
      </c>
      <c r="F129" s="222" t="s">
        <v>183</v>
      </c>
      <c r="G129" s="219"/>
      <c r="H129" s="223">
        <v>26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146</v>
      </c>
      <c r="AU129" s="229" t="s">
        <v>86</v>
      </c>
      <c r="AV129" s="13" t="s">
        <v>86</v>
      </c>
      <c r="AW129" s="13" t="s">
        <v>36</v>
      </c>
      <c r="AX129" s="13" t="s">
        <v>75</v>
      </c>
      <c r="AY129" s="229" t="s">
        <v>133</v>
      </c>
    </row>
    <row r="130" s="13" customFormat="1">
      <c r="A130" s="13"/>
      <c r="B130" s="218"/>
      <c r="C130" s="219"/>
      <c r="D130" s="220" t="s">
        <v>146</v>
      </c>
      <c r="E130" s="221" t="s">
        <v>19</v>
      </c>
      <c r="F130" s="222" t="s">
        <v>184</v>
      </c>
      <c r="G130" s="219"/>
      <c r="H130" s="223">
        <v>18.579999999999998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146</v>
      </c>
      <c r="AU130" s="229" t="s">
        <v>86</v>
      </c>
      <c r="AV130" s="13" t="s">
        <v>86</v>
      </c>
      <c r="AW130" s="13" t="s">
        <v>36</v>
      </c>
      <c r="AX130" s="13" t="s">
        <v>75</v>
      </c>
      <c r="AY130" s="229" t="s">
        <v>133</v>
      </c>
    </row>
    <row r="131" s="2" customFormat="1" ht="14.4" customHeight="1">
      <c r="A131" s="37"/>
      <c r="B131" s="38"/>
      <c r="C131" s="240" t="s">
        <v>245</v>
      </c>
      <c r="D131" s="240" t="s">
        <v>214</v>
      </c>
      <c r="E131" s="241" t="s">
        <v>406</v>
      </c>
      <c r="F131" s="242" t="s">
        <v>407</v>
      </c>
      <c r="G131" s="243" t="s">
        <v>188</v>
      </c>
      <c r="H131" s="244">
        <v>4.4580000000000002</v>
      </c>
      <c r="I131" s="245"/>
      <c r="J131" s="246">
        <f>ROUND(I131*H131,2)</f>
        <v>0</v>
      </c>
      <c r="K131" s="242" t="s">
        <v>139</v>
      </c>
      <c r="L131" s="247"/>
      <c r="M131" s="248" t="s">
        <v>19</v>
      </c>
      <c r="N131" s="249" t="s">
        <v>46</v>
      </c>
      <c r="O131" s="83"/>
      <c r="P131" s="214">
        <f>O131*H131</f>
        <v>0</v>
      </c>
      <c r="Q131" s="214">
        <v>0.20999999999999999</v>
      </c>
      <c r="R131" s="214">
        <f>Q131*H131</f>
        <v>0.93618000000000001</v>
      </c>
      <c r="S131" s="214">
        <v>0</v>
      </c>
      <c r="T131" s="21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6" t="s">
        <v>174</v>
      </c>
      <c r="AT131" s="216" t="s">
        <v>214</v>
      </c>
      <c r="AU131" s="216" t="s">
        <v>86</v>
      </c>
      <c r="AY131" s="16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6" t="s">
        <v>83</v>
      </c>
      <c r="BK131" s="217">
        <f>ROUND(I131*H131,2)</f>
        <v>0</v>
      </c>
      <c r="BL131" s="16" t="s">
        <v>140</v>
      </c>
      <c r="BM131" s="216" t="s">
        <v>451</v>
      </c>
    </row>
    <row r="132" s="13" customFormat="1">
      <c r="A132" s="13"/>
      <c r="B132" s="218"/>
      <c r="C132" s="219"/>
      <c r="D132" s="220" t="s">
        <v>146</v>
      </c>
      <c r="E132" s="221" t="s">
        <v>19</v>
      </c>
      <c r="F132" s="222" t="s">
        <v>452</v>
      </c>
      <c r="G132" s="219"/>
      <c r="H132" s="223">
        <v>4.4580000000000002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29" t="s">
        <v>146</v>
      </c>
      <c r="AU132" s="229" t="s">
        <v>86</v>
      </c>
      <c r="AV132" s="13" t="s">
        <v>86</v>
      </c>
      <c r="AW132" s="13" t="s">
        <v>36</v>
      </c>
      <c r="AX132" s="13" t="s">
        <v>83</v>
      </c>
      <c r="AY132" s="229" t="s">
        <v>133</v>
      </c>
    </row>
    <row r="133" s="2" customFormat="1" ht="37.8" customHeight="1">
      <c r="A133" s="37"/>
      <c r="B133" s="38"/>
      <c r="C133" s="205" t="s">
        <v>250</v>
      </c>
      <c r="D133" s="205" t="s">
        <v>135</v>
      </c>
      <c r="E133" s="206" t="s">
        <v>453</v>
      </c>
      <c r="F133" s="207" t="s">
        <v>454</v>
      </c>
      <c r="G133" s="208" t="s">
        <v>144</v>
      </c>
      <c r="H133" s="209">
        <v>44.579999999999998</v>
      </c>
      <c r="I133" s="210"/>
      <c r="J133" s="211">
        <f>ROUND(I133*H133,2)</f>
        <v>0</v>
      </c>
      <c r="K133" s="207" t="s">
        <v>139</v>
      </c>
      <c r="L133" s="43"/>
      <c r="M133" s="212" t="s">
        <v>19</v>
      </c>
      <c r="N133" s="213" t="s">
        <v>46</v>
      </c>
      <c r="O133" s="83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140</v>
      </c>
      <c r="AT133" s="216" t="s">
        <v>135</v>
      </c>
      <c r="AU133" s="216" t="s">
        <v>86</v>
      </c>
      <c r="AY133" s="16" t="s">
        <v>133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83</v>
      </c>
      <c r="BK133" s="217">
        <f>ROUND(I133*H133,2)</f>
        <v>0</v>
      </c>
      <c r="BL133" s="16" t="s">
        <v>140</v>
      </c>
      <c r="BM133" s="216" t="s">
        <v>455</v>
      </c>
    </row>
    <row r="134" s="13" customFormat="1">
      <c r="A134" s="13"/>
      <c r="B134" s="218"/>
      <c r="C134" s="219"/>
      <c r="D134" s="220" t="s">
        <v>146</v>
      </c>
      <c r="E134" s="221" t="s">
        <v>19</v>
      </c>
      <c r="F134" s="222" t="s">
        <v>183</v>
      </c>
      <c r="G134" s="219"/>
      <c r="H134" s="223">
        <v>26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146</v>
      </c>
      <c r="AU134" s="229" t="s">
        <v>86</v>
      </c>
      <c r="AV134" s="13" t="s">
        <v>86</v>
      </c>
      <c r="AW134" s="13" t="s">
        <v>36</v>
      </c>
      <c r="AX134" s="13" t="s">
        <v>75</v>
      </c>
      <c r="AY134" s="229" t="s">
        <v>133</v>
      </c>
    </row>
    <row r="135" s="13" customFormat="1">
      <c r="A135" s="13"/>
      <c r="B135" s="218"/>
      <c r="C135" s="219"/>
      <c r="D135" s="220" t="s">
        <v>146</v>
      </c>
      <c r="E135" s="221" t="s">
        <v>19</v>
      </c>
      <c r="F135" s="222" t="s">
        <v>184</v>
      </c>
      <c r="G135" s="219"/>
      <c r="H135" s="223">
        <v>18.579999999999998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146</v>
      </c>
      <c r="AU135" s="229" t="s">
        <v>86</v>
      </c>
      <c r="AV135" s="13" t="s">
        <v>86</v>
      </c>
      <c r="AW135" s="13" t="s">
        <v>36</v>
      </c>
      <c r="AX135" s="13" t="s">
        <v>75</v>
      </c>
      <c r="AY135" s="229" t="s">
        <v>133</v>
      </c>
    </row>
    <row r="136" s="2" customFormat="1" ht="37.8" customHeight="1">
      <c r="A136" s="37"/>
      <c r="B136" s="38"/>
      <c r="C136" s="205" t="s">
        <v>7</v>
      </c>
      <c r="D136" s="205" t="s">
        <v>135</v>
      </c>
      <c r="E136" s="206" t="s">
        <v>456</v>
      </c>
      <c r="F136" s="207" t="s">
        <v>457</v>
      </c>
      <c r="G136" s="208" t="s">
        <v>144</v>
      </c>
      <c r="H136" s="209">
        <v>44.579999999999998</v>
      </c>
      <c r="I136" s="210"/>
      <c r="J136" s="211">
        <f>ROUND(I136*H136,2)</f>
        <v>0</v>
      </c>
      <c r="K136" s="207" t="s">
        <v>139</v>
      </c>
      <c r="L136" s="43"/>
      <c r="M136" s="212" t="s">
        <v>19</v>
      </c>
      <c r="N136" s="213" t="s">
        <v>46</v>
      </c>
      <c r="O136" s="83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140</v>
      </c>
      <c r="AT136" s="216" t="s">
        <v>135</v>
      </c>
      <c r="AU136" s="216" t="s">
        <v>86</v>
      </c>
      <c r="AY136" s="16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83</v>
      </c>
      <c r="BK136" s="217">
        <f>ROUND(I136*H136,2)</f>
        <v>0</v>
      </c>
      <c r="BL136" s="16" t="s">
        <v>140</v>
      </c>
      <c r="BM136" s="216" t="s">
        <v>458</v>
      </c>
    </row>
    <row r="137" s="2" customFormat="1" ht="14.4" customHeight="1">
      <c r="A137" s="37"/>
      <c r="B137" s="38"/>
      <c r="C137" s="240" t="s">
        <v>258</v>
      </c>
      <c r="D137" s="240" t="s">
        <v>214</v>
      </c>
      <c r="E137" s="241" t="s">
        <v>459</v>
      </c>
      <c r="F137" s="242" t="s">
        <v>460</v>
      </c>
      <c r="G137" s="243" t="s">
        <v>240</v>
      </c>
      <c r="H137" s="244">
        <v>0.66900000000000004</v>
      </c>
      <c r="I137" s="245"/>
      <c r="J137" s="246">
        <f>ROUND(I137*H137,2)</f>
        <v>0</v>
      </c>
      <c r="K137" s="242" t="s">
        <v>139</v>
      </c>
      <c r="L137" s="247"/>
      <c r="M137" s="248" t="s">
        <v>19</v>
      </c>
      <c r="N137" s="249" t="s">
        <v>46</v>
      </c>
      <c r="O137" s="83"/>
      <c r="P137" s="214">
        <f>O137*H137</f>
        <v>0</v>
      </c>
      <c r="Q137" s="214">
        <v>0.001</v>
      </c>
      <c r="R137" s="214">
        <f>Q137*H137</f>
        <v>0.00066900000000000011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174</v>
      </c>
      <c r="AT137" s="216" t="s">
        <v>214</v>
      </c>
      <c r="AU137" s="216" t="s">
        <v>86</v>
      </c>
      <c r="AY137" s="16" t="s">
        <v>133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83</v>
      </c>
      <c r="BK137" s="217">
        <f>ROUND(I137*H137,2)</f>
        <v>0</v>
      </c>
      <c r="BL137" s="16" t="s">
        <v>140</v>
      </c>
      <c r="BM137" s="216" t="s">
        <v>461</v>
      </c>
    </row>
    <row r="138" s="13" customFormat="1">
      <c r="A138" s="13"/>
      <c r="B138" s="218"/>
      <c r="C138" s="219"/>
      <c r="D138" s="220" t="s">
        <v>146</v>
      </c>
      <c r="E138" s="219"/>
      <c r="F138" s="222" t="s">
        <v>462</v>
      </c>
      <c r="G138" s="219"/>
      <c r="H138" s="223">
        <v>0.66900000000000004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146</v>
      </c>
      <c r="AU138" s="229" t="s">
        <v>86</v>
      </c>
      <c r="AV138" s="13" t="s">
        <v>86</v>
      </c>
      <c r="AW138" s="13" t="s">
        <v>4</v>
      </c>
      <c r="AX138" s="13" t="s">
        <v>83</v>
      </c>
      <c r="AY138" s="229" t="s">
        <v>133</v>
      </c>
    </row>
    <row r="139" s="2" customFormat="1" ht="49.05" customHeight="1">
      <c r="A139" s="37"/>
      <c r="B139" s="38"/>
      <c r="C139" s="205" t="s">
        <v>263</v>
      </c>
      <c r="D139" s="205" t="s">
        <v>135</v>
      </c>
      <c r="E139" s="206" t="s">
        <v>463</v>
      </c>
      <c r="F139" s="207" t="s">
        <v>464</v>
      </c>
      <c r="G139" s="208" t="s">
        <v>144</v>
      </c>
      <c r="H139" s="209">
        <v>52.079999999999998</v>
      </c>
      <c r="I139" s="210"/>
      <c r="J139" s="211">
        <f>ROUND(I139*H139,2)</f>
        <v>0</v>
      </c>
      <c r="K139" s="207" t="s">
        <v>139</v>
      </c>
      <c r="L139" s="43"/>
      <c r="M139" s="212" t="s">
        <v>19</v>
      </c>
      <c r="N139" s="213" t="s">
        <v>46</v>
      </c>
      <c r="O139" s="83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140</v>
      </c>
      <c r="AT139" s="216" t="s">
        <v>135</v>
      </c>
      <c r="AU139" s="216" t="s">
        <v>86</v>
      </c>
      <c r="AY139" s="16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83</v>
      </c>
      <c r="BK139" s="217">
        <f>ROUND(I139*H139,2)</f>
        <v>0</v>
      </c>
      <c r="BL139" s="16" t="s">
        <v>140</v>
      </c>
      <c r="BM139" s="216" t="s">
        <v>465</v>
      </c>
    </row>
    <row r="140" s="13" customFormat="1">
      <c r="A140" s="13"/>
      <c r="B140" s="218"/>
      <c r="C140" s="219"/>
      <c r="D140" s="220" t="s">
        <v>146</v>
      </c>
      <c r="E140" s="221" t="s">
        <v>19</v>
      </c>
      <c r="F140" s="222" t="s">
        <v>183</v>
      </c>
      <c r="G140" s="219"/>
      <c r="H140" s="223">
        <v>26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29" t="s">
        <v>146</v>
      </c>
      <c r="AU140" s="229" t="s">
        <v>86</v>
      </c>
      <c r="AV140" s="13" t="s">
        <v>86</v>
      </c>
      <c r="AW140" s="13" t="s">
        <v>36</v>
      </c>
      <c r="AX140" s="13" t="s">
        <v>75</v>
      </c>
      <c r="AY140" s="229" t="s">
        <v>133</v>
      </c>
    </row>
    <row r="141" s="13" customFormat="1">
      <c r="A141" s="13"/>
      <c r="B141" s="218"/>
      <c r="C141" s="219"/>
      <c r="D141" s="220" t="s">
        <v>146</v>
      </c>
      <c r="E141" s="221" t="s">
        <v>19</v>
      </c>
      <c r="F141" s="222" t="s">
        <v>184</v>
      </c>
      <c r="G141" s="219"/>
      <c r="H141" s="223">
        <v>18.579999999999998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9" t="s">
        <v>146</v>
      </c>
      <c r="AU141" s="229" t="s">
        <v>86</v>
      </c>
      <c r="AV141" s="13" t="s">
        <v>86</v>
      </c>
      <c r="AW141" s="13" t="s">
        <v>36</v>
      </c>
      <c r="AX141" s="13" t="s">
        <v>75</v>
      </c>
      <c r="AY141" s="229" t="s">
        <v>133</v>
      </c>
    </row>
    <row r="142" s="13" customFormat="1">
      <c r="A142" s="13"/>
      <c r="B142" s="218"/>
      <c r="C142" s="219"/>
      <c r="D142" s="220" t="s">
        <v>146</v>
      </c>
      <c r="E142" s="221" t="s">
        <v>19</v>
      </c>
      <c r="F142" s="222" t="s">
        <v>391</v>
      </c>
      <c r="G142" s="219"/>
      <c r="H142" s="223">
        <v>7.5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146</v>
      </c>
      <c r="AU142" s="229" t="s">
        <v>86</v>
      </c>
      <c r="AV142" s="13" t="s">
        <v>86</v>
      </c>
      <c r="AW142" s="13" t="s">
        <v>36</v>
      </c>
      <c r="AX142" s="13" t="s">
        <v>75</v>
      </c>
      <c r="AY142" s="229" t="s">
        <v>133</v>
      </c>
    </row>
    <row r="143" s="2" customFormat="1" ht="14.4" customHeight="1">
      <c r="A143" s="37"/>
      <c r="B143" s="38"/>
      <c r="C143" s="205" t="s">
        <v>269</v>
      </c>
      <c r="D143" s="205" t="s">
        <v>135</v>
      </c>
      <c r="E143" s="206" t="s">
        <v>466</v>
      </c>
      <c r="F143" s="207" t="s">
        <v>467</v>
      </c>
      <c r="G143" s="208" t="s">
        <v>188</v>
      </c>
      <c r="H143" s="209">
        <v>44.579999999999998</v>
      </c>
      <c r="I143" s="210"/>
      <c r="J143" s="211">
        <f>ROUND(I143*H143,2)</f>
        <v>0</v>
      </c>
      <c r="K143" s="207" t="s">
        <v>139</v>
      </c>
      <c r="L143" s="43"/>
      <c r="M143" s="212" t="s">
        <v>19</v>
      </c>
      <c r="N143" s="213" t="s">
        <v>46</v>
      </c>
      <c r="O143" s="83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140</v>
      </c>
      <c r="AT143" s="216" t="s">
        <v>135</v>
      </c>
      <c r="AU143" s="216" t="s">
        <v>86</v>
      </c>
      <c r="AY143" s="16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83</v>
      </c>
      <c r="BK143" s="217">
        <f>ROUND(I143*H143,2)</f>
        <v>0</v>
      </c>
      <c r="BL143" s="16" t="s">
        <v>140</v>
      </c>
      <c r="BM143" s="216" t="s">
        <v>468</v>
      </c>
    </row>
    <row r="144" s="13" customFormat="1">
      <c r="A144" s="13"/>
      <c r="B144" s="218"/>
      <c r="C144" s="219"/>
      <c r="D144" s="220" t="s">
        <v>146</v>
      </c>
      <c r="E144" s="221" t="s">
        <v>19</v>
      </c>
      <c r="F144" s="222" t="s">
        <v>183</v>
      </c>
      <c r="G144" s="219"/>
      <c r="H144" s="223">
        <v>26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9" t="s">
        <v>146</v>
      </c>
      <c r="AU144" s="229" t="s">
        <v>86</v>
      </c>
      <c r="AV144" s="13" t="s">
        <v>86</v>
      </c>
      <c r="AW144" s="13" t="s">
        <v>36</v>
      </c>
      <c r="AX144" s="13" t="s">
        <v>75</v>
      </c>
      <c r="AY144" s="229" t="s">
        <v>133</v>
      </c>
    </row>
    <row r="145" s="13" customFormat="1">
      <c r="A145" s="13"/>
      <c r="B145" s="218"/>
      <c r="C145" s="219"/>
      <c r="D145" s="220" t="s">
        <v>146</v>
      </c>
      <c r="E145" s="221" t="s">
        <v>19</v>
      </c>
      <c r="F145" s="222" t="s">
        <v>184</v>
      </c>
      <c r="G145" s="219"/>
      <c r="H145" s="223">
        <v>18.579999999999998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146</v>
      </c>
      <c r="AU145" s="229" t="s">
        <v>86</v>
      </c>
      <c r="AV145" s="13" t="s">
        <v>86</v>
      </c>
      <c r="AW145" s="13" t="s">
        <v>36</v>
      </c>
      <c r="AX145" s="13" t="s">
        <v>75</v>
      </c>
      <c r="AY145" s="229" t="s">
        <v>133</v>
      </c>
    </row>
    <row r="146" s="12" customFormat="1" ht="22.8" customHeight="1">
      <c r="A146" s="12"/>
      <c r="B146" s="189"/>
      <c r="C146" s="190"/>
      <c r="D146" s="191" t="s">
        <v>74</v>
      </c>
      <c r="E146" s="203" t="s">
        <v>179</v>
      </c>
      <c r="F146" s="203" t="s">
        <v>283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SUM(P147:P154)</f>
        <v>0</v>
      </c>
      <c r="Q146" s="197"/>
      <c r="R146" s="198">
        <f>SUM(R147:R154)</f>
        <v>8.3485249999999986</v>
      </c>
      <c r="S146" s="197"/>
      <c r="T146" s="199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83</v>
      </c>
      <c r="AT146" s="201" t="s">
        <v>74</v>
      </c>
      <c r="AU146" s="201" t="s">
        <v>83</v>
      </c>
      <c r="AY146" s="200" t="s">
        <v>133</v>
      </c>
      <c r="BK146" s="202">
        <f>SUM(BK147:BK154)</f>
        <v>0</v>
      </c>
    </row>
    <row r="147" s="2" customFormat="1" ht="49.05" customHeight="1">
      <c r="A147" s="37"/>
      <c r="B147" s="38"/>
      <c r="C147" s="205" t="s">
        <v>275</v>
      </c>
      <c r="D147" s="205" t="s">
        <v>135</v>
      </c>
      <c r="E147" s="206" t="s">
        <v>469</v>
      </c>
      <c r="F147" s="207" t="s">
        <v>470</v>
      </c>
      <c r="G147" s="208" t="s">
        <v>160</v>
      </c>
      <c r="H147" s="209">
        <v>40</v>
      </c>
      <c r="I147" s="210"/>
      <c r="J147" s="211">
        <f>ROUND(I147*H147,2)</f>
        <v>0</v>
      </c>
      <c r="K147" s="207" t="s">
        <v>139</v>
      </c>
      <c r="L147" s="43"/>
      <c r="M147" s="212" t="s">
        <v>19</v>
      </c>
      <c r="N147" s="213" t="s">
        <v>46</v>
      </c>
      <c r="O147" s="83"/>
      <c r="P147" s="214">
        <f>O147*H147</f>
        <v>0</v>
      </c>
      <c r="Q147" s="214">
        <v>0.1295</v>
      </c>
      <c r="R147" s="214">
        <f>Q147*H147</f>
        <v>5.1799999999999997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140</v>
      </c>
      <c r="AT147" s="216" t="s">
        <v>135</v>
      </c>
      <c r="AU147" s="216" t="s">
        <v>86</v>
      </c>
      <c r="AY147" s="16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83</v>
      </c>
      <c r="BK147" s="217">
        <f>ROUND(I147*H147,2)</f>
        <v>0</v>
      </c>
      <c r="BL147" s="16" t="s">
        <v>140</v>
      </c>
      <c r="BM147" s="216" t="s">
        <v>471</v>
      </c>
    </row>
    <row r="148" s="13" customFormat="1">
      <c r="A148" s="13"/>
      <c r="B148" s="218"/>
      <c r="C148" s="219"/>
      <c r="D148" s="220" t="s">
        <v>146</v>
      </c>
      <c r="E148" s="221" t="s">
        <v>19</v>
      </c>
      <c r="F148" s="222" t="s">
        <v>162</v>
      </c>
      <c r="G148" s="219"/>
      <c r="H148" s="223">
        <v>6.7999999999999998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146</v>
      </c>
      <c r="AU148" s="229" t="s">
        <v>86</v>
      </c>
      <c r="AV148" s="13" t="s">
        <v>86</v>
      </c>
      <c r="AW148" s="13" t="s">
        <v>36</v>
      </c>
      <c r="AX148" s="13" t="s">
        <v>75</v>
      </c>
      <c r="AY148" s="229" t="s">
        <v>133</v>
      </c>
    </row>
    <row r="149" s="13" customFormat="1">
      <c r="A149" s="13"/>
      <c r="B149" s="218"/>
      <c r="C149" s="219"/>
      <c r="D149" s="220" t="s">
        <v>146</v>
      </c>
      <c r="E149" s="221" t="s">
        <v>19</v>
      </c>
      <c r="F149" s="222" t="s">
        <v>163</v>
      </c>
      <c r="G149" s="219"/>
      <c r="H149" s="223">
        <v>33.200000000000003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146</v>
      </c>
      <c r="AU149" s="229" t="s">
        <v>86</v>
      </c>
      <c r="AV149" s="13" t="s">
        <v>86</v>
      </c>
      <c r="AW149" s="13" t="s">
        <v>36</v>
      </c>
      <c r="AX149" s="13" t="s">
        <v>75</v>
      </c>
      <c r="AY149" s="229" t="s">
        <v>133</v>
      </c>
    </row>
    <row r="150" s="2" customFormat="1" ht="14.4" customHeight="1">
      <c r="A150" s="37"/>
      <c r="B150" s="38"/>
      <c r="C150" s="240" t="s">
        <v>279</v>
      </c>
      <c r="D150" s="240" t="s">
        <v>214</v>
      </c>
      <c r="E150" s="241" t="s">
        <v>472</v>
      </c>
      <c r="F150" s="242" t="s">
        <v>473</v>
      </c>
      <c r="G150" s="243" t="s">
        <v>160</v>
      </c>
      <c r="H150" s="244">
        <v>42</v>
      </c>
      <c r="I150" s="245"/>
      <c r="J150" s="246">
        <f>ROUND(I150*H150,2)</f>
        <v>0</v>
      </c>
      <c r="K150" s="242" t="s">
        <v>139</v>
      </c>
      <c r="L150" s="247"/>
      <c r="M150" s="248" t="s">
        <v>19</v>
      </c>
      <c r="N150" s="249" t="s">
        <v>46</v>
      </c>
      <c r="O150" s="83"/>
      <c r="P150" s="214">
        <f>O150*H150</f>
        <v>0</v>
      </c>
      <c r="Q150" s="214">
        <v>0.028000000000000001</v>
      </c>
      <c r="R150" s="214">
        <f>Q150*H150</f>
        <v>1.1759999999999999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174</v>
      </c>
      <c r="AT150" s="216" t="s">
        <v>214</v>
      </c>
      <c r="AU150" s="216" t="s">
        <v>86</v>
      </c>
      <c r="AY150" s="16" t="s">
        <v>133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83</v>
      </c>
      <c r="BK150" s="217">
        <f>ROUND(I150*H150,2)</f>
        <v>0</v>
      </c>
      <c r="BL150" s="16" t="s">
        <v>140</v>
      </c>
      <c r="BM150" s="216" t="s">
        <v>474</v>
      </c>
    </row>
    <row r="151" s="13" customFormat="1">
      <c r="A151" s="13"/>
      <c r="B151" s="218"/>
      <c r="C151" s="219"/>
      <c r="D151" s="220" t="s">
        <v>146</v>
      </c>
      <c r="E151" s="219"/>
      <c r="F151" s="222" t="s">
        <v>475</v>
      </c>
      <c r="G151" s="219"/>
      <c r="H151" s="223">
        <v>42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146</v>
      </c>
      <c r="AU151" s="229" t="s">
        <v>86</v>
      </c>
      <c r="AV151" s="13" t="s">
        <v>86</v>
      </c>
      <c r="AW151" s="13" t="s">
        <v>4</v>
      </c>
      <c r="AX151" s="13" t="s">
        <v>83</v>
      </c>
      <c r="AY151" s="229" t="s">
        <v>133</v>
      </c>
    </row>
    <row r="152" s="2" customFormat="1" ht="49.05" customHeight="1">
      <c r="A152" s="37"/>
      <c r="B152" s="38"/>
      <c r="C152" s="205" t="s">
        <v>284</v>
      </c>
      <c r="D152" s="205" t="s">
        <v>135</v>
      </c>
      <c r="E152" s="206" t="s">
        <v>476</v>
      </c>
      <c r="F152" s="207" t="s">
        <v>477</v>
      </c>
      <c r="G152" s="208" t="s">
        <v>160</v>
      </c>
      <c r="H152" s="209">
        <v>7.5</v>
      </c>
      <c r="I152" s="210"/>
      <c r="J152" s="211">
        <f>ROUND(I152*H152,2)</f>
        <v>0</v>
      </c>
      <c r="K152" s="207" t="s">
        <v>139</v>
      </c>
      <c r="L152" s="43"/>
      <c r="M152" s="212" t="s">
        <v>19</v>
      </c>
      <c r="N152" s="213" t="s">
        <v>46</v>
      </c>
      <c r="O152" s="83"/>
      <c r="P152" s="214">
        <f>O152*H152</f>
        <v>0</v>
      </c>
      <c r="Q152" s="214">
        <v>0.14066999999999999</v>
      </c>
      <c r="R152" s="214">
        <f>Q152*H152</f>
        <v>1.0550249999999999</v>
      </c>
      <c r="S152" s="214">
        <v>0</v>
      </c>
      <c r="T152" s="21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6" t="s">
        <v>140</v>
      </c>
      <c r="AT152" s="216" t="s">
        <v>135</v>
      </c>
      <c r="AU152" s="216" t="s">
        <v>86</v>
      </c>
      <c r="AY152" s="16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6" t="s">
        <v>83</v>
      </c>
      <c r="BK152" s="217">
        <f>ROUND(I152*H152,2)</f>
        <v>0</v>
      </c>
      <c r="BL152" s="16" t="s">
        <v>140</v>
      </c>
      <c r="BM152" s="216" t="s">
        <v>478</v>
      </c>
    </row>
    <row r="153" s="13" customFormat="1">
      <c r="A153" s="13"/>
      <c r="B153" s="218"/>
      <c r="C153" s="219"/>
      <c r="D153" s="220" t="s">
        <v>146</v>
      </c>
      <c r="E153" s="221" t="s">
        <v>19</v>
      </c>
      <c r="F153" s="222" t="s">
        <v>479</v>
      </c>
      <c r="G153" s="219"/>
      <c r="H153" s="223">
        <v>7.5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146</v>
      </c>
      <c r="AU153" s="229" t="s">
        <v>86</v>
      </c>
      <c r="AV153" s="13" t="s">
        <v>86</v>
      </c>
      <c r="AW153" s="13" t="s">
        <v>36</v>
      </c>
      <c r="AX153" s="13" t="s">
        <v>83</v>
      </c>
      <c r="AY153" s="229" t="s">
        <v>133</v>
      </c>
    </row>
    <row r="154" s="2" customFormat="1" ht="24.15" customHeight="1">
      <c r="A154" s="37"/>
      <c r="B154" s="38"/>
      <c r="C154" s="240" t="s">
        <v>290</v>
      </c>
      <c r="D154" s="240" t="s">
        <v>214</v>
      </c>
      <c r="E154" s="241" t="s">
        <v>480</v>
      </c>
      <c r="F154" s="242" t="s">
        <v>481</v>
      </c>
      <c r="G154" s="243" t="s">
        <v>160</v>
      </c>
      <c r="H154" s="244">
        <v>7.5</v>
      </c>
      <c r="I154" s="245"/>
      <c r="J154" s="246">
        <f>ROUND(I154*H154,2)</f>
        <v>0</v>
      </c>
      <c r="K154" s="242" t="s">
        <v>139</v>
      </c>
      <c r="L154" s="247"/>
      <c r="M154" s="248" t="s">
        <v>19</v>
      </c>
      <c r="N154" s="249" t="s">
        <v>46</v>
      </c>
      <c r="O154" s="83"/>
      <c r="P154" s="214">
        <f>O154*H154</f>
        <v>0</v>
      </c>
      <c r="Q154" s="214">
        <v>0.125</v>
      </c>
      <c r="R154" s="214">
        <f>Q154*H154</f>
        <v>0.9375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174</v>
      </c>
      <c r="AT154" s="216" t="s">
        <v>214</v>
      </c>
      <c r="AU154" s="216" t="s">
        <v>86</v>
      </c>
      <c r="AY154" s="16" t="s">
        <v>133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83</v>
      </c>
      <c r="BK154" s="217">
        <f>ROUND(I154*H154,2)</f>
        <v>0</v>
      </c>
      <c r="BL154" s="16" t="s">
        <v>140</v>
      </c>
      <c r="BM154" s="216" t="s">
        <v>482</v>
      </c>
    </row>
    <row r="155" s="12" customFormat="1" ht="22.8" customHeight="1">
      <c r="A155" s="12"/>
      <c r="B155" s="189"/>
      <c r="C155" s="190"/>
      <c r="D155" s="191" t="s">
        <v>74</v>
      </c>
      <c r="E155" s="203" t="s">
        <v>346</v>
      </c>
      <c r="F155" s="203" t="s">
        <v>347</v>
      </c>
      <c r="G155" s="190"/>
      <c r="H155" s="190"/>
      <c r="I155" s="193"/>
      <c r="J155" s="204">
        <f>BK155</f>
        <v>0</v>
      </c>
      <c r="K155" s="190"/>
      <c r="L155" s="195"/>
      <c r="M155" s="196"/>
      <c r="N155" s="197"/>
      <c r="O155" s="197"/>
      <c r="P155" s="198">
        <f>P156</f>
        <v>0</v>
      </c>
      <c r="Q155" s="197"/>
      <c r="R155" s="198">
        <f>R156</f>
        <v>0</v>
      </c>
      <c r="S155" s="197"/>
      <c r="T155" s="19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0" t="s">
        <v>83</v>
      </c>
      <c r="AT155" s="201" t="s">
        <v>74</v>
      </c>
      <c r="AU155" s="201" t="s">
        <v>83</v>
      </c>
      <c r="AY155" s="200" t="s">
        <v>133</v>
      </c>
      <c r="BK155" s="202">
        <f>BK156</f>
        <v>0</v>
      </c>
    </row>
    <row r="156" s="2" customFormat="1" ht="37.8" customHeight="1">
      <c r="A156" s="37"/>
      <c r="B156" s="38"/>
      <c r="C156" s="205" t="s">
        <v>296</v>
      </c>
      <c r="D156" s="205" t="s">
        <v>135</v>
      </c>
      <c r="E156" s="206" t="s">
        <v>483</v>
      </c>
      <c r="F156" s="207" t="s">
        <v>484</v>
      </c>
      <c r="G156" s="208" t="s">
        <v>217</v>
      </c>
      <c r="H156" s="209">
        <v>58.356999999999999</v>
      </c>
      <c r="I156" s="210"/>
      <c r="J156" s="211">
        <f>ROUND(I156*H156,2)</f>
        <v>0</v>
      </c>
      <c r="K156" s="207" t="s">
        <v>139</v>
      </c>
      <c r="L156" s="43"/>
      <c r="M156" s="250" t="s">
        <v>19</v>
      </c>
      <c r="N156" s="251" t="s">
        <v>46</v>
      </c>
      <c r="O156" s="25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140</v>
      </c>
      <c r="AT156" s="216" t="s">
        <v>135</v>
      </c>
      <c r="AU156" s="216" t="s">
        <v>86</v>
      </c>
      <c r="AY156" s="16" t="s">
        <v>133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83</v>
      </c>
      <c r="BK156" s="217">
        <f>ROUND(I156*H156,2)</f>
        <v>0</v>
      </c>
      <c r="BL156" s="16" t="s">
        <v>140</v>
      </c>
      <c r="BM156" s="216" t="s">
        <v>485</v>
      </c>
    </row>
    <row r="157" s="2" customFormat="1" ht="6.96" customHeight="1">
      <c r="A157" s="37"/>
      <c r="B157" s="58"/>
      <c r="C157" s="59"/>
      <c r="D157" s="59"/>
      <c r="E157" s="59"/>
      <c r="F157" s="59"/>
      <c r="G157" s="59"/>
      <c r="H157" s="59"/>
      <c r="I157" s="59"/>
      <c r="J157" s="59"/>
      <c r="K157" s="59"/>
      <c r="L157" s="43"/>
      <c r="M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</sheetData>
  <sheetProtection sheet="1" autoFilter="0" formatColumns="0" formatRows="0" objects="1" scenarios="1" spinCount="100000" saltValue="ardTqsBuHDHYMmPMP6F8SPqMFQt0+j8erCFl6Bqyq3k1rhb40Ey9BmQkJAjB4q+Jar9t1sbIJF9EtX/SGMy9ZA==" hashValue="33DbJPehjOITru/SrTn/WQQrccKFTDu7TvJnW3ieljO+S7YYjufSdIk/O4FFhEr2AxqeRUnB4rw21At6oIGGHw==" algorithmName="SHA-512" password="CC35"/>
  <autoFilter ref="C86:K15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Klatovy, rozvod SCZT Rozvoj 106-107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486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487</v>
      </c>
      <c r="G12" s="37"/>
      <c r="H12" s="37"/>
      <c r="I12" s="131" t="s">
        <v>23</v>
      </c>
      <c r="J12" s="136" t="str">
        <f>'Rekapitulace stavby'!AN8</f>
        <v>29. 9. 2020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tr">
        <f>IF('Rekapitulace stavby'!AN10="","",'Rekapitulace stavby'!AN10)</f>
        <v>49760660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tr">
        <f>IF('Rekapitulace stavby'!E11="","",'Rekapitulace stavby'!E11)</f>
        <v>KLATOVSKÁ TEPLÁRNA a.s.</v>
      </c>
      <c r="F15" s="37"/>
      <c r="G15" s="37"/>
      <c r="H15" s="37"/>
      <c r="I15" s="131" t="s">
        <v>29</v>
      </c>
      <c r="J15" s="135" t="str">
        <f>IF('Rekapitulace stavby'!AN11="","",'Rekapitulace stavby'!AN11)</f>
        <v/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tr">
        <f>IF('Rekapitulace stavby'!AN16="","",'Rekapitulace stavby'!AN16)</f>
        <v>25203231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tr">
        <f>IF('Rekapitulace stavby'!E17="","",'Rekapitulace stavby'!E17)</f>
        <v>AREA group s.r.o.</v>
      </c>
      <c r="F21" s="37"/>
      <c r="G21" s="37"/>
      <c r="H21" s="37"/>
      <c r="I21" s="131" t="s">
        <v>29</v>
      </c>
      <c r="J21" s="135" t="str">
        <f>IF('Rekapitulace stavby'!AN17="","",'Rekapitulace stavby'!AN17)</f>
        <v>CZ25203231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tr">
        <f>IF('Rekapitulace stavby'!AN19="","",'Rekapitulace stavby'!AN19)</f>
        <v/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tr">
        <f>IF('Rekapitulace stavby'!E20="","",'Rekapitulace stavby'!E20)</f>
        <v>Ing. Lada Franková</v>
      </c>
      <c r="F24" s="37"/>
      <c r="G24" s="37"/>
      <c r="H24" s="37"/>
      <c r="I24" s="131" t="s">
        <v>29</v>
      </c>
      <c r="J24" s="135" t="str">
        <f>IF('Rekapitulace stavby'!AN20="","",'Rekapitulace stavby'!AN20)</f>
        <v/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39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41</v>
      </c>
      <c r="E30" s="37"/>
      <c r="F30" s="37"/>
      <c r="G30" s="37"/>
      <c r="H30" s="37"/>
      <c r="I30" s="37"/>
      <c r="J30" s="145">
        <f>ROUND(J85,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43</v>
      </c>
      <c r="G32" s="37"/>
      <c r="H32" s="37"/>
      <c r="I32" s="146" t="s">
        <v>42</v>
      </c>
      <c r="J32" s="146" t="s">
        <v>44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7" t="s">
        <v>45</v>
      </c>
      <c r="E33" s="131" t="s">
        <v>46</v>
      </c>
      <c r="F33" s="148">
        <f>ROUND((SUM(BE85:BE158)),  2)</f>
        <v>0</v>
      </c>
      <c r="G33" s="37"/>
      <c r="H33" s="37"/>
      <c r="I33" s="149">
        <v>0.20999999999999999</v>
      </c>
      <c r="J33" s="148">
        <f>ROUND(((SUM(BE85:BE158))*I33),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47</v>
      </c>
      <c r="F34" s="148">
        <f>ROUND((SUM(BF85:BF158)),  2)</f>
        <v>0</v>
      </c>
      <c r="G34" s="37"/>
      <c r="H34" s="37"/>
      <c r="I34" s="149">
        <v>0.14999999999999999</v>
      </c>
      <c r="J34" s="148">
        <f>ROUND(((SUM(BF85:BF158))*I34),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48</v>
      </c>
      <c r="F35" s="148">
        <f>ROUND((SUM(BG85:BG158)),  2)</f>
        <v>0</v>
      </c>
      <c r="G35" s="37"/>
      <c r="H35" s="37"/>
      <c r="I35" s="149">
        <v>0.20999999999999999</v>
      </c>
      <c r="J35" s="148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49</v>
      </c>
      <c r="F36" s="148">
        <f>ROUND((SUM(BH85:BH158)),  2)</f>
        <v>0</v>
      </c>
      <c r="G36" s="37"/>
      <c r="H36" s="37"/>
      <c r="I36" s="149">
        <v>0.14999999999999999</v>
      </c>
      <c r="J36" s="148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50</v>
      </c>
      <c r="F37" s="148">
        <f>ROUND((SUM(BI85:BI158)),  2)</f>
        <v>0</v>
      </c>
      <c r="G37" s="37"/>
      <c r="H37" s="37"/>
      <c r="I37" s="149">
        <v>0</v>
      </c>
      <c r="J37" s="148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1" t="str">
        <f>E7</f>
        <v>Klatovy, rozvod SCZT Rozvoj 106-107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D - Potrubí - teplovod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29. 9. 2020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KLATOVSKÁ TEPLÁRNA a.s.</v>
      </c>
      <c r="G54" s="39"/>
      <c r="H54" s="39"/>
      <c r="I54" s="31" t="s">
        <v>32</v>
      </c>
      <c r="J54" s="35" t="str">
        <f>E21</f>
        <v>AREA group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Lada Franková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5" t="s">
        <v>73</v>
      </c>
      <c r="D59" s="39"/>
      <c r="E59" s="39"/>
      <c r="F59" s="39"/>
      <c r="G59" s="39"/>
      <c r="H59" s="39"/>
      <c r="I59" s="39"/>
      <c r="J59" s="101">
        <f>J85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106</v>
      </c>
    </row>
    <row r="60" hidden="1" s="9" customFormat="1" ht="24.96" customHeight="1">
      <c r="A60" s="9"/>
      <c r="B60" s="166"/>
      <c r="C60" s="167"/>
      <c r="D60" s="168" t="s">
        <v>488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0" customFormat="1" ht="19.92" customHeight="1">
      <c r="A61" s="10"/>
      <c r="B61" s="172"/>
      <c r="C61" s="173"/>
      <c r="D61" s="174" t="s">
        <v>489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10" customFormat="1" ht="19.92" customHeight="1">
      <c r="A62" s="10"/>
      <c r="B62" s="172"/>
      <c r="C62" s="173"/>
      <c r="D62" s="174" t="s">
        <v>490</v>
      </c>
      <c r="E62" s="175"/>
      <c r="F62" s="175"/>
      <c r="G62" s="175"/>
      <c r="H62" s="175"/>
      <c r="I62" s="175"/>
      <c r="J62" s="176">
        <f>J94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hidden="1" s="10" customFormat="1" ht="19.92" customHeight="1">
      <c r="A63" s="10"/>
      <c r="B63" s="172"/>
      <c r="C63" s="173"/>
      <c r="D63" s="174" t="s">
        <v>491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hidden="1" s="10" customFormat="1" ht="19.92" customHeight="1">
      <c r="A64" s="10"/>
      <c r="B64" s="172"/>
      <c r="C64" s="173"/>
      <c r="D64" s="174" t="s">
        <v>492</v>
      </c>
      <c r="E64" s="175"/>
      <c r="F64" s="175"/>
      <c r="G64" s="175"/>
      <c r="H64" s="175"/>
      <c r="I64" s="175"/>
      <c r="J64" s="176">
        <f>J142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0" customFormat="1" ht="19.92" customHeight="1">
      <c r="A65" s="10"/>
      <c r="B65" s="172"/>
      <c r="C65" s="173"/>
      <c r="D65" s="174" t="s">
        <v>493</v>
      </c>
      <c r="E65" s="175"/>
      <c r="F65" s="175"/>
      <c r="G65" s="175"/>
      <c r="H65" s="175"/>
      <c r="I65" s="175"/>
      <c r="J65" s="176">
        <f>J153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hidden="1" s="2" customFormat="1" ht="21.84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33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hidden="1" s="2" customFormat="1" ht="6.96" customHeight="1">
      <c r="A67" s="37"/>
      <c r="B67" s="58"/>
      <c r="C67" s="59"/>
      <c r="D67" s="59"/>
      <c r="E67" s="59"/>
      <c r="F67" s="59"/>
      <c r="G67" s="59"/>
      <c r="H67" s="59"/>
      <c r="I67" s="59"/>
      <c r="J67" s="59"/>
      <c r="K67" s="5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/>
    <row r="69" hidden="1"/>
    <row r="70" hidden="1"/>
    <row r="71" s="2" customFormat="1" ht="6.96" customHeight="1">
      <c r="A71" s="37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24.96" customHeight="1">
      <c r="A72" s="37"/>
      <c r="B72" s="38"/>
      <c r="C72" s="22" t="s">
        <v>118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6.96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161" t="str">
        <f>E7</f>
        <v>Klatovy, rozvod SCZT Rozvoj 106-107</v>
      </c>
      <c r="F75" s="31"/>
      <c r="G75" s="31"/>
      <c r="H75" s="31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96</v>
      </c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6.5" customHeight="1">
      <c r="A77" s="37"/>
      <c r="B77" s="38"/>
      <c r="C77" s="39"/>
      <c r="D77" s="39"/>
      <c r="E77" s="68" t="str">
        <f>E9</f>
        <v>D - Potrubí - teplovod</v>
      </c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21</v>
      </c>
      <c r="D79" s="39"/>
      <c r="E79" s="39"/>
      <c r="F79" s="26" t="str">
        <f>F12</f>
        <v xml:space="preserve"> </v>
      </c>
      <c r="G79" s="39"/>
      <c r="H79" s="39"/>
      <c r="I79" s="31" t="s">
        <v>23</v>
      </c>
      <c r="J79" s="71" t="str">
        <f>IF(J12="","",J12)</f>
        <v>29. 9. 2020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6.96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5.15" customHeight="1">
      <c r="A81" s="37"/>
      <c r="B81" s="38"/>
      <c r="C81" s="31" t="s">
        <v>25</v>
      </c>
      <c r="D81" s="39"/>
      <c r="E81" s="39"/>
      <c r="F81" s="26" t="str">
        <f>E15</f>
        <v>KLATOVSKÁ TEPLÁRNA a.s.</v>
      </c>
      <c r="G81" s="39"/>
      <c r="H81" s="39"/>
      <c r="I81" s="31" t="s">
        <v>32</v>
      </c>
      <c r="J81" s="35" t="str">
        <f>E21</f>
        <v>AREA group s.r.o.</v>
      </c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5.15" customHeight="1">
      <c r="A82" s="37"/>
      <c r="B82" s="38"/>
      <c r="C82" s="31" t="s">
        <v>30</v>
      </c>
      <c r="D82" s="39"/>
      <c r="E82" s="39"/>
      <c r="F82" s="26" t="str">
        <f>IF(E18="","",E18)</f>
        <v>Vyplň údaj</v>
      </c>
      <c r="G82" s="39"/>
      <c r="H82" s="39"/>
      <c r="I82" s="31" t="s">
        <v>37</v>
      </c>
      <c r="J82" s="35" t="str">
        <f>E24</f>
        <v>Ing. Lada Franková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0.32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11" customFormat="1" ht="29.28" customHeight="1">
      <c r="A84" s="178"/>
      <c r="B84" s="179"/>
      <c r="C84" s="180" t="s">
        <v>119</v>
      </c>
      <c r="D84" s="181" t="s">
        <v>60</v>
      </c>
      <c r="E84" s="181" t="s">
        <v>56</v>
      </c>
      <c r="F84" s="181" t="s">
        <v>57</v>
      </c>
      <c r="G84" s="181" t="s">
        <v>120</v>
      </c>
      <c r="H84" s="181" t="s">
        <v>121</v>
      </c>
      <c r="I84" s="181" t="s">
        <v>122</v>
      </c>
      <c r="J84" s="181" t="s">
        <v>105</v>
      </c>
      <c r="K84" s="182" t="s">
        <v>123</v>
      </c>
      <c r="L84" s="183"/>
      <c r="M84" s="91" t="s">
        <v>19</v>
      </c>
      <c r="N84" s="92" t="s">
        <v>45</v>
      </c>
      <c r="O84" s="92" t="s">
        <v>124</v>
      </c>
      <c r="P84" s="92" t="s">
        <v>125</v>
      </c>
      <c r="Q84" s="92" t="s">
        <v>126</v>
      </c>
      <c r="R84" s="92" t="s">
        <v>127</v>
      </c>
      <c r="S84" s="92" t="s">
        <v>128</v>
      </c>
      <c r="T84" s="93" t="s">
        <v>129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7"/>
      <c r="B85" s="38"/>
      <c r="C85" s="98" t="s">
        <v>130</v>
      </c>
      <c r="D85" s="39"/>
      <c r="E85" s="39"/>
      <c r="F85" s="39"/>
      <c r="G85" s="39"/>
      <c r="H85" s="39"/>
      <c r="I85" s="39"/>
      <c r="J85" s="184">
        <f>BK85</f>
        <v>0</v>
      </c>
      <c r="K85" s="39"/>
      <c r="L85" s="43"/>
      <c r="M85" s="94"/>
      <c r="N85" s="185"/>
      <c r="O85" s="95"/>
      <c r="P85" s="186">
        <f>P86</f>
        <v>0</v>
      </c>
      <c r="Q85" s="95"/>
      <c r="R85" s="186">
        <f>R86</f>
        <v>0.67808982999999989</v>
      </c>
      <c r="S85" s="95"/>
      <c r="T85" s="187">
        <f>T86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74</v>
      </c>
      <c r="AU85" s="16" t="s">
        <v>106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74</v>
      </c>
      <c r="E86" s="192" t="s">
        <v>214</v>
      </c>
      <c r="F86" s="192" t="s">
        <v>494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P87+P94+P126+P142+P153</f>
        <v>0</v>
      </c>
      <c r="Q86" s="197"/>
      <c r="R86" s="198">
        <f>R87+R94+R126+R142+R153</f>
        <v>0.67808982999999989</v>
      </c>
      <c r="S86" s="197"/>
      <c r="T86" s="199">
        <f>T87+T94+T126+T142+T153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148</v>
      </c>
      <c r="AT86" s="201" t="s">
        <v>74</v>
      </c>
      <c r="AU86" s="201" t="s">
        <v>75</v>
      </c>
      <c r="AY86" s="200" t="s">
        <v>133</v>
      </c>
      <c r="BK86" s="202">
        <f>BK87+BK94+BK126+BK142+BK153</f>
        <v>0</v>
      </c>
    </row>
    <row r="87" s="12" customFormat="1" ht="22.8" customHeight="1">
      <c r="A87" s="12"/>
      <c r="B87" s="189"/>
      <c r="C87" s="190"/>
      <c r="D87" s="191" t="s">
        <v>74</v>
      </c>
      <c r="E87" s="203" t="s">
        <v>495</v>
      </c>
      <c r="F87" s="203" t="s">
        <v>496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SUM(P88:P93)</f>
        <v>0</v>
      </c>
      <c r="Q87" s="197"/>
      <c r="R87" s="198">
        <f>SUM(R88:R93)</f>
        <v>0.022649829999999999</v>
      </c>
      <c r="S87" s="197"/>
      <c r="T87" s="199">
        <f>SUM(T88:T93)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148</v>
      </c>
      <c r="AT87" s="201" t="s">
        <v>74</v>
      </c>
      <c r="AU87" s="201" t="s">
        <v>83</v>
      </c>
      <c r="AY87" s="200" t="s">
        <v>133</v>
      </c>
      <c r="BK87" s="202">
        <f>SUM(BK88:BK93)</f>
        <v>0</v>
      </c>
    </row>
    <row r="88" s="2" customFormat="1" ht="24.15" customHeight="1">
      <c r="A88" s="37"/>
      <c r="B88" s="38"/>
      <c r="C88" s="205" t="s">
        <v>83</v>
      </c>
      <c r="D88" s="205" t="s">
        <v>135</v>
      </c>
      <c r="E88" s="206" t="s">
        <v>497</v>
      </c>
      <c r="F88" s="207" t="s">
        <v>498</v>
      </c>
      <c r="G88" s="208" t="s">
        <v>160</v>
      </c>
      <c r="H88" s="209">
        <v>85.859999999999999</v>
      </c>
      <c r="I88" s="210"/>
      <c r="J88" s="211">
        <f>ROUND(I88*H88,2)</f>
        <v>0</v>
      </c>
      <c r="K88" s="207" t="s">
        <v>139</v>
      </c>
      <c r="L88" s="43"/>
      <c r="M88" s="212" t="s">
        <v>19</v>
      </c>
      <c r="N88" s="213" t="s">
        <v>46</v>
      </c>
      <c r="O88" s="83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6" t="s">
        <v>499</v>
      </c>
      <c r="AT88" s="216" t="s">
        <v>135</v>
      </c>
      <c r="AU88" s="216" t="s">
        <v>86</v>
      </c>
      <c r="AY88" s="16" t="s">
        <v>133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6" t="s">
        <v>83</v>
      </c>
      <c r="BK88" s="217">
        <f>ROUND(I88*H88,2)</f>
        <v>0</v>
      </c>
      <c r="BL88" s="16" t="s">
        <v>499</v>
      </c>
      <c r="BM88" s="216" t="s">
        <v>500</v>
      </c>
    </row>
    <row r="89" s="13" customFormat="1">
      <c r="A89" s="13"/>
      <c r="B89" s="218"/>
      <c r="C89" s="219"/>
      <c r="D89" s="220" t="s">
        <v>146</v>
      </c>
      <c r="E89" s="221" t="s">
        <v>19</v>
      </c>
      <c r="F89" s="222" t="s">
        <v>501</v>
      </c>
      <c r="G89" s="219"/>
      <c r="H89" s="223">
        <v>85.859999999999999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146</v>
      </c>
      <c r="AU89" s="229" t="s">
        <v>86</v>
      </c>
      <c r="AV89" s="13" t="s">
        <v>86</v>
      </c>
      <c r="AW89" s="13" t="s">
        <v>36</v>
      </c>
      <c r="AX89" s="13" t="s">
        <v>83</v>
      </c>
      <c r="AY89" s="229" t="s">
        <v>133</v>
      </c>
    </row>
    <row r="90" s="2" customFormat="1" ht="24.15" customHeight="1">
      <c r="A90" s="37"/>
      <c r="B90" s="38"/>
      <c r="C90" s="240" t="s">
        <v>86</v>
      </c>
      <c r="D90" s="240" t="s">
        <v>214</v>
      </c>
      <c r="E90" s="241" t="s">
        <v>502</v>
      </c>
      <c r="F90" s="242" t="s">
        <v>503</v>
      </c>
      <c r="G90" s="243" t="s">
        <v>160</v>
      </c>
      <c r="H90" s="244">
        <v>87.576999999999998</v>
      </c>
      <c r="I90" s="245"/>
      <c r="J90" s="246">
        <f>ROUND(I90*H90,2)</f>
        <v>0</v>
      </c>
      <c r="K90" s="242" t="s">
        <v>139</v>
      </c>
      <c r="L90" s="247"/>
      <c r="M90" s="248" t="s">
        <v>19</v>
      </c>
      <c r="N90" s="249" t="s">
        <v>46</v>
      </c>
      <c r="O90" s="83"/>
      <c r="P90" s="214">
        <f>O90*H90</f>
        <v>0</v>
      </c>
      <c r="Q90" s="214">
        <v>0.00019000000000000001</v>
      </c>
      <c r="R90" s="214">
        <f>Q90*H90</f>
        <v>0.016639629999999999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504</v>
      </c>
      <c r="AT90" s="216" t="s">
        <v>214</v>
      </c>
      <c r="AU90" s="216" t="s">
        <v>86</v>
      </c>
      <c r="AY90" s="16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83</v>
      </c>
      <c r="BK90" s="217">
        <f>ROUND(I90*H90,2)</f>
        <v>0</v>
      </c>
      <c r="BL90" s="16" t="s">
        <v>504</v>
      </c>
      <c r="BM90" s="216" t="s">
        <v>505</v>
      </c>
    </row>
    <row r="91" s="13" customFormat="1">
      <c r="A91" s="13"/>
      <c r="B91" s="218"/>
      <c r="C91" s="219"/>
      <c r="D91" s="220" t="s">
        <v>146</v>
      </c>
      <c r="E91" s="219"/>
      <c r="F91" s="222" t="s">
        <v>506</v>
      </c>
      <c r="G91" s="219"/>
      <c r="H91" s="223">
        <v>87.576999999999998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146</v>
      </c>
      <c r="AU91" s="229" t="s">
        <v>86</v>
      </c>
      <c r="AV91" s="13" t="s">
        <v>86</v>
      </c>
      <c r="AW91" s="13" t="s">
        <v>4</v>
      </c>
      <c r="AX91" s="13" t="s">
        <v>83</v>
      </c>
      <c r="AY91" s="229" t="s">
        <v>133</v>
      </c>
    </row>
    <row r="92" s="2" customFormat="1" ht="37.8" customHeight="1">
      <c r="A92" s="37"/>
      <c r="B92" s="38"/>
      <c r="C92" s="205" t="s">
        <v>148</v>
      </c>
      <c r="D92" s="205" t="s">
        <v>135</v>
      </c>
      <c r="E92" s="206" t="s">
        <v>507</v>
      </c>
      <c r="F92" s="207" t="s">
        <v>508</v>
      </c>
      <c r="G92" s="208" t="s">
        <v>160</v>
      </c>
      <c r="H92" s="209">
        <v>85.859999999999999</v>
      </c>
      <c r="I92" s="210"/>
      <c r="J92" s="211">
        <f>ROUND(I92*H92,2)</f>
        <v>0</v>
      </c>
      <c r="K92" s="207" t="s">
        <v>139</v>
      </c>
      <c r="L92" s="43"/>
      <c r="M92" s="212" t="s">
        <v>19</v>
      </c>
      <c r="N92" s="213" t="s">
        <v>46</v>
      </c>
      <c r="O92" s="83"/>
      <c r="P92" s="214">
        <f>O92*H92</f>
        <v>0</v>
      </c>
      <c r="Q92" s="214">
        <v>6.9999999999999994E-05</v>
      </c>
      <c r="R92" s="214">
        <f>Q92*H92</f>
        <v>0.0060101999999999994</v>
      </c>
      <c r="S92" s="214">
        <v>0</v>
      </c>
      <c r="T92" s="21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499</v>
      </c>
      <c r="AT92" s="216" t="s">
        <v>135</v>
      </c>
      <c r="AU92" s="216" t="s">
        <v>86</v>
      </c>
      <c r="AY92" s="16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83</v>
      </c>
      <c r="BK92" s="217">
        <f>ROUND(I92*H92,2)</f>
        <v>0</v>
      </c>
      <c r="BL92" s="16" t="s">
        <v>499</v>
      </c>
      <c r="BM92" s="216" t="s">
        <v>509</v>
      </c>
    </row>
    <row r="93" s="13" customFormat="1">
      <c r="A93" s="13"/>
      <c r="B93" s="218"/>
      <c r="C93" s="219"/>
      <c r="D93" s="220" t="s">
        <v>146</v>
      </c>
      <c r="E93" s="221" t="s">
        <v>19</v>
      </c>
      <c r="F93" s="222" t="s">
        <v>510</v>
      </c>
      <c r="G93" s="219"/>
      <c r="H93" s="223">
        <v>85.859999999999999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146</v>
      </c>
      <c r="AU93" s="229" t="s">
        <v>86</v>
      </c>
      <c r="AV93" s="13" t="s">
        <v>86</v>
      </c>
      <c r="AW93" s="13" t="s">
        <v>36</v>
      </c>
      <c r="AX93" s="13" t="s">
        <v>83</v>
      </c>
      <c r="AY93" s="229" t="s">
        <v>133</v>
      </c>
    </row>
    <row r="94" s="12" customFormat="1" ht="22.8" customHeight="1">
      <c r="A94" s="12"/>
      <c r="B94" s="189"/>
      <c r="C94" s="190"/>
      <c r="D94" s="191" t="s">
        <v>74</v>
      </c>
      <c r="E94" s="203" t="s">
        <v>511</v>
      </c>
      <c r="F94" s="203" t="s">
        <v>512</v>
      </c>
      <c r="G94" s="190"/>
      <c r="H94" s="190"/>
      <c r="I94" s="193"/>
      <c r="J94" s="204">
        <f>BK94</f>
        <v>0</v>
      </c>
      <c r="K94" s="190"/>
      <c r="L94" s="195"/>
      <c r="M94" s="196"/>
      <c r="N94" s="197"/>
      <c r="O94" s="197"/>
      <c r="P94" s="198">
        <f>SUM(P95:P125)</f>
        <v>0</v>
      </c>
      <c r="Q94" s="197"/>
      <c r="R94" s="198">
        <f>SUM(R95:R125)</f>
        <v>0.32727999999999996</v>
      </c>
      <c r="S94" s="197"/>
      <c r="T94" s="199">
        <f>SUM(T95:T125)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0" t="s">
        <v>148</v>
      </c>
      <c r="AT94" s="201" t="s">
        <v>74</v>
      </c>
      <c r="AU94" s="201" t="s">
        <v>83</v>
      </c>
      <c r="AY94" s="200" t="s">
        <v>133</v>
      </c>
      <c r="BK94" s="202">
        <f>SUM(BK95:BK125)</f>
        <v>0</v>
      </c>
    </row>
    <row r="95" s="2" customFormat="1" ht="24.15" customHeight="1">
      <c r="A95" s="37"/>
      <c r="B95" s="38"/>
      <c r="C95" s="205" t="s">
        <v>140</v>
      </c>
      <c r="D95" s="205" t="s">
        <v>135</v>
      </c>
      <c r="E95" s="206" t="s">
        <v>513</v>
      </c>
      <c r="F95" s="207" t="s">
        <v>514</v>
      </c>
      <c r="G95" s="208" t="s">
        <v>138</v>
      </c>
      <c r="H95" s="209">
        <v>2</v>
      </c>
      <c r="I95" s="210"/>
      <c r="J95" s="211">
        <f>ROUND(I95*H95,2)</f>
        <v>0</v>
      </c>
      <c r="K95" s="207" t="s">
        <v>19</v>
      </c>
      <c r="L95" s="43"/>
      <c r="M95" s="212" t="s">
        <v>19</v>
      </c>
      <c r="N95" s="213" t="s">
        <v>46</v>
      </c>
      <c r="O95" s="83"/>
      <c r="P95" s="214">
        <f>O95*H95</f>
        <v>0</v>
      </c>
      <c r="Q95" s="214">
        <v>2.0000000000000002E-05</v>
      </c>
      <c r="R95" s="214">
        <f>Q95*H95</f>
        <v>4.0000000000000003E-05</v>
      </c>
      <c r="S95" s="214">
        <v>0</v>
      </c>
      <c r="T95" s="21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6" t="s">
        <v>499</v>
      </c>
      <c r="AT95" s="216" t="s">
        <v>135</v>
      </c>
      <c r="AU95" s="216" t="s">
        <v>86</v>
      </c>
      <c r="AY95" s="16" t="s">
        <v>133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6" t="s">
        <v>83</v>
      </c>
      <c r="BK95" s="217">
        <f>ROUND(I95*H95,2)</f>
        <v>0</v>
      </c>
      <c r="BL95" s="16" t="s">
        <v>499</v>
      </c>
      <c r="BM95" s="216" t="s">
        <v>86</v>
      </c>
    </row>
    <row r="96" s="2" customFormat="1" ht="24.15" customHeight="1">
      <c r="A96" s="37"/>
      <c r="B96" s="38"/>
      <c r="C96" s="205" t="s">
        <v>157</v>
      </c>
      <c r="D96" s="205" t="s">
        <v>135</v>
      </c>
      <c r="E96" s="206" t="s">
        <v>515</v>
      </c>
      <c r="F96" s="207" t="s">
        <v>516</v>
      </c>
      <c r="G96" s="208" t="s">
        <v>138</v>
      </c>
      <c r="H96" s="209">
        <v>8</v>
      </c>
      <c r="I96" s="210"/>
      <c r="J96" s="211">
        <f>ROUND(I96*H96,2)</f>
        <v>0</v>
      </c>
      <c r="K96" s="207" t="s">
        <v>19</v>
      </c>
      <c r="L96" s="43"/>
      <c r="M96" s="212" t="s">
        <v>19</v>
      </c>
      <c r="N96" s="213" t="s">
        <v>46</v>
      </c>
      <c r="O96" s="83"/>
      <c r="P96" s="214">
        <f>O96*H96</f>
        <v>0</v>
      </c>
      <c r="Q96" s="214">
        <v>0.00014999999999999999</v>
      </c>
      <c r="R96" s="214">
        <f>Q96*H96</f>
        <v>0.0011999999999999999</v>
      </c>
      <c r="S96" s="214">
        <v>0</v>
      </c>
      <c r="T96" s="215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6" t="s">
        <v>499</v>
      </c>
      <c r="AT96" s="216" t="s">
        <v>135</v>
      </c>
      <c r="AU96" s="216" t="s">
        <v>86</v>
      </c>
      <c r="AY96" s="16" t="s">
        <v>133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6" t="s">
        <v>83</v>
      </c>
      <c r="BK96" s="217">
        <f>ROUND(I96*H96,2)</f>
        <v>0</v>
      </c>
      <c r="BL96" s="16" t="s">
        <v>499</v>
      </c>
      <c r="BM96" s="216" t="s">
        <v>140</v>
      </c>
    </row>
    <row r="97" s="2" customFormat="1" ht="24.15" customHeight="1">
      <c r="A97" s="37"/>
      <c r="B97" s="38"/>
      <c r="C97" s="205" t="s">
        <v>164</v>
      </c>
      <c r="D97" s="205" t="s">
        <v>135</v>
      </c>
      <c r="E97" s="206" t="s">
        <v>517</v>
      </c>
      <c r="F97" s="207" t="s">
        <v>518</v>
      </c>
      <c r="G97" s="208" t="s">
        <v>138</v>
      </c>
      <c r="H97" s="209">
        <v>4</v>
      </c>
      <c r="I97" s="210"/>
      <c r="J97" s="211">
        <f>ROUND(I97*H97,2)</f>
        <v>0</v>
      </c>
      <c r="K97" s="207" t="s">
        <v>19</v>
      </c>
      <c r="L97" s="43"/>
      <c r="M97" s="212" t="s">
        <v>19</v>
      </c>
      <c r="N97" s="213" t="s">
        <v>46</v>
      </c>
      <c r="O97" s="83"/>
      <c r="P97" s="214">
        <f>O97*H97</f>
        <v>0</v>
      </c>
      <c r="Q97" s="214">
        <v>0.00014999999999999999</v>
      </c>
      <c r="R97" s="214">
        <f>Q97*H97</f>
        <v>0.00059999999999999995</v>
      </c>
      <c r="S97" s="214">
        <v>0</v>
      </c>
      <c r="T97" s="215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6" t="s">
        <v>499</v>
      </c>
      <c r="AT97" s="216" t="s">
        <v>135</v>
      </c>
      <c r="AU97" s="216" t="s">
        <v>86</v>
      </c>
      <c r="AY97" s="16" t="s">
        <v>133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6" t="s">
        <v>83</v>
      </c>
      <c r="BK97" s="217">
        <f>ROUND(I97*H97,2)</f>
        <v>0</v>
      </c>
      <c r="BL97" s="16" t="s">
        <v>499</v>
      </c>
      <c r="BM97" s="216" t="s">
        <v>164</v>
      </c>
    </row>
    <row r="98" s="2" customFormat="1" ht="24.15" customHeight="1">
      <c r="A98" s="37"/>
      <c r="B98" s="38"/>
      <c r="C98" s="205" t="s">
        <v>169</v>
      </c>
      <c r="D98" s="205" t="s">
        <v>135</v>
      </c>
      <c r="E98" s="206" t="s">
        <v>519</v>
      </c>
      <c r="F98" s="207" t="s">
        <v>520</v>
      </c>
      <c r="G98" s="208" t="s">
        <v>138</v>
      </c>
      <c r="H98" s="209">
        <v>16</v>
      </c>
      <c r="I98" s="210"/>
      <c r="J98" s="211">
        <f>ROUND(I98*H98,2)</f>
        <v>0</v>
      </c>
      <c r="K98" s="207" t="s">
        <v>19</v>
      </c>
      <c r="L98" s="43"/>
      <c r="M98" s="212" t="s">
        <v>19</v>
      </c>
      <c r="N98" s="213" t="s">
        <v>46</v>
      </c>
      <c r="O98" s="83"/>
      <c r="P98" s="214">
        <f>O98*H98</f>
        <v>0</v>
      </c>
      <c r="Q98" s="214">
        <v>0.00014999999999999999</v>
      </c>
      <c r="R98" s="214">
        <f>Q98*H98</f>
        <v>0.0023999999999999998</v>
      </c>
      <c r="S98" s="214">
        <v>0</v>
      </c>
      <c r="T98" s="21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16" t="s">
        <v>499</v>
      </c>
      <c r="AT98" s="216" t="s">
        <v>135</v>
      </c>
      <c r="AU98" s="216" t="s">
        <v>86</v>
      </c>
      <c r="AY98" s="16" t="s">
        <v>133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6" t="s">
        <v>83</v>
      </c>
      <c r="BK98" s="217">
        <f>ROUND(I98*H98,2)</f>
        <v>0</v>
      </c>
      <c r="BL98" s="16" t="s">
        <v>499</v>
      </c>
      <c r="BM98" s="216" t="s">
        <v>174</v>
      </c>
    </row>
    <row r="99" s="2" customFormat="1" ht="14.4" customHeight="1">
      <c r="A99" s="37"/>
      <c r="B99" s="38"/>
      <c r="C99" s="205" t="s">
        <v>174</v>
      </c>
      <c r="D99" s="205" t="s">
        <v>135</v>
      </c>
      <c r="E99" s="206" t="s">
        <v>521</v>
      </c>
      <c r="F99" s="207" t="s">
        <v>522</v>
      </c>
      <c r="G99" s="208" t="s">
        <v>138</v>
      </c>
      <c r="H99" s="209">
        <v>2</v>
      </c>
      <c r="I99" s="210"/>
      <c r="J99" s="211">
        <f>ROUND(I99*H99,2)</f>
        <v>0</v>
      </c>
      <c r="K99" s="207" t="s">
        <v>19</v>
      </c>
      <c r="L99" s="43"/>
      <c r="M99" s="212" t="s">
        <v>19</v>
      </c>
      <c r="N99" s="213" t="s">
        <v>46</v>
      </c>
      <c r="O99" s="83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6" t="s">
        <v>499</v>
      </c>
      <c r="AT99" s="216" t="s">
        <v>135</v>
      </c>
      <c r="AU99" s="216" t="s">
        <v>86</v>
      </c>
      <c r="AY99" s="16" t="s">
        <v>133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6" t="s">
        <v>83</v>
      </c>
      <c r="BK99" s="217">
        <f>ROUND(I99*H99,2)</f>
        <v>0</v>
      </c>
      <c r="BL99" s="16" t="s">
        <v>499</v>
      </c>
      <c r="BM99" s="216" t="s">
        <v>185</v>
      </c>
    </row>
    <row r="100" s="2" customFormat="1" ht="24.15" customHeight="1">
      <c r="A100" s="37"/>
      <c r="B100" s="38"/>
      <c r="C100" s="205" t="s">
        <v>179</v>
      </c>
      <c r="D100" s="205" t="s">
        <v>135</v>
      </c>
      <c r="E100" s="206" t="s">
        <v>523</v>
      </c>
      <c r="F100" s="207" t="s">
        <v>524</v>
      </c>
      <c r="G100" s="208" t="s">
        <v>138</v>
      </c>
      <c r="H100" s="209">
        <v>6</v>
      </c>
      <c r="I100" s="210"/>
      <c r="J100" s="211">
        <f>ROUND(I100*H100,2)</f>
        <v>0</v>
      </c>
      <c r="K100" s="207" t="s">
        <v>19</v>
      </c>
      <c r="L100" s="43"/>
      <c r="M100" s="212" t="s">
        <v>19</v>
      </c>
      <c r="N100" s="213" t="s">
        <v>46</v>
      </c>
      <c r="O100" s="83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16" t="s">
        <v>499</v>
      </c>
      <c r="AT100" s="216" t="s">
        <v>135</v>
      </c>
      <c r="AU100" s="216" t="s">
        <v>86</v>
      </c>
      <c r="AY100" s="16" t="s">
        <v>133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6" t="s">
        <v>83</v>
      </c>
      <c r="BK100" s="217">
        <f>ROUND(I100*H100,2)</f>
        <v>0</v>
      </c>
      <c r="BL100" s="16" t="s">
        <v>499</v>
      </c>
      <c r="BM100" s="216" t="s">
        <v>200</v>
      </c>
    </row>
    <row r="101" s="2" customFormat="1" ht="24.15" customHeight="1">
      <c r="A101" s="37"/>
      <c r="B101" s="38"/>
      <c r="C101" s="205" t="s">
        <v>185</v>
      </c>
      <c r="D101" s="205" t="s">
        <v>135</v>
      </c>
      <c r="E101" s="206" t="s">
        <v>525</v>
      </c>
      <c r="F101" s="207" t="s">
        <v>526</v>
      </c>
      <c r="G101" s="208" t="s">
        <v>527</v>
      </c>
      <c r="H101" s="209">
        <v>2</v>
      </c>
      <c r="I101" s="210"/>
      <c r="J101" s="211">
        <f>ROUND(I101*H101,2)</f>
        <v>0</v>
      </c>
      <c r="K101" s="207" t="s">
        <v>19</v>
      </c>
      <c r="L101" s="43"/>
      <c r="M101" s="212" t="s">
        <v>19</v>
      </c>
      <c r="N101" s="213" t="s">
        <v>46</v>
      </c>
      <c r="O101" s="83"/>
      <c r="P101" s="214">
        <f>O101*H101</f>
        <v>0</v>
      </c>
      <c r="Q101" s="214">
        <v>0.0044600000000000004</v>
      </c>
      <c r="R101" s="214">
        <f>Q101*H101</f>
        <v>0.0089200000000000008</v>
      </c>
      <c r="S101" s="214">
        <v>0</v>
      </c>
      <c r="T101" s="215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16" t="s">
        <v>499</v>
      </c>
      <c r="AT101" s="216" t="s">
        <v>135</v>
      </c>
      <c r="AU101" s="216" t="s">
        <v>86</v>
      </c>
      <c r="AY101" s="16" t="s">
        <v>133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6" t="s">
        <v>83</v>
      </c>
      <c r="BK101" s="217">
        <f>ROUND(I101*H101,2)</f>
        <v>0</v>
      </c>
      <c r="BL101" s="16" t="s">
        <v>499</v>
      </c>
      <c r="BM101" s="216" t="s">
        <v>213</v>
      </c>
    </row>
    <row r="102" s="2" customFormat="1" ht="24.15" customHeight="1">
      <c r="A102" s="37"/>
      <c r="B102" s="38"/>
      <c r="C102" s="205" t="s">
        <v>196</v>
      </c>
      <c r="D102" s="205" t="s">
        <v>135</v>
      </c>
      <c r="E102" s="206" t="s">
        <v>528</v>
      </c>
      <c r="F102" s="207" t="s">
        <v>529</v>
      </c>
      <c r="G102" s="208" t="s">
        <v>527</v>
      </c>
      <c r="H102" s="209">
        <v>2</v>
      </c>
      <c r="I102" s="210"/>
      <c r="J102" s="211">
        <f>ROUND(I102*H102,2)</f>
        <v>0</v>
      </c>
      <c r="K102" s="207" t="s">
        <v>19</v>
      </c>
      <c r="L102" s="43"/>
      <c r="M102" s="212" t="s">
        <v>19</v>
      </c>
      <c r="N102" s="213" t="s">
        <v>46</v>
      </c>
      <c r="O102" s="83"/>
      <c r="P102" s="214">
        <f>O102*H102</f>
        <v>0</v>
      </c>
      <c r="Q102" s="214">
        <v>0.0070400000000000003</v>
      </c>
      <c r="R102" s="214">
        <f>Q102*H102</f>
        <v>0.014080000000000001</v>
      </c>
      <c r="S102" s="214">
        <v>0</v>
      </c>
      <c r="T102" s="21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6" t="s">
        <v>499</v>
      </c>
      <c r="AT102" s="216" t="s">
        <v>135</v>
      </c>
      <c r="AU102" s="216" t="s">
        <v>86</v>
      </c>
      <c r="AY102" s="16" t="s">
        <v>133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6" t="s">
        <v>83</v>
      </c>
      <c r="BK102" s="217">
        <f>ROUND(I102*H102,2)</f>
        <v>0</v>
      </c>
      <c r="BL102" s="16" t="s">
        <v>499</v>
      </c>
      <c r="BM102" s="216" t="s">
        <v>227</v>
      </c>
    </row>
    <row r="103" s="2" customFormat="1" ht="24.15" customHeight="1">
      <c r="A103" s="37"/>
      <c r="B103" s="38"/>
      <c r="C103" s="205" t="s">
        <v>200</v>
      </c>
      <c r="D103" s="205" t="s">
        <v>135</v>
      </c>
      <c r="E103" s="206" t="s">
        <v>530</v>
      </c>
      <c r="F103" s="207" t="s">
        <v>531</v>
      </c>
      <c r="G103" s="208" t="s">
        <v>527</v>
      </c>
      <c r="H103" s="209">
        <v>4</v>
      </c>
      <c r="I103" s="210"/>
      <c r="J103" s="211">
        <f>ROUND(I103*H103,2)</f>
        <v>0</v>
      </c>
      <c r="K103" s="207" t="s">
        <v>19</v>
      </c>
      <c r="L103" s="43"/>
      <c r="M103" s="212" t="s">
        <v>19</v>
      </c>
      <c r="N103" s="213" t="s">
        <v>46</v>
      </c>
      <c r="O103" s="83"/>
      <c r="P103" s="214">
        <f>O103*H103</f>
        <v>0</v>
      </c>
      <c r="Q103" s="214">
        <v>0.0093900000000000008</v>
      </c>
      <c r="R103" s="214">
        <f>Q103*H103</f>
        <v>0.037560000000000003</v>
      </c>
      <c r="S103" s="214">
        <v>0</v>
      </c>
      <c r="T103" s="215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216" t="s">
        <v>499</v>
      </c>
      <c r="AT103" s="216" t="s">
        <v>135</v>
      </c>
      <c r="AU103" s="216" t="s">
        <v>86</v>
      </c>
      <c r="AY103" s="16" t="s">
        <v>133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6" t="s">
        <v>83</v>
      </c>
      <c r="BK103" s="217">
        <f>ROUND(I103*H103,2)</f>
        <v>0</v>
      </c>
      <c r="BL103" s="16" t="s">
        <v>499</v>
      </c>
      <c r="BM103" s="216" t="s">
        <v>237</v>
      </c>
    </row>
    <row r="104" s="2" customFormat="1" ht="24.15" customHeight="1">
      <c r="A104" s="37"/>
      <c r="B104" s="38"/>
      <c r="C104" s="240" t="s">
        <v>208</v>
      </c>
      <c r="D104" s="240" t="s">
        <v>214</v>
      </c>
      <c r="E104" s="241" t="s">
        <v>532</v>
      </c>
      <c r="F104" s="242" t="s">
        <v>533</v>
      </c>
      <c r="G104" s="243" t="s">
        <v>138</v>
      </c>
      <c r="H104" s="244">
        <v>2</v>
      </c>
      <c r="I104" s="245"/>
      <c r="J104" s="246">
        <f>ROUND(I104*H104,2)</f>
        <v>0</v>
      </c>
      <c r="K104" s="242" t="s">
        <v>19</v>
      </c>
      <c r="L104" s="247"/>
      <c r="M104" s="248" t="s">
        <v>19</v>
      </c>
      <c r="N104" s="249" t="s">
        <v>46</v>
      </c>
      <c r="O104" s="83"/>
      <c r="P104" s="214">
        <f>O104*H104</f>
        <v>0</v>
      </c>
      <c r="Q104" s="214">
        <v>0.014999999999999999</v>
      </c>
      <c r="R104" s="214">
        <f>Q104*H104</f>
        <v>0.029999999999999999</v>
      </c>
      <c r="S104" s="214">
        <v>0</v>
      </c>
      <c r="T104" s="215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216" t="s">
        <v>534</v>
      </c>
      <c r="AT104" s="216" t="s">
        <v>214</v>
      </c>
      <c r="AU104" s="216" t="s">
        <v>86</v>
      </c>
      <c r="AY104" s="16" t="s">
        <v>133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6" t="s">
        <v>83</v>
      </c>
      <c r="BK104" s="217">
        <f>ROUND(I104*H104,2)</f>
        <v>0</v>
      </c>
      <c r="BL104" s="16" t="s">
        <v>499</v>
      </c>
      <c r="BM104" s="216" t="s">
        <v>250</v>
      </c>
    </row>
    <row r="105" s="2" customFormat="1" ht="24.15" customHeight="1">
      <c r="A105" s="37"/>
      <c r="B105" s="38"/>
      <c r="C105" s="240" t="s">
        <v>213</v>
      </c>
      <c r="D105" s="240" t="s">
        <v>214</v>
      </c>
      <c r="E105" s="241" t="s">
        <v>535</v>
      </c>
      <c r="F105" s="242" t="s">
        <v>536</v>
      </c>
      <c r="G105" s="243" t="s">
        <v>138</v>
      </c>
      <c r="H105" s="244">
        <v>2</v>
      </c>
      <c r="I105" s="245"/>
      <c r="J105" s="246">
        <f>ROUND(I105*H105,2)</f>
        <v>0</v>
      </c>
      <c r="K105" s="242" t="s">
        <v>19</v>
      </c>
      <c r="L105" s="247"/>
      <c r="M105" s="248" t="s">
        <v>19</v>
      </c>
      <c r="N105" s="249" t="s">
        <v>46</v>
      </c>
      <c r="O105" s="83"/>
      <c r="P105" s="214">
        <f>O105*H105</f>
        <v>0</v>
      </c>
      <c r="Q105" s="214">
        <v>0.014999999999999999</v>
      </c>
      <c r="R105" s="214">
        <f>Q105*H105</f>
        <v>0.029999999999999999</v>
      </c>
      <c r="S105" s="214">
        <v>0</v>
      </c>
      <c r="T105" s="21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6" t="s">
        <v>534</v>
      </c>
      <c r="AT105" s="216" t="s">
        <v>214</v>
      </c>
      <c r="AU105" s="216" t="s">
        <v>86</v>
      </c>
      <c r="AY105" s="16" t="s">
        <v>133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6" t="s">
        <v>83</v>
      </c>
      <c r="BK105" s="217">
        <f>ROUND(I105*H105,2)</f>
        <v>0</v>
      </c>
      <c r="BL105" s="16" t="s">
        <v>499</v>
      </c>
      <c r="BM105" s="216" t="s">
        <v>258</v>
      </c>
    </row>
    <row r="106" s="2" customFormat="1" ht="24.15" customHeight="1">
      <c r="A106" s="37"/>
      <c r="B106" s="38"/>
      <c r="C106" s="240" t="s">
        <v>8</v>
      </c>
      <c r="D106" s="240" t="s">
        <v>214</v>
      </c>
      <c r="E106" s="241" t="s">
        <v>537</v>
      </c>
      <c r="F106" s="242" t="s">
        <v>538</v>
      </c>
      <c r="G106" s="243" t="s">
        <v>138</v>
      </c>
      <c r="H106" s="244">
        <v>2</v>
      </c>
      <c r="I106" s="245"/>
      <c r="J106" s="246">
        <f>ROUND(I106*H106,2)</f>
        <v>0</v>
      </c>
      <c r="K106" s="242" t="s">
        <v>19</v>
      </c>
      <c r="L106" s="247"/>
      <c r="M106" s="248" t="s">
        <v>19</v>
      </c>
      <c r="N106" s="249" t="s">
        <v>46</v>
      </c>
      <c r="O106" s="83"/>
      <c r="P106" s="214">
        <f>O106*H106</f>
        <v>0</v>
      </c>
      <c r="Q106" s="214">
        <v>0.014999999999999999</v>
      </c>
      <c r="R106" s="214">
        <f>Q106*H106</f>
        <v>0.029999999999999999</v>
      </c>
      <c r="S106" s="214">
        <v>0</v>
      </c>
      <c r="T106" s="215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216" t="s">
        <v>534</v>
      </c>
      <c r="AT106" s="216" t="s">
        <v>214</v>
      </c>
      <c r="AU106" s="216" t="s">
        <v>86</v>
      </c>
      <c r="AY106" s="16" t="s">
        <v>133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6" t="s">
        <v>83</v>
      </c>
      <c r="BK106" s="217">
        <f>ROUND(I106*H106,2)</f>
        <v>0</v>
      </c>
      <c r="BL106" s="16" t="s">
        <v>499</v>
      </c>
      <c r="BM106" s="216" t="s">
        <v>269</v>
      </c>
    </row>
    <row r="107" s="2" customFormat="1" ht="24.15" customHeight="1">
      <c r="A107" s="37"/>
      <c r="B107" s="38"/>
      <c r="C107" s="240" t="s">
        <v>227</v>
      </c>
      <c r="D107" s="240" t="s">
        <v>214</v>
      </c>
      <c r="E107" s="241" t="s">
        <v>539</v>
      </c>
      <c r="F107" s="242" t="s">
        <v>540</v>
      </c>
      <c r="G107" s="243" t="s">
        <v>138</v>
      </c>
      <c r="H107" s="244">
        <v>2</v>
      </c>
      <c r="I107" s="245"/>
      <c r="J107" s="246">
        <f>ROUND(I107*H107,2)</f>
        <v>0</v>
      </c>
      <c r="K107" s="242" t="s">
        <v>19</v>
      </c>
      <c r="L107" s="247"/>
      <c r="M107" s="248" t="s">
        <v>19</v>
      </c>
      <c r="N107" s="249" t="s">
        <v>46</v>
      </c>
      <c r="O107" s="83"/>
      <c r="P107" s="214">
        <f>O107*H107</f>
        <v>0</v>
      </c>
      <c r="Q107" s="214">
        <v>0.014999999999999999</v>
      </c>
      <c r="R107" s="214">
        <f>Q107*H107</f>
        <v>0.029999999999999999</v>
      </c>
      <c r="S107" s="214">
        <v>0</v>
      </c>
      <c r="T107" s="215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6" t="s">
        <v>534</v>
      </c>
      <c r="AT107" s="216" t="s">
        <v>214</v>
      </c>
      <c r="AU107" s="216" t="s">
        <v>86</v>
      </c>
      <c r="AY107" s="16" t="s">
        <v>133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6" t="s">
        <v>83</v>
      </c>
      <c r="BK107" s="217">
        <f>ROUND(I107*H107,2)</f>
        <v>0</v>
      </c>
      <c r="BL107" s="16" t="s">
        <v>499</v>
      </c>
      <c r="BM107" s="216" t="s">
        <v>279</v>
      </c>
    </row>
    <row r="108" s="2" customFormat="1" ht="24.15" customHeight="1">
      <c r="A108" s="37"/>
      <c r="B108" s="38"/>
      <c r="C108" s="240" t="s">
        <v>232</v>
      </c>
      <c r="D108" s="240" t="s">
        <v>214</v>
      </c>
      <c r="E108" s="241" t="s">
        <v>541</v>
      </c>
      <c r="F108" s="242" t="s">
        <v>542</v>
      </c>
      <c r="G108" s="243" t="s">
        <v>138</v>
      </c>
      <c r="H108" s="244">
        <v>4</v>
      </c>
      <c r="I108" s="245"/>
      <c r="J108" s="246">
        <f>ROUND(I108*H108,2)</f>
        <v>0</v>
      </c>
      <c r="K108" s="242" t="s">
        <v>19</v>
      </c>
      <c r="L108" s="247"/>
      <c r="M108" s="248" t="s">
        <v>19</v>
      </c>
      <c r="N108" s="249" t="s">
        <v>46</v>
      </c>
      <c r="O108" s="83"/>
      <c r="P108" s="214">
        <f>O108*H108</f>
        <v>0</v>
      </c>
      <c r="Q108" s="214">
        <v>0.014999999999999999</v>
      </c>
      <c r="R108" s="214">
        <f>Q108*H108</f>
        <v>0.059999999999999998</v>
      </c>
      <c r="S108" s="214">
        <v>0</v>
      </c>
      <c r="T108" s="21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16" t="s">
        <v>534</v>
      </c>
      <c r="AT108" s="216" t="s">
        <v>214</v>
      </c>
      <c r="AU108" s="216" t="s">
        <v>86</v>
      </c>
      <c r="AY108" s="16" t="s">
        <v>133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6" t="s">
        <v>83</v>
      </c>
      <c r="BK108" s="217">
        <f>ROUND(I108*H108,2)</f>
        <v>0</v>
      </c>
      <c r="BL108" s="16" t="s">
        <v>499</v>
      </c>
      <c r="BM108" s="216" t="s">
        <v>290</v>
      </c>
    </row>
    <row r="109" s="2" customFormat="1" ht="14.4" customHeight="1">
      <c r="A109" s="37"/>
      <c r="B109" s="38"/>
      <c r="C109" s="205" t="s">
        <v>237</v>
      </c>
      <c r="D109" s="205" t="s">
        <v>135</v>
      </c>
      <c r="E109" s="206" t="s">
        <v>543</v>
      </c>
      <c r="F109" s="207" t="s">
        <v>544</v>
      </c>
      <c r="G109" s="208" t="s">
        <v>545</v>
      </c>
      <c r="H109" s="209">
        <v>1</v>
      </c>
      <c r="I109" s="210"/>
      <c r="J109" s="211">
        <f>ROUND(I109*H109,2)</f>
        <v>0</v>
      </c>
      <c r="K109" s="207" t="s">
        <v>19</v>
      </c>
      <c r="L109" s="43"/>
      <c r="M109" s="212" t="s">
        <v>19</v>
      </c>
      <c r="N109" s="213" t="s">
        <v>46</v>
      </c>
      <c r="O109" s="83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6" t="s">
        <v>499</v>
      </c>
      <c r="AT109" s="216" t="s">
        <v>135</v>
      </c>
      <c r="AU109" s="216" t="s">
        <v>86</v>
      </c>
      <c r="AY109" s="16" t="s">
        <v>133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6" t="s">
        <v>83</v>
      </c>
      <c r="BK109" s="217">
        <f>ROUND(I109*H109,2)</f>
        <v>0</v>
      </c>
      <c r="BL109" s="16" t="s">
        <v>499</v>
      </c>
      <c r="BM109" s="216" t="s">
        <v>301</v>
      </c>
    </row>
    <row r="110" s="2" customFormat="1" ht="14.4" customHeight="1">
      <c r="A110" s="37"/>
      <c r="B110" s="38"/>
      <c r="C110" s="205" t="s">
        <v>245</v>
      </c>
      <c r="D110" s="205" t="s">
        <v>135</v>
      </c>
      <c r="E110" s="206" t="s">
        <v>546</v>
      </c>
      <c r="F110" s="207" t="s">
        <v>547</v>
      </c>
      <c r="G110" s="208" t="s">
        <v>545</v>
      </c>
      <c r="H110" s="209">
        <v>3</v>
      </c>
      <c r="I110" s="210"/>
      <c r="J110" s="211">
        <f>ROUND(I110*H110,2)</f>
        <v>0</v>
      </c>
      <c r="K110" s="207" t="s">
        <v>19</v>
      </c>
      <c r="L110" s="43"/>
      <c r="M110" s="212" t="s">
        <v>19</v>
      </c>
      <c r="N110" s="213" t="s">
        <v>46</v>
      </c>
      <c r="O110" s="83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216" t="s">
        <v>499</v>
      </c>
      <c r="AT110" s="216" t="s">
        <v>135</v>
      </c>
      <c r="AU110" s="216" t="s">
        <v>86</v>
      </c>
      <c r="AY110" s="16" t="s">
        <v>133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6" t="s">
        <v>83</v>
      </c>
      <c r="BK110" s="217">
        <f>ROUND(I110*H110,2)</f>
        <v>0</v>
      </c>
      <c r="BL110" s="16" t="s">
        <v>499</v>
      </c>
      <c r="BM110" s="216" t="s">
        <v>312</v>
      </c>
    </row>
    <row r="111" s="2" customFormat="1" ht="14.4" customHeight="1">
      <c r="A111" s="37"/>
      <c r="B111" s="38"/>
      <c r="C111" s="205" t="s">
        <v>250</v>
      </c>
      <c r="D111" s="205" t="s">
        <v>135</v>
      </c>
      <c r="E111" s="206" t="s">
        <v>548</v>
      </c>
      <c r="F111" s="207" t="s">
        <v>549</v>
      </c>
      <c r="G111" s="208" t="s">
        <v>160</v>
      </c>
      <c r="H111" s="209">
        <v>52</v>
      </c>
      <c r="I111" s="210"/>
      <c r="J111" s="211">
        <f>ROUND(I111*H111,2)</f>
        <v>0</v>
      </c>
      <c r="K111" s="207" t="s">
        <v>19</v>
      </c>
      <c r="L111" s="43"/>
      <c r="M111" s="212" t="s">
        <v>19</v>
      </c>
      <c r="N111" s="213" t="s">
        <v>46</v>
      </c>
      <c r="O111" s="83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16" t="s">
        <v>499</v>
      </c>
      <c r="AT111" s="216" t="s">
        <v>135</v>
      </c>
      <c r="AU111" s="216" t="s">
        <v>86</v>
      </c>
      <c r="AY111" s="16" t="s">
        <v>133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6" t="s">
        <v>83</v>
      </c>
      <c r="BK111" s="217">
        <f>ROUND(I111*H111,2)</f>
        <v>0</v>
      </c>
      <c r="BL111" s="16" t="s">
        <v>499</v>
      </c>
      <c r="BM111" s="216" t="s">
        <v>321</v>
      </c>
    </row>
    <row r="112" s="2" customFormat="1" ht="14.4" customHeight="1">
      <c r="A112" s="37"/>
      <c r="B112" s="38"/>
      <c r="C112" s="205" t="s">
        <v>7</v>
      </c>
      <c r="D112" s="205" t="s">
        <v>135</v>
      </c>
      <c r="E112" s="206" t="s">
        <v>550</v>
      </c>
      <c r="F112" s="207" t="s">
        <v>551</v>
      </c>
      <c r="G112" s="208" t="s">
        <v>160</v>
      </c>
      <c r="H112" s="209">
        <v>156</v>
      </c>
      <c r="I112" s="210"/>
      <c r="J112" s="211">
        <f>ROUND(I112*H112,2)</f>
        <v>0</v>
      </c>
      <c r="K112" s="207" t="s">
        <v>19</v>
      </c>
      <c r="L112" s="43"/>
      <c r="M112" s="212" t="s">
        <v>19</v>
      </c>
      <c r="N112" s="213" t="s">
        <v>46</v>
      </c>
      <c r="O112" s="83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6" t="s">
        <v>499</v>
      </c>
      <c r="AT112" s="216" t="s">
        <v>135</v>
      </c>
      <c r="AU112" s="216" t="s">
        <v>86</v>
      </c>
      <c r="AY112" s="16" t="s">
        <v>133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6" t="s">
        <v>83</v>
      </c>
      <c r="BK112" s="217">
        <f>ROUND(I112*H112,2)</f>
        <v>0</v>
      </c>
      <c r="BL112" s="16" t="s">
        <v>499</v>
      </c>
      <c r="BM112" s="216" t="s">
        <v>331</v>
      </c>
    </row>
    <row r="113" s="2" customFormat="1" ht="24.15" customHeight="1">
      <c r="A113" s="37"/>
      <c r="B113" s="38"/>
      <c r="C113" s="205" t="s">
        <v>258</v>
      </c>
      <c r="D113" s="205" t="s">
        <v>135</v>
      </c>
      <c r="E113" s="206" t="s">
        <v>552</v>
      </c>
      <c r="F113" s="207" t="s">
        <v>553</v>
      </c>
      <c r="G113" s="208" t="s">
        <v>138</v>
      </c>
      <c r="H113" s="209">
        <v>20</v>
      </c>
      <c r="I113" s="210"/>
      <c r="J113" s="211">
        <f>ROUND(I113*H113,2)</f>
        <v>0</v>
      </c>
      <c r="K113" s="207" t="s">
        <v>19</v>
      </c>
      <c r="L113" s="43"/>
      <c r="M113" s="212" t="s">
        <v>19</v>
      </c>
      <c r="N113" s="213" t="s">
        <v>46</v>
      </c>
      <c r="O113" s="83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216" t="s">
        <v>499</v>
      </c>
      <c r="AT113" s="216" t="s">
        <v>135</v>
      </c>
      <c r="AU113" s="216" t="s">
        <v>86</v>
      </c>
      <c r="AY113" s="16" t="s">
        <v>133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6" t="s">
        <v>83</v>
      </c>
      <c r="BK113" s="217">
        <f>ROUND(I113*H113,2)</f>
        <v>0</v>
      </c>
      <c r="BL113" s="16" t="s">
        <v>499</v>
      </c>
      <c r="BM113" s="216" t="s">
        <v>340</v>
      </c>
    </row>
    <row r="114" s="2" customFormat="1" ht="14.4" customHeight="1">
      <c r="A114" s="37"/>
      <c r="B114" s="38"/>
      <c r="C114" s="205" t="s">
        <v>263</v>
      </c>
      <c r="D114" s="205" t="s">
        <v>135</v>
      </c>
      <c r="E114" s="206" t="s">
        <v>554</v>
      </c>
      <c r="F114" s="207" t="s">
        <v>555</v>
      </c>
      <c r="G114" s="208" t="s">
        <v>138</v>
      </c>
      <c r="H114" s="209">
        <v>4</v>
      </c>
      <c r="I114" s="210"/>
      <c r="J114" s="211">
        <f>ROUND(I114*H114,2)</f>
        <v>0</v>
      </c>
      <c r="K114" s="207" t="s">
        <v>19</v>
      </c>
      <c r="L114" s="43"/>
      <c r="M114" s="212" t="s">
        <v>19</v>
      </c>
      <c r="N114" s="213" t="s">
        <v>46</v>
      </c>
      <c r="O114" s="83"/>
      <c r="P114" s="214">
        <f>O114*H114</f>
        <v>0</v>
      </c>
      <c r="Q114" s="214">
        <v>0.0037200000000000002</v>
      </c>
      <c r="R114" s="214">
        <f>Q114*H114</f>
        <v>0.014880000000000001</v>
      </c>
      <c r="S114" s="214">
        <v>0</v>
      </c>
      <c r="T114" s="215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216" t="s">
        <v>499</v>
      </c>
      <c r="AT114" s="216" t="s">
        <v>135</v>
      </c>
      <c r="AU114" s="216" t="s">
        <v>86</v>
      </c>
      <c r="AY114" s="16" t="s">
        <v>133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6" t="s">
        <v>83</v>
      </c>
      <c r="BK114" s="217">
        <f>ROUND(I114*H114,2)</f>
        <v>0</v>
      </c>
      <c r="BL114" s="16" t="s">
        <v>499</v>
      </c>
      <c r="BM114" s="216" t="s">
        <v>356</v>
      </c>
    </row>
    <row r="115" s="2" customFormat="1" ht="24.15" customHeight="1">
      <c r="A115" s="37"/>
      <c r="B115" s="38"/>
      <c r="C115" s="205" t="s">
        <v>269</v>
      </c>
      <c r="D115" s="205" t="s">
        <v>135</v>
      </c>
      <c r="E115" s="206" t="s">
        <v>556</v>
      </c>
      <c r="F115" s="207" t="s">
        <v>557</v>
      </c>
      <c r="G115" s="208" t="s">
        <v>160</v>
      </c>
      <c r="H115" s="209">
        <v>8</v>
      </c>
      <c r="I115" s="210"/>
      <c r="J115" s="211">
        <f>ROUND(I115*H115,2)</f>
        <v>0</v>
      </c>
      <c r="K115" s="207" t="s">
        <v>19</v>
      </c>
      <c r="L115" s="43"/>
      <c r="M115" s="212" t="s">
        <v>19</v>
      </c>
      <c r="N115" s="213" t="s">
        <v>46</v>
      </c>
      <c r="O115" s="83"/>
      <c r="P115" s="214">
        <f>O115*H115</f>
        <v>0</v>
      </c>
      <c r="Q115" s="214">
        <v>0.0059100000000000003</v>
      </c>
      <c r="R115" s="214">
        <f>Q115*H115</f>
        <v>0.047280000000000003</v>
      </c>
      <c r="S115" s="214">
        <v>0</v>
      </c>
      <c r="T115" s="215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6" t="s">
        <v>499</v>
      </c>
      <c r="AT115" s="216" t="s">
        <v>135</v>
      </c>
      <c r="AU115" s="216" t="s">
        <v>86</v>
      </c>
      <c r="AY115" s="16" t="s">
        <v>133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6" t="s">
        <v>83</v>
      </c>
      <c r="BK115" s="217">
        <f>ROUND(I115*H115,2)</f>
        <v>0</v>
      </c>
      <c r="BL115" s="16" t="s">
        <v>499</v>
      </c>
      <c r="BM115" s="216" t="s">
        <v>365</v>
      </c>
    </row>
    <row r="116" s="2" customFormat="1" ht="24.15" customHeight="1">
      <c r="A116" s="37"/>
      <c r="B116" s="38"/>
      <c r="C116" s="205" t="s">
        <v>275</v>
      </c>
      <c r="D116" s="205" t="s">
        <v>135</v>
      </c>
      <c r="E116" s="206" t="s">
        <v>558</v>
      </c>
      <c r="F116" s="207" t="s">
        <v>559</v>
      </c>
      <c r="G116" s="208" t="s">
        <v>160</v>
      </c>
      <c r="H116" s="209">
        <v>4</v>
      </c>
      <c r="I116" s="210"/>
      <c r="J116" s="211">
        <f>ROUND(I116*H116,2)</f>
        <v>0</v>
      </c>
      <c r="K116" s="207" t="s">
        <v>19</v>
      </c>
      <c r="L116" s="43"/>
      <c r="M116" s="212" t="s">
        <v>19</v>
      </c>
      <c r="N116" s="213" t="s">
        <v>46</v>
      </c>
      <c r="O116" s="83"/>
      <c r="P116" s="214">
        <f>O116*H116</f>
        <v>0</v>
      </c>
      <c r="Q116" s="214">
        <v>0.00024000000000000001</v>
      </c>
      <c r="R116" s="214">
        <f>Q116*H116</f>
        <v>0.00096000000000000002</v>
      </c>
      <c r="S116" s="214">
        <v>0</v>
      </c>
      <c r="T116" s="215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216" t="s">
        <v>499</v>
      </c>
      <c r="AT116" s="216" t="s">
        <v>135</v>
      </c>
      <c r="AU116" s="216" t="s">
        <v>86</v>
      </c>
      <c r="AY116" s="16" t="s">
        <v>133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6" t="s">
        <v>83</v>
      </c>
      <c r="BK116" s="217">
        <f>ROUND(I116*H116,2)</f>
        <v>0</v>
      </c>
      <c r="BL116" s="16" t="s">
        <v>499</v>
      </c>
      <c r="BM116" s="216" t="s">
        <v>374</v>
      </c>
    </row>
    <row r="117" s="2" customFormat="1" ht="24.15" customHeight="1">
      <c r="A117" s="37"/>
      <c r="B117" s="38"/>
      <c r="C117" s="205" t="s">
        <v>279</v>
      </c>
      <c r="D117" s="205" t="s">
        <v>135</v>
      </c>
      <c r="E117" s="206" t="s">
        <v>560</v>
      </c>
      <c r="F117" s="207" t="s">
        <v>561</v>
      </c>
      <c r="G117" s="208" t="s">
        <v>160</v>
      </c>
      <c r="H117" s="209">
        <v>4</v>
      </c>
      <c r="I117" s="210"/>
      <c r="J117" s="211">
        <f>ROUND(I117*H117,2)</f>
        <v>0</v>
      </c>
      <c r="K117" s="207" t="s">
        <v>19</v>
      </c>
      <c r="L117" s="43"/>
      <c r="M117" s="212" t="s">
        <v>19</v>
      </c>
      <c r="N117" s="213" t="s">
        <v>46</v>
      </c>
      <c r="O117" s="83"/>
      <c r="P117" s="214">
        <f>O117*H117</f>
        <v>0</v>
      </c>
      <c r="Q117" s="214">
        <v>0.00027</v>
      </c>
      <c r="R117" s="214">
        <f>Q117*H117</f>
        <v>0.00108</v>
      </c>
      <c r="S117" s="214">
        <v>0</v>
      </c>
      <c r="T117" s="215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216" t="s">
        <v>499</v>
      </c>
      <c r="AT117" s="216" t="s">
        <v>135</v>
      </c>
      <c r="AU117" s="216" t="s">
        <v>86</v>
      </c>
      <c r="AY117" s="16" t="s">
        <v>133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6" t="s">
        <v>83</v>
      </c>
      <c r="BK117" s="217">
        <f>ROUND(I117*H117,2)</f>
        <v>0</v>
      </c>
      <c r="BL117" s="16" t="s">
        <v>499</v>
      </c>
      <c r="BM117" s="216" t="s">
        <v>562</v>
      </c>
    </row>
    <row r="118" s="2" customFormat="1" ht="24.15" customHeight="1">
      <c r="A118" s="37"/>
      <c r="B118" s="38"/>
      <c r="C118" s="205" t="s">
        <v>284</v>
      </c>
      <c r="D118" s="205" t="s">
        <v>135</v>
      </c>
      <c r="E118" s="206" t="s">
        <v>563</v>
      </c>
      <c r="F118" s="207" t="s">
        <v>564</v>
      </c>
      <c r="G118" s="208" t="s">
        <v>160</v>
      </c>
      <c r="H118" s="209">
        <v>5</v>
      </c>
      <c r="I118" s="210"/>
      <c r="J118" s="211">
        <f>ROUND(I118*H118,2)</f>
        <v>0</v>
      </c>
      <c r="K118" s="207" t="s">
        <v>19</v>
      </c>
      <c r="L118" s="43"/>
      <c r="M118" s="212" t="s">
        <v>19</v>
      </c>
      <c r="N118" s="213" t="s">
        <v>46</v>
      </c>
      <c r="O118" s="83"/>
      <c r="P118" s="214">
        <f>O118*H118</f>
        <v>0</v>
      </c>
      <c r="Q118" s="214">
        <v>0.00034000000000000002</v>
      </c>
      <c r="R118" s="214">
        <f>Q118*H118</f>
        <v>0.0017000000000000001</v>
      </c>
      <c r="S118" s="214">
        <v>0</v>
      </c>
      <c r="T118" s="21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6" t="s">
        <v>499</v>
      </c>
      <c r="AT118" s="216" t="s">
        <v>135</v>
      </c>
      <c r="AU118" s="216" t="s">
        <v>86</v>
      </c>
      <c r="AY118" s="16" t="s">
        <v>133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6" t="s">
        <v>83</v>
      </c>
      <c r="BK118" s="217">
        <f>ROUND(I118*H118,2)</f>
        <v>0</v>
      </c>
      <c r="BL118" s="16" t="s">
        <v>499</v>
      </c>
      <c r="BM118" s="216" t="s">
        <v>565</v>
      </c>
    </row>
    <row r="119" s="2" customFormat="1" ht="24.15" customHeight="1">
      <c r="A119" s="37"/>
      <c r="B119" s="38"/>
      <c r="C119" s="205" t="s">
        <v>290</v>
      </c>
      <c r="D119" s="205" t="s">
        <v>135</v>
      </c>
      <c r="E119" s="206" t="s">
        <v>566</v>
      </c>
      <c r="F119" s="207" t="s">
        <v>567</v>
      </c>
      <c r="G119" s="208" t="s">
        <v>138</v>
      </c>
      <c r="H119" s="209">
        <v>2</v>
      </c>
      <c r="I119" s="210"/>
      <c r="J119" s="211">
        <f>ROUND(I119*H119,2)</f>
        <v>0</v>
      </c>
      <c r="K119" s="207" t="s">
        <v>19</v>
      </c>
      <c r="L119" s="43"/>
      <c r="M119" s="212" t="s">
        <v>19</v>
      </c>
      <c r="N119" s="213" t="s">
        <v>46</v>
      </c>
      <c r="O119" s="83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16" t="s">
        <v>499</v>
      </c>
      <c r="AT119" s="216" t="s">
        <v>135</v>
      </c>
      <c r="AU119" s="216" t="s">
        <v>86</v>
      </c>
      <c r="AY119" s="16" t="s">
        <v>133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6" t="s">
        <v>83</v>
      </c>
      <c r="BK119" s="217">
        <f>ROUND(I119*H119,2)</f>
        <v>0</v>
      </c>
      <c r="BL119" s="16" t="s">
        <v>499</v>
      </c>
      <c r="BM119" s="216" t="s">
        <v>568</v>
      </c>
    </row>
    <row r="120" s="2" customFormat="1" ht="24.15" customHeight="1">
      <c r="A120" s="37"/>
      <c r="B120" s="38"/>
      <c r="C120" s="205" t="s">
        <v>296</v>
      </c>
      <c r="D120" s="205" t="s">
        <v>135</v>
      </c>
      <c r="E120" s="206" t="s">
        <v>569</v>
      </c>
      <c r="F120" s="207" t="s">
        <v>570</v>
      </c>
      <c r="G120" s="208" t="s">
        <v>138</v>
      </c>
      <c r="H120" s="209">
        <v>14</v>
      </c>
      <c r="I120" s="210"/>
      <c r="J120" s="211">
        <f>ROUND(I120*H120,2)</f>
        <v>0</v>
      </c>
      <c r="K120" s="207" t="s">
        <v>19</v>
      </c>
      <c r="L120" s="43"/>
      <c r="M120" s="212" t="s">
        <v>19</v>
      </c>
      <c r="N120" s="213" t="s">
        <v>46</v>
      </c>
      <c r="O120" s="83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16" t="s">
        <v>499</v>
      </c>
      <c r="AT120" s="216" t="s">
        <v>135</v>
      </c>
      <c r="AU120" s="216" t="s">
        <v>86</v>
      </c>
      <c r="AY120" s="16" t="s">
        <v>133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6" t="s">
        <v>83</v>
      </c>
      <c r="BK120" s="217">
        <f>ROUND(I120*H120,2)</f>
        <v>0</v>
      </c>
      <c r="BL120" s="16" t="s">
        <v>499</v>
      </c>
      <c r="BM120" s="216" t="s">
        <v>571</v>
      </c>
    </row>
    <row r="121" s="2" customFormat="1" ht="24.15" customHeight="1">
      <c r="A121" s="37"/>
      <c r="B121" s="38"/>
      <c r="C121" s="205" t="s">
        <v>301</v>
      </c>
      <c r="D121" s="205" t="s">
        <v>135</v>
      </c>
      <c r="E121" s="206" t="s">
        <v>572</v>
      </c>
      <c r="F121" s="207" t="s">
        <v>573</v>
      </c>
      <c r="G121" s="208" t="s">
        <v>138</v>
      </c>
      <c r="H121" s="209">
        <v>10</v>
      </c>
      <c r="I121" s="210"/>
      <c r="J121" s="211">
        <f>ROUND(I121*H121,2)</f>
        <v>0</v>
      </c>
      <c r="K121" s="207" t="s">
        <v>19</v>
      </c>
      <c r="L121" s="43"/>
      <c r="M121" s="212" t="s">
        <v>19</v>
      </c>
      <c r="N121" s="213" t="s">
        <v>46</v>
      </c>
      <c r="O121" s="83"/>
      <c r="P121" s="214">
        <f>O121*H121</f>
        <v>0</v>
      </c>
      <c r="Q121" s="214">
        <v>1.0000000000000001E-05</v>
      </c>
      <c r="R121" s="214">
        <f>Q121*H121</f>
        <v>0.00010000000000000001</v>
      </c>
      <c r="S121" s="214">
        <v>0</v>
      </c>
      <c r="T121" s="215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6" t="s">
        <v>499</v>
      </c>
      <c r="AT121" s="216" t="s">
        <v>135</v>
      </c>
      <c r="AU121" s="216" t="s">
        <v>86</v>
      </c>
      <c r="AY121" s="16" t="s">
        <v>133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6" t="s">
        <v>83</v>
      </c>
      <c r="BK121" s="217">
        <f>ROUND(I121*H121,2)</f>
        <v>0</v>
      </c>
      <c r="BL121" s="16" t="s">
        <v>499</v>
      </c>
      <c r="BM121" s="216" t="s">
        <v>574</v>
      </c>
    </row>
    <row r="122" s="2" customFormat="1" ht="24.15" customHeight="1">
      <c r="A122" s="37"/>
      <c r="B122" s="38"/>
      <c r="C122" s="205" t="s">
        <v>308</v>
      </c>
      <c r="D122" s="205" t="s">
        <v>135</v>
      </c>
      <c r="E122" s="206" t="s">
        <v>575</v>
      </c>
      <c r="F122" s="207" t="s">
        <v>576</v>
      </c>
      <c r="G122" s="208" t="s">
        <v>138</v>
      </c>
      <c r="H122" s="209">
        <v>14</v>
      </c>
      <c r="I122" s="210"/>
      <c r="J122" s="211">
        <f>ROUND(I122*H122,2)</f>
        <v>0</v>
      </c>
      <c r="K122" s="207" t="s">
        <v>19</v>
      </c>
      <c r="L122" s="43"/>
      <c r="M122" s="212" t="s">
        <v>19</v>
      </c>
      <c r="N122" s="213" t="s">
        <v>46</v>
      </c>
      <c r="O122" s="83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16" t="s">
        <v>499</v>
      </c>
      <c r="AT122" s="216" t="s">
        <v>135</v>
      </c>
      <c r="AU122" s="216" t="s">
        <v>86</v>
      </c>
      <c r="AY122" s="16" t="s">
        <v>133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6" t="s">
        <v>83</v>
      </c>
      <c r="BK122" s="217">
        <f>ROUND(I122*H122,2)</f>
        <v>0</v>
      </c>
      <c r="BL122" s="16" t="s">
        <v>499</v>
      </c>
      <c r="BM122" s="216" t="s">
        <v>577</v>
      </c>
    </row>
    <row r="123" s="2" customFormat="1" ht="24.15" customHeight="1">
      <c r="A123" s="37"/>
      <c r="B123" s="38"/>
      <c r="C123" s="205" t="s">
        <v>312</v>
      </c>
      <c r="D123" s="205" t="s">
        <v>135</v>
      </c>
      <c r="E123" s="206" t="s">
        <v>578</v>
      </c>
      <c r="F123" s="207" t="s">
        <v>579</v>
      </c>
      <c r="G123" s="208" t="s">
        <v>138</v>
      </c>
      <c r="H123" s="209">
        <v>10</v>
      </c>
      <c r="I123" s="210"/>
      <c r="J123" s="211">
        <f>ROUND(I123*H123,2)</f>
        <v>0</v>
      </c>
      <c r="K123" s="207" t="s">
        <v>19</v>
      </c>
      <c r="L123" s="43"/>
      <c r="M123" s="212" t="s">
        <v>19</v>
      </c>
      <c r="N123" s="213" t="s">
        <v>46</v>
      </c>
      <c r="O123" s="83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6" t="s">
        <v>499</v>
      </c>
      <c r="AT123" s="216" t="s">
        <v>135</v>
      </c>
      <c r="AU123" s="216" t="s">
        <v>86</v>
      </c>
      <c r="AY123" s="16" t="s">
        <v>133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6" t="s">
        <v>83</v>
      </c>
      <c r="BK123" s="217">
        <f>ROUND(I123*H123,2)</f>
        <v>0</v>
      </c>
      <c r="BL123" s="16" t="s">
        <v>499</v>
      </c>
      <c r="BM123" s="216" t="s">
        <v>580</v>
      </c>
    </row>
    <row r="124" s="2" customFormat="1" ht="24.15" customHeight="1">
      <c r="A124" s="37"/>
      <c r="B124" s="38"/>
      <c r="C124" s="205" t="s">
        <v>317</v>
      </c>
      <c r="D124" s="205" t="s">
        <v>135</v>
      </c>
      <c r="E124" s="206" t="s">
        <v>581</v>
      </c>
      <c r="F124" s="207" t="s">
        <v>582</v>
      </c>
      <c r="G124" s="208" t="s">
        <v>160</v>
      </c>
      <c r="H124" s="209">
        <v>4</v>
      </c>
      <c r="I124" s="210"/>
      <c r="J124" s="211">
        <f>ROUND(I124*H124,2)</f>
        <v>0</v>
      </c>
      <c r="K124" s="207" t="s">
        <v>19</v>
      </c>
      <c r="L124" s="43"/>
      <c r="M124" s="212" t="s">
        <v>19</v>
      </c>
      <c r="N124" s="213" t="s">
        <v>46</v>
      </c>
      <c r="O124" s="83"/>
      <c r="P124" s="214">
        <f>O124*H124</f>
        <v>0</v>
      </c>
      <c r="Q124" s="214">
        <v>0.0015</v>
      </c>
      <c r="R124" s="214">
        <f>Q124*H124</f>
        <v>0.0060000000000000001</v>
      </c>
      <c r="S124" s="214">
        <v>0</v>
      </c>
      <c r="T124" s="215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16" t="s">
        <v>499</v>
      </c>
      <c r="AT124" s="216" t="s">
        <v>135</v>
      </c>
      <c r="AU124" s="216" t="s">
        <v>86</v>
      </c>
      <c r="AY124" s="16" t="s">
        <v>133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6" t="s">
        <v>83</v>
      </c>
      <c r="BK124" s="217">
        <f>ROUND(I124*H124,2)</f>
        <v>0</v>
      </c>
      <c r="BL124" s="16" t="s">
        <v>499</v>
      </c>
      <c r="BM124" s="216" t="s">
        <v>583</v>
      </c>
    </row>
    <row r="125" s="2" customFormat="1" ht="24.15" customHeight="1">
      <c r="A125" s="37"/>
      <c r="B125" s="38"/>
      <c r="C125" s="205" t="s">
        <v>321</v>
      </c>
      <c r="D125" s="205" t="s">
        <v>135</v>
      </c>
      <c r="E125" s="206" t="s">
        <v>584</v>
      </c>
      <c r="F125" s="207" t="s">
        <v>585</v>
      </c>
      <c r="G125" s="208" t="s">
        <v>160</v>
      </c>
      <c r="H125" s="209">
        <v>4</v>
      </c>
      <c r="I125" s="210"/>
      <c r="J125" s="211">
        <f>ROUND(I125*H125,2)</f>
        <v>0</v>
      </c>
      <c r="K125" s="207" t="s">
        <v>19</v>
      </c>
      <c r="L125" s="43"/>
      <c r="M125" s="212" t="s">
        <v>19</v>
      </c>
      <c r="N125" s="213" t="s">
        <v>46</v>
      </c>
      <c r="O125" s="83"/>
      <c r="P125" s="214">
        <f>O125*H125</f>
        <v>0</v>
      </c>
      <c r="Q125" s="214">
        <v>0.0026199999999999999</v>
      </c>
      <c r="R125" s="214">
        <f>Q125*H125</f>
        <v>0.01048</v>
      </c>
      <c r="S125" s="214">
        <v>0</v>
      </c>
      <c r="T125" s="21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16" t="s">
        <v>499</v>
      </c>
      <c r="AT125" s="216" t="s">
        <v>135</v>
      </c>
      <c r="AU125" s="216" t="s">
        <v>86</v>
      </c>
      <c r="AY125" s="16" t="s">
        <v>133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6" t="s">
        <v>83</v>
      </c>
      <c r="BK125" s="217">
        <f>ROUND(I125*H125,2)</f>
        <v>0</v>
      </c>
      <c r="BL125" s="16" t="s">
        <v>499</v>
      </c>
      <c r="BM125" s="216" t="s">
        <v>586</v>
      </c>
    </row>
    <row r="126" s="12" customFormat="1" ht="22.8" customHeight="1">
      <c r="A126" s="12"/>
      <c r="B126" s="189"/>
      <c r="C126" s="190"/>
      <c r="D126" s="191" t="s">
        <v>74</v>
      </c>
      <c r="E126" s="203" t="s">
        <v>587</v>
      </c>
      <c r="F126" s="203" t="s">
        <v>588</v>
      </c>
      <c r="G126" s="190"/>
      <c r="H126" s="190"/>
      <c r="I126" s="193"/>
      <c r="J126" s="204">
        <f>BK126</f>
        <v>0</v>
      </c>
      <c r="K126" s="190"/>
      <c r="L126" s="195"/>
      <c r="M126" s="196"/>
      <c r="N126" s="197"/>
      <c r="O126" s="197"/>
      <c r="P126" s="198">
        <f>SUM(P127:P141)</f>
        <v>0</v>
      </c>
      <c r="Q126" s="197"/>
      <c r="R126" s="198">
        <f>SUM(R127:R141)</f>
        <v>0.032219999999999999</v>
      </c>
      <c r="S126" s="197"/>
      <c r="T126" s="199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83</v>
      </c>
      <c r="AT126" s="201" t="s">
        <v>74</v>
      </c>
      <c r="AU126" s="201" t="s">
        <v>83</v>
      </c>
      <c r="AY126" s="200" t="s">
        <v>133</v>
      </c>
      <c r="BK126" s="202">
        <f>SUM(BK127:BK141)</f>
        <v>0</v>
      </c>
    </row>
    <row r="127" s="2" customFormat="1" ht="24.15" customHeight="1">
      <c r="A127" s="37"/>
      <c r="B127" s="38"/>
      <c r="C127" s="240" t="s">
        <v>326</v>
      </c>
      <c r="D127" s="240" t="s">
        <v>214</v>
      </c>
      <c r="E127" s="241" t="s">
        <v>589</v>
      </c>
      <c r="F127" s="242" t="s">
        <v>590</v>
      </c>
      <c r="G127" s="243" t="s">
        <v>138</v>
      </c>
      <c r="H127" s="244">
        <v>8</v>
      </c>
      <c r="I127" s="245"/>
      <c r="J127" s="246">
        <f>ROUND(I127*H127,2)</f>
        <v>0</v>
      </c>
      <c r="K127" s="242" t="s">
        <v>19</v>
      </c>
      <c r="L127" s="247"/>
      <c r="M127" s="248" t="s">
        <v>19</v>
      </c>
      <c r="N127" s="249" t="s">
        <v>46</v>
      </c>
      <c r="O127" s="83"/>
      <c r="P127" s="214">
        <f>O127*H127</f>
        <v>0</v>
      </c>
      <c r="Q127" s="214">
        <v>9.0000000000000006E-05</v>
      </c>
      <c r="R127" s="214">
        <f>Q127*H127</f>
        <v>0.00072000000000000005</v>
      </c>
      <c r="S127" s="214">
        <v>0</v>
      </c>
      <c r="T127" s="21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6" t="s">
        <v>534</v>
      </c>
      <c r="AT127" s="216" t="s">
        <v>214</v>
      </c>
      <c r="AU127" s="216" t="s">
        <v>86</v>
      </c>
      <c r="AY127" s="16" t="s">
        <v>133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6" t="s">
        <v>83</v>
      </c>
      <c r="BK127" s="217">
        <f>ROUND(I127*H127,2)</f>
        <v>0</v>
      </c>
      <c r="BL127" s="16" t="s">
        <v>499</v>
      </c>
      <c r="BM127" s="216" t="s">
        <v>591</v>
      </c>
    </row>
    <row r="128" s="2" customFormat="1" ht="24.15" customHeight="1">
      <c r="A128" s="37"/>
      <c r="B128" s="38"/>
      <c r="C128" s="240" t="s">
        <v>331</v>
      </c>
      <c r="D128" s="240" t="s">
        <v>214</v>
      </c>
      <c r="E128" s="241" t="s">
        <v>592</v>
      </c>
      <c r="F128" s="242" t="s">
        <v>593</v>
      </c>
      <c r="G128" s="243" t="s">
        <v>138</v>
      </c>
      <c r="H128" s="244">
        <v>2</v>
      </c>
      <c r="I128" s="245"/>
      <c r="J128" s="246">
        <f>ROUND(I128*H128,2)</f>
        <v>0</v>
      </c>
      <c r="K128" s="242" t="s">
        <v>19</v>
      </c>
      <c r="L128" s="247"/>
      <c r="M128" s="248" t="s">
        <v>19</v>
      </c>
      <c r="N128" s="249" t="s">
        <v>46</v>
      </c>
      <c r="O128" s="83"/>
      <c r="P128" s="214">
        <f>O128*H128</f>
        <v>0</v>
      </c>
      <c r="Q128" s="214">
        <v>9.0000000000000006E-05</v>
      </c>
      <c r="R128" s="214">
        <f>Q128*H128</f>
        <v>0.00018000000000000001</v>
      </c>
      <c r="S128" s="214">
        <v>0</v>
      </c>
      <c r="T128" s="215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16" t="s">
        <v>534</v>
      </c>
      <c r="AT128" s="216" t="s">
        <v>214</v>
      </c>
      <c r="AU128" s="216" t="s">
        <v>86</v>
      </c>
      <c r="AY128" s="16" t="s">
        <v>133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6" t="s">
        <v>83</v>
      </c>
      <c r="BK128" s="217">
        <f>ROUND(I128*H128,2)</f>
        <v>0</v>
      </c>
      <c r="BL128" s="16" t="s">
        <v>499</v>
      </c>
      <c r="BM128" s="216" t="s">
        <v>594</v>
      </c>
    </row>
    <row r="129" s="2" customFormat="1" ht="24.15" customHeight="1">
      <c r="A129" s="37"/>
      <c r="B129" s="38"/>
      <c r="C129" s="240" t="s">
        <v>335</v>
      </c>
      <c r="D129" s="240" t="s">
        <v>214</v>
      </c>
      <c r="E129" s="241" t="s">
        <v>595</v>
      </c>
      <c r="F129" s="242" t="s">
        <v>596</v>
      </c>
      <c r="G129" s="243" t="s">
        <v>138</v>
      </c>
      <c r="H129" s="244">
        <v>2</v>
      </c>
      <c r="I129" s="245"/>
      <c r="J129" s="246">
        <f>ROUND(I129*H129,2)</f>
        <v>0</v>
      </c>
      <c r="K129" s="242" t="s">
        <v>19</v>
      </c>
      <c r="L129" s="247"/>
      <c r="M129" s="248" t="s">
        <v>19</v>
      </c>
      <c r="N129" s="249" t="s">
        <v>46</v>
      </c>
      <c r="O129" s="83"/>
      <c r="P129" s="214">
        <f>O129*H129</f>
        <v>0</v>
      </c>
      <c r="Q129" s="214">
        <v>9.0000000000000006E-05</v>
      </c>
      <c r="R129" s="214">
        <f>Q129*H129</f>
        <v>0.00018000000000000001</v>
      </c>
      <c r="S129" s="214">
        <v>0</v>
      </c>
      <c r="T129" s="21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16" t="s">
        <v>534</v>
      </c>
      <c r="AT129" s="216" t="s">
        <v>214</v>
      </c>
      <c r="AU129" s="216" t="s">
        <v>86</v>
      </c>
      <c r="AY129" s="16" t="s">
        <v>133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6" t="s">
        <v>83</v>
      </c>
      <c r="BK129" s="217">
        <f>ROUND(I129*H129,2)</f>
        <v>0</v>
      </c>
      <c r="BL129" s="16" t="s">
        <v>499</v>
      </c>
      <c r="BM129" s="216" t="s">
        <v>597</v>
      </c>
    </row>
    <row r="130" s="2" customFormat="1" ht="24.15" customHeight="1">
      <c r="A130" s="37"/>
      <c r="B130" s="38"/>
      <c r="C130" s="240" t="s">
        <v>340</v>
      </c>
      <c r="D130" s="240" t="s">
        <v>214</v>
      </c>
      <c r="E130" s="241" t="s">
        <v>598</v>
      </c>
      <c r="F130" s="242" t="s">
        <v>599</v>
      </c>
      <c r="G130" s="243" t="s">
        <v>138</v>
      </c>
      <c r="H130" s="244">
        <v>2</v>
      </c>
      <c r="I130" s="245"/>
      <c r="J130" s="246">
        <f>ROUND(I130*H130,2)</f>
        <v>0</v>
      </c>
      <c r="K130" s="242" t="s">
        <v>19</v>
      </c>
      <c r="L130" s="247"/>
      <c r="M130" s="248" t="s">
        <v>19</v>
      </c>
      <c r="N130" s="249" t="s">
        <v>46</v>
      </c>
      <c r="O130" s="83"/>
      <c r="P130" s="214">
        <f>O130*H130</f>
        <v>0</v>
      </c>
      <c r="Q130" s="214">
        <v>9.0000000000000006E-05</v>
      </c>
      <c r="R130" s="214">
        <f>Q130*H130</f>
        <v>0.00018000000000000001</v>
      </c>
      <c r="S130" s="214">
        <v>0</v>
      </c>
      <c r="T130" s="21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16" t="s">
        <v>534</v>
      </c>
      <c r="AT130" s="216" t="s">
        <v>214</v>
      </c>
      <c r="AU130" s="216" t="s">
        <v>86</v>
      </c>
      <c r="AY130" s="16" t="s">
        <v>133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6" t="s">
        <v>83</v>
      </c>
      <c r="BK130" s="217">
        <f>ROUND(I130*H130,2)</f>
        <v>0</v>
      </c>
      <c r="BL130" s="16" t="s">
        <v>499</v>
      </c>
      <c r="BM130" s="216" t="s">
        <v>600</v>
      </c>
    </row>
    <row r="131" s="2" customFormat="1" ht="24.15" customHeight="1">
      <c r="A131" s="37"/>
      <c r="B131" s="38"/>
      <c r="C131" s="240" t="s">
        <v>348</v>
      </c>
      <c r="D131" s="240" t="s">
        <v>214</v>
      </c>
      <c r="E131" s="241" t="s">
        <v>601</v>
      </c>
      <c r="F131" s="242" t="s">
        <v>602</v>
      </c>
      <c r="G131" s="243" t="s">
        <v>138</v>
      </c>
      <c r="H131" s="244">
        <v>9</v>
      </c>
      <c r="I131" s="245"/>
      <c r="J131" s="246">
        <f>ROUND(I131*H131,2)</f>
        <v>0</v>
      </c>
      <c r="K131" s="242" t="s">
        <v>19</v>
      </c>
      <c r="L131" s="247"/>
      <c r="M131" s="248" t="s">
        <v>19</v>
      </c>
      <c r="N131" s="249" t="s">
        <v>46</v>
      </c>
      <c r="O131" s="83"/>
      <c r="P131" s="214">
        <f>O131*H131</f>
        <v>0</v>
      </c>
      <c r="Q131" s="214">
        <v>9.0000000000000006E-05</v>
      </c>
      <c r="R131" s="214">
        <f>Q131*H131</f>
        <v>0.00081000000000000006</v>
      </c>
      <c r="S131" s="214">
        <v>0</v>
      </c>
      <c r="T131" s="21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16" t="s">
        <v>534</v>
      </c>
      <c r="AT131" s="216" t="s">
        <v>214</v>
      </c>
      <c r="AU131" s="216" t="s">
        <v>86</v>
      </c>
      <c r="AY131" s="16" t="s">
        <v>133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6" t="s">
        <v>83</v>
      </c>
      <c r="BK131" s="217">
        <f>ROUND(I131*H131,2)</f>
        <v>0</v>
      </c>
      <c r="BL131" s="16" t="s">
        <v>499</v>
      </c>
      <c r="BM131" s="216" t="s">
        <v>603</v>
      </c>
    </row>
    <row r="132" s="2" customFormat="1" ht="24.15" customHeight="1">
      <c r="A132" s="37"/>
      <c r="B132" s="38"/>
      <c r="C132" s="240" t="s">
        <v>356</v>
      </c>
      <c r="D132" s="240" t="s">
        <v>214</v>
      </c>
      <c r="E132" s="241" t="s">
        <v>604</v>
      </c>
      <c r="F132" s="242" t="s">
        <v>605</v>
      </c>
      <c r="G132" s="243" t="s">
        <v>138</v>
      </c>
      <c r="H132" s="244">
        <v>8</v>
      </c>
      <c r="I132" s="245"/>
      <c r="J132" s="246">
        <f>ROUND(I132*H132,2)</f>
        <v>0</v>
      </c>
      <c r="K132" s="242" t="s">
        <v>19</v>
      </c>
      <c r="L132" s="247"/>
      <c r="M132" s="248" t="s">
        <v>19</v>
      </c>
      <c r="N132" s="249" t="s">
        <v>46</v>
      </c>
      <c r="O132" s="83"/>
      <c r="P132" s="214">
        <f>O132*H132</f>
        <v>0</v>
      </c>
      <c r="Q132" s="214">
        <v>9.0000000000000006E-05</v>
      </c>
      <c r="R132" s="214">
        <f>Q132*H132</f>
        <v>0.00072000000000000005</v>
      </c>
      <c r="S132" s="214">
        <v>0</v>
      </c>
      <c r="T132" s="21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16" t="s">
        <v>534</v>
      </c>
      <c r="AT132" s="216" t="s">
        <v>214</v>
      </c>
      <c r="AU132" s="216" t="s">
        <v>86</v>
      </c>
      <c r="AY132" s="16" t="s">
        <v>133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6" t="s">
        <v>83</v>
      </c>
      <c r="BK132" s="217">
        <f>ROUND(I132*H132,2)</f>
        <v>0</v>
      </c>
      <c r="BL132" s="16" t="s">
        <v>499</v>
      </c>
      <c r="BM132" s="216" t="s">
        <v>606</v>
      </c>
    </row>
    <row r="133" s="2" customFormat="1" ht="24.15" customHeight="1">
      <c r="A133" s="37"/>
      <c r="B133" s="38"/>
      <c r="C133" s="240" t="s">
        <v>360</v>
      </c>
      <c r="D133" s="240" t="s">
        <v>214</v>
      </c>
      <c r="E133" s="241" t="s">
        <v>607</v>
      </c>
      <c r="F133" s="242" t="s">
        <v>608</v>
      </c>
      <c r="G133" s="243" t="s">
        <v>138</v>
      </c>
      <c r="H133" s="244">
        <v>2</v>
      </c>
      <c r="I133" s="245"/>
      <c r="J133" s="246">
        <f>ROUND(I133*H133,2)</f>
        <v>0</v>
      </c>
      <c r="K133" s="242" t="s">
        <v>19</v>
      </c>
      <c r="L133" s="247"/>
      <c r="M133" s="248" t="s">
        <v>19</v>
      </c>
      <c r="N133" s="249" t="s">
        <v>46</v>
      </c>
      <c r="O133" s="83"/>
      <c r="P133" s="214">
        <f>O133*H133</f>
        <v>0</v>
      </c>
      <c r="Q133" s="214">
        <v>9.0000000000000006E-05</v>
      </c>
      <c r="R133" s="214">
        <f>Q133*H133</f>
        <v>0.00018000000000000001</v>
      </c>
      <c r="S133" s="214">
        <v>0</v>
      </c>
      <c r="T133" s="21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16" t="s">
        <v>534</v>
      </c>
      <c r="AT133" s="216" t="s">
        <v>214</v>
      </c>
      <c r="AU133" s="216" t="s">
        <v>86</v>
      </c>
      <c r="AY133" s="16" t="s">
        <v>133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6" t="s">
        <v>83</v>
      </c>
      <c r="BK133" s="217">
        <f>ROUND(I133*H133,2)</f>
        <v>0</v>
      </c>
      <c r="BL133" s="16" t="s">
        <v>499</v>
      </c>
      <c r="BM133" s="216" t="s">
        <v>609</v>
      </c>
    </row>
    <row r="134" s="2" customFormat="1" ht="24.15" customHeight="1">
      <c r="A134" s="37"/>
      <c r="B134" s="38"/>
      <c r="C134" s="240" t="s">
        <v>365</v>
      </c>
      <c r="D134" s="240" t="s">
        <v>214</v>
      </c>
      <c r="E134" s="241" t="s">
        <v>610</v>
      </c>
      <c r="F134" s="242" t="s">
        <v>611</v>
      </c>
      <c r="G134" s="243" t="s">
        <v>138</v>
      </c>
      <c r="H134" s="244">
        <v>2</v>
      </c>
      <c r="I134" s="245"/>
      <c r="J134" s="246">
        <f>ROUND(I134*H134,2)</f>
        <v>0</v>
      </c>
      <c r="K134" s="242" t="s">
        <v>19</v>
      </c>
      <c r="L134" s="247"/>
      <c r="M134" s="248" t="s">
        <v>19</v>
      </c>
      <c r="N134" s="249" t="s">
        <v>46</v>
      </c>
      <c r="O134" s="83"/>
      <c r="P134" s="214">
        <f>O134*H134</f>
        <v>0</v>
      </c>
      <c r="Q134" s="214">
        <v>9.0000000000000006E-05</v>
      </c>
      <c r="R134" s="214">
        <f>Q134*H134</f>
        <v>0.00018000000000000001</v>
      </c>
      <c r="S134" s="214">
        <v>0</v>
      </c>
      <c r="T134" s="21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16" t="s">
        <v>534</v>
      </c>
      <c r="AT134" s="216" t="s">
        <v>214</v>
      </c>
      <c r="AU134" s="216" t="s">
        <v>86</v>
      </c>
      <c r="AY134" s="16" t="s">
        <v>133</v>
      </c>
      <c r="BE134" s="217">
        <f>IF(N134="základní",J134,0)</f>
        <v>0</v>
      </c>
      <c r="BF134" s="217">
        <f>IF(N134="snížená",J134,0)</f>
        <v>0</v>
      </c>
      <c r="BG134" s="217">
        <f>IF(N134="zákl. přenesená",J134,0)</f>
        <v>0</v>
      </c>
      <c r="BH134" s="217">
        <f>IF(N134="sníž. přenesená",J134,0)</f>
        <v>0</v>
      </c>
      <c r="BI134" s="217">
        <f>IF(N134="nulová",J134,0)</f>
        <v>0</v>
      </c>
      <c r="BJ134" s="16" t="s">
        <v>83</v>
      </c>
      <c r="BK134" s="217">
        <f>ROUND(I134*H134,2)</f>
        <v>0</v>
      </c>
      <c r="BL134" s="16" t="s">
        <v>499</v>
      </c>
      <c r="BM134" s="216" t="s">
        <v>612</v>
      </c>
    </row>
    <row r="135" s="2" customFormat="1" ht="24.15" customHeight="1">
      <c r="A135" s="37"/>
      <c r="B135" s="38"/>
      <c r="C135" s="240" t="s">
        <v>369</v>
      </c>
      <c r="D135" s="240" t="s">
        <v>214</v>
      </c>
      <c r="E135" s="241" t="s">
        <v>613</v>
      </c>
      <c r="F135" s="242" t="s">
        <v>614</v>
      </c>
      <c r="G135" s="243" t="s">
        <v>138</v>
      </c>
      <c r="H135" s="244">
        <v>2</v>
      </c>
      <c r="I135" s="245"/>
      <c r="J135" s="246">
        <f>ROUND(I135*H135,2)</f>
        <v>0</v>
      </c>
      <c r="K135" s="242" t="s">
        <v>19</v>
      </c>
      <c r="L135" s="247"/>
      <c r="M135" s="248" t="s">
        <v>19</v>
      </c>
      <c r="N135" s="249" t="s">
        <v>46</v>
      </c>
      <c r="O135" s="83"/>
      <c r="P135" s="214">
        <f>O135*H135</f>
        <v>0</v>
      </c>
      <c r="Q135" s="214">
        <v>9.0000000000000006E-05</v>
      </c>
      <c r="R135" s="214">
        <f>Q135*H135</f>
        <v>0.00018000000000000001</v>
      </c>
      <c r="S135" s="214">
        <v>0</v>
      </c>
      <c r="T135" s="21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16" t="s">
        <v>534</v>
      </c>
      <c r="AT135" s="216" t="s">
        <v>214</v>
      </c>
      <c r="AU135" s="216" t="s">
        <v>86</v>
      </c>
      <c r="AY135" s="16" t="s">
        <v>133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6" t="s">
        <v>83</v>
      </c>
      <c r="BK135" s="217">
        <f>ROUND(I135*H135,2)</f>
        <v>0</v>
      </c>
      <c r="BL135" s="16" t="s">
        <v>499</v>
      </c>
      <c r="BM135" s="216" t="s">
        <v>615</v>
      </c>
    </row>
    <row r="136" s="2" customFormat="1" ht="24.15" customHeight="1">
      <c r="A136" s="37"/>
      <c r="B136" s="38"/>
      <c r="C136" s="240" t="s">
        <v>374</v>
      </c>
      <c r="D136" s="240" t="s">
        <v>214</v>
      </c>
      <c r="E136" s="241" t="s">
        <v>616</v>
      </c>
      <c r="F136" s="242" t="s">
        <v>617</v>
      </c>
      <c r="G136" s="243" t="s">
        <v>138</v>
      </c>
      <c r="H136" s="244">
        <v>9</v>
      </c>
      <c r="I136" s="245"/>
      <c r="J136" s="246">
        <f>ROUND(I136*H136,2)</f>
        <v>0</v>
      </c>
      <c r="K136" s="242" t="s">
        <v>19</v>
      </c>
      <c r="L136" s="247"/>
      <c r="M136" s="248" t="s">
        <v>19</v>
      </c>
      <c r="N136" s="249" t="s">
        <v>46</v>
      </c>
      <c r="O136" s="83"/>
      <c r="P136" s="214">
        <f>O136*H136</f>
        <v>0</v>
      </c>
      <c r="Q136" s="214">
        <v>9.0000000000000006E-05</v>
      </c>
      <c r="R136" s="214">
        <f>Q136*H136</f>
        <v>0.00081000000000000006</v>
      </c>
      <c r="S136" s="214">
        <v>0</v>
      </c>
      <c r="T136" s="21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16" t="s">
        <v>534</v>
      </c>
      <c r="AT136" s="216" t="s">
        <v>214</v>
      </c>
      <c r="AU136" s="216" t="s">
        <v>86</v>
      </c>
      <c r="AY136" s="16" t="s">
        <v>133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6" t="s">
        <v>83</v>
      </c>
      <c r="BK136" s="217">
        <f>ROUND(I136*H136,2)</f>
        <v>0</v>
      </c>
      <c r="BL136" s="16" t="s">
        <v>499</v>
      </c>
      <c r="BM136" s="216" t="s">
        <v>618</v>
      </c>
    </row>
    <row r="137" s="2" customFormat="1" ht="14.4" customHeight="1">
      <c r="A137" s="37"/>
      <c r="B137" s="38"/>
      <c r="C137" s="240" t="s">
        <v>619</v>
      </c>
      <c r="D137" s="240" t="s">
        <v>214</v>
      </c>
      <c r="E137" s="241" t="s">
        <v>620</v>
      </c>
      <c r="F137" s="242" t="s">
        <v>621</v>
      </c>
      <c r="G137" s="243" t="s">
        <v>138</v>
      </c>
      <c r="H137" s="244">
        <v>32</v>
      </c>
      <c r="I137" s="245"/>
      <c r="J137" s="246">
        <f>ROUND(I137*H137,2)</f>
        <v>0</v>
      </c>
      <c r="K137" s="242" t="s">
        <v>19</v>
      </c>
      <c r="L137" s="247"/>
      <c r="M137" s="248" t="s">
        <v>19</v>
      </c>
      <c r="N137" s="249" t="s">
        <v>46</v>
      </c>
      <c r="O137" s="83"/>
      <c r="P137" s="214">
        <f>O137*H137</f>
        <v>0</v>
      </c>
      <c r="Q137" s="214">
        <v>9.0000000000000006E-05</v>
      </c>
      <c r="R137" s="214">
        <f>Q137*H137</f>
        <v>0.0028800000000000002</v>
      </c>
      <c r="S137" s="214">
        <v>0</v>
      </c>
      <c r="T137" s="21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16" t="s">
        <v>534</v>
      </c>
      <c r="AT137" s="216" t="s">
        <v>214</v>
      </c>
      <c r="AU137" s="216" t="s">
        <v>86</v>
      </c>
      <c r="AY137" s="16" t="s">
        <v>133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6" t="s">
        <v>83</v>
      </c>
      <c r="BK137" s="217">
        <f>ROUND(I137*H137,2)</f>
        <v>0</v>
      </c>
      <c r="BL137" s="16" t="s">
        <v>499</v>
      </c>
      <c r="BM137" s="216" t="s">
        <v>622</v>
      </c>
    </row>
    <row r="138" s="2" customFormat="1" ht="14.4" customHeight="1">
      <c r="A138" s="37"/>
      <c r="B138" s="38"/>
      <c r="C138" s="240" t="s">
        <v>562</v>
      </c>
      <c r="D138" s="240" t="s">
        <v>214</v>
      </c>
      <c r="E138" s="241" t="s">
        <v>623</v>
      </c>
      <c r="F138" s="242" t="s">
        <v>624</v>
      </c>
      <c r="G138" s="243" t="s">
        <v>160</v>
      </c>
      <c r="H138" s="244">
        <v>104</v>
      </c>
      <c r="I138" s="245"/>
      <c r="J138" s="246">
        <f>ROUND(I138*H138,2)</f>
        <v>0</v>
      </c>
      <c r="K138" s="242" t="s">
        <v>19</v>
      </c>
      <c r="L138" s="247"/>
      <c r="M138" s="248" t="s">
        <v>19</v>
      </c>
      <c r="N138" s="249" t="s">
        <v>46</v>
      </c>
      <c r="O138" s="83"/>
      <c r="P138" s="214">
        <f>O138*H138</f>
        <v>0</v>
      </c>
      <c r="Q138" s="214">
        <v>9.0000000000000006E-05</v>
      </c>
      <c r="R138" s="214">
        <f>Q138*H138</f>
        <v>0.0093600000000000003</v>
      </c>
      <c r="S138" s="214">
        <v>0</v>
      </c>
      <c r="T138" s="21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16" t="s">
        <v>534</v>
      </c>
      <c r="AT138" s="216" t="s">
        <v>214</v>
      </c>
      <c r="AU138" s="216" t="s">
        <v>86</v>
      </c>
      <c r="AY138" s="16" t="s">
        <v>133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6" t="s">
        <v>83</v>
      </c>
      <c r="BK138" s="217">
        <f>ROUND(I138*H138,2)</f>
        <v>0</v>
      </c>
      <c r="BL138" s="16" t="s">
        <v>499</v>
      </c>
      <c r="BM138" s="216" t="s">
        <v>625</v>
      </c>
    </row>
    <row r="139" s="2" customFormat="1" ht="14.4" customHeight="1">
      <c r="A139" s="37"/>
      <c r="B139" s="38"/>
      <c r="C139" s="240" t="s">
        <v>626</v>
      </c>
      <c r="D139" s="240" t="s">
        <v>214</v>
      </c>
      <c r="E139" s="241" t="s">
        <v>627</v>
      </c>
      <c r="F139" s="242" t="s">
        <v>628</v>
      </c>
      <c r="G139" s="243" t="s">
        <v>160</v>
      </c>
      <c r="H139" s="244">
        <v>104</v>
      </c>
      <c r="I139" s="245"/>
      <c r="J139" s="246">
        <f>ROUND(I139*H139,2)</f>
        <v>0</v>
      </c>
      <c r="K139" s="242" t="s">
        <v>19</v>
      </c>
      <c r="L139" s="247"/>
      <c r="M139" s="248" t="s">
        <v>19</v>
      </c>
      <c r="N139" s="249" t="s">
        <v>46</v>
      </c>
      <c r="O139" s="83"/>
      <c r="P139" s="214">
        <f>O139*H139</f>
        <v>0</v>
      </c>
      <c r="Q139" s="214">
        <v>9.0000000000000006E-05</v>
      </c>
      <c r="R139" s="214">
        <f>Q139*H139</f>
        <v>0.0093600000000000003</v>
      </c>
      <c r="S139" s="214">
        <v>0</v>
      </c>
      <c r="T139" s="21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16" t="s">
        <v>534</v>
      </c>
      <c r="AT139" s="216" t="s">
        <v>214</v>
      </c>
      <c r="AU139" s="216" t="s">
        <v>86</v>
      </c>
      <c r="AY139" s="16" t="s">
        <v>133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6" t="s">
        <v>83</v>
      </c>
      <c r="BK139" s="217">
        <f>ROUND(I139*H139,2)</f>
        <v>0</v>
      </c>
      <c r="BL139" s="16" t="s">
        <v>499</v>
      </c>
      <c r="BM139" s="216" t="s">
        <v>629</v>
      </c>
    </row>
    <row r="140" s="2" customFormat="1" ht="14.4" customHeight="1">
      <c r="A140" s="37"/>
      <c r="B140" s="38"/>
      <c r="C140" s="240" t="s">
        <v>565</v>
      </c>
      <c r="D140" s="240" t="s">
        <v>214</v>
      </c>
      <c r="E140" s="241" t="s">
        <v>630</v>
      </c>
      <c r="F140" s="242" t="s">
        <v>631</v>
      </c>
      <c r="G140" s="243" t="s">
        <v>138</v>
      </c>
      <c r="H140" s="244">
        <v>36</v>
      </c>
      <c r="I140" s="245"/>
      <c r="J140" s="246">
        <f>ROUND(I140*H140,2)</f>
        <v>0</v>
      </c>
      <c r="K140" s="242" t="s">
        <v>19</v>
      </c>
      <c r="L140" s="247"/>
      <c r="M140" s="248" t="s">
        <v>19</v>
      </c>
      <c r="N140" s="249" t="s">
        <v>46</v>
      </c>
      <c r="O140" s="83"/>
      <c r="P140" s="214">
        <f>O140*H140</f>
        <v>0</v>
      </c>
      <c r="Q140" s="214">
        <v>9.0000000000000006E-05</v>
      </c>
      <c r="R140" s="214">
        <f>Q140*H140</f>
        <v>0.0032400000000000003</v>
      </c>
      <c r="S140" s="214">
        <v>0</v>
      </c>
      <c r="T140" s="21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16" t="s">
        <v>534</v>
      </c>
      <c r="AT140" s="216" t="s">
        <v>214</v>
      </c>
      <c r="AU140" s="216" t="s">
        <v>86</v>
      </c>
      <c r="AY140" s="16" t="s">
        <v>133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6" t="s">
        <v>83</v>
      </c>
      <c r="BK140" s="217">
        <f>ROUND(I140*H140,2)</f>
        <v>0</v>
      </c>
      <c r="BL140" s="16" t="s">
        <v>499</v>
      </c>
      <c r="BM140" s="216" t="s">
        <v>632</v>
      </c>
    </row>
    <row r="141" s="2" customFormat="1" ht="14.4" customHeight="1">
      <c r="A141" s="37"/>
      <c r="B141" s="38"/>
      <c r="C141" s="240" t="s">
        <v>633</v>
      </c>
      <c r="D141" s="240" t="s">
        <v>214</v>
      </c>
      <c r="E141" s="241" t="s">
        <v>634</v>
      </c>
      <c r="F141" s="242" t="s">
        <v>635</v>
      </c>
      <c r="G141" s="243" t="s">
        <v>138</v>
      </c>
      <c r="H141" s="244">
        <v>36</v>
      </c>
      <c r="I141" s="245"/>
      <c r="J141" s="246">
        <f>ROUND(I141*H141,2)</f>
        <v>0</v>
      </c>
      <c r="K141" s="242" t="s">
        <v>19</v>
      </c>
      <c r="L141" s="247"/>
      <c r="M141" s="248" t="s">
        <v>19</v>
      </c>
      <c r="N141" s="249" t="s">
        <v>46</v>
      </c>
      <c r="O141" s="83"/>
      <c r="P141" s="214">
        <f>O141*H141</f>
        <v>0</v>
      </c>
      <c r="Q141" s="214">
        <v>9.0000000000000006E-05</v>
      </c>
      <c r="R141" s="214">
        <f>Q141*H141</f>
        <v>0.0032400000000000003</v>
      </c>
      <c r="S141" s="214">
        <v>0</v>
      </c>
      <c r="T141" s="21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16" t="s">
        <v>534</v>
      </c>
      <c r="AT141" s="216" t="s">
        <v>214</v>
      </c>
      <c r="AU141" s="216" t="s">
        <v>86</v>
      </c>
      <c r="AY141" s="16" t="s">
        <v>133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6" t="s">
        <v>83</v>
      </c>
      <c r="BK141" s="217">
        <f>ROUND(I141*H141,2)</f>
        <v>0</v>
      </c>
      <c r="BL141" s="16" t="s">
        <v>499</v>
      </c>
      <c r="BM141" s="216" t="s">
        <v>636</v>
      </c>
    </row>
    <row r="142" s="12" customFormat="1" ht="22.8" customHeight="1">
      <c r="A142" s="12"/>
      <c r="B142" s="189"/>
      <c r="C142" s="190"/>
      <c r="D142" s="191" t="s">
        <v>74</v>
      </c>
      <c r="E142" s="203" t="s">
        <v>637</v>
      </c>
      <c r="F142" s="203" t="s">
        <v>638</v>
      </c>
      <c r="G142" s="190"/>
      <c r="H142" s="190"/>
      <c r="I142" s="193"/>
      <c r="J142" s="204">
        <f>BK142</f>
        <v>0</v>
      </c>
      <c r="K142" s="190"/>
      <c r="L142" s="195"/>
      <c r="M142" s="196"/>
      <c r="N142" s="197"/>
      <c r="O142" s="197"/>
      <c r="P142" s="198">
        <f>SUM(P143:P152)</f>
        <v>0</v>
      </c>
      <c r="Q142" s="197"/>
      <c r="R142" s="198">
        <f>SUM(R143:R152)</f>
        <v>0.032219999999999999</v>
      </c>
      <c r="S142" s="197"/>
      <c r="T142" s="199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0" t="s">
        <v>83</v>
      </c>
      <c r="AT142" s="201" t="s">
        <v>74</v>
      </c>
      <c r="AU142" s="201" t="s">
        <v>83</v>
      </c>
      <c r="AY142" s="200" t="s">
        <v>133</v>
      </c>
      <c r="BK142" s="202">
        <f>SUM(BK143:BK152)</f>
        <v>0</v>
      </c>
    </row>
    <row r="143" s="2" customFormat="1" ht="24.15" customHeight="1">
      <c r="A143" s="37"/>
      <c r="B143" s="38"/>
      <c r="C143" s="240" t="s">
        <v>639</v>
      </c>
      <c r="D143" s="240" t="s">
        <v>214</v>
      </c>
      <c r="E143" s="241" t="s">
        <v>640</v>
      </c>
      <c r="F143" s="242" t="s">
        <v>641</v>
      </c>
      <c r="G143" s="243" t="s">
        <v>138</v>
      </c>
      <c r="H143" s="244">
        <v>16</v>
      </c>
      <c r="I143" s="245"/>
      <c r="J143" s="246">
        <f>ROUND(I143*H143,2)</f>
        <v>0</v>
      </c>
      <c r="K143" s="242" t="s">
        <v>19</v>
      </c>
      <c r="L143" s="247"/>
      <c r="M143" s="248" t="s">
        <v>19</v>
      </c>
      <c r="N143" s="249" t="s">
        <v>46</v>
      </c>
      <c r="O143" s="83"/>
      <c r="P143" s="214">
        <f>O143*H143</f>
        <v>0</v>
      </c>
      <c r="Q143" s="214">
        <v>9.0000000000000006E-05</v>
      </c>
      <c r="R143" s="214">
        <f>Q143*H143</f>
        <v>0.0014400000000000001</v>
      </c>
      <c r="S143" s="214">
        <v>0</v>
      </c>
      <c r="T143" s="21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16" t="s">
        <v>534</v>
      </c>
      <c r="AT143" s="216" t="s">
        <v>214</v>
      </c>
      <c r="AU143" s="216" t="s">
        <v>86</v>
      </c>
      <c r="AY143" s="16" t="s">
        <v>133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6" t="s">
        <v>83</v>
      </c>
      <c r="BK143" s="217">
        <f>ROUND(I143*H143,2)</f>
        <v>0</v>
      </c>
      <c r="BL143" s="16" t="s">
        <v>499</v>
      </c>
      <c r="BM143" s="216" t="s">
        <v>642</v>
      </c>
    </row>
    <row r="144" s="2" customFormat="1" ht="24.15" customHeight="1">
      <c r="A144" s="37"/>
      <c r="B144" s="38"/>
      <c r="C144" s="240" t="s">
        <v>643</v>
      </c>
      <c r="D144" s="240" t="s">
        <v>214</v>
      </c>
      <c r="E144" s="241" t="s">
        <v>644</v>
      </c>
      <c r="F144" s="242" t="s">
        <v>645</v>
      </c>
      <c r="G144" s="243" t="s">
        <v>138</v>
      </c>
      <c r="H144" s="244">
        <v>4</v>
      </c>
      <c r="I144" s="245"/>
      <c r="J144" s="246">
        <f>ROUND(I144*H144,2)</f>
        <v>0</v>
      </c>
      <c r="K144" s="242" t="s">
        <v>19</v>
      </c>
      <c r="L144" s="247"/>
      <c r="M144" s="248" t="s">
        <v>19</v>
      </c>
      <c r="N144" s="249" t="s">
        <v>46</v>
      </c>
      <c r="O144" s="83"/>
      <c r="P144" s="214">
        <f>O144*H144</f>
        <v>0</v>
      </c>
      <c r="Q144" s="214">
        <v>9.0000000000000006E-05</v>
      </c>
      <c r="R144" s="214">
        <f>Q144*H144</f>
        <v>0.00036000000000000002</v>
      </c>
      <c r="S144" s="214">
        <v>0</v>
      </c>
      <c r="T144" s="21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16" t="s">
        <v>534</v>
      </c>
      <c r="AT144" s="216" t="s">
        <v>214</v>
      </c>
      <c r="AU144" s="216" t="s">
        <v>86</v>
      </c>
      <c r="AY144" s="16" t="s">
        <v>133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6" t="s">
        <v>83</v>
      </c>
      <c r="BK144" s="217">
        <f>ROUND(I144*H144,2)</f>
        <v>0</v>
      </c>
      <c r="BL144" s="16" t="s">
        <v>499</v>
      </c>
      <c r="BM144" s="216" t="s">
        <v>646</v>
      </c>
    </row>
    <row r="145" s="2" customFormat="1" ht="24.15" customHeight="1">
      <c r="A145" s="37"/>
      <c r="B145" s="38"/>
      <c r="C145" s="240" t="s">
        <v>642</v>
      </c>
      <c r="D145" s="240" t="s">
        <v>214</v>
      </c>
      <c r="E145" s="241" t="s">
        <v>647</v>
      </c>
      <c r="F145" s="242" t="s">
        <v>648</v>
      </c>
      <c r="G145" s="243" t="s">
        <v>138</v>
      </c>
      <c r="H145" s="244">
        <v>4</v>
      </c>
      <c r="I145" s="245"/>
      <c r="J145" s="246">
        <f>ROUND(I145*H145,2)</f>
        <v>0</v>
      </c>
      <c r="K145" s="242" t="s">
        <v>19</v>
      </c>
      <c r="L145" s="247"/>
      <c r="M145" s="248" t="s">
        <v>19</v>
      </c>
      <c r="N145" s="249" t="s">
        <v>46</v>
      </c>
      <c r="O145" s="83"/>
      <c r="P145" s="214">
        <f>O145*H145</f>
        <v>0</v>
      </c>
      <c r="Q145" s="214">
        <v>9.0000000000000006E-05</v>
      </c>
      <c r="R145" s="214">
        <f>Q145*H145</f>
        <v>0.00036000000000000002</v>
      </c>
      <c r="S145" s="214">
        <v>0</v>
      </c>
      <c r="T145" s="21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16" t="s">
        <v>534</v>
      </c>
      <c r="AT145" s="216" t="s">
        <v>214</v>
      </c>
      <c r="AU145" s="216" t="s">
        <v>86</v>
      </c>
      <c r="AY145" s="16" t="s">
        <v>133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6" t="s">
        <v>83</v>
      </c>
      <c r="BK145" s="217">
        <f>ROUND(I145*H145,2)</f>
        <v>0</v>
      </c>
      <c r="BL145" s="16" t="s">
        <v>499</v>
      </c>
      <c r="BM145" s="216" t="s">
        <v>649</v>
      </c>
    </row>
    <row r="146" s="2" customFormat="1" ht="24.15" customHeight="1">
      <c r="A146" s="37"/>
      <c r="B146" s="38"/>
      <c r="C146" s="240" t="s">
        <v>650</v>
      </c>
      <c r="D146" s="240" t="s">
        <v>214</v>
      </c>
      <c r="E146" s="241" t="s">
        <v>651</v>
      </c>
      <c r="F146" s="242" t="s">
        <v>652</v>
      </c>
      <c r="G146" s="243" t="s">
        <v>138</v>
      </c>
      <c r="H146" s="244">
        <v>18</v>
      </c>
      <c r="I146" s="245"/>
      <c r="J146" s="246">
        <f>ROUND(I146*H146,2)</f>
        <v>0</v>
      </c>
      <c r="K146" s="242" t="s">
        <v>19</v>
      </c>
      <c r="L146" s="247"/>
      <c r="M146" s="248" t="s">
        <v>19</v>
      </c>
      <c r="N146" s="249" t="s">
        <v>46</v>
      </c>
      <c r="O146" s="83"/>
      <c r="P146" s="214">
        <f>O146*H146</f>
        <v>0</v>
      </c>
      <c r="Q146" s="214">
        <v>9.0000000000000006E-05</v>
      </c>
      <c r="R146" s="214">
        <f>Q146*H146</f>
        <v>0.0016200000000000001</v>
      </c>
      <c r="S146" s="214">
        <v>0</v>
      </c>
      <c r="T146" s="21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16" t="s">
        <v>534</v>
      </c>
      <c r="AT146" s="216" t="s">
        <v>214</v>
      </c>
      <c r="AU146" s="216" t="s">
        <v>86</v>
      </c>
      <c r="AY146" s="16" t="s">
        <v>133</v>
      </c>
      <c r="BE146" s="217">
        <f>IF(N146="základní",J146,0)</f>
        <v>0</v>
      </c>
      <c r="BF146" s="217">
        <f>IF(N146="snížená",J146,0)</f>
        <v>0</v>
      </c>
      <c r="BG146" s="217">
        <f>IF(N146="zákl. přenesená",J146,0)</f>
        <v>0</v>
      </c>
      <c r="BH146" s="217">
        <f>IF(N146="sníž. přenesená",J146,0)</f>
        <v>0</v>
      </c>
      <c r="BI146" s="217">
        <f>IF(N146="nulová",J146,0)</f>
        <v>0</v>
      </c>
      <c r="BJ146" s="16" t="s">
        <v>83</v>
      </c>
      <c r="BK146" s="217">
        <f>ROUND(I146*H146,2)</f>
        <v>0</v>
      </c>
      <c r="BL146" s="16" t="s">
        <v>499</v>
      </c>
      <c r="BM146" s="216" t="s">
        <v>653</v>
      </c>
    </row>
    <row r="147" s="2" customFormat="1" ht="14.4" customHeight="1">
      <c r="A147" s="37"/>
      <c r="B147" s="38"/>
      <c r="C147" s="240" t="s">
        <v>646</v>
      </c>
      <c r="D147" s="240" t="s">
        <v>214</v>
      </c>
      <c r="E147" s="241" t="s">
        <v>654</v>
      </c>
      <c r="F147" s="242" t="s">
        <v>655</v>
      </c>
      <c r="G147" s="243" t="s">
        <v>138</v>
      </c>
      <c r="H147" s="244">
        <v>4</v>
      </c>
      <c r="I147" s="245"/>
      <c r="J147" s="246">
        <f>ROUND(I147*H147,2)</f>
        <v>0</v>
      </c>
      <c r="K147" s="242" t="s">
        <v>19</v>
      </c>
      <c r="L147" s="247"/>
      <c r="M147" s="248" t="s">
        <v>19</v>
      </c>
      <c r="N147" s="249" t="s">
        <v>46</v>
      </c>
      <c r="O147" s="83"/>
      <c r="P147" s="214">
        <f>O147*H147</f>
        <v>0</v>
      </c>
      <c r="Q147" s="214">
        <v>9.0000000000000006E-05</v>
      </c>
      <c r="R147" s="214">
        <f>Q147*H147</f>
        <v>0.00036000000000000002</v>
      </c>
      <c r="S147" s="214">
        <v>0</v>
      </c>
      <c r="T147" s="21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16" t="s">
        <v>534</v>
      </c>
      <c r="AT147" s="216" t="s">
        <v>214</v>
      </c>
      <c r="AU147" s="216" t="s">
        <v>86</v>
      </c>
      <c r="AY147" s="16" t="s">
        <v>133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6" t="s">
        <v>83</v>
      </c>
      <c r="BK147" s="217">
        <f>ROUND(I147*H147,2)</f>
        <v>0</v>
      </c>
      <c r="BL147" s="16" t="s">
        <v>499</v>
      </c>
      <c r="BM147" s="216" t="s">
        <v>656</v>
      </c>
    </row>
    <row r="148" s="2" customFormat="1" ht="14.4" customHeight="1">
      <c r="A148" s="37"/>
      <c r="B148" s="38"/>
      <c r="C148" s="240" t="s">
        <v>657</v>
      </c>
      <c r="D148" s="240" t="s">
        <v>214</v>
      </c>
      <c r="E148" s="241" t="s">
        <v>620</v>
      </c>
      <c r="F148" s="242" t="s">
        <v>621</v>
      </c>
      <c r="G148" s="243" t="s">
        <v>138</v>
      </c>
      <c r="H148" s="244">
        <v>32</v>
      </c>
      <c r="I148" s="245"/>
      <c r="J148" s="246">
        <f>ROUND(I148*H148,2)</f>
        <v>0</v>
      </c>
      <c r="K148" s="242" t="s">
        <v>19</v>
      </c>
      <c r="L148" s="247"/>
      <c r="M148" s="248" t="s">
        <v>19</v>
      </c>
      <c r="N148" s="249" t="s">
        <v>46</v>
      </c>
      <c r="O148" s="83"/>
      <c r="P148" s="214">
        <f>O148*H148</f>
        <v>0</v>
      </c>
      <c r="Q148" s="214">
        <v>9.0000000000000006E-05</v>
      </c>
      <c r="R148" s="214">
        <f>Q148*H148</f>
        <v>0.0028800000000000002</v>
      </c>
      <c r="S148" s="214">
        <v>0</v>
      </c>
      <c r="T148" s="21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16" t="s">
        <v>534</v>
      </c>
      <c r="AT148" s="216" t="s">
        <v>214</v>
      </c>
      <c r="AU148" s="216" t="s">
        <v>86</v>
      </c>
      <c r="AY148" s="16" t="s">
        <v>133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6" t="s">
        <v>83</v>
      </c>
      <c r="BK148" s="217">
        <f>ROUND(I148*H148,2)</f>
        <v>0</v>
      </c>
      <c r="BL148" s="16" t="s">
        <v>499</v>
      </c>
      <c r="BM148" s="216" t="s">
        <v>658</v>
      </c>
    </row>
    <row r="149" s="2" customFormat="1" ht="14.4" customHeight="1">
      <c r="A149" s="37"/>
      <c r="B149" s="38"/>
      <c r="C149" s="240" t="s">
        <v>649</v>
      </c>
      <c r="D149" s="240" t="s">
        <v>214</v>
      </c>
      <c r="E149" s="241" t="s">
        <v>623</v>
      </c>
      <c r="F149" s="242" t="s">
        <v>624</v>
      </c>
      <c r="G149" s="243" t="s">
        <v>160</v>
      </c>
      <c r="H149" s="244">
        <v>104</v>
      </c>
      <c r="I149" s="245"/>
      <c r="J149" s="246">
        <f>ROUND(I149*H149,2)</f>
        <v>0</v>
      </c>
      <c r="K149" s="242" t="s">
        <v>19</v>
      </c>
      <c r="L149" s="247"/>
      <c r="M149" s="248" t="s">
        <v>19</v>
      </c>
      <c r="N149" s="249" t="s">
        <v>46</v>
      </c>
      <c r="O149" s="83"/>
      <c r="P149" s="214">
        <f>O149*H149</f>
        <v>0</v>
      </c>
      <c r="Q149" s="214">
        <v>9.0000000000000006E-05</v>
      </c>
      <c r="R149" s="214">
        <f>Q149*H149</f>
        <v>0.0093600000000000003</v>
      </c>
      <c r="S149" s="214">
        <v>0</v>
      </c>
      <c r="T149" s="21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16" t="s">
        <v>534</v>
      </c>
      <c r="AT149" s="216" t="s">
        <v>214</v>
      </c>
      <c r="AU149" s="216" t="s">
        <v>86</v>
      </c>
      <c r="AY149" s="16" t="s">
        <v>133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6" t="s">
        <v>83</v>
      </c>
      <c r="BK149" s="217">
        <f>ROUND(I149*H149,2)</f>
        <v>0</v>
      </c>
      <c r="BL149" s="16" t="s">
        <v>499</v>
      </c>
      <c r="BM149" s="216" t="s">
        <v>499</v>
      </c>
    </row>
    <row r="150" s="2" customFormat="1" ht="14.4" customHeight="1">
      <c r="A150" s="37"/>
      <c r="B150" s="38"/>
      <c r="C150" s="240" t="s">
        <v>659</v>
      </c>
      <c r="D150" s="240" t="s">
        <v>214</v>
      </c>
      <c r="E150" s="241" t="s">
        <v>627</v>
      </c>
      <c r="F150" s="242" t="s">
        <v>628</v>
      </c>
      <c r="G150" s="243" t="s">
        <v>160</v>
      </c>
      <c r="H150" s="244">
        <v>104</v>
      </c>
      <c r="I150" s="245"/>
      <c r="J150" s="246">
        <f>ROUND(I150*H150,2)</f>
        <v>0</v>
      </c>
      <c r="K150" s="242" t="s">
        <v>19</v>
      </c>
      <c r="L150" s="247"/>
      <c r="M150" s="248" t="s">
        <v>19</v>
      </c>
      <c r="N150" s="249" t="s">
        <v>46</v>
      </c>
      <c r="O150" s="83"/>
      <c r="P150" s="214">
        <f>O150*H150</f>
        <v>0</v>
      </c>
      <c r="Q150" s="214">
        <v>9.0000000000000006E-05</v>
      </c>
      <c r="R150" s="214">
        <f>Q150*H150</f>
        <v>0.0093600000000000003</v>
      </c>
      <c r="S150" s="214">
        <v>0</v>
      </c>
      <c r="T150" s="21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16" t="s">
        <v>534</v>
      </c>
      <c r="AT150" s="216" t="s">
        <v>214</v>
      </c>
      <c r="AU150" s="216" t="s">
        <v>86</v>
      </c>
      <c r="AY150" s="16" t="s">
        <v>133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6" t="s">
        <v>83</v>
      </c>
      <c r="BK150" s="217">
        <f>ROUND(I150*H150,2)</f>
        <v>0</v>
      </c>
      <c r="BL150" s="16" t="s">
        <v>499</v>
      </c>
      <c r="BM150" s="216" t="s">
        <v>660</v>
      </c>
    </row>
    <row r="151" s="2" customFormat="1" ht="14.4" customHeight="1">
      <c r="A151" s="37"/>
      <c r="B151" s="38"/>
      <c r="C151" s="240" t="s">
        <v>653</v>
      </c>
      <c r="D151" s="240" t="s">
        <v>214</v>
      </c>
      <c r="E151" s="241" t="s">
        <v>630</v>
      </c>
      <c r="F151" s="242" t="s">
        <v>631</v>
      </c>
      <c r="G151" s="243" t="s">
        <v>138</v>
      </c>
      <c r="H151" s="244">
        <v>36</v>
      </c>
      <c r="I151" s="245"/>
      <c r="J151" s="246">
        <f>ROUND(I151*H151,2)</f>
        <v>0</v>
      </c>
      <c r="K151" s="242" t="s">
        <v>19</v>
      </c>
      <c r="L151" s="247"/>
      <c r="M151" s="248" t="s">
        <v>19</v>
      </c>
      <c r="N151" s="249" t="s">
        <v>46</v>
      </c>
      <c r="O151" s="83"/>
      <c r="P151" s="214">
        <f>O151*H151</f>
        <v>0</v>
      </c>
      <c r="Q151" s="214">
        <v>9.0000000000000006E-05</v>
      </c>
      <c r="R151" s="214">
        <f>Q151*H151</f>
        <v>0.0032400000000000003</v>
      </c>
      <c r="S151" s="214">
        <v>0</v>
      </c>
      <c r="T151" s="21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16" t="s">
        <v>534</v>
      </c>
      <c r="AT151" s="216" t="s">
        <v>214</v>
      </c>
      <c r="AU151" s="216" t="s">
        <v>86</v>
      </c>
      <c r="AY151" s="16" t="s">
        <v>133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6" t="s">
        <v>83</v>
      </c>
      <c r="BK151" s="217">
        <f>ROUND(I151*H151,2)</f>
        <v>0</v>
      </c>
      <c r="BL151" s="16" t="s">
        <v>499</v>
      </c>
      <c r="BM151" s="216" t="s">
        <v>661</v>
      </c>
    </row>
    <row r="152" s="2" customFormat="1" ht="14.4" customHeight="1">
      <c r="A152" s="37"/>
      <c r="B152" s="38"/>
      <c r="C152" s="240" t="s">
        <v>662</v>
      </c>
      <c r="D152" s="240" t="s">
        <v>214</v>
      </c>
      <c r="E152" s="241" t="s">
        <v>634</v>
      </c>
      <c r="F152" s="242" t="s">
        <v>635</v>
      </c>
      <c r="G152" s="243" t="s">
        <v>138</v>
      </c>
      <c r="H152" s="244">
        <v>36</v>
      </c>
      <c r="I152" s="245"/>
      <c r="J152" s="246">
        <f>ROUND(I152*H152,2)</f>
        <v>0</v>
      </c>
      <c r="K152" s="242" t="s">
        <v>19</v>
      </c>
      <c r="L152" s="247"/>
      <c r="M152" s="248" t="s">
        <v>19</v>
      </c>
      <c r="N152" s="249" t="s">
        <v>46</v>
      </c>
      <c r="O152" s="83"/>
      <c r="P152" s="214">
        <f>O152*H152</f>
        <v>0</v>
      </c>
      <c r="Q152" s="214">
        <v>9.0000000000000006E-05</v>
      </c>
      <c r="R152" s="214">
        <f>Q152*H152</f>
        <v>0.0032400000000000003</v>
      </c>
      <c r="S152" s="214">
        <v>0</v>
      </c>
      <c r="T152" s="21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16" t="s">
        <v>534</v>
      </c>
      <c r="AT152" s="216" t="s">
        <v>214</v>
      </c>
      <c r="AU152" s="216" t="s">
        <v>86</v>
      </c>
      <c r="AY152" s="16" t="s">
        <v>133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6" t="s">
        <v>83</v>
      </c>
      <c r="BK152" s="217">
        <f>ROUND(I152*H152,2)</f>
        <v>0</v>
      </c>
      <c r="BL152" s="16" t="s">
        <v>499</v>
      </c>
      <c r="BM152" s="216" t="s">
        <v>663</v>
      </c>
    </row>
    <row r="153" s="12" customFormat="1" ht="22.8" customHeight="1">
      <c r="A153" s="12"/>
      <c r="B153" s="189"/>
      <c r="C153" s="190"/>
      <c r="D153" s="191" t="s">
        <v>74</v>
      </c>
      <c r="E153" s="203" t="s">
        <v>664</v>
      </c>
      <c r="F153" s="203" t="s">
        <v>665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SUM(P154:P158)</f>
        <v>0</v>
      </c>
      <c r="Q153" s="197"/>
      <c r="R153" s="198">
        <f>SUM(R154:R158)</f>
        <v>0.26371999999999995</v>
      </c>
      <c r="S153" s="197"/>
      <c r="T153" s="199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0" t="s">
        <v>86</v>
      </c>
      <c r="AT153" s="201" t="s">
        <v>74</v>
      </c>
      <c r="AU153" s="201" t="s">
        <v>83</v>
      </c>
      <c r="AY153" s="200" t="s">
        <v>133</v>
      </c>
      <c r="BK153" s="202">
        <f>SUM(BK154:BK158)</f>
        <v>0</v>
      </c>
    </row>
    <row r="154" s="2" customFormat="1" ht="14.4" customHeight="1">
      <c r="A154" s="37"/>
      <c r="B154" s="38"/>
      <c r="C154" s="205" t="s">
        <v>656</v>
      </c>
      <c r="D154" s="205" t="s">
        <v>135</v>
      </c>
      <c r="E154" s="206" t="s">
        <v>666</v>
      </c>
      <c r="F154" s="207" t="s">
        <v>667</v>
      </c>
      <c r="G154" s="208" t="s">
        <v>668</v>
      </c>
      <c r="H154" s="209">
        <v>4</v>
      </c>
      <c r="I154" s="210"/>
      <c r="J154" s="211">
        <f>ROUND(I154*H154,2)</f>
        <v>0</v>
      </c>
      <c r="K154" s="207" t="s">
        <v>19</v>
      </c>
      <c r="L154" s="43"/>
      <c r="M154" s="212" t="s">
        <v>19</v>
      </c>
      <c r="N154" s="213" t="s">
        <v>46</v>
      </c>
      <c r="O154" s="83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16" t="s">
        <v>227</v>
      </c>
      <c r="AT154" s="216" t="s">
        <v>135</v>
      </c>
      <c r="AU154" s="216" t="s">
        <v>86</v>
      </c>
      <c r="AY154" s="16" t="s">
        <v>133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6" t="s">
        <v>83</v>
      </c>
      <c r="BK154" s="217">
        <f>ROUND(I154*H154,2)</f>
        <v>0</v>
      </c>
      <c r="BL154" s="16" t="s">
        <v>227</v>
      </c>
      <c r="BM154" s="216" t="s">
        <v>669</v>
      </c>
    </row>
    <row r="155" s="2" customFormat="1" ht="14.4" customHeight="1">
      <c r="A155" s="37"/>
      <c r="B155" s="38"/>
      <c r="C155" s="205" t="s">
        <v>670</v>
      </c>
      <c r="D155" s="205" t="s">
        <v>135</v>
      </c>
      <c r="E155" s="206" t="s">
        <v>671</v>
      </c>
      <c r="F155" s="207" t="s">
        <v>672</v>
      </c>
      <c r="G155" s="208" t="s">
        <v>160</v>
      </c>
      <c r="H155" s="209">
        <v>4</v>
      </c>
      <c r="I155" s="210"/>
      <c r="J155" s="211">
        <f>ROUND(I155*H155,2)</f>
        <v>0</v>
      </c>
      <c r="K155" s="207" t="s">
        <v>139</v>
      </c>
      <c r="L155" s="43"/>
      <c r="M155" s="212" t="s">
        <v>19</v>
      </c>
      <c r="N155" s="213" t="s">
        <v>46</v>
      </c>
      <c r="O155" s="83"/>
      <c r="P155" s="214">
        <f>O155*H155</f>
        <v>0</v>
      </c>
      <c r="Q155" s="214">
        <v>0.0037799999999999999</v>
      </c>
      <c r="R155" s="214">
        <f>Q155*H155</f>
        <v>0.01512</v>
      </c>
      <c r="S155" s="214">
        <v>0</v>
      </c>
      <c r="T155" s="21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16" t="s">
        <v>227</v>
      </c>
      <c r="AT155" s="216" t="s">
        <v>135</v>
      </c>
      <c r="AU155" s="216" t="s">
        <v>86</v>
      </c>
      <c r="AY155" s="16" t="s">
        <v>133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6" t="s">
        <v>83</v>
      </c>
      <c r="BK155" s="217">
        <f>ROUND(I155*H155,2)</f>
        <v>0</v>
      </c>
      <c r="BL155" s="16" t="s">
        <v>227</v>
      </c>
      <c r="BM155" s="216" t="s">
        <v>673</v>
      </c>
    </row>
    <row r="156" s="2" customFormat="1" ht="14.4" customHeight="1">
      <c r="A156" s="37"/>
      <c r="B156" s="38"/>
      <c r="C156" s="205" t="s">
        <v>658</v>
      </c>
      <c r="D156" s="205" t="s">
        <v>135</v>
      </c>
      <c r="E156" s="206" t="s">
        <v>674</v>
      </c>
      <c r="F156" s="207" t="s">
        <v>675</v>
      </c>
      <c r="G156" s="208" t="s">
        <v>160</v>
      </c>
      <c r="H156" s="209">
        <v>2</v>
      </c>
      <c r="I156" s="210"/>
      <c r="J156" s="211">
        <f>ROUND(I156*H156,2)</f>
        <v>0</v>
      </c>
      <c r="K156" s="207" t="s">
        <v>139</v>
      </c>
      <c r="L156" s="43"/>
      <c r="M156" s="212" t="s">
        <v>19</v>
      </c>
      <c r="N156" s="213" t="s">
        <v>46</v>
      </c>
      <c r="O156" s="83"/>
      <c r="P156" s="214">
        <f>O156*H156</f>
        <v>0</v>
      </c>
      <c r="Q156" s="214">
        <v>0.018460000000000001</v>
      </c>
      <c r="R156" s="214">
        <f>Q156*H156</f>
        <v>0.036920000000000001</v>
      </c>
      <c r="S156" s="214">
        <v>0</v>
      </c>
      <c r="T156" s="21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16" t="s">
        <v>227</v>
      </c>
      <c r="AT156" s="216" t="s">
        <v>135</v>
      </c>
      <c r="AU156" s="216" t="s">
        <v>86</v>
      </c>
      <c r="AY156" s="16" t="s">
        <v>133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6" t="s">
        <v>83</v>
      </c>
      <c r="BK156" s="217">
        <f>ROUND(I156*H156,2)</f>
        <v>0</v>
      </c>
      <c r="BL156" s="16" t="s">
        <v>227</v>
      </c>
      <c r="BM156" s="216" t="s">
        <v>676</v>
      </c>
    </row>
    <row r="157" s="2" customFormat="1" ht="14.4" customHeight="1">
      <c r="A157" s="37"/>
      <c r="B157" s="38"/>
      <c r="C157" s="205" t="s">
        <v>677</v>
      </c>
      <c r="D157" s="205" t="s">
        <v>135</v>
      </c>
      <c r="E157" s="206" t="s">
        <v>678</v>
      </c>
      <c r="F157" s="207" t="s">
        <v>679</v>
      </c>
      <c r="G157" s="208" t="s">
        <v>160</v>
      </c>
      <c r="H157" s="209">
        <v>6</v>
      </c>
      <c r="I157" s="210"/>
      <c r="J157" s="211">
        <f>ROUND(I157*H157,2)</f>
        <v>0</v>
      </c>
      <c r="K157" s="207" t="s">
        <v>139</v>
      </c>
      <c r="L157" s="43"/>
      <c r="M157" s="212" t="s">
        <v>19</v>
      </c>
      <c r="N157" s="213" t="s">
        <v>46</v>
      </c>
      <c r="O157" s="83"/>
      <c r="P157" s="214">
        <f>O157*H157</f>
        <v>0</v>
      </c>
      <c r="Q157" s="214">
        <v>0.035279999999999999</v>
      </c>
      <c r="R157" s="214">
        <f>Q157*H157</f>
        <v>0.21167999999999998</v>
      </c>
      <c r="S157" s="214">
        <v>0</v>
      </c>
      <c r="T157" s="21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16" t="s">
        <v>227</v>
      </c>
      <c r="AT157" s="216" t="s">
        <v>135</v>
      </c>
      <c r="AU157" s="216" t="s">
        <v>86</v>
      </c>
      <c r="AY157" s="16" t="s">
        <v>133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6" t="s">
        <v>83</v>
      </c>
      <c r="BK157" s="217">
        <f>ROUND(I157*H157,2)</f>
        <v>0</v>
      </c>
      <c r="BL157" s="16" t="s">
        <v>227</v>
      </c>
      <c r="BM157" s="216" t="s">
        <v>680</v>
      </c>
    </row>
    <row r="158" s="2" customFormat="1" ht="37.8" customHeight="1">
      <c r="A158" s="37"/>
      <c r="B158" s="38"/>
      <c r="C158" s="205" t="s">
        <v>499</v>
      </c>
      <c r="D158" s="205" t="s">
        <v>135</v>
      </c>
      <c r="E158" s="206" t="s">
        <v>681</v>
      </c>
      <c r="F158" s="207" t="s">
        <v>682</v>
      </c>
      <c r="G158" s="208" t="s">
        <v>217</v>
      </c>
      <c r="H158" s="209">
        <v>0.26400000000000001</v>
      </c>
      <c r="I158" s="210"/>
      <c r="J158" s="211">
        <f>ROUND(I158*H158,2)</f>
        <v>0</v>
      </c>
      <c r="K158" s="207" t="s">
        <v>139</v>
      </c>
      <c r="L158" s="43"/>
      <c r="M158" s="250" t="s">
        <v>19</v>
      </c>
      <c r="N158" s="251" t="s">
        <v>46</v>
      </c>
      <c r="O158" s="25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16" t="s">
        <v>227</v>
      </c>
      <c r="AT158" s="216" t="s">
        <v>135</v>
      </c>
      <c r="AU158" s="216" t="s">
        <v>86</v>
      </c>
      <c r="AY158" s="16" t="s">
        <v>133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6" t="s">
        <v>83</v>
      </c>
      <c r="BK158" s="217">
        <f>ROUND(I158*H158,2)</f>
        <v>0</v>
      </c>
      <c r="BL158" s="16" t="s">
        <v>227</v>
      </c>
      <c r="BM158" s="216" t="s">
        <v>683</v>
      </c>
    </row>
    <row r="159" s="2" customFormat="1" ht="6.96" customHeight="1">
      <c r="A159" s="37"/>
      <c r="B159" s="58"/>
      <c r="C159" s="59"/>
      <c r="D159" s="59"/>
      <c r="E159" s="59"/>
      <c r="F159" s="59"/>
      <c r="G159" s="59"/>
      <c r="H159" s="59"/>
      <c r="I159" s="59"/>
      <c r="J159" s="59"/>
      <c r="K159" s="59"/>
      <c r="L159" s="43"/>
      <c r="M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</sheetData>
  <sheetProtection sheet="1" autoFilter="0" formatColumns="0" formatRows="0" objects="1" scenarios="1" spinCount="100000" saltValue="YReiy+ltTGPu4g8k7qup8TxLIwbT1BLl1ouTalsvfW/8584P9UTgCZC5uAuk0IeDkK2gHWe0XtOZ8Gu+rD4MoA==" hashValue="nxwDTlkOcJv28GtAZGNcH69EdnErdGVoUo+7VSBlPdujBzEZVefZvlIs7cWiWo6PYmtstsTJRPG1++iTKJZcYQ==" algorithmName="SHA-512" password="CC35"/>
  <autoFilter ref="C84:K15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86</v>
      </c>
    </row>
    <row r="4" s="1" customFormat="1" ht="24.96" customHeight="1">
      <c r="B4" s="19"/>
      <c r="D4" s="129" t="s">
        <v>95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Klatovy, rozvod SCZT Rozvoj 106-107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96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684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29. 9. 2020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27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28</v>
      </c>
      <c r="F15" s="37"/>
      <c r="G15" s="37"/>
      <c r="H15" s="37"/>
      <c r="I15" s="131" t="s">
        <v>29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30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29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32</v>
      </c>
      <c r="E20" s="37"/>
      <c r="F20" s="37"/>
      <c r="G20" s="37"/>
      <c r="H20" s="37"/>
      <c r="I20" s="131" t="s">
        <v>26</v>
      </c>
      <c r="J20" s="135" t="s">
        <v>33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34</v>
      </c>
      <c r="F21" s="37"/>
      <c r="G21" s="37"/>
      <c r="H21" s="37"/>
      <c r="I21" s="131" t="s">
        <v>29</v>
      </c>
      <c r="J21" s="135" t="s">
        <v>35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37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38</v>
      </c>
      <c r="F24" s="37"/>
      <c r="G24" s="37"/>
      <c r="H24" s="37"/>
      <c r="I24" s="131" t="s">
        <v>29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39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3"/>
      <c r="E29" s="143"/>
      <c r="F29" s="143"/>
      <c r="G29" s="143"/>
      <c r="H29" s="143"/>
      <c r="I29" s="143"/>
      <c r="J29" s="143"/>
      <c r="K29" s="143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4" t="s">
        <v>41</v>
      </c>
      <c r="E30" s="37"/>
      <c r="F30" s="37"/>
      <c r="G30" s="37"/>
      <c r="H30" s="37"/>
      <c r="I30" s="37"/>
      <c r="J30" s="145">
        <f>ROUND(J82,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3"/>
      <c r="E31" s="143"/>
      <c r="F31" s="143"/>
      <c r="G31" s="143"/>
      <c r="H31" s="143"/>
      <c r="I31" s="143"/>
      <c r="J31" s="143"/>
      <c r="K31" s="143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6" t="s">
        <v>43</v>
      </c>
      <c r="G32" s="37"/>
      <c r="H32" s="37"/>
      <c r="I32" s="146" t="s">
        <v>42</v>
      </c>
      <c r="J32" s="146" t="s">
        <v>44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7" t="s">
        <v>45</v>
      </c>
      <c r="E33" s="131" t="s">
        <v>46</v>
      </c>
      <c r="F33" s="148">
        <f>ROUND((SUM(BE82:BE92)),  2)</f>
        <v>0</v>
      </c>
      <c r="G33" s="37"/>
      <c r="H33" s="37"/>
      <c r="I33" s="149">
        <v>0.20999999999999999</v>
      </c>
      <c r="J33" s="148">
        <f>ROUND(((SUM(BE82:BE92))*I33),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47</v>
      </c>
      <c r="F34" s="148">
        <f>ROUND((SUM(BF82:BF92)),  2)</f>
        <v>0</v>
      </c>
      <c r="G34" s="37"/>
      <c r="H34" s="37"/>
      <c r="I34" s="149">
        <v>0.14999999999999999</v>
      </c>
      <c r="J34" s="148">
        <f>ROUND(((SUM(BF82:BF92))*I34),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48</v>
      </c>
      <c r="F35" s="148">
        <f>ROUND((SUM(BG82:BG92)),  2)</f>
        <v>0</v>
      </c>
      <c r="G35" s="37"/>
      <c r="H35" s="37"/>
      <c r="I35" s="149">
        <v>0.20999999999999999</v>
      </c>
      <c r="J35" s="148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49</v>
      </c>
      <c r="F36" s="148">
        <f>ROUND((SUM(BH82:BH92)),  2)</f>
        <v>0</v>
      </c>
      <c r="G36" s="37"/>
      <c r="H36" s="37"/>
      <c r="I36" s="149">
        <v>0.14999999999999999</v>
      </c>
      <c r="J36" s="148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50</v>
      </c>
      <c r="F37" s="148">
        <f>ROUND((SUM(BI82:BI92)),  2)</f>
        <v>0</v>
      </c>
      <c r="G37" s="37"/>
      <c r="H37" s="37"/>
      <c r="I37" s="149">
        <v>0</v>
      </c>
      <c r="J37" s="148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0"/>
      <c r="D39" s="151" t="s">
        <v>51</v>
      </c>
      <c r="E39" s="152"/>
      <c r="F39" s="152"/>
      <c r="G39" s="153" t="s">
        <v>52</v>
      </c>
      <c r="H39" s="154" t="s">
        <v>53</v>
      </c>
      <c r="I39" s="152"/>
      <c r="J39" s="155">
        <f>SUM(J30:J37)</f>
        <v>0</v>
      </c>
      <c r="K39" s="156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103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61" t="str">
        <f>E7</f>
        <v>Klatovy, rozvod SCZT Rozvoj 106-107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96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E - VRN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>Klatovy</v>
      </c>
      <c r="G52" s="39"/>
      <c r="H52" s="39"/>
      <c r="I52" s="31" t="s">
        <v>23</v>
      </c>
      <c r="J52" s="71" t="str">
        <f>IF(J12="","",J12)</f>
        <v>29. 9. 2020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15.15" customHeight="1">
      <c r="A54" s="37"/>
      <c r="B54" s="38"/>
      <c r="C54" s="31" t="s">
        <v>25</v>
      </c>
      <c r="D54" s="39"/>
      <c r="E54" s="39"/>
      <c r="F54" s="26" t="str">
        <f>E15</f>
        <v>KLATOVSKÁ TEPLÁRNA a.s.</v>
      </c>
      <c r="G54" s="39"/>
      <c r="H54" s="39"/>
      <c r="I54" s="31" t="s">
        <v>32</v>
      </c>
      <c r="J54" s="35" t="str">
        <f>E21</f>
        <v>AREA group s.r.o.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37</v>
      </c>
      <c r="J55" s="35" t="str">
        <f>E24</f>
        <v>Ing. Lada Franková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2" t="s">
        <v>104</v>
      </c>
      <c r="D57" s="163"/>
      <c r="E57" s="163"/>
      <c r="F57" s="163"/>
      <c r="G57" s="163"/>
      <c r="H57" s="163"/>
      <c r="I57" s="163"/>
      <c r="J57" s="164" t="s">
        <v>105</v>
      </c>
      <c r="K57" s="163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5" t="s">
        <v>73</v>
      </c>
      <c r="D59" s="39"/>
      <c r="E59" s="39"/>
      <c r="F59" s="39"/>
      <c r="G59" s="39"/>
      <c r="H59" s="39"/>
      <c r="I59" s="39"/>
      <c r="J59" s="101">
        <f>J82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106</v>
      </c>
    </row>
    <row r="60" hidden="1" s="9" customFormat="1" ht="24.96" customHeight="1">
      <c r="A60" s="9"/>
      <c r="B60" s="166"/>
      <c r="C60" s="167"/>
      <c r="D60" s="168" t="s">
        <v>685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6"/>
      <c r="C61" s="167"/>
      <c r="D61" s="168" t="s">
        <v>686</v>
      </c>
      <c r="E61" s="169"/>
      <c r="F61" s="169"/>
      <c r="G61" s="169"/>
      <c r="H61" s="169"/>
      <c r="I61" s="169"/>
      <c r="J61" s="170">
        <f>J87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9" customFormat="1" ht="24.96" customHeight="1">
      <c r="A62" s="9"/>
      <c r="B62" s="166"/>
      <c r="C62" s="167"/>
      <c r="D62" s="168" t="s">
        <v>687</v>
      </c>
      <c r="E62" s="169"/>
      <c r="F62" s="169"/>
      <c r="G62" s="169"/>
      <c r="H62" s="169"/>
      <c r="I62" s="169"/>
      <c r="J62" s="170">
        <f>J89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hidden="1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 s="2" customFormat="1" ht="6.96" customHeight="1">
      <c r="A64" s="37"/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133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hidden="1"/>
    <row r="66" hidden="1"/>
    <row r="67" hidden="1"/>
    <row r="68" s="2" customFormat="1" ht="6.96" customHeight="1">
      <c r="A68" s="37"/>
      <c r="B68" s="60"/>
      <c r="C68" s="61"/>
      <c r="D68" s="61"/>
      <c r="E68" s="61"/>
      <c r="F68" s="61"/>
      <c r="G68" s="61"/>
      <c r="H68" s="61"/>
      <c r="I68" s="61"/>
      <c r="J68" s="61"/>
      <c r="K68" s="61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118</v>
      </c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1" t="str">
        <f>E7</f>
        <v>Klatovy, rozvod SCZT Rozvoj 106-107</v>
      </c>
      <c r="F72" s="31"/>
      <c r="G72" s="31"/>
      <c r="H72" s="31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96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8" t="str">
        <f>E9</f>
        <v>E - VRN</v>
      </c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21</v>
      </c>
      <c r="D76" s="39"/>
      <c r="E76" s="39"/>
      <c r="F76" s="26" t="str">
        <f>F12</f>
        <v>Klatovy</v>
      </c>
      <c r="G76" s="39"/>
      <c r="H76" s="39"/>
      <c r="I76" s="31" t="s">
        <v>23</v>
      </c>
      <c r="J76" s="71" t="str">
        <f>IF(J12="","",J12)</f>
        <v>29. 9. 2020</v>
      </c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25</v>
      </c>
      <c r="D78" s="39"/>
      <c r="E78" s="39"/>
      <c r="F78" s="26" t="str">
        <f>E15</f>
        <v>KLATOVSKÁ TEPLÁRNA a.s.</v>
      </c>
      <c r="G78" s="39"/>
      <c r="H78" s="39"/>
      <c r="I78" s="31" t="s">
        <v>32</v>
      </c>
      <c r="J78" s="35" t="str">
        <f>E21</f>
        <v>AREA group s.r.o.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30</v>
      </c>
      <c r="D79" s="39"/>
      <c r="E79" s="39"/>
      <c r="F79" s="26" t="str">
        <f>IF(E18="","",E18)</f>
        <v>Vyplň údaj</v>
      </c>
      <c r="G79" s="39"/>
      <c r="H79" s="39"/>
      <c r="I79" s="31" t="s">
        <v>37</v>
      </c>
      <c r="J79" s="35" t="str">
        <f>E24</f>
        <v>Ing. Lada Franková</v>
      </c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8"/>
      <c r="B81" s="179"/>
      <c r="C81" s="180" t="s">
        <v>119</v>
      </c>
      <c r="D81" s="181" t="s">
        <v>60</v>
      </c>
      <c r="E81" s="181" t="s">
        <v>56</v>
      </c>
      <c r="F81" s="181" t="s">
        <v>57</v>
      </c>
      <c r="G81" s="181" t="s">
        <v>120</v>
      </c>
      <c r="H81" s="181" t="s">
        <v>121</v>
      </c>
      <c r="I81" s="181" t="s">
        <v>122</v>
      </c>
      <c r="J81" s="181" t="s">
        <v>105</v>
      </c>
      <c r="K81" s="182" t="s">
        <v>123</v>
      </c>
      <c r="L81" s="183"/>
      <c r="M81" s="91" t="s">
        <v>19</v>
      </c>
      <c r="N81" s="92" t="s">
        <v>45</v>
      </c>
      <c r="O81" s="92" t="s">
        <v>124</v>
      </c>
      <c r="P81" s="92" t="s">
        <v>125</v>
      </c>
      <c r="Q81" s="92" t="s">
        <v>126</v>
      </c>
      <c r="R81" s="92" t="s">
        <v>127</v>
      </c>
      <c r="S81" s="92" t="s">
        <v>128</v>
      </c>
      <c r="T81" s="93" t="s">
        <v>129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7"/>
      <c r="B82" s="38"/>
      <c r="C82" s="98" t="s">
        <v>130</v>
      </c>
      <c r="D82" s="39"/>
      <c r="E82" s="39"/>
      <c r="F82" s="39"/>
      <c r="G82" s="39"/>
      <c r="H82" s="39"/>
      <c r="I82" s="39"/>
      <c r="J82" s="184">
        <f>BK82</f>
        <v>0</v>
      </c>
      <c r="K82" s="39"/>
      <c r="L82" s="43"/>
      <c r="M82" s="94"/>
      <c r="N82" s="185"/>
      <c r="O82" s="95"/>
      <c r="P82" s="186">
        <f>P83+P87+P89</f>
        <v>0</v>
      </c>
      <c r="Q82" s="95"/>
      <c r="R82" s="186">
        <f>R83+R87+R89</f>
        <v>0.0099000000000000008</v>
      </c>
      <c r="S82" s="95"/>
      <c r="T82" s="187">
        <f>T83+T87+T89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74</v>
      </c>
      <c r="AU82" s="16" t="s">
        <v>106</v>
      </c>
      <c r="BK82" s="188">
        <f>BK83+BK87+BK89</f>
        <v>0</v>
      </c>
    </row>
    <row r="83" s="12" customFormat="1" ht="25.92" customHeight="1">
      <c r="A83" s="12"/>
      <c r="B83" s="189"/>
      <c r="C83" s="190"/>
      <c r="D83" s="191" t="s">
        <v>74</v>
      </c>
      <c r="E83" s="192" t="s">
        <v>688</v>
      </c>
      <c r="F83" s="192" t="s">
        <v>689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SUM(P84:P86)</f>
        <v>0</v>
      </c>
      <c r="Q83" s="197"/>
      <c r="R83" s="198">
        <f>SUM(R84:R86)</f>
        <v>0.0099000000000000008</v>
      </c>
      <c r="S83" s="197"/>
      <c r="T83" s="199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157</v>
      </c>
      <c r="AT83" s="201" t="s">
        <v>74</v>
      </c>
      <c r="AU83" s="201" t="s">
        <v>75</v>
      </c>
      <c r="AY83" s="200" t="s">
        <v>133</v>
      </c>
      <c r="BK83" s="202">
        <f>SUM(BK84:BK86)</f>
        <v>0</v>
      </c>
    </row>
    <row r="84" s="2" customFormat="1" ht="14.4" customHeight="1">
      <c r="A84" s="37"/>
      <c r="B84" s="38"/>
      <c r="C84" s="205" t="s">
        <v>83</v>
      </c>
      <c r="D84" s="205" t="s">
        <v>135</v>
      </c>
      <c r="E84" s="206" t="s">
        <v>690</v>
      </c>
      <c r="F84" s="207" t="s">
        <v>691</v>
      </c>
      <c r="G84" s="208" t="s">
        <v>692</v>
      </c>
      <c r="H84" s="209">
        <v>1</v>
      </c>
      <c r="I84" s="210"/>
      <c r="J84" s="211">
        <f>ROUND(I84*H84,2)</f>
        <v>0</v>
      </c>
      <c r="K84" s="207" t="s">
        <v>139</v>
      </c>
      <c r="L84" s="43"/>
      <c r="M84" s="212" t="s">
        <v>19</v>
      </c>
      <c r="N84" s="213" t="s">
        <v>46</v>
      </c>
      <c r="O84" s="83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6" t="s">
        <v>693</v>
      </c>
      <c r="AT84" s="216" t="s">
        <v>135</v>
      </c>
      <c r="AU84" s="216" t="s">
        <v>83</v>
      </c>
      <c r="AY84" s="16" t="s">
        <v>133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6" t="s">
        <v>83</v>
      </c>
      <c r="BK84" s="217">
        <f>ROUND(I84*H84,2)</f>
        <v>0</v>
      </c>
      <c r="BL84" s="16" t="s">
        <v>693</v>
      </c>
      <c r="BM84" s="216" t="s">
        <v>694</v>
      </c>
    </row>
    <row r="85" s="2" customFormat="1" ht="14.4" customHeight="1">
      <c r="A85" s="37"/>
      <c r="B85" s="38"/>
      <c r="C85" s="205" t="s">
        <v>86</v>
      </c>
      <c r="D85" s="205" t="s">
        <v>135</v>
      </c>
      <c r="E85" s="206" t="s">
        <v>695</v>
      </c>
      <c r="F85" s="207" t="s">
        <v>696</v>
      </c>
      <c r="G85" s="208" t="s">
        <v>668</v>
      </c>
      <c r="H85" s="209">
        <v>3</v>
      </c>
      <c r="I85" s="210"/>
      <c r="J85" s="211">
        <f>ROUND(I85*H85,2)</f>
        <v>0</v>
      </c>
      <c r="K85" s="207" t="s">
        <v>139</v>
      </c>
      <c r="L85" s="43"/>
      <c r="M85" s="212" t="s">
        <v>19</v>
      </c>
      <c r="N85" s="213" t="s">
        <v>46</v>
      </c>
      <c r="O85" s="83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6" t="s">
        <v>693</v>
      </c>
      <c r="AT85" s="216" t="s">
        <v>135</v>
      </c>
      <c r="AU85" s="216" t="s">
        <v>83</v>
      </c>
      <c r="AY85" s="16" t="s">
        <v>133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6" t="s">
        <v>83</v>
      </c>
      <c r="BK85" s="217">
        <f>ROUND(I85*H85,2)</f>
        <v>0</v>
      </c>
      <c r="BL85" s="16" t="s">
        <v>693</v>
      </c>
      <c r="BM85" s="216" t="s">
        <v>697</v>
      </c>
    </row>
    <row r="86" s="2" customFormat="1" ht="14.4" customHeight="1">
      <c r="A86" s="37"/>
      <c r="B86" s="38"/>
      <c r="C86" s="205" t="s">
        <v>148</v>
      </c>
      <c r="D86" s="205" t="s">
        <v>135</v>
      </c>
      <c r="E86" s="206" t="s">
        <v>698</v>
      </c>
      <c r="F86" s="207" t="s">
        <v>699</v>
      </c>
      <c r="G86" s="208" t="s">
        <v>700</v>
      </c>
      <c r="H86" s="209">
        <v>1</v>
      </c>
      <c r="I86" s="210"/>
      <c r="J86" s="211">
        <f>ROUND(I86*H86,2)</f>
        <v>0</v>
      </c>
      <c r="K86" s="207" t="s">
        <v>139</v>
      </c>
      <c r="L86" s="43"/>
      <c r="M86" s="212" t="s">
        <v>19</v>
      </c>
      <c r="N86" s="213" t="s">
        <v>46</v>
      </c>
      <c r="O86" s="83"/>
      <c r="P86" s="214">
        <f>O86*H86</f>
        <v>0</v>
      </c>
      <c r="Q86" s="214">
        <v>0.0099000000000000008</v>
      </c>
      <c r="R86" s="214">
        <f>Q86*H86</f>
        <v>0.0099000000000000008</v>
      </c>
      <c r="S86" s="214">
        <v>0</v>
      </c>
      <c r="T86" s="215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6" t="s">
        <v>693</v>
      </c>
      <c r="AT86" s="216" t="s">
        <v>135</v>
      </c>
      <c r="AU86" s="216" t="s">
        <v>83</v>
      </c>
      <c r="AY86" s="16" t="s">
        <v>133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6" t="s">
        <v>83</v>
      </c>
      <c r="BK86" s="217">
        <f>ROUND(I86*H86,2)</f>
        <v>0</v>
      </c>
      <c r="BL86" s="16" t="s">
        <v>693</v>
      </c>
      <c r="BM86" s="216" t="s">
        <v>701</v>
      </c>
    </row>
    <row r="87" s="12" customFormat="1" ht="25.92" customHeight="1">
      <c r="A87" s="12"/>
      <c r="B87" s="189"/>
      <c r="C87" s="190"/>
      <c r="D87" s="191" t="s">
        <v>74</v>
      </c>
      <c r="E87" s="192" t="s">
        <v>702</v>
      </c>
      <c r="F87" s="192" t="s">
        <v>703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</f>
        <v>0</v>
      </c>
      <c r="Q87" s="197"/>
      <c r="R87" s="198">
        <f>R88</f>
        <v>0</v>
      </c>
      <c r="S87" s="197"/>
      <c r="T87" s="199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157</v>
      </c>
      <c r="AT87" s="201" t="s">
        <v>74</v>
      </c>
      <c r="AU87" s="201" t="s">
        <v>75</v>
      </c>
      <c r="AY87" s="200" t="s">
        <v>133</v>
      </c>
      <c r="BK87" s="202">
        <f>BK88</f>
        <v>0</v>
      </c>
    </row>
    <row r="88" s="2" customFormat="1" ht="14.4" customHeight="1">
      <c r="A88" s="37"/>
      <c r="B88" s="38"/>
      <c r="C88" s="205" t="s">
        <v>140</v>
      </c>
      <c r="D88" s="205" t="s">
        <v>135</v>
      </c>
      <c r="E88" s="206" t="s">
        <v>704</v>
      </c>
      <c r="F88" s="207" t="s">
        <v>703</v>
      </c>
      <c r="G88" s="208" t="s">
        <v>692</v>
      </c>
      <c r="H88" s="209">
        <v>1</v>
      </c>
      <c r="I88" s="210"/>
      <c r="J88" s="211">
        <f>ROUND(I88*H88,2)</f>
        <v>0</v>
      </c>
      <c r="K88" s="207" t="s">
        <v>139</v>
      </c>
      <c r="L88" s="43"/>
      <c r="M88" s="212" t="s">
        <v>19</v>
      </c>
      <c r="N88" s="213" t="s">
        <v>46</v>
      </c>
      <c r="O88" s="83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6" t="s">
        <v>693</v>
      </c>
      <c r="AT88" s="216" t="s">
        <v>135</v>
      </c>
      <c r="AU88" s="216" t="s">
        <v>83</v>
      </c>
      <c r="AY88" s="16" t="s">
        <v>133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6" t="s">
        <v>83</v>
      </c>
      <c r="BK88" s="217">
        <f>ROUND(I88*H88,2)</f>
        <v>0</v>
      </c>
      <c r="BL88" s="16" t="s">
        <v>693</v>
      </c>
      <c r="BM88" s="216" t="s">
        <v>705</v>
      </c>
    </row>
    <row r="89" s="12" customFormat="1" ht="25.92" customHeight="1">
      <c r="A89" s="12"/>
      <c r="B89" s="189"/>
      <c r="C89" s="190"/>
      <c r="D89" s="191" t="s">
        <v>74</v>
      </c>
      <c r="E89" s="192" t="s">
        <v>706</v>
      </c>
      <c r="F89" s="192" t="s">
        <v>707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SUM(P90:P92)</f>
        <v>0</v>
      </c>
      <c r="Q89" s="197"/>
      <c r="R89" s="198">
        <f>SUM(R90:R92)</f>
        <v>0</v>
      </c>
      <c r="S89" s="197"/>
      <c r="T89" s="199">
        <f>SUM(T90:T92)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157</v>
      </c>
      <c r="AT89" s="201" t="s">
        <v>74</v>
      </c>
      <c r="AU89" s="201" t="s">
        <v>75</v>
      </c>
      <c r="AY89" s="200" t="s">
        <v>133</v>
      </c>
      <c r="BK89" s="202">
        <f>SUM(BK90:BK92)</f>
        <v>0</v>
      </c>
    </row>
    <row r="90" s="2" customFormat="1" ht="24.15" customHeight="1">
      <c r="A90" s="37"/>
      <c r="B90" s="38"/>
      <c r="C90" s="205" t="s">
        <v>157</v>
      </c>
      <c r="D90" s="205" t="s">
        <v>135</v>
      </c>
      <c r="E90" s="206" t="s">
        <v>708</v>
      </c>
      <c r="F90" s="207" t="s">
        <v>709</v>
      </c>
      <c r="G90" s="208" t="s">
        <v>692</v>
      </c>
      <c r="H90" s="209">
        <v>1</v>
      </c>
      <c r="I90" s="210"/>
      <c r="J90" s="211">
        <f>ROUND(I90*H90,2)</f>
        <v>0</v>
      </c>
      <c r="K90" s="207" t="s">
        <v>19</v>
      </c>
      <c r="L90" s="43"/>
      <c r="M90" s="212" t="s">
        <v>19</v>
      </c>
      <c r="N90" s="213" t="s">
        <v>46</v>
      </c>
      <c r="O90" s="83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16" t="s">
        <v>693</v>
      </c>
      <c r="AT90" s="216" t="s">
        <v>135</v>
      </c>
      <c r="AU90" s="216" t="s">
        <v>83</v>
      </c>
      <c r="AY90" s="16" t="s">
        <v>133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6" t="s">
        <v>83</v>
      </c>
      <c r="BK90" s="217">
        <f>ROUND(I90*H90,2)</f>
        <v>0</v>
      </c>
      <c r="BL90" s="16" t="s">
        <v>693</v>
      </c>
      <c r="BM90" s="216" t="s">
        <v>710</v>
      </c>
    </row>
    <row r="91" s="2" customFormat="1" ht="24.15" customHeight="1">
      <c r="A91" s="37"/>
      <c r="B91" s="38"/>
      <c r="C91" s="205" t="s">
        <v>164</v>
      </c>
      <c r="D91" s="205" t="s">
        <v>135</v>
      </c>
      <c r="E91" s="206" t="s">
        <v>711</v>
      </c>
      <c r="F91" s="207" t="s">
        <v>712</v>
      </c>
      <c r="G91" s="208" t="s">
        <v>692</v>
      </c>
      <c r="H91" s="209">
        <v>1</v>
      </c>
      <c r="I91" s="210"/>
      <c r="J91" s="211">
        <f>ROUND(I91*H91,2)</f>
        <v>0</v>
      </c>
      <c r="K91" s="207" t="s">
        <v>19</v>
      </c>
      <c r="L91" s="43"/>
      <c r="M91" s="212" t="s">
        <v>19</v>
      </c>
      <c r="N91" s="213" t="s">
        <v>46</v>
      </c>
      <c r="O91" s="83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6" t="s">
        <v>693</v>
      </c>
      <c r="AT91" s="216" t="s">
        <v>135</v>
      </c>
      <c r="AU91" s="216" t="s">
        <v>83</v>
      </c>
      <c r="AY91" s="16" t="s">
        <v>133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6" t="s">
        <v>83</v>
      </c>
      <c r="BK91" s="217">
        <f>ROUND(I91*H91,2)</f>
        <v>0</v>
      </c>
      <c r="BL91" s="16" t="s">
        <v>693</v>
      </c>
      <c r="BM91" s="216" t="s">
        <v>713</v>
      </c>
    </row>
    <row r="92" s="2" customFormat="1" ht="14.4" customHeight="1">
      <c r="A92" s="37"/>
      <c r="B92" s="38"/>
      <c r="C92" s="205" t="s">
        <v>169</v>
      </c>
      <c r="D92" s="205" t="s">
        <v>135</v>
      </c>
      <c r="E92" s="206" t="s">
        <v>714</v>
      </c>
      <c r="F92" s="207" t="s">
        <v>715</v>
      </c>
      <c r="G92" s="208" t="s">
        <v>692</v>
      </c>
      <c r="H92" s="209">
        <v>1</v>
      </c>
      <c r="I92" s="210"/>
      <c r="J92" s="211">
        <f>ROUND(I92*H92,2)</f>
        <v>0</v>
      </c>
      <c r="K92" s="207" t="s">
        <v>139</v>
      </c>
      <c r="L92" s="43"/>
      <c r="M92" s="250" t="s">
        <v>19</v>
      </c>
      <c r="N92" s="251" t="s">
        <v>46</v>
      </c>
      <c r="O92" s="252"/>
      <c r="P92" s="253">
        <f>O92*H92</f>
        <v>0</v>
      </c>
      <c r="Q92" s="253">
        <v>0</v>
      </c>
      <c r="R92" s="253">
        <f>Q92*H92</f>
        <v>0</v>
      </c>
      <c r="S92" s="253">
        <v>0</v>
      </c>
      <c r="T92" s="254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16" t="s">
        <v>693</v>
      </c>
      <c r="AT92" s="216" t="s">
        <v>135</v>
      </c>
      <c r="AU92" s="216" t="s">
        <v>83</v>
      </c>
      <c r="AY92" s="16" t="s">
        <v>133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6" t="s">
        <v>83</v>
      </c>
      <c r="BK92" s="217">
        <f>ROUND(I92*H92,2)</f>
        <v>0</v>
      </c>
      <c r="BL92" s="16" t="s">
        <v>693</v>
      </c>
      <c r="BM92" s="216" t="s">
        <v>716</v>
      </c>
    </row>
    <row r="93" s="2" customFormat="1" ht="6.96" customHeight="1">
      <c r="A93" s="37"/>
      <c r="B93" s="58"/>
      <c r="C93" s="59"/>
      <c r="D93" s="59"/>
      <c r="E93" s="59"/>
      <c r="F93" s="59"/>
      <c r="G93" s="59"/>
      <c r="H93" s="59"/>
      <c r="I93" s="59"/>
      <c r="J93" s="59"/>
      <c r="K93" s="59"/>
      <c r="L93" s="43"/>
      <c r="M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</sheetData>
  <sheetProtection sheet="1" autoFilter="0" formatColumns="0" formatRows="0" objects="1" scenarios="1" spinCount="100000" saltValue="6ztHY3UwA5il9rQguBn1FXJ3/vzyO07F9B+Kg88rxRNUstiaKUwHsALDQSAuq5QvdclQt0TDm3oG0ni38KUhlw==" hashValue="GxMGMuy91+hNp89f+OQpKc1CSUQy/83sQqo6m0In+VuMkFtNmAzukjOX2NMbdwC1O10goj8AycZe64bcfukKqg==" algorithmName="SHA-512" password="CC35"/>
  <autoFilter ref="C81:K9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AREAGROUP\ladafrankova</dc:creator>
  <cp:lastModifiedBy>AREAGROUP\ladafrankova</cp:lastModifiedBy>
  <dcterms:created xsi:type="dcterms:W3CDTF">2020-09-29T08:27:10Z</dcterms:created>
  <dcterms:modified xsi:type="dcterms:W3CDTF">2020-09-29T08:27:15Z</dcterms:modified>
</cp:coreProperties>
</file>