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D.1.1.3. - Stavební úprav..." sheetId="2" r:id="rId2"/>
    <sheet name="VRN - Vedlejší rozpočtové..." sheetId="3" r:id="rId3"/>
    <sheet name="Pokyny pro vyplnění" sheetId="4" r:id="rId4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'D.1.1.3. - Stavební úprav...'!$C$105:$K$221</definedName>
    <definedName name="_xlnm.Print_Area" localSheetId="1">'D.1.1.3. - Stavební úprav...'!$C$4:$J$43,'D.1.1.3. - Stavební úprav...'!$C$49:$J$83,'D.1.1.3. - Stavební úprav...'!$C$89:$K$221</definedName>
    <definedName name="_xlnm.Print_Titles" localSheetId="1">'D.1.1.3. - Stavební úprav...'!$105:$105</definedName>
    <definedName name="_xlnm._FilterDatabase" localSheetId="2" hidden="1">'VRN - Vedlejší rozpočtové...'!$C$82:$K$110</definedName>
    <definedName name="_xlnm.Print_Area" localSheetId="2">'VRN - Vedlejší rozpočtové...'!$C$4:$J$39,'VRN - Vedlejší rozpočtové...'!$C$45:$J$64,'VRN - Vedlejší rozpočtové...'!$C$70:$K$110</definedName>
    <definedName name="_xlnm.Print_Titles" localSheetId="2">'VRN - Vedlejší rozpočtové...'!$82:$82</definedName>
    <definedName name="_xlnm.Print_Area" localSheetId="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3" r="J37"/>
  <c r="J36"/>
  <c i="1" r="AY58"/>
  <c i="3" r="J35"/>
  <c i="1" r="AX58"/>
  <c i="3" r="BI109"/>
  <c r="BH109"/>
  <c r="BG109"/>
  <c r="BF109"/>
  <c r="T109"/>
  <c r="T108"/>
  <c r="R109"/>
  <c r="R108"/>
  <c r="P109"/>
  <c r="P108"/>
  <c r="BK109"/>
  <c r="BK108"/>
  <c r="J108"/>
  <c r="J109"/>
  <c r="BE109"/>
  <c r="J63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93"/>
  <c r="BH93"/>
  <c r="BG93"/>
  <c r="BF93"/>
  <c r="T93"/>
  <c r="T92"/>
  <c r="R93"/>
  <c r="R92"/>
  <c r="P93"/>
  <c r="P92"/>
  <c r="BK93"/>
  <c r="BK92"/>
  <c r="J92"/>
  <c r="J93"/>
  <c r="BE93"/>
  <c r="J62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6"/>
  <c r="F37"/>
  <c i="1" r="BD58"/>
  <c i="3" r="BH86"/>
  <c r="F36"/>
  <c i="1" r="BC58"/>
  <c i="3" r="BG86"/>
  <c r="F35"/>
  <c i="1" r="BB58"/>
  <c i="3" r="BF86"/>
  <c r="J34"/>
  <c i="1" r="AW58"/>
  <c i="3" r="F34"/>
  <c i="1" r="BA58"/>
  <c i="3" r="T86"/>
  <c r="T85"/>
  <c r="T84"/>
  <c r="T83"/>
  <c r="R86"/>
  <c r="R85"/>
  <c r="R84"/>
  <c r="R83"/>
  <c r="P86"/>
  <c r="P85"/>
  <c r="P84"/>
  <c r="P83"/>
  <c i="1" r="AU58"/>
  <c i="3" r="BK86"/>
  <c r="BK85"/>
  <c r="J85"/>
  <c r="BK84"/>
  <c r="J84"/>
  <c r="BK83"/>
  <c r="J83"/>
  <c r="J59"/>
  <c r="J30"/>
  <c i="1" r="AG58"/>
  <c i="3" r="J86"/>
  <c r="BE86"/>
  <c r="J33"/>
  <c i="1" r="AV58"/>
  <c i="3" r="F33"/>
  <c i="1" r="AZ58"/>
  <c i="3" r="J61"/>
  <c r="J60"/>
  <c r="J79"/>
  <c r="F79"/>
  <c r="F77"/>
  <c r="E75"/>
  <c r="J54"/>
  <c r="F54"/>
  <c r="F52"/>
  <c r="E50"/>
  <c r="J39"/>
  <c r="J24"/>
  <c r="E24"/>
  <c r="J80"/>
  <c r="J55"/>
  <c r="J23"/>
  <c r="J18"/>
  <c r="E18"/>
  <c r="F80"/>
  <c r="F55"/>
  <c r="J17"/>
  <c r="J12"/>
  <c r="J77"/>
  <c r="J52"/>
  <c r="E7"/>
  <c r="E73"/>
  <c r="E48"/>
  <c i="2" r="J41"/>
  <c r="J40"/>
  <c i="1" r="AY57"/>
  <c i="2" r="J39"/>
  <c i="1" r="AX57"/>
  <c i="2" r="BI220"/>
  <c r="BH220"/>
  <c r="BG220"/>
  <c r="BF220"/>
  <c r="T220"/>
  <c r="T219"/>
  <c r="R220"/>
  <c r="R219"/>
  <c r="P220"/>
  <c r="P219"/>
  <c r="BK220"/>
  <c r="BK219"/>
  <c r="J219"/>
  <c r="J220"/>
  <c r="BE220"/>
  <c r="J82"/>
  <c r="BI216"/>
  <c r="BH216"/>
  <c r="BG216"/>
  <c r="BF216"/>
  <c r="T216"/>
  <c r="R216"/>
  <c r="P216"/>
  <c r="BK216"/>
  <c r="J216"/>
  <c r="BE216"/>
  <c r="BI214"/>
  <c r="BH214"/>
  <c r="BG214"/>
  <c r="BF214"/>
  <c r="T214"/>
  <c r="T213"/>
  <c r="R214"/>
  <c r="R213"/>
  <c r="P214"/>
  <c r="P213"/>
  <c r="BK214"/>
  <c r="BK213"/>
  <c r="J213"/>
  <c r="J214"/>
  <c r="BE214"/>
  <c r="J81"/>
  <c r="BI207"/>
  <c r="BH207"/>
  <c r="BG207"/>
  <c r="BF207"/>
  <c r="T207"/>
  <c r="T206"/>
  <c r="T205"/>
  <c r="R207"/>
  <c r="R206"/>
  <c r="R205"/>
  <c r="P207"/>
  <c r="P206"/>
  <c r="P205"/>
  <c r="BK207"/>
  <c r="BK206"/>
  <c r="J206"/>
  <c r="BK205"/>
  <c r="J205"/>
  <c r="J207"/>
  <c r="BE207"/>
  <c r="J80"/>
  <c r="J79"/>
  <c r="BI203"/>
  <c r="BH203"/>
  <c r="BG203"/>
  <c r="BF203"/>
  <c r="T203"/>
  <c r="T202"/>
  <c r="R203"/>
  <c r="R202"/>
  <c r="P203"/>
  <c r="P202"/>
  <c r="BK203"/>
  <c r="BK202"/>
  <c r="J202"/>
  <c r="J203"/>
  <c r="BE203"/>
  <c r="J78"/>
  <c r="BI199"/>
  <c r="BH199"/>
  <c r="BG199"/>
  <c r="BF199"/>
  <c r="T199"/>
  <c r="R199"/>
  <c r="P199"/>
  <c r="BK199"/>
  <c r="J199"/>
  <c r="BE199"/>
  <c r="BI195"/>
  <c r="BH195"/>
  <c r="BG195"/>
  <c r="BF195"/>
  <c r="T195"/>
  <c r="R195"/>
  <c r="P195"/>
  <c r="BK195"/>
  <c r="J195"/>
  <c r="BE195"/>
  <c r="BI192"/>
  <c r="BH192"/>
  <c r="BG192"/>
  <c r="BF192"/>
  <c r="T192"/>
  <c r="T191"/>
  <c r="R192"/>
  <c r="R191"/>
  <c r="P192"/>
  <c r="P191"/>
  <c r="BK192"/>
  <c r="BK191"/>
  <c r="J191"/>
  <c r="J192"/>
  <c r="BE192"/>
  <c r="J77"/>
  <c r="BI188"/>
  <c r="BH188"/>
  <c r="BG188"/>
  <c r="BF188"/>
  <c r="T188"/>
  <c r="R188"/>
  <c r="P188"/>
  <c r="BK188"/>
  <c r="J188"/>
  <c r="BE188"/>
  <c r="BI182"/>
  <c r="BH182"/>
  <c r="BG182"/>
  <c r="BF182"/>
  <c r="T182"/>
  <c r="T181"/>
  <c r="R182"/>
  <c r="R181"/>
  <c r="P182"/>
  <c r="P181"/>
  <c r="BK182"/>
  <c r="BK181"/>
  <c r="J181"/>
  <c r="J182"/>
  <c r="BE182"/>
  <c r="J76"/>
  <c r="BI176"/>
  <c r="BH176"/>
  <c r="BG176"/>
  <c r="BF176"/>
  <c r="T176"/>
  <c r="T175"/>
  <c r="R176"/>
  <c r="R175"/>
  <c r="P176"/>
  <c r="P175"/>
  <c r="BK176"/>
  <c r="BK175"/>
  <c r="J175"/>
  <c r="J176"/>
  <c r="BE176"/>
  <c r="J75"/>
  <c r="BI169"/>
  <c r="BH169"/>
  <c r="BG169"/>
  <c r="BF169"/>
  <c r="T169"/>
  <c r="T168"/>
  <c r="T167"/>
  <c r="R169"/>
  <c r="R168"/>
  <c r="R167"/>
  <c r="P169"/>
  <c r="P168"/>
  <c r="P167"/>
  <c r="BK169"/>
  <c r="BK168"/>
  <c r="J168"/>
  <c r="BK167"/>
  <c r="J167"/>
  <c r="J169"/>
  <c r="BE169"/>
  <c r="J74"/>
  <c r="J73"/>
  <c r="BI162"/>
  <c r="BH162"/>
  <c r="BG162"/>
  <c r="BF162"/>
  <c r="T162"/>
  <c r="R162"/>
  <c r="P162"/>
  <c r="BK162"/>
  <c r="J162"/>
  <c r="BE162"/>
  <c r="BI157"/>
  <c r="BH157"/>
  <c r="BG157"/>
  <c r="BF157"/>
  <c r="T157"/>
  <c r="T156"/>
  <c r="R157"/>
  <c r="R156"/>
  <c r="P157"/>
  <c r="P156"/>
  <c r="BK157"/>
  <c r="BK156"/>
  <c r="J156"/>
  <c r="J157"/>
  <c r="BE157"/>
  <c r="J72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5"/>
  <c r="BH145"/>
  <c r="BG145"/>
  <c r="BF145"/>
  <c r="T145"/>
  <c r="T144"/>
  <c r="R145"/>
  <c r="R144"/>
  <c r="P145"/>
  <c r="P144"/>
  <c r="BK145"/>
  <c r="BK144"/>
  <c r="J144"/>
  <c r="J145"/>
  <c r="BE145"/>
  <c r="J71"/>
  <c r="BI139"/>
  <c r="BH139"/>
  <c r="BG139"/>
  <c r="BF139"/>
  <c r="T139"/>
  <c r="R139"/>
  <c r="P139"/>
  <c r="BK139"/>
  <c r="J139"/>
  <c r="BE139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7"/>
  <c r="BH127"/>
  <c r="BG127"/>
  <c r="BF127"/>
  <c r="T127"/>
  <c r="T126"/>
  <c r="R127"/>
  <c r="R126"/>
  <c r="P127"/>
  <c r="P126"/>
  <c r="BK127"/>
  <c r="BK126"/>
  <c r="J126"/>
  <c r="J127"/>
  <c r="BE127"/>
  <c r="J70"/>
  <c r="BI118"/>
  <c r="BH118"/>
  <c r="BG118"/>
  <c r="BF118"/>
  <c r="T118"/>
  <c r="R118"/>
  <c r="P118"/>
  <c r="BK118"/>
  <c r="J118"/>
  <c r="BE118"/>
  <c r="BI112"/>
  <c r="BH112"/>
  <c r="BG112"/>
  <c r="BF112"/>
  <c r="T112"/>
  <c r="R112"/>
  <c r="P112"/>
  <c r="BK112"/>
  <c r="J112"/>
  <c r="BE112"/>
  <c r="BI109"/>
  <c r="F41"/>
  <c i="1" r="BD57"/>
  <c i="2" r="BH109"/>
  <c r="F40"/>
  <c i="1" r="BC57"/>
  <c i="2" r="BG109"/>
  <c r="F39"/>
  <c i="1" r="BB57"/>
  <c i="2" r="BF109"/>
  <c r="J38"/>
  <c i="1" r="AW57"/>
  <c i="2" r="F38"/>
  <c i="1" r="BA57"/>
  <c i="2" r="T109"/>
  <c r="T108"/>
  <c r="T107"/>
  <c r="T106"/>
  <c r="R109"/>
  <c r="R108"/>
  <c r="R107"/>
  <c r="R106"/>
  <c r="P109"/>
  <c r="P108"/>
  <c r="P107"/>
  <c r="P106"/>
  <c i="1" r="AU57"/>
  <c i="2" r="BK109"/>
  <c r="BK108"/>
  <c r="J108"/>
  <c r="BK107"/>
  <c r="J107"/>
  <c r="BK106"/>
  <c r="J106"/>
  <c r="J67"/>
  <c r="J34"/>
  <c i="1" r="AG57"/>
  <c i="2" r="J109"/>
  <c r="BE109"/>
  <c r="J37"/>
  <c i="1" r="AV57"/>
  <c i="2" r="F37"/>
  <c i="1" r="AZ57"/>
  <c i="2" r="J69"/>
  <c r="J68"/>
  <c r="J102"/>
  <c r="F102"/>
  <c r="F100"/>
  <c r="E98"/>
  <c r="J62"/>
  <c r="F62"/>
  <c r="F60"/>
  <c r="E58"/>
  <c r="J43"/>
  <c r="J28"/>
  <c r="E28"/>
  <c r="J103"/>
  <c r="J63"/>
  <c r="J27"/>
  <c r="J22"/>
  <c r="E22"/>
  <c r="F103"/>
  <c r="F63"/>
  <c r="J21"/>
  <c r="J16"/>
  <c r="J100"/>
  <c r="J60"/>
  <c r="E7"/>
  <c r="E92"/>
  <c r="E52"/>
  <c i="1" r="BD56"/>
  <c r="BC56"/>
  <c r="BB56"/>
  <c r="BA56"/>
  <c r="AZ56"/>
  <c r="AY56"/>
  <c r="AX56"/>
  <c r="AW56"/>
  <c r="AV56"/>
  <c r="AU56"/>
  <c r="AT56"/>
  <c r="AS56"/>
  <c r="AG56"/>
  <c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8"/>
  <c r="AN58"/>
  <c r="AT57"/>
  <c r="AN57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<sst xmlns="http://schemas.openxmlformats.org/spreadsheetml/2006/main">
  <si>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</si>
  <si>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</si>
  <si>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</si>
  <si>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</si>
  <si>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</si>
  <si>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{0743e89a-3eec-46a9-ad98-d97d85ec7cad}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</si>
  <si>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</si>
  <si>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</si>
  <si>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</si>
  <si>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</si>
  <si>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</si>
  <si>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</si>
  <si>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</si>
  <si>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</si>
  <si>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201971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</si>
  <si>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</si>
  <si>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</si>
  <si>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Jezuitský kostel v Klatovech</t>
  </si>
  <si>
    <t>0,1</t>
  </si>
  <si>
    <t>KSO:</t>
  </si>
  <si>
    <t>801 47 13</t>
  </si>
  <si>
    <t>CC-CZ:</t>
  </si>
  <si>
    <t/>
  </si>
  <si>
    <t>1</t>
  </si>
  <si>
    <t>Místo:</t>
  </si>
  <si>
    <t>Klatovy, nám.Míru st. 582, 339 01 Klatovy</t>
  </si>
  <si>
    <t>Datum:</t>
  </si>
  <si>
    <t>21. 10. 2019</t>
  </si>
  <si>
    <t>10</t>
  </si>
  <si>
    <t>100</t>
  </si>
  <si>
    <t>Zadavatel:</t>
  </si>
  <si>
    <t>IČ:</t>
  </si>
  <si>
    <t>Římskokatolická farnost Klatovy</t>
  </si>
  <si>
    <t>DIČ:</t>
  </si>
  <si>
    <t>Uchazeč:</t>
  </si>
  <si>
    <t>Vyplň údaj</t>
  </si>
  <si>
    <t>Projektant:</t>
  </si>
  <si>
    <t>ATELIER SOUKUP OPL ŠVEHLA s.r.o.</t>
  </si>
  <si>
    <t>True</t>
  </si>
  <si>
    <t>Zpracovatel:</t>
  </si>
  <si>
    <t xml:space="preserve"> </t>
  </si>
  <si>
    <t>Poznámka:</t>
  </si>
  <si>
    <t>Soupis prací je sestaven za využití položek Cenové soustavy ÚRS. Cenové a technické podmínky ÚRS, které nejsou uvedeny v soupisu prací (tzv. úvodní části katalogů) jsou neomezeně dálkově k dispozici na www.cs-urs.cz. Položky soupisu prací, které nemají ve sloupci "Cenová soustava" uveden žádný údaj, nepochází z Cenové soustavy ÚRS.
Pokud jsou v soupisu prací označeny výrobky a materiály obchodním názvem, lze je zaměnit za jiné, kvalitativně a technicky obdobné.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</si>
  <si>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</si>
  <si>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</si>
  <si>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</si>
  <si>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</si>
  <si>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</si>
  <si>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</si>
  <si>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</si>
  <si>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</si>
  <si>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</si>
  <si>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</si>
  <si>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</si>
  <si>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</si>
  <si>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</si>
  <si>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</si>
  <si>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</si>
  <si>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</si>
  <si>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</si>
  <si>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</si>
  <si>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</si>
  <si>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</si>
  <si>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</si>
  <si>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</si>
  <si>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</si>
  <si>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</si>
  <si>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</si>
  <si>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</si>
  <si>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</si>
  <si>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</si>
  <si>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</si>
  <si>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</si>
  <si>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</si>
  <si>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</si>
  <si>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</si>
  <si>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</si>
  <si>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</si>
  <si>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</si>
  <si>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</si>
  <si>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</si>
  <si>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D.1</t>
  </si>
  <si>
    <t>Dokumentace stavebního nebo inženýrského objektu</t>
  </si>
  <si>
    <t>STA</t>
  </si>
  <si>
    <t>{0813ac87-1d2c-45c7-a993-dc70bf919bc5}</t>
  </si>
  <si>
    <t>2</t>
  </si>
  <si>
    <t>D.1.1</t>
  </si>
  <si>
    <t>Architektonicko-stavební řešení</t>
  </si>
  <si>
    <t>Soupis</t>
  </si>
  <si>
    <t>{6c378603-e733-4191-bd4f-fe12cfa69b9f}</t>
  </si>
  <si>
    <t>/</t>
  </si>
  <si>
    <t>D.1.1.3.</t>
  </si>
  <si>
    <t>Stavební úpravy venkovního schodiště</t>
  </si>
  <si>
    <t>3</t>
  </si>
  <si>
    <t>{e711680f-1568-4ad7-b4d0-c0f59cc0909b}</t>
  </si>
  <si>
    <t>VRN</t>
  </si>
  <si>
    <t>Vedlejší rozpočtové náklady</t>
  </si>
  <si>
    <t>{a2e3079c-7f90-4698-8f76-51a69b082b5f}</t>
  </si>
  <si>
    <t>KRYCÍ LIST SOUPISU PRACÍ</t>
  </si>
  <si>
    <t>Objekt:</t>
  </si>
  <si>
    <t>D.1 - Dokumentace stavebního nebo inženýrského objektu</t>
  </si>
  <si>
    <t>Soupis:</t>
  </si>
  <si>
    <t>D.1.1 - Architektonicko-stavební řešení</t>
  </si>
  <si>
    <t>Úroveň 3:</t>
  </si>
  <si>
    <t>D.1.1.3. - Stavební úpravy venkovního schodiště</t>
  </si>
  <si>
    <t>Soupis prací je sestaven za využití položek Cenové soustavy ÚRS. Cenové a technické podmínky ÚRS, které nejsou uvedeny v soupisu prací (tzv. úvodní části katalogů) jsou neomezeně dálkově k dispozici na www.cs-urs.cz. Položky soupisu prací, které nemají ve sloupci "Cenová soustava" uveden žádný údaj, nepochází z Cenové soustavy ÚRS. Pokud jsou v soupisu prací označeny výrobky a materiály obchodním názvem, lze je zaměnit za jiné, kvalitativně a technicky obdobné.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</si>
  <si>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</si>
  <si>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</si>
  <si>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</si>
  <si>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</si>
  <si>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</si>
  <si>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</si>
  <si>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</si>
  <si>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</si>
  <si>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</si>
  <si>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</si>
  <si>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</si>
  <si>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  96 - Bourání konstrukcí</t>
  </si>
  <si>
    <t xml:space="preserve">  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</si>
  <si>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</si>
  <si>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</si>
  <si>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</si>
  <si>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772 - Podlahy z kamene</t>
  </si>
  <si>
    <t xml:space="preserve">    KA - Kamenické prvky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</si>
  <si>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</si>
  <si>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</si>
  <si>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</si>
  <si>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</si>
  <si>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</si>
  <si>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</si>
  <si>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</si>
  <si>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</si>
  <si>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</si>
  <si>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</si>
  <si>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</si>
  <si>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</si>
  <si>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</si>
  <si>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</si>
  <si>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</si>
  <si>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</si>
  <si>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</si>
  <si>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</si>
  <si>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</si>
  <si>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113106111</t>
  </si>
  <si>
    <t>Rozebrání dlažeb komunikací pro pěší z mozaiky</t>
  </si>
  <si>
    <t>m2</t>
  </si>
  <si>
    <t>4</t>
  </si>
  <si>
    <t>-1414376114</t>
  </si>
  <si>
    <t>PP</t>
  </si>
  <si>
    <t>Rozebrání dlažeb komunikací pro pěší s přemístěním hmot na skládku na vzdálenost do 3 m nebo s naložením na dopravní prostředek s ložem z kameniva nebo živice a s jakoukoliv výplní spár ručně z mozaiky</t>
  </si>
  <si>
    <t>PSC</t>
  </si>
  <si>
    <t xml:space="preserve">Poznámka k souboru cen:_x000d_
1. Ceny jsou určeny pro rozebrání dlažeb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 nebo mozaikových kostek,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</si>
  <si>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113106122</t>
  </si>
  <si>
    <t>Rozebrání dlažeb komunikací pro pěší z kamenných dlaždic</t>
  </si>
  <si>
    <t>-1302107852</t>
  </si>
  <si>
    <t>Rozebrání dlažeb komunikací pro pěší s přemístěním hmot na skládku na vzdálenost do 3 m nebo s naložením na dopravní prostředek s ložem z kameniva nebo živice a s jakoukoliv výplní spár ručně z kamenných dlaždic nebo desek</t>
  </si>
  <si>
    <t>VV</t>
  </si>
  <si>
    <t xml:space="preserve">rozebrání KA/20 </t>
  </si>
  <si>
    <t>48,5</t>
  </si>
  <si>
    <t>Součet</t>
  </si>
  <si>
    <t>113107153</t>
  </si>
  <si>
    <t>Odstranění podkladu pl přes 50 do 200 m2 z kameniva těženého tl 300 mm</t>
  </si>
  <si>
    <t>-1924539799</t>
  </si>
  <si>
    <t>Odstranění podkladů nebo krytů strojně plochy jednotlivě přes 50 m2 do 200 m2 s přemístěním hmot na skládku na vzdálenost do 20 m nebo s naložením na dopravní prostředek z kameniva těženého, o tl. vrstvy přes 200 do 300 mm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</si>
  <si>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</si>
  <si>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 xml:space="preserve">odstranění podkladních vrstev pod schodištěm </t>
  </si>
  <si>
    <t>72</t>
  </si>
  <si>
    <t>odstranění podkladních vrstev pod kamenou mozaikovou dlažbou</t>
  </si>
  <si>
    <t>50</t>
  </si>
  <si>
    <t>Vodorovné konstrukce</t>
  </si>
  <si>
    <t>430321515</t>
  </si>
  <si>
    <t>Schodišťová konstrukce a rampa ze ŽB tř. C 20/25</t>
  </si>
  <si>
    <t>m3</t>
  </si>
  <si>
    <t>2019562828</t>
  </si>
  <si>
    <t>Schodišťové konstrukce a rampy z betonu železového (bez výztuže) stupně, schodnice, ramena, podesty s nosníky tř. C 20/25</t>
  </si>
  <si>
    <t>0,15*72,0"skladba S2</t>
  </si>
  <si>
    <t>5</t>
  </si>
  <si>
    <t>430362021</t>
  </si>
  <si>
    <t>Výztuž schodišťové konstrukce a rampy svařovanými sítěmi Kari</t>
  </si>
  <si>
    <t>t</t>
  </si>
  <si>
    <t>640751719</t>
  </si>
  <si>
    <t>Výztuž schodišťových konstrukcí a ramp stupňů, schodnic, ramen, podest s nosníky ze svařovaných sítí z drátů typu KARI</t>
  </si>
  <si>
    <t>72*3,03*1,1/1000"skladba S2</t>
  </si>
  <si>
    <t>6</t>
  </si>
  <si>
    <t>434191423</t>
  </si>
  <si>
    <t>Osazení schodišťových stupňů kamenných pemrlovaných na desku</t>
  </si>
  <si>
    <t>m</t>
  </si>
  <si>
    <t>-1712782857</t>
  </si>
  <si>
    <t>Osazování schodišťových stupňů kamenných s vyspárováním styčných spár, s provizorním dřevěným zábradlím a dočasným zakrytím stupnic prkny na desku, stupňů pemrlovaných nebo ostatních</t>
  </si>
  <si>
    <t xml:space="preserve">Poznámka k souboru cen:_x000d_
1. U cen -1441, -1443, -1461, -1462 je započtena podpěrná konstrukce visuté části stupňů._x000d_
2. Množství měrných jednotek se určuje v m délky stupňů včetně uložení._x000d_
3. Dodávka stupňů se oceňuje ve specifikaci._x000d_
</t>
  </si>
  <si>
    <t>9,238+11,619+11,327+10,979+10,625+1,004+3,818+6,735+9,708</t>
  </si>
  <si>
    <t>20,874+23,052+25,727+29,485+28,437+27,345+26,296</t>
  </si>
  <si>
    <t>7</t>
  </si>
  <si>
    <t>M</t>
  </si>
  <si>
    <t>58388015R</t>
  </si>
  <si>
    <t>stupeň schodišťový plný žulový, rozměry dle stávajících rozebraných poškozených (výměna stáv. stupňů)</t>
  </si>
  <si>
    <t>kus</t>
  </si>
  <si>
    <t>8</t>
  </si>
  <si>
    <t>-622779570</t>
  </si>
  <si>
    <t xml:space="preserve">prvky stavební z přírodního kamene masivní (stupně schodišťové, značky měřičské) stupně schodišťové masivní  žulové stupeň schodišťový plný výstupní výžlabková podstupnice - pemrlovaný v=150  š=300  l=1000</t>
  </si>
  <si>
    <t xml:space="preserve">15 ks v délce 1m´budou vyměněny za nové provedené ve shodné profilaci ze stejného typu kamene </t>
  </si>
  <si>
    <t>Komunikace pozemní</t>
  </si>
  <si>
    <t>56473111R1</t>
  </si>
  <si>
    <t>Podklad z kameniva hrubého drceného vel. 16-32 mm tl 100 mm</t>
  </si>
  <si>
    <t>2055293627</t>
  </si>
  <si>
    <t>Podklad nebo kryt z kameniva hrubého drceného vel. 32-63 mm s rozprostřením a zhutněním, po zhutnění tl. 100 mm</t>
  </si>
  <si>
    <t>72"skladba S2</t>
  </si>
  <si>
    <t>9</t>
  </si>
  <si>
    <t>56475111R</t>
  </si>
  <si>
    <t>Podklad z kameniva hrubého drceného vel. 16-32 mm tl 150 mm</t>
  </si>
  <si>
    <t>-324185595</t>
  </si>
  <si>
    <t>Podklad nebo kryt z kameniva hrubého drceného vel. 32-63 mm s rozprostřením a zhutněním, po zhutnění tl. 150 mm</t>
  </si>
  <si>
    <t>2*50"skladba S3</t>
  </si>
  <si>
    <t>591411111</t>
  </si>
  <si>
    <t>Kladení dlažby z mozaiky jednobarevné komunikací pro pěší lože z kameniva</t>
  </si>
  <si>
    <t>-1239556364</t>
  </si>
  <si>
    <t>Kladení dlažby z mozaiky komunikací pro pěší s vyplněním spár, s dvojím beraněním a se smetením přebytečného materiálu na vzdálenost do 3 m jednobarevné, s ložem tl. do 40 mm z kameniva</t>
  </si>
  <si>
    <t xml:space="preserve">Poznámka k souboru cen:_x000d_
1. V cenách jsou započteny i náklady na dodání hmot pro lože a na dodání téhož materiálu pro výplň spár a zhotovení šablon, popř. rámů._x000d_
2. V cenách nejsou započteny náklady na dodání mozaiky, které se oceňuje ve specifikaci; ztratné lze dohodnout ve výši 2 %._x000d_
3. Část lože přesahující tloušťku 40 mm se oceňuje cenami souboru cen 451 ..-9 Příplatek za každých dalších 10 mm tloušťky podkladu nebo lože._x000d_
</t>
  </si>
  <si>
    <t>11</t>
  </si>
  <si>
    <t>591411R</t>
  </si>
  <si>
    <t>Příplatek za vějířové kladení mozaikové dlažby</t>
  </si>
  <si>
    <t>1889521714</t>
  </si>
  <si>
    <t>Úpravy povrchů, podlahy a osazování výplní</t>
  </si>
  <si>
    <t>12</t>
  </si>
  <si>
    <t>629995101</t>
  </si>
  <si>
    <t>Očištění vnějších ploch tlakovou vodou</t>
  </si>
  <si>
    <t>-719887070</t>
  </si>
  <si>
    <t>Očištění vnějších ploch tlakovou vodou omytím</t>
  </si>
  <si>
    <t>KA/19 + KA/20</t>
  </si>
  <si>
    <t>72+48,5</t>
  </si>
  <si>
    <t>13</t>
  </si>
  <si>
    <t>63639501R</t>
  </si>
  <si>
    <t xml:space="preserve">Oprava spárování dlažby z dlaždic pl přes 4 m2 (odstranění nesoudržného spárování, 
provedení vytmelení vodorovných spár kamenickou  vodovzdornou flexibilní směsí)</t>
  </si>
  <si>
    <t>1867719712</t>
  </si>
  <si>
    <t>Oprava spárování dlažeb včetně vyškrábání a vymytí spar z dlaždic, plochy jednotlivě přes 4 m2</t>
  </si>
  <si>
    <t>rozebrání KA/20</t>
  </si>
  <si>
    <t>Ostatní konstrukce a práce, bourání</t>
  </si>
  <si>
    <t>91</t>
  </si>
  <si>
    <t>Doplňující konstrukce a práce pozemních komunikací, letišť a ploch</t>
  </si>
  <si>
    <t>14</t>
  </si>
  <si>
    <t>919726122</t>
  </si>
  <si>
    <t>Geotextilie pro ochranu, separaci a filtraci netkaná měrná hmotnost do 300 g/m2</t>
  </si>
  <si>
    <t>-435693519</t>
  </si>
  <si>
    <t>Geotextilie netkaná pro ochranu, separaci nebo filtraci měrná hmotnost přes 200 do 300 g/m2</t>
  </si>
  <si>
    <t xml:space="preserve">Poznámka k souboru cen:_x000d_
1. V cenách jsou započteny i náklady na položení a dodání geotextilie včetně přesahů._x000d_
</t>
  </si>
  <si>
    <t>2*72"skladba S2</t>
  </si>
  <si>
    <t>50"skladba S3</t>
  </si>
  <si>
    <t>96</t>
  </si>
  <si>
    <t>Bourání konstrukcí</t>
  </si>
  <si>
    <t>963022R</t>
  </si>
  <si>
    <t>Rozebrání schodišťových stupňů a paletování pro znovupoužití</t>
  </si>
  <si>
    <t>130687996</t>
  </si>
  <si>
    <t>Stupně budou očíslovány a odborně rozebrány a paletovány pro znovupoužití.</t>
  </si>
  <si>
    <t>97</t>
  </si>
  <si>
    <t>Prorážení otvorů a ostatní bourací práce</t>
  </si>
  <si>
    <t>16</t>
  </si>
  <si>
    <t>979054442</t>
  </si>
  <si>
    <t xml:space="preserve">Očištění vybouraných z desek nebo dlaždic s původním spárováním </t>
  </si>
  <si>
    <t>-1995829548</t>
  </si>
  <si>
    <t>Očištění vybouraných prvků komunikací od spojovacího materiálu s odklizením a uložením očištěných hmot a spojovacího materiálu na skládku na vzdálenost do 10 m dlaždic, desek nebo tvarovek s původním vyplněním spár cementovou maltou</t>
  </si>
  <si>
    <t xml:space="preserve">Poznámka k souboru cen:_x000d_
1. Ceny 05-4441 a 05-4442 jsou určeny jen pro očištění vybouraných dlaždic, desek nebo tvarovek uložených do lože ze sypkého materiálu bez pojiva._x000d_
2. Přemístění vybouraných obrubníků, krajníků, desek nebo dílců na vzdálenost přes 10 m se oceňuje cenami souboru cen 997 22-1 Vodorovná doprava vybouraných hmot._x000d_
</t>
  </si>
  <si>
    <t xml:space="preserve">KA/20 </t>
  </si>
  <si>
    <t>17</t>
  </si>
  <si>
    <t>979071131</t>
  </si>
  <si>
    <t>Očištění dlažebních kostek mozaikových kamenivem těženým nebo MV</t>
  </si>
  <si>
    <t>960339947</t>
  </si>
  <si>
    <t>Očištění vybouraných dlažebních kostek od spojovacího materiálu, s uložením očištěných kostek na skládku, s odklizením odpadových hmot na hromady a s odklizením vybouraných kostek na vzdálenost do 3 m mozaikových, s původním vyplněním spár kamenivem těženým nebo cementovou maltou</t>
  </si>
  <si>
    <t xml:space="preserve">Poznámka k souboru cen:_x000d_
1. Ceny jsou určeny jen pro očištění vybouraných kostek uložených do lože ze sypkého materiálu bez pojiva._x000d_
2. Přemístění vybouraných dlažebních kostek na vzdálenost přes 3 m se oceňuje cenami souborů cen 997 22-1 Vodorovná doprava suti._x000d_
</t>
  </si>
  <si>
    <t>997</t>
  </si>
  <si>
    <t>Přesun sutě</t>
  </si>
  <si>
    <t>18</t>
  </si>
  <si>
    <t>997221551</t>
  </si>
  <si>
    <t>Vodorovná doprava suti ze sypkých materiálů do 1 km</t>
  </si>
  <si>
    <t>-555867979</t>
  </si>
  <si>
    <t>Vodorovná doprava suti bez naložení, ale se složením a s hrubým urovnáním ze sypkých materiálů, na vzdálenost do 1 km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</si>
  <si>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</si>
  <si>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19</t>
  </si>
  <si>
    <t>997221559</t>
  </si>
  <si>
    <t>Příplatek ZKD 1 km u vodorovné dopravy suti ze sypkých materiálů</t>
  </si>
  <si>
    <t>1047120692</t>
  </si>
  <si>
    <t>Vodorovná doprava suti bez naložení, ale se složením a s hrubým urovnáním Příplatek k ceně za každý další i započatý 1 km přes 1 km</t>
  </si>
  <si>
    <t>88,113*9 "Přepočtené koeficientem množství</t>
  </si>
  <si>
    <t>20</t>
  </si>
  <si>
    <t>997221855</t>
  </si>
  <si>
    <t>Poplatek za uložení odpadu z kameniva na skládce (skládkovné)</t>
  </si>
  <si>
    <t>639151656</t>
  </si>
  <si>
    <t>Poplatek za uložení stavebního odpadu na skládce (skládkovné) zeminy a kameniva zatříděného do Katalogu odpadů pod kódem 170 504</t>
  </si>
  <si>
    <t xml:space="preserve">Poznámka k souboru cen:_x000d_
1. Ceny uvedenév souboru cen je doporučeno upravit podle aktuálních cen místně příslušné skládky odpadů._x000d_
2. Uložení odpadů neuvedených v souboru cen se oceňuje individuálně._x000d_
3. V cenách je započítán poplatek za ukládání odpadu dle zákona 185/2001 Sb._x000d_
4. Případné drcení stavebního odpadu lze ocenit cenami souboru cen 997 00-60 Drcení stavebního odpadu z katalogu 800-6 Demolice objektů._x000d_
</t>
  </si>
  <si>
    <t>998</t>
  </si>
  <si>
    <t>Přesun hmot</t>
  </si>
  <si>
    <t>998223011</t>
  </si>
  <si>
    <t>Přesun hmot pro pozemní komunikace s krytem dlážděným</t>
  </si>
  <si>
    <t>2029835933</t>
  </si>
  <si>
    <t>Přesun hmot pro pozemní komunikace s krytem dlážděným dopravní vzdálenost do 200 m jakékoliv délky objektu</t>
  </si>
  <si>
    <t>PSV</t>
  </si>
  <si>
    <t>Práce a dodávky PSV</t>
  </si>
  <si>
    <t>772</t>
  </si>
  <si>
    <t>Podlahy z kamene</t>
  </si>
  <si>
    <t>22</t>
  </si>
  <si>
    <t>772521180</t>
  </si>
  <si>
    <t>Kladení dlažby z kamene z pravoúhlých desek a dlaždic do malty tl 100, 110 a 120 mm</t>
  </si>
  <si>
    <t>-1893113733</t>
  </si>
  <si>
    <t>Kladení dlažby z kamene do malty z nejvýše dvou rozdílných druhů pravoúhlých desek nebo dlaždic ve skladbě se pravidelně opakujících, tl. přes 90 do 120 mm</t>
  </si>
  <si>
    <t xml:space="preserve">Poznámka k souboru cen:_x000d_
1. Vyrovnání podkladu se oceňuje cenami souboru cen 771 99-01 Vyrovnání podkladu samonivelační stěrkou části A01 katalogu 771 Podlahy z dlaždic._x000d_
2. V cenách kladení dlažby na terče 772 52-81 jsou započteny i náklady na dodávku terčů._x000d_
</t>
  </si>
  <si>
    <t>KA</t>
  </si>
  <si>
    <t>Kamenické prvky</t>
  </si>
  <si>
    <t>23</t>
  </si>
  <si>
    <t>KA/19</t>
  </si>
  <si>
    <t xml:space="preserve">Odborná kamenická oprava stávajících schodišťových stupňů, včetně očištění + konzervace stávajícícho povrchu </t>
  </si>
  <si>
    <t>1458369629</t>
  </si>
  <si>
    <t>konzervace stávajícího povrchu se zpevněním povrchu impregnací - zachování protiskluzného povrchu, hydrofobizace pro odolnost proti povětrnostním vlivům dvousložkovým organokřemičitým prostředkem,zabraňující usazování špíny a přimrzání námrazy se zachováním prodyšnosti</t>
  </si>
  <si>
    <t>24</t>
  </si>
  <si>
    <t>KA/20</t>
  </si>
  <si>
    <t>Konzervace povrchu kamenné dlažby KA/20</t>
  </si>
  <si>
    <t>-1965754320</t>
  </si>
  <si>
    <t>48,5"KA/20</t>
  </si>
  <si>
    <t>767</t>
  </si>
  <si>
    <t>Konstrukce zámečnické</t>
  </si>
  <si>
    <t>25</t>
  </si>
  <si>
    <t>Z/1</t>
  </si>
  <si>
    <t xml:space="preserve">Stávající oka 50mm - oka budou zachována, očištěna a srovnána, poté  zakonzervována_viz. odkaz Z/1</t>
  </si>
  <si>
    <t>268811753</t>
  </si>
  <si>
    <t>Stávající oka 50mm - oka budou zachována, očištěna a srovnána, poté zakonzervována_viz. odkaz Z/1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</si>
  <si>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</si>
  <si>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</si>
  <si>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</si>
  <si>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</si>
  <si>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>VRN1</t>
  </si>
  <si>
    <t>Průzkumné, geodetické a projektové práce</t>
  </si>
  <si>
    <t>012103000</t>
  </si>
  <si>
    <t>Geodetické práce před výstavbou</t>
  </si>
  <si>
    <t>Kč</t>
  </si>
  <si>
    <t>1024</t>
  </si>
  <si>
    <t>1545122564</t>
  </si>
  <si>
    <t>Průzkumné, geodetické a projektové práce geodetické práce před výstavbou</t>
  </si>
  <si>
    <t>012303000</t>
  </si>
  <si>
    <t>Geodetické práce po výstavbě</t>
  </si>
  <si>
    <t>1065417639</t>
  </si>
  <si>
    <t>Průzkumné, geodetické a projektové práce geodetické práce po výstavbě</t>
  </si>
  <si>
    <t>013254000</t>
  </si>
  <si>
    <t>Dokumentace skutečného provedení stavby</t>
  </si>
  <si>
    <t>644403376</t>
  </si>
  <si>
    <t>Průzkumné, geodetické a projektové práce projektové práce dokumentace stavby (výkresová a textová) skutečného provedení stavby</t>
  </si>
  <si>
    <t>VRN3</t>
  </si>
  <si>
    <t>Zařízení staveniště</t>
  </si>
  <si>
    <t>032103000</t>
  </si>
  <si>
    <t>Náklady na stavební buňky</t>
  </si>
  <si>
    <t>-1919702635</t>
  </si>
  <si>
    <t>Zařízení staveniště vybavení staveniště náklady na stavební buňky</t>
  </si>
  <si>
    <t>032503000</t>
  </si>
  <si>
    <t>Skládky na staveništi</t>
  </si>
  <si>
    <t>-191777027</t>
  </si>
  <si>
    <t>Zařízení staveniště vybavení staveniště skládky na staveništi</t>
  </si>
  <si>
    <t>P</t>
  </si>
  <si>
    <t>Poznámka k položce:_x000d_
zajištění ploch pro skládkování a ochranu nezabudovaného materiálu</t>
  </si>
  <si>
    <t>032903000</t>
  </si>
  <si>
    <t>Náklady na provoz a údržbu vybavení staveniště</t>
  </si>
  <si>
    <t>829593772</t>
  </si>
  <si>
    <t>Zařízení staveniště vybavení staveniště náklady na provoz a údržbu vybavení staveniště</t>
  </si>
  <si>
    <t>034103000</t>
  </si>
  <si>
    <t>Energie pro zařízení staveniště</t>
  </si>
  <si>
    <t>664772407</t>
  </si>
  <si>
    <t>Zařízení staveniště zabezpečení staveniště energie pro zařízení staveniště</t>
  </si>
  <si>
    <t>034203000</t>
  </si>
  <si>
    <t xml:space="preserve">Oplocení staveniště, včetně pronájmu </t>
  </si>
  <si>
    <t>2016717944</t>
  </si>
  <si>
    <t>Zařízení staveniště zabezpečení staveniště oplocení staveniště</t>
  </si>
  <si>
    <t>034303R</t>
  </si>
  <si>
    <t>Opatření na ochranu zdiva kostela (bednění do v 1m v celé dl. schodiště)</t>
  </si>
  <si>
    <t>283969639</t>
  </si>
  <si>
    <t>Zařízení staveniště zabezpečení staveniště opatření na ochranu sousedních pozemků</t>
  </si>
  <si>
    <t>039103000</t>
  </si>
  <si>
    <t>Rozebrání, bourání a odvoz zařízení staveniště</t>
  </si>
  <si>
    <t>1910509389</t>
  </si>
  <si>
    <t>Zařízení staveniště zrušení zařízení staveniště rozebrání, bourání a odvoz</t>
  </si>
  <si>
    <t>VRN5</t>
  </si>
  <si>
    <t>Finanční náklady</t>
  </si>
  <si>
    <t>053103000</t>
  </si>
  <si>
    <t>Místní poplatky - zábor pozemků</t>
  </si>
  <si>
    <t>-886196019</t>
  </si>
  <si>
    <t>Finanční náklady poplatky místní poplatky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</si>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</sst>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0" borderId="0" xfId="0" applyFont="1" applyAlignment="1" applyProtection="1">
      <alignment horizontal="left"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23" xfId="0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5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18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21</v>
      </c>
      <c r="AL7" s="23"/>
      <c r="AM7" s="23"/>
      <c r="AN7" s="28" t="s">
        <v>22</v>
      </c>
      <c r="AO7" s="23"/>
      <c r="AP7" s="23"/>
      <c r="AQ7" s="23"/>
      <c r="AR7" s="21"/>
      <c r="BE7" s="32"/>
      <c r="BS7" s="18" t="s">
        <v>23</v>
      </c>
    </row>
    <row r="8" s="1" customFormat="1" ht="12" customHeight="1">
      <c r="B8" s="22"/>
      <c r="C8" s="23"/>
      <c r="D8" s="33" t="s">
        <v>24</v>
      </c>
      <c r="E8" s="23"/>
      <c r="F8" s="23"/>
      <c r="G8" s="23"/>
      <c r="H8" s="23"/>
      <c r="I8" s="23"/>
      <c r="J8" s="23"/>
      <c r="K8" s="28" t="s">
        <v>25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26</v>
      </c>
      <c r="AL8" s="23"/>
      <c r="AM8" s="23"/>
      <c r="AN8" s="34" t="s">
        <v>27</v>
      </c>
      <c r="AO8" s="23"/>
      <c r="AP8" s="23"/>
      <c r="AQ8" s="23"/>
      <c r="AR8" s="21"/>
      <c r="BE8" s="32"/>
      <c r="BS8" s="18" t="s">
        <v>28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29</v>
      </c>
    </row>
    <row r="10" s="1" customFormat="1" ht="12" customHeight="1">
      <c r="B10" s="22"/>
      <c r="C10" s="23"/>
      <c r="D10" s="33" t="s">
        <v>30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31</v>
      </c>
      <c r="AL10" s="23"/>
      <c r="AM10" s="23"/>
      <c r="AN10" s="28" t="s">
        <v>22</v>
      </c>
      <c r="AO10" s="23"/>
      <c r="AP10" s="23"/>
      <c r="AQ10" s="23"/>
      <c r="AR10" s="21"/>
      <c r="BE10" s="32"/>
      <c r="BS10" s="18" t="s">
        <v>18</v>
      </c>
    </row>
    <row r="11" s="1" customFormat="1" ht="18.48" customHeight="1">
      <c r="B11" s="22"/>
      <c r="C11" s="23"/>
      <c r="D11" s="23"/>
      <c r="E11" s="28" t="s">
        <v>32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33</v>
      </c>
      <c r="AL11" s="23"/>
      <c r="AM11" s="23"/>
      <c r="AN11" s="28" t="s">
        <v>22</v>
      </c>
      <c r="AO11" s="23"/>
      <c r="AP11" s="23"/>
      <c r="AQ11" s="23"/>
      <c r="AR11" s="21"/>
      <c r="BE11" s="32"/>
      <c r="BS11" s="18" t="s">
        <v>18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18</v>
      </c>
    </row>
    <row r="13" s="1" customFormat="1" ht="12" customHeight="1">
      <c r="B13" s="22"/>
      <c r="C13" s="23"/>
      <c r="D13" s="33" t="s">
        <v>34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31</v>
      </c>
      <c r="AL13" s="23"/>
      <c r="AM13" s="23"/>
      <c r="AN13" s="35" t="s">
        <v>35</v>
      </c>
      <c r="AO13" s="23"/>
      <c r="AP13" s="23"/>
      <c r="AQ13" s="23"/>
      <c r="AR13" s="21"/>
      <c r="BE13" s="32"/>
      <c r="BS13" s="18" t="s">
        <v>18</v>
      </c>
    </row>
    <row r="14">
      <c r="B14" s="22"/>
      <c r="C14" s="23"/>
      <c r="D14" s="23"/>
      <c r="E14" s="35" t="s">
        <v>35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33</v>
      </c>
      <c r="AL14" s="23"/>
      <c r="AM14" s="23"/>
      <c r="AN14" s="35" t="s">
        <v>35</v>
      </c>
      <c r="AO14" s="23"/>
      <c r="AP14" s="23"/>
      <c r="AQ14" s="23"/>
      <c r="AR14" s="21"/>
      <c r="BE14" s="32"/>
      <c r="BS14" s="18" t="s">
        <v>18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36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31</v>
      </c>
      <c r="AL16" s="23"/>
      <c r="AM16" s="23"/>
      <c r="AN16" s="28" t="s">
        <v>22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33</v>
      </c>
      <c r="AL17" s="23"/>
      <c r="AM17" s="23"/>
      <c r="AN17" s="28" t="s">
        <v>22</v>
      </c>
      <c r="AO17" s="23"/>
      <c r="AP17" s="23"/>
      <c r="AQ17" s="23"/>
      <c r="AR17" s="21"/>
      <c r="BE17" s="32"/>
      <c r="BS17" s="18" t="s">
        <v>38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39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31</v>
      </c>
      <c r="AL19" s="23"/>
      <c r="AM19" s="23"/>
      <c r="AN19" s="28" t="s">
        <v>22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40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33</v>
      </c>
      <c r="AL20" s="23"/>
      <c r="AM20" s="23"/>
      <c r="AN20" s="28" t="s">
        <v>22</v>
      </c>
      <c r="AO20" s="23"/>
      <c r="AP20" s="23"/>
      <c r="AQ20" s="23"/>
      <c r="AR20" s="21"/>
      <c r="BE20" s="32"/>
      <c r="BS20" s="18" t="s">
        <v>38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63.75" customHeight="1">
      <c r="B23" s="22"/>
      <c r="C23" s="23"/>
      <c r="D23" s="23"/>
      <c r="E23" s="37" t="s">
        <v>42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43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44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45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46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47</v>
      </c>
      <c r="E29" s="48"/>
      <c r="F29" s="33" t="s">
        <v>48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49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50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51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52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53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54</v>
      </c>
      <c r="U35" s="55"/>
      <c r="V35" s="55"/>
      <c r="W35" s="55"/>
      <c r="X35" s="57" t="s">
        <v>55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56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201971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Jezuitský kostel v Klatovech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24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Klatovy, nám.Míru st. 582, 339 01 Klatovy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26</v>
      </c>
      <c r="AJ47" s="41"/>
      <c r="AK47" s="41"/>
      <c r="AL47" s="41"/>
      <c r="AM47" s="73" t="str">
        <f>IF(AN8= "","",AN8)</f>
        <v>21. 10. 2019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7.9" customHeight="1">
      <c r="A49" s="39"/>
      <c r="B49" s="40"/>
      <c r="C49" s="33" t="s">
        <v>30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Římskokatolická farnost Klatovy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36</v>
      </c>
      <c r="AJ49" s="41"/>
      <c r="AK49" s="41"/>
      <c r="AL49" s="41"/>
      <c r="AM49" s="74" t="str">
        <f>IF(E17="","",E17)</f>
        <v>ATELIER SOUKUP OPL ŠVEHLA s.r.o.</v>
      </c>
      <c r="AN49" s="65"/>
      <c r="AO49" s="65"/>
      <c r="AP49" s="65"/>
      <c r="AQ49" s="41"/>
      <c r="AR49" s="45"/>
      <c r="AS49" s="75" t="s">
        <v>57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34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39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58</v>
      </c>
      <c r="D52" s="88"/>
      <c r="E52" s="88"/>
      <c r="F52" s="88"/>
      <c r="G52" s="88"/>
      <c r="H52" s="89"/>
      <c r="I52" s="90" t="s">
        <v>59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60</v>
      </c>
      <c r="AH52" s="88"/>
      <c r="AI52" s="88"/>
      <c r="AJ52" s="88"/>
      <c r="AK52" s="88"/>
      <c r="AL52" s="88"/>
      <c r="AM52" s="88"/>
      <c r="AN52" s="90" t="s">
        <v>61</v>
      </c>
      <c r="AO52" s="88"/>
      <c r="AP52" s="88"/>
      <c r="AQ52" s="92" t="s">
        <v>62</v>
      </c>
      <c r="AR52" s="45"/>
      <c r="AS52" s="93" t="s">
        <v>63</v>
      </c>
      <c r="AT52" s="94" t="s">
        <v>64</v>
      </c>
      <c r="AU52" s="94" t="s">
        <v>65</v>
      </c>
      <c r="AV52" s="94" t="s">
        <v>66</v>
      </c>
      <c r="AW52" s="94" t="s">
        <v>67</v>
      </c>
      <c r="AX52" s="94" t="s">
        <v>68</v>
      </c>
      <c r="AY52" s="94" t="s">
        <v>69</v>
      </c>
      <c r="AZ52" s="94" t="s">
        <v>70</v>
      </c>
      <c r="BA52" s="94" t="s">
        <v>71</v>
      </c>
      <c r="BB52" s="94" t="s">
        <v>72</v>
      </c>
      <c r="BC52" s="94" t="s">
        <v>73</v>
      </c>
      <c r="BD52" s="95" t="s">
        <v>74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75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ROUND(AG55+AG58,2)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22</v>
      </c>
      <c r="AR54" s="105"/>
      <c r="AS54" s="106">
        <f>ROUND(AS55+AS58,2)</f>
        <v>0</v>
      </c>
      <c r="AT54" s="107">
        <f>ROUND(SUM(AV54:AW54),2)</f>
        <v>0</v>
      </c>
      <c r="AU54" s="108">
        <f>ROUND(AU55+AU58,5)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ROUND(AZ55+AZ58,2)</f>
        <v>0</v>
      </c>
      <c r="BA54" s="107">
        <f>ROUND(BA55+BA58,2)</f>
        <v>0</v>
      </c>
      <c r="BB54" s="107">
        <f>ROUND(BB55+BB58,2)</f>
        <v>0</v>
      </c>
      <c r="BC54" s="107">
        <f>ROUND(BC55+BC58,2)</f>
        <v>0</v>
      </c>
      <c r="BD54" s="109">
        <f>ROUND(BD55+BD58,2)</f>
        <v>0</v>
      </c>
      <c r="BE54" s="6"/>
      <c r="BS54" s="110" t="s">
        <v>76</v>
      </c>
      <c r="BT54" s="110" t="s">
        <v>77</v>
      </c>
      <c r="BU54" s="111" t="s">
        <v>78</v>
      </c>
      <c r="BV54" s="110" t="s">
        <v>79</v>
      </c>
      <c r="BW54" s="110" t="s">
        <v>5</v>
      </c>
      <c r="BX54" s="110" t="s">
        <v>80</v>
      </c>
      <c r="CL54" s="110" t="s">
        <v>20</v>
      </c>
    </row>
    <row r="55" s="7" customFormat="1" ht="27" customHeight="1">
      <c r="A55" s="7"/>
      <c r="B55" s="112"/>
      <c r="C55" s="113"/>
      <c r="D55" s="114" t="s">
        <v>81</v>
      </c>
      <c r="E55" s="114"/>
      <c r="F55" s="114"/>
      <c r="G55" s="114"/>
      <c r="H55" s="114"/>
      <c r="I55" s="115"/>
      <c r="J55" s="114" t="s">
        <v>82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ROUND(AG56,2)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83</v>
      </c>
      <c r="AR55" s="119"/>
      <c r="AS55" s="120">
        <f>ROUND(AS56,2)</f>
        <v>0</v>
      </c>
      <c r="AT55" s="121">
        <f>ROUND(SUM(AV55:AW55),2)</f>
        <v>0</v>
      </c>
      <c r="AU55" s="122">
        <f>ROUND(AU56,5)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ROUND(AZ56,2)</f>
        <v>0</v>
      </c>
      <c r="BA55" s="121">
        <f>ROUND(BA56,2)</f>
        <v>0</v>
      </c>
      <c r="BB55" s="121">
        <f>ROUND(BB56,2)</f>
        <v>0</v>
      </c>
      <c r="BC55" s="121">
        <f>ROUND(BC56,2)</f>
        <v>0</v>
      </c>
      <c r="BD55" s="123">
        <f>ROUND(BD56,2)</f>
        <v>0</v>
      </c>
      <c r="BE55" s="7"/>
      <c r="BS55" s="124" t="s">
        <v>76</v>
      </c>
      <c r="BT55" s="124" t="s">
        <v>23</v>
      </c>
      <c r="BU55" s="124" t="s">
        <v>78</v>
      </c>
      <c r="BV55" s="124" t="s">
        <v>79</v>
      </c>
      <c r="BW55" s="124" t="s">
        <v>84</v>
      </c>
      <c r="BX55" s="124" t="s">
        <v>5</v>
      </c>
      <c r="CL55" s="124" t="s">
        <v>22</v>
      </c>
      <c r="CM55" s="124" t="s">
        <v>85</v>
      </c>
    </row>
    <row r="56" s="4" customFormat="1" ht="16.5" customHeight="1">
      <c r="A56" s="4"/>
      <c r="B56" s="64"/>
      <c r="C56" s="125"/>
      <c r="D56" s="125"/>
      <c r="E56" s="126" t="s">
        <v>86</v>
      </c>
      <c r="F56" s="126"/>
      <c r="G56" s="126"/>
      <c r="H56" s="126"/>
      <c r="I56" s="126"/>
      <c r="J56" s="125"/>
      <c r="K56" s="126" t="s">
        <v>87</v>
      </c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7">
        <f>ROUND(AG57,2)</f>
        <v>0</v>
      </c>
      <c r="AH56" s="125"/>
      <c r="AI56" s="125"/>
      <c r="AJ56" s="125"/>
      <c r="AK56" s="125"/>
      <c r="AL56" s="125"/>
      <c r="AM56" s="125"/>
      <c r="AN56" s="128">
        <f>SUM(AG56,AT56)</f>
        <v>0</v>
      </c>
      <c r="AO56" s="125"/>
      <c r="AP56" s="125"/>
      <c r="AQ56" s="129" t="s">
        <v>88</v>
      </c>
      <c r="AR56" s="66"/>
      <c r="AS56" s="130">
        <f>ROUND(AS57,2)</f>
        <v>0</v>
      </c>
      <c r="AT56" s="131">
        <f>ROUND(SUM(AV56:AW56),2)</f>
        <v>0</v>
      </c>
      <c r="AU56" s="132">
        <f>ROUND(AU57,5)</f>
        <v>0</v>
      </c>
      <c r="AV56" s="131">
        <f>ROUND(AZ56*L29,2)</f>
        <v>0</v>
      </c>
      <c r="AW56" s="131">
        <f>ROUND(BA56*L30,2)</f>
        <v>0</v>
      </c>
      <c r="AX56" s="131">
        <f>ROUND(BB56*L29,2)</f>
        <v>0</v>
      </c>
      <c r="AY56" s="131">
        <f>ROUND(BC56*L30,2)</f>
        <v>0</v>
      </c>
      <c r="AZ56" s="131">
        <f>ROUND(AZ57,2)</f>
        <v>0</v>
      </c>
      <c r="BA56" s="131">
        <f>ROUND(BA57,2)</f>
        <v>0</v>
      </c>
      <c r="BB56" s="131">
        <f>ROUND(BB57,2)</f>
        <v>0</v>
      </c>
      <c r="BC56" s="131">
        <f>ROUND(BC57,2)</f>
        <v>0</v>
      </c>
      <c r="BD56" s="133">
        <f>ROUND(BD57,2)</f>
        <v>0</v>
      </c>
      <c r="BE56" s="4"/>
      <c r="BS56" s="134" t="s">
        <v>76</v>
      </c>
      <c r="BT56" s="134" t="s">
        <v>85</v>
      </c>
      <c r="BU56" s="134" t="s">
        <v>78</v>
      </c>
      <c r="BV56" s="134" t="s">
        <v>79</v>
      </c>
      <c r="BW56" s="134" t="s">
        <v>89</v>
      </c>
      <c r="BX56" s="134" t="s">
        <v>84</v>
      </c>
      <c r="CL56" s="134" t="s">
        <v>22</v>
      </c>
    </row>
    <row r="57" s="4" customFormat="1" ht="16.5" customHeight="1">
      <c r="A57" s="135" t="s">
        <v>90</v>
      </c>
      <c r="B57" s="64"/>
      <c r="C57" s="125"/>
      <c r="D57" s="125"/>
      <c r="E57" s="125"/>
      <c r="F57" s="126" t="s">
        <v>91</v>
      </c>
      <c r="G57" s="126"/>
      <c r="H57" s="126"/>
      <c r="I57" s="126"/>
      <c r="J57" s="126"/>
      <c r="K57" s="125"/>
      <c r="L57" s="126" t="s">
        <v>92</v>
      </c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8">
        <f>'D.1.1.3. - Stavební úprav...'!J34</f>
        <v>0</v>
      </c>
      <c r="AH57" s="125"/>
      <c r="AI57" s="125"/>
      <c r="AJ57" s="125"/>
      <c r="AK57" s="125"/>
      <c r="AL57" s="125"/>
      <c r="AM57" s="125"/>
      <c r="AN57" s="128">
        <f>SUM(AG57,AT57)</f>
        <v>0</v>
      </c>
      <c r="AO57" s="125"/>
      <c r="AP57" s="125"/>
      <c r="AQ57" s="129" t="s">
        <v>88</v>
      </c>
      <c r="AR57" s="66"/>
      <c r="AS57" s="130">
        <v>0</v>
      </c>
      <c r="AT57" s="131">
        <f>ROUND(SUM(AV57:AW57),2)</f>
        <v>0</v>
      </c>
      <c r="AU57" s="132">
        <f>'D.1.1.3. - Stavební úprav...'!P106</f>
        <v>0</v>
      </c>
      <c r="AV57" s="131">
        <f>'D.1.1.3. - Stavební úprav...'!J37</f>
        <v>0</v>
      </c>
      <c r="AW57" s="131">
        <f>'D.1.1.3. - Stavební úprav...'!J38</f>
        <v>0</v>
      </c>
      <c r="AX57" s="131">
        <f>'D.1.1.3. - Stavební úprav...'!J39</f>
        <v>0</v>
      </c>
      <c r="AY57" s="131">
        <f>'D.1.1.3. - Stavební úprav...'!J40</f>
        <v>0</v>
      </c>
      <c r="AZ57" s="131">
        <f>'D.1.1.3. - Stavební úprav...'!F37</f>
        <v>0</v>
      </c>
      <c r="BA57" s="131">
        <f>'D.1.1.3. - Stavební úprav...'!F38</f>
        <v>0</v>
      </c>
      <c r="BB57" s="131">
        <f>'D.1.1.3. - Stavební úprav...'!F39</f>
        <v>0</v>
      </c>
      <c r="BC57" s="131">
        <f>'D.1.1.3. - Stavební úprav...'!F40</f>
        <v>0</v>
      </c>
      <c r="BD57" s="133">
        <f>'D.1.1.3. - Stavební úprav...'!F41</f>
        <v>0</v>
      </c>
      <c r="BE57" s="4"/>
      <c r="BT57" s="134" t="s">
        <v>93</v>
      </c>
      <c r="BV57" s="134" t="s">
        <v>79</v>
      </c>
      <c r="BW57" s="134" t="s">
        <v>94</v>
      </c>
      <c r="BX57" s="134" t="s">
        <v>89</v>
      </c>
      <c r="CL57" s="134" t="s">
        <v>22</v>
      </c>
    </row>
    <row r="58" s="7" customFormat="1" ht="16.5" customHeight="1">
      <c r="A58" s="135" t="s">
        <v>90</v>
      </c>
      <c r="B58" s="112"/>
      <c r="C58" s="113"/>
      <c r="D58" s="114" t="s">
        <v>95</v>
      </c>
      <c r="E58" s="114"/>
      <c r="F58" s="114"/>
      <c r="G58" s="114"/>
      <c r="H58" s="114"/>
      <c r="I58" s="115"/>
      <c r="J58" s="114" t="s">
        <v>96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7">
        <f>'VRN - Vedlejší rozpočtové...'!J30</f>
        <v>0</v>
      </c>
      <c r="AH58" s="115"/>
      <c r="AI58" s="115"/>
      <c r="AJ58" s="115"/>
      <c r="AK58" s="115"/>
      <c r="AL58" s="115"/>
      <c r="AM58" s="115"/>
      <c r="AN58" s="117">
        <f>SUM(AG58,AT58)</f>
        <v>0</v>
      </c>
      <c r="AO58" s="115"/>
      <c r="AP58" s="115"/>
      <c r="AQ58" s="118" t="s">
        <v>83</v>
      </c>
      <c r="AR58" s="119"/>
      <c r="AS58" s="136">
        <v>0</v>
      </c>
      <c r="AT58" s="137">
        <f>ROUND(SUM(AV58:AW58),2)</f>
        <v>0</v>
      </c>
      <c r="AU58" s="138">
        <f>'VRN - Vedlejší rozpočtové...'!P83</f>
        <v>0</v>
      </c>
      <c r="AV58" s="137">
        <f>'VRN - Vedlejší rozpočtové...'!J33</f>
        <v>0</v>
      </c>
      <c r="AW58" s="137">
        <f>'VRN - Vedlejší rozpočtové...'!J34</f>
        <v>0</v>
      </c>
      <c r="AX58" s="137">
        <f>'VRN - Vedlejší rozpočtové...'!J35</f>
        <v>0</v>
      </c>
      <c r="AY58" s="137">
        <f>'VRN - Vedlejší rozpočtové...'!J36</f>
        <v>0</v>
      </c>
      <c r="AZ58" s="137">
        <f>'VRN - Vedlejší rozpočtové...'!F33</f>
        <v>0</v>
      </c>
      <c r="BA58" s="137">
        <f>'VRN - Vedlejší rozpočtové...'!F34</f>
        <v>0</v>
      </c>
      <c r="BB58" s="137">
        <f>'VRN - Vedlejší rozpočtové...'!F35</f>
        <v>0</v>
      </c>
      <c r="BC58" s="137">
        <f>'VRN - Vedlejší rozpočtové...'!F36</f>
        <v>0</v>
      </c>
      <c r="BD58" s="139">
        <f>'VRN - Vedlejší rozpočtové...'!F37</f>
        <v>0</v>
      </c>
      <c r="BE58" s="7"/>
      <c r="BT58" s="124" t="s">
        <v>23</v>
      </c>
      <c r="BV58" s="124" t="s">
        <v>79</v>
      </c>
      <c r="BW58" s="124" t="s">
        <v>97</v>
      </c>
      <c r="BX58" s="124" t="s">
        <v>5</v>
      </c>
      <c r="CL58" s="124" t="s">
        <v>22</v>
      </c>
      <c r="CM58" s="124" t="s">
        <v>85</v>
      </c>
    </row>
    <row r="59" s="2" customFormat="1" ht="30" customHeight="1">
      <c r="A59" s="39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  <row r="60" s="2" customFormat="1" ht="6.96" customHeight="1">
      <c r="A60" s="39"/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</sheetData>
  <sheetProtection sheet="1" formatColumns="0" formatRows="0" objects="1" scenarios="1" spinCount="100000" saltValue="YH9lwPpPBNBrPmkTHBs6nhOn7WHMOzykFl8SJBjU+fknpoJApHjDi61Ib7kRzErWTH39FMg+eFHHHI7NzQSh3g==" hashValue="ze4y2b+v8iDDkpj5ZlhoVAQus3+GQLzZfee5bP6WYcrzz37TEr8hUziB/PTKOleBpIJ7KW1V3I/HWADCtbbSaQ==" algorithmName="SHA-512" password="CC35"/>
  <mergeCells count="54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4:AM54"/>
    <mergeCell ref="AN54:AP54"/>
    <mergeCell ref="C52:G52"/>
    <mergeCell ref="I52:AF52"/>
    <mergeCell ref="D55:H55"/>
    <mergeCell ref="J55:AF55"/>
    <mergeCell ref="E56:I56"/>
    <mergeCell ref="K56:AF56"/>
    <mergeCell ref="F57:J57"/>
    <mergeCell ref="L57:AF57"/>
    <mergeCell ref="D58:H58"/>
    <mergeCell ref="J58:AF58"/>
  </mergeCells>
  <hyperlinks>
    <hyperlink ref="A57" location="'D.1.1.3. - Stavební úprav...'!C2" display="/"/>
    <hyperlink ref="A58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0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1"/>
      <c r="AT3" s="18" t="s">
        <v>85</v>
      </c>
    </row>
    <row r="4" s="1" customFormat="1" ht="24.96" customHeight="1">
      <c r="B4" s="21"/>
      <c r="D4" s="144" t="s">
        <v>98</v>
      </c>
      <c r="I4" s="140"/>
      <c r="L4" s="21"/>
      <c r="M4" s="145" t="s">
        <v>10</v>
      </c>
      <c r="AT4" s="18" t="s">
        <v>4</v>
      </c>
    </row>
    <row r="5" s="1" customFormat="1" ht="6.96" customHeight="1">
      <c r="B5" s="21"/>
      <c r="I5" s="140"/>
      <c r="L5" s="21"/>
    </row>
    <row r="6" s="1" customFormat="1" ht="12" customHeight="1">
      <c r="B6" s="21"/>
      <c r="D6" s="146" t="s">
        <v>16</v>
      </c>
      <c r="I6" s="140"/>
      <c r="L6" s="21"/>
    </row>
    <row r="7" s="1" customFormat="1" ht="16.5" customHeight="1">
      <c r="B7" s="21"/>
      <c r="E7" s="147" t="str">
        <f>'Rekapitulace stavby'!K6</f>
        <v>Jezuitský kostel v Klatovech</v>
      </c>
      <c r="F7" s="146"/>
      <c r="G7" s="146"/>
      <c r="H7" s="146"/>
      <c r="I7" s="140"/>
      <c r="L7" s="21"/>
    </row>
    <row r="8">
      <c r="B8" s="21"/>
      <c r="D8" s="146" t="s">
        <v>99</v>
      </c>
      <c r="L8" s="21"/>
    </row>
    <row r="9" s="1" customFormat="1" ht="16.5" customHeight="1">
      <c r="B9" s="21"/>
      <c r="E9" s="147" t="s">
        <v>100</v>
      </c>
      <c r="F9" s="1"/>
      <c r="G9" s="1"/>
      <c r="H9" s="1"/>
      <c r="I9" s="140"/>
      <c r="L9" s="21"/>
    </row>
    <row r="10" s="1" customFormat="1" ht="12" customHeight="1">
      <c r="B10" s="21"/>
      <c r="D10" s="146" t="s">
        <v>101</v>
      </c>
      <c r="I10" s="140"/>
      <c r="L10" s="21"/>
    </row>
    <row r="11" s="2" customFormat="1" ht="16.5" customHeight="1">
      <c r="A11" s="39"/>
      <c r="B11" s="45"/>
      <c r="C11" s="39"/>
      <c r="D11" s="39"/>
      <c r="E11" s="148" t="s">
        <v>102</v>
      </c>
      <c r="F11" s="39"/>
      <c r="G11" s="39"/>
      <c r="H11" s="39"/>
      <c r="I11" s="149"/>
      <c r="J11" s="39"/>
      <c r="K11" s="39"/>
      <c r="L11" s="15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6" t="s">
        <v>103</v>
      </c>
      <c r="E12" s="39"/>
      <c r="F12" s="39"/>
      <c r="G12" s="39"/>
      <c r="H12" s="39"/>
      <c r="I12" s="149"/>
      <c r="J12" s="39"/>
      <c r="K12" s="39"/>
      <c r="L12" s="15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1" t="s">
        <v>104</v>
      </c>
      <c r="F13" s="39"/>
      <c r="G13" s="39"/>
      <c r="H13" s="39"/>
      <c r="I13" s="149"/>
      <c r="J13" s="39"/>
      <c r="K13" s="39"/>
      <c r="L13" s="15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149"/>
      <c r="J14" s="39"/>
      <c r="K14" s="39"/>
      <c r="L14" s="15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46" t="s">
        <v>19</v>
      </c>
      <c r="E15" s="39"/>
      <c r="F15" s="134" t="s">
        <v>22</v>
      </c>
      <c r="G15" s="39"/>
      <c r="H15" s="39"/>
      <c r="I15" s="152" t="s">
        <v>21</v>
      </c>
      <c r="J15" s="134" t="s">
        <v>22</v>
      </c>
      <c r="K15" s="39"/>
      <c r="L15" s="15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6" t="s">
        <v>24</v>
      </c>
      <c r="E16" s="39"/>
      <c r="F16" s="134" t="s">
        <v>25</v>
      </c>
      <c r="G16" s="39"/>
      <c r="H16" s="39"/>
      <c r="I16" s="152" t="s">
        <v>26</v>
      </c>
      <c r="J16" s="153" t="str">
        <f>'Rekapitulace stavby'!AN8</f>
        <v>21. 10. 2019</v>
      </c>
      <c r="K16" s="39"/>
      <c r="L16" s="15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149"/>
      <c r="J17" s="39"/>
      <c r="K17" s="39"/>
      <c r="L17" s="15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46" t="s">
        <v>30</v>
      </c>
      <c r="E18" s="39"/>
      <c r="F18" s="39"/>
      <c r="G18" s="39"/>
      <c r="H18" s="39"/>
      <c r="I18" s="152" t="s">
        <v>31</v>
      </c>
      <c r="J18" s="134" t="s">
        <v>22</v>
      </c>
      <c r="K18" s="39"/>
      <c r="L18" s="15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4" t="s">
        <v>32</v>
      </c>
      <c r="F19" s="39"/>
      <c r="G19" s="39"/>
      <c r="H19" s="39"/>
      <c r="I19" s="152" t="s">
        <v>33</v>
      </c>
      <c r="J19" s="134" t="s">
        <v>22</v>
      </c>
      <c r="K19" s="39"/>
      <c r="L19" s="15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149"/>
      <c r="J20" s="39"/>
      <c r="K20" s="39"/>
      <c r="L20" s="15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46" t="s">
        <v>34</v>
      </c>
      <c r="E21" s="39"/>
      <c r="F21" s="39"/>
      <c r="G21" s="39"/>
      <c r="H21" s="39"/>
      <c r="I21" s="152" t="s">
        <v>31</v>
      </c>
      <c r="J21" s="34" t="str">
        <f>'Rekapitulace stavby'!AN13</f>
        <v>Vyplň údaj</v>
      </c>
      <c r="K21" s="39"/>
      <c r="L21" s="15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34"/>
      <c r="G22" s="134"/>
      <c r="H22" s="134"/>
      <c r="I22" s="152" t="s">
        <v>33</v>
      </c>
      <c r="J22" s="34" t="str">
        <f>'Rekapitulace stavby'!AN14</f>
        <v>Vyplň údaj</v>
      </c>
      <c r="K22" s="39"/>
      <c r="L22" s="15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149"/>
      <c r="J23" s="39"/>
      <c r="K23" s="39"/>
      <c r="L23" s="15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46" t="s">
        <v>36</v>
      </c>
      <c r="E24" s="39"/>
      <c r="F24" s="39"/>
      <c r="G24" s="39"/>
      <c r="H24" s="39"/>
      <c r="I24" s="152" t="s">
        <v>31</v>
      </c>
      <c r="J24" s="134" t="s">
        <v>22</v>
      </c>
      <c r="K24" s="39"/>
      <c r="L24" s="15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34" t="s">
        <v>37</v>
      </c>
      <c r="F25" s="39"/>
      <c r="G25" s="39"/>
      <c r="H25" s="39"/>
      <c r="I25" s="152" t="s">
        <v>33</v>
      </c>
      <c r="J25" s="134" t="s">
        <v>22</v>
      </c>
      <c r="K25" s="39"/>
      <c r="L25" s="15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149"/>
      <c r="J26" s="39"/>
      <c r="K26" s="39"/>
      <c r="L26" s="15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46" t="s">
        <v>39</v>
      </c>
      <c r="E27" s="39"/>
      <c r="F27" s="39"/>
      <c r="G27" s="39"/>
      <c r="H27" s="39"/>
      <c r="I27" s="152" t="s">
        <v>31</v>
      </c>
      <c r="J27" s="134" t="str">
        <f>IF('Rekapitulace stavby'!AN19="","",'Rekapitulace stavby'!AN19)</f>
        <v/>
      </c>
      <c r="K27" s="39"/>
      <c r="L27" s="15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34" t="str">
        <f>IF('Rekapitulace stavby'!E20="","",'Rekapitulace stavby'!E20)</f>
        <v xml:space="preserve"> </v>
      </c>
      <c r="F28" s="39"/>
      <c r="G28" s="39"/>
      <c r="H28" s="39"/>
      <c r="I28" s="152" t="s">
        <v>33</v>
      </c>
      <c r="J28" s="134" t="str">
        <f>IF('Rekapitulace stavby'!AN20="","",'Rekapitulace stavby'!AN20)</f>
        <v/>
      </c>
      <c r="K28" s="39"/>
      <c r="L28" s="15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149"/>
      <c r="J29" s="39"/>
      <c r="K29" s="39"/>
      <c r="L29" s="15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46" t="s">
        <v>41</v>
      </c>
      <c r="E30" s="39"/>
      <c r="F30" s="39"/>
      <c r="G30" s="39"/>
      <c r="H30" s="39"/>
      <c r="I30" s="149"/>
      <c r="J30" s="39"/>
      <c r="K30" s="39"/>
      <c r="L30" s="15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63.75" customHeight="1">
      <c r="A31" s="154"/>
      <c r="B31" s="155"/>
      <c r="C31" s="154"/>
      <c r="D31" s="154"/>
      <c r="E31" s="156" t="s">
        <v>105</v>
      </c>
      <c r="F31" s="156"/>
      <c r="G31" s="156"/>
      <c r="H31" s="156"/>
      <c r="I31" s="157"/>
      <c r="J31" s="154"/>
      <c r="K31" s="154"/>
      <c r="L31" s="158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149"/>
      <c r="J32" s="39"/>
      <c r="K32" s="39"/>
      <c r="L32" s="15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60"/>
      <c r="J33" s="159"/>
      <c r="K33" s="159"/>
      <c r="L33" s="15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43</v>
      </c>
      <c r="E34" s="39"/>
      <c r="F34" s="39"/>
      <c r="G34" s="39"/>
      <c r="H34" s="39"/>
      <c r="I34" s="149"/>
      <c r="J34" s="162">
        <f>ROUND(J106, 2)</f>
        <v>0</v>
      </c>
      <c r="K34" s="39"/>
      <c r="L34" s="15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59"/>
      <c r="E35" s="159"/>
      <c r="F35" s="159"/>
      <c r="G35" s="159"/>
      <c r="H35" s="159"/>
      <c r="I35" s="160"/>
      <c r="J35" s="159"/>
      <c r="K35" s="159"/>
      <c r="L35" s="15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45</v>
      </c>
      <c r="G36" s="39"/>
      <c r="H36" s="39"/>
      <c r="I36" s="164" t="s">
        <v>44</v>
      </c>
      <c r="J36" s="163" t="s">
        <v>46</v>
      </c>
      <c r="K36" s="39"/>
      <c r="L36" s="15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48" t="s">
        <v>47</v>
      </c>
      <c r="E37" s="146" t="s">
        <v>48</v>
      </c>
      <c r="F37" s="165">
        <f>ROUND((SUM(BE106:BE221)),  2)</f>
        <v>0</v>
      </c>
      <c r="G37" s="39"/>
      <c r="H37" s="39"/>
      <c r="I37" s="166">
        <v>0.20999999999999999</v>
      </c>
      <c r="J37" s="165">
        <f>ROUND(((SUM(BE106:BE221))*I37),  2)</f>
        <v>0</v>
      </c>
      <c r="K37" s="39"/>
      <c r="L37" s="15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46" t="s">
        <v>49</v>
      </c>
      <c r="F38" s="165">
        <f>ROUND((SUM(BF106:BF221)),  2)</f>
        <v>0</v>
      </c>
      <c r="G38" s="39"/>
      <c r="H38" s="39"/>
      <c r="I38" s="166">
        <v>0.14999999999999999</v>
      </c>
      <c r="J38" s="165">
        <f>ROUND(((SUM(BF106:BF221))*I38),  2)</f>
        <v>0</v>
      </c>
      <c r="K38" s="39"/>
      <c r="L38" s="15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6" t="s">
        <v>50</v>
      </c>
      <c r="F39" s="165">
        <f>ROUND((SUM(BG106:BG221)),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15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46" t="s">
        <v>51</v>
      </c>
      <c r="F40" s="165">
        <f>ROUND((SUM(BH106:BH221)),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15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46" t="s">
        <v>52</v>
      </c>
      <c r="F41" s="165">
        <f>ROUND((SUM(BI106:BI221)),  2)</f>
        <v>0</v>
      </c>
      <c r="G41" s="39"/>
      <c r="H41" s="39"/>
      <c r="I41" s="166">
        <v>0</v>
      </c>
      <c r="J41" s="165">
        <f>0</f>
        <v>0</v>
      </c>
      <c r="K41" s="39"/>
      <c r="L41" s="150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149"/>
      <c r="J42" s="39"/>
      <c r="K42" s="39"/>
      <c r="L42" s="15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53</v>
      </c>
      <c r="E43" s="169"/>
      <c r="F43" s="169"/>
      <c r="G43" s="170" t="s">
        <v>54</v>
      </c>
      <c r="H43" s="171" t="s">
        <v>55</v>
      </c>
      <c r="I43" s="172"/>
      <c r="J43" s="173">
        <f>SUM(J34:J41)</f>
        <v>0</v>
      </c>
      <c r="K43" s="174"/>
      <c r="L43" s="150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175"/>
      <c r="C44" s="176"/>
      <c r="D44" s="176"/>
      <c r="E44" s="176"/>
      <c r="F44" s="176"/>
      <c r="G44" s="176"/>
      <c r="H44" s="176"/>
      <c r="I44" s="177"/>
      <c r="J44" s="176"/>
      <c r="K44" s="176"/>
      <c r="L44" s="15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8" s="2" customFormat="1" ht="6.96" customHeight="1">
      <c r="A48" s="39"/>
      <c r="B48" s="178"/>
      <c r="C48" s="179"/>
      <c r="D48" s="179"/>
      <c r="E48" s="179"/>
      <c r="F48" s="179"/>
      <c r="G48" s="179"/>
      <c r="H48" s="179"/>
      <c r="I48" s="180"/>
      <c r="J48" s="179"/>
      <c r="K48" s="179"/>
      <c r="L48" s="150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24.96" customHeight="1">
      <c r="A49" s="39"/>
      <c r="B49" s="40"/>
      <c r="C49" s="24" t="s">
        <v>106</v>
      </c>
      <c r="D49" s="41"/>
      <c r="E49" s="41"/>
      <c r="F49" s="41"/>
      <c r="G49" s="41"/>
      <c r="H49" s="41"/>
      <c r="I49" s="149"/>
      <c r="J49" s="41"/>
      <c r="K49" s="41"/>
      <c r="L49" s="150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6.96" customHeight="1">
      <c r="A50" s="39"/>
      <c r="B50" s="40"/>
      <c r="C50" s="41"/>
      <c r="D50" s="41"/>
      <c r="E50" s="41"/>
      <c r="F50" s="41"/>
      <c r="G50" s="41"/>
      <c r="H50" s="41"/>
      <c r="I50" s="149"/>
      <c r="J50" s="41"/>
      <c r="K50" s="41"/>
      <c r="L50" s="150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2" customHeight="1">
      <c r="A51" s="39"/>
      <c r="B51" s="40"/>
      <c r="C51" s="33" t="s">
        <v>16</v>
      </c>
      <c r="D51" s="41"/>
      <c r="E51" s="41"/>
      <c r="F51" s="41"/>
      <c r="G51" s="41"/>
      <c r="H51" s="41"/>
      <c r="I51" s="149"/>
      <c r="J51" s="41"/>
      <c r="K51" s="41"/>
      <c r="L51" s="150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6.5" customHeight="1">
      <c r="A52" s="39"/>
      <c r="B52" s="40"/>
      <c r="C52" s="41"/>
      <c r="D52" s="41"/>
      <c r="E52" s="181" t="str">
        <f>E7</f>
        <v>Jezuitský kostel v Klatovech</v>
      </c>
      <c r="F52" s="33"/>
      <c r="G52" s="33"/>
      <c r="H52" s="33"/>
      <c r="I52" s="149"/>
      <c r="J52" s="41"/>
      <c r="K52" s="41"/>
      <c r="L52" s="150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1" customFormat="1" ht="12" customHeight="1">
      <c r="B53" s="22"/>
      <c r="C53" s="33" t="s">
        <v>99</v>
      </c>
      <c r="D53" s="23"/>
      <c r="E53" s="23"/>
      <c r="F53" s="23"/>
      <c r="G53" s="23"/>
      <c r="H53" s="23"/>
      <c r="I53" s="140"/>
      <c r="J53" s="23"/>
      <c r="K53" s="23"/>
      <c r="L53" s="21"/>
    </row>
    <row r="54" s="1" customFormat="1" ht="16.5" customHeight="1">
      <c r="B54" s="22"/>
      <c r="C54" s="23"/>
      <c r="D54" s="23"/>
      <c r="E54" s="181" t="s">
        <v>100</v>
      </c>
      <c r="F54" s="23"/>
      <c r="G54" s="23"/>
      <c r="H54" s="23"/>
      <c r="I54" s="140"/>
      <c r="J54" s="23"/>
      <c r="K54" s="23"/>
      <c r="L54" s="21"/>
    </row>
    <row r="55" s="1" customFormat="1" ht="12" customHeight="1">
      <c r="B55" s="22"/>
      <c r="C55" s="33" t="s">
        <v>101</v>
      </c>
      <c r="D55" s="23"/>
      <c r="E55" s="23"/>
      <c r="F55" s="23"/>
      <c r="G55" s="23"/>
      <c r="H55" s="23"/>
      <c r="I55" s="140"/>
      <c r="J55" s="23"/>
      <c r="K55" s="23"/>
      <c r="L55" s="21"/>
    </row>
    <row r="56" s="2" customFormat="1" ht="16.5" customHeight="1">
      <c r="A56" s="39"/>
      <c r="B56" s="40"/>
      <c r="C56" s="41"/>
      <c r="D56" s="41"/>
      <c r="E56" s="182" t="s">
        <v>102</v>
      </c>
      <c r="F56" s="41"/>
      <c r="G56" s="41"/>
      <c r="H56" s="41"/>
      <c r="I56" s="149"/>
      <c r="J56" s="41"/>
      <c r="K56" s="41"/>
      <c r="L56" s="150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12" customHeight="1">
      <c r="A57" s="39"/>
      <c r="B57" s="40"/>
      <c r="C57" s="33" t="s">
        <v>103</v>
      </c>
      <c r="D57" s="41"/>
      <c r="E57" s="41"/>
      <c r="F57" s="41"/>
      <c r="G57" s="41"/>
      <c r="H57" s="41"/>
      <c r="I57" s="149"/>
      <c r="J57" s="41"/>
      <c r="K57" s="41"/>
      <c r="L57" s="150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6.5" customHeight="1">
      <c r="A58" s="39"/>
      <c r="B58" s="40"/>
      <c r="C58" s="41"/>
      <c r="D58" s="41"/>
      <c r="E58" s="70" t="str">
        <f>E13</f>
        <v>D.1.1.3. - Stavební úpravy venkovního schodiště</v>
      </c>
      <c r="F58" s="41"/>
      <c r="G58" s="41"/>
      <c r="H58" s="41"/>
      <c r="I58" s="149"/>
      <c r="J58" s="41"/>
      <c r="K58" s="41"/>
      <c r="L58" s="150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6.96" customHeight="1">
      <c r="A59" s="39"/>
      <c r="B59" s="40"/>
      <c r="C59" s="41"/>
      <c r="D59" s="41"/>
      <c r="E59" s="41"/>
      <c r="F59" s="41"/>
      <c r="G59" s="41"/>
      <c r="H59" s="41"/>
      <c r="I59" s="149"/>
      <c r="J59" s="41"/>
      <c r="K59" s="41"/>
      <c r="L59" s="150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2" customHeight="1">
      <c r="A60" s="39"/>
      <c r="B60" s="40"/>
      <c r="C60" s="33" t="s">
        <v>24</v>
      </c>
      <c r="D60" s="41"/>
      <c r="E60" s="41"/>
      <c r="F60" s="28" t="str">
        <f>F16</f>
        <v>Klatovy, nám.Míru st. 582, 339 01 Klatovy</v>
      </c>
      <c r="G60" s="41"/>
      <c r="H60" s="41"/>
      <c r="I60" s="152" t="s">
        <v>26</v>
      </c>
      <c r="J60" s="73" t="str">
        <f>IF(J16="","",J16)</f>
        <v>21. 10. 2019</v>
      </c>
      <c r="K60" s="41"/>
      <c r="L60" s="150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6.96" customHeight="1">
      <c r="A61" s="39"/>
      <c r="B61" s="40"/>
      <c r="C61" s="41"/>
      <c r="D61" s="41"/>
      <c r="E61" s="41"/>
      <c r="F61" s="41"/>
      <c r="G61" s="41"/>
      <c r="H61" s="41"/>
      <c r="I61" s="149"/>
      <c r="J61" s="41"/>
      <c r="K61" s="41"/>
      <c r="L61" s="150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43.05" customHeight="1">
      <c r="A62" s="39"/>
      <c r="B62" s="40"/>
      <c r="C62" s="33" t="s">
        <v>30</v>
      </c>
      <c r="D62" s="41"/>
      <c r="E62" s="41"/>
      <c r="F62" s="28" t="str">
        <f>E19</f>
        <v>Římskokatolická farnost Klatovy</v>
      </c>
      <c r="G62" s="41"/>
      <c r="H62" s="41"/>
      <c r="I62" s="152" t="s">
        <v>36</v>
      </c>
      <c r="J62" s="37" t="str">
        <f>E25</f>
        <v>ATELIER SOUKUP OPL ŠVEHLA s.r.o.</v>
      </c>
      <c r="K62" s="41"/>
      <c r="L62" s="150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15.15" customHeight="1">
      <c r="A63" s="39"/>
      <c r="B63" s="40"/>
      <c r="C63" s="33" t="s">
        <v>34</v>
      </c>
      <c r="D63" s="41"/>
      <c r="E63" s="41"/>
      <c r="F63" s="28" t="str">
        <f>IF(E22="","",E22)</f>
        <v>Vyplň údaj</v>
      </c>
      <c r="G63" s="41"/>
      <c r="H63" s="41"/>
      <c r="I63" s="152" t="s">
        <v>39</v>
      </c>
      <c r="J63" s="37" t="str">
        <f>E28</f>
        <v xml:space="preserve"> </v>
      </c>
      <c r="K63" s="41"/>
      <c r="L63" s="150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10.32" customHeight="1">
      <c r="A64" s="39"/>
      <c r="B64" s="40"/>
      <c r="C64" s="41"/>
      <c r="D64" s="41"/>
      <c r="E64" s="41"/>
      <c r="F64" s="41"/>
      <c r="G64" s="41"/>
      <c r="H64" s="41"/>
      <c r="I64" s="149"/>
      <c r="J64" s="41"/>
      <c r="K64" s="41"/>
      <c r="L64" s="150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29.28" customHeight="1">
      <c r="A65" s="39"/>
      <c r="B65" s="40"/>
      <c r="C65" s="183" t="s">
        <v>107</v>
      </c>
      <c r="D65" s="184"/>
      <c r="E65" s="184"/>
      <c r="F65" s="184"/>
      <c r="G65" s="184"/>
      <c r="H65" s="184"/>
      <c r="I65" s="185"/>
      <c r="J65" s="186" t="s">
        <v>108</v>
      </c>
      <c r="K65" s="184"/>
      <c r="L65" s="15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10.32" customHeight="1">
      <c r="A66" s="39"/>
      <c r="B66" s="40"/>
      <c r="C66" s="41"/>
      <c r="D66" s="41"/>
      <c r="E66" s="41"/>
      <c r="F66" s="41"/>
      <c r="G66" s="41"/>
      <c r="H66" s="41"/>
      <c r="I66" s="149"/>
      <c r="J66" s="41"/>
      <c r="K66" s="41"/>
      <c r="L66" s="150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22.8" customHeight="1">
      <c r="A67" s="39"/>
      <c r="B67" s="40"/>
      <c r="C67" s="187" t="s">
        <v>75</v>
      </c>
      <c r="D67" s="41"/>
      <c r="E67" s="41"/>
      <c r="F67" s="41"/>
      <c r="G67" s="41"/>
      <c r="H67" s="41"/>
      <c r="I67" s="149"/>
      <c r="J67" s="103">
        <f>J106</f>
        <v>0</v>
      </c>
      <c r="K67" s="41"/>
      <c r="L67" s="150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U67" s="18" t="s">
        <v>109</v>
      </c>
    </row>
    <row r="68" s="9" customFormat="1" ht="24.96" customHeight="1">
      <c r="A68" s="9"/>
      <c r="B68" s="188"/>
      <c r="C68" s="189"/>
      <c r="D68" s="190" t="s">
        <v>110</v>
      </c>
      <c r="E68" s="191"/>
      <c r="F68" s="191"/>
      <c r="G68" s="191"/>
      <c r="H68" s="191"/>
      <c r="I68" s="192"/>
      <c r="J68" s="193">
        <f>J107</f>
        <v>0</v>
      </c>
      <c r="K68" s="189"/>
      <c r="L68" s="19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95"/>
      <c r="C69" s="125"/>
      <c r="D69" s="196" t="s">
        <v>111</v>
      </c>
      <c r="E69" s="197"/>
      <c r="F69" s="197"/>
      <c r="G69" s="197"/>
      <c r="H69" s="197"/>
      <c r="I69" s="198"/>
      <c r="J69" s="199">
        <f>J108</f>
        <v>0</v>
      </c>
      <c r="K69" s="125"/>
      <c r="L69" s="20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95"/>
      <c r="C70" s="125"/>
      <c r="D70" s="196" t="s">
        <v>112</v>
      </c>
      <c r="E70" s="197"/>
      <c r="F70" s="197"/>
      <c r="G70" s="197"/>
      <c r="H70" s="197"/>
      <c r="I70" s="198"/>
      <c r="J70" s="199">
        <f>J126</f>
        <v>0</v>
      </c>
      <c r="K70" s="125"/>
      <c r="L70" s="20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95"/>
      <c r="C71" s="125"/>
      <c r="D71" s="196" t="s">
        <v>113</v>
      </c>
      <c r="E71" s="197"/>
      <c r="F71" s="197"/>
      <c r="G71" s="197"/>
      <c r="H71" s="197"/>
      <c r="I71" s="198"/>
      <c r="J71" s="199">
        <f>J144</f>
        <v>0</v>
      </c>
      <c r="K71" s="125"/>
      <c r="L71" s="20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95"/>
      <c r="C72" s="125"/>
      <c r="D72" s="196" t="s">
        <v>114</v>
      </c>
      <c r="E72" s="197"/>
      <c r="F72" s="197"/>
      <c r="G72" s="197"/>
      <c r="H72" s="197"/>
      <c r="I72" s="198"/>
      <c r="J72" s="199">
        <f>J156</f>
        <v>0</v>
      </c>
      <c r="K72" s="125"/>
      <c r="L72" s="20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95"/>
      <c r="C73" s="125"/>
      <c r="D73" s="196" t="s">
        <v>115</v>
      </c>
      <c r="E73" s="197"/>
      <c r="F73" s="197"/>
      <c r="G73" s="197"/>
      <c r="H73" s="197"/>
      <c r="I73" s="198"/>
      <c r="J73" s="199">
        <f>J167</f>
        <v>0</v>
      </c>
      <c r="K73" s="125"/>
      <c r="L73" s="20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95"/>
      <c r="C74" s="125"/>
      <c r="D74" s="196" t="s">
        <v>116</v>
      </c>
      <c r="E74" s="197"/>
      <c r="F74" s="197"/>
      <c r="G74" s="197"/>
      <c r="H74" s="197"/>
      <c r="I74" s="198"/>
      <c r="J74" s="199">
        <f>J168</f>
        <v>0</v>
      </c>
      <c r="K74" s="125"/>
      <c r="L74" s="20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95"/>
      <c r="C75" s="125"/>
      <c r="D75" s="196" t="s">
        <v>117</v>
      </c>
      <c r="E75" s="197"/>
      <c r="F75" s="197"/>
      <c r="G75" s="197"/>
      <c r="H75" s="197"/>
      <c r="I75" s="198"/>
      <c r="J75" s="199">
        <f>J175</f>
        <v>0</v>
      </c>
      <c r="K75" s="125"/>
      <c r="L75" s="20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95"/>
      <c r="C76" s="125"/>
      <c r="D76" s="196" t="s">
        <v>118</v>
      </c>
      <c r="E76" s="197"/>
      <c r="F76" s="197"/>
      <c r="G76" s="197"/>
      <c r="H76" s="197"/>
      <c r="I76" s="198"/>
      <c r="J76" s="199">
        <f>J181</f>
        <v>0</v>
      </c>
      <c r="K76" s="125"/>
      <c r="L76" s="20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95"/>
      <c r="C77" s="125"/>
      <c r="D77" s="196" t="s">
        <v>119</v>
      </c>
      <c r="E77" s="197"/>
      <c r="F77" s="197"/>
      <c r="G77" s="197"/>
      <c r="H77" s="197"/>
      <c r="I77" s="198"/>
      <c r="J77" s="199">
        <f>J191</f>
        <v>0</v>
      </c>
      <c r="K77" s="125"/>
      <c r="L77" s="20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95"/>
      <c r="C78" s="125"/>
      <c r="D78" s="196" t="s">
        <v>120</v>
      </c>
      <c r="E78" s="197"/>
      <c r="F78" s="197"/>
      <c r="G78" s="197"/>
      <c r="H78" s="197"/>
      <c r="I78" s="198"/>
      <c r="J78" s="199">
        <f>J202</f>
        <v>0</v>
      </c>
      <c r="K78" s="125"/>
      <c r="L78" s="20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88"/>
      <c r="C79" s="189"/>
      <c r="D79" s="190" t="s">
        <v>121</v>
      </c>
      <c r="E79" s="191"/>
      <c r="F79" s="191"/>
      <c r="G79" s="191"/>
      <c r="H79" s="191"/>
      <c r="I79" s="192"/>
      <c r="J79" s="193">
        <f>J205</f>
        <v>0</v>
      </c>
      <c r="K79" s="189"/>
      <c r="L79" s="194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0" customFormat="1" ht="19.92" customHeight="1">
      <c r="A80" s="10"/>
      <c r="B80" s="195"/>
      <c r="C80" s="125"/>
      <c r="D80" s="196" t="s">
        <v>122</v>
      </c>
      <c r="E80" s="197"/>
      <c r="F80" s="197"/>
      <c r="G80" s="197"/>
      <c r="H80" s="197"/>
      <c r="I80" s="198"/>
      <c r="J80" s="199">
        <f>J206</f>
        <v>0</v>
      </c>
      <c r="K80" s="125"/>
      <c r="L80" s="20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95"/>
      <c r="C81" s="125"/>
      <c r="D81" s="196" t="s">
        <v>123</v>
      </c>
      <c r="E81" s="197"/>
      <c r="F81" s="197"/>
      <c r="G81" s="197"/>
      <c r="H81" s="197"/>
      <c r="I81" s="198"/>
      <c r="J81" s="199">
        <f>J213</f>
        <v>0</v>
      </c>
      <c r="K81" s="125"/>
      <c r="L81" s="20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95"/>
      <c r="C82" s="125"/>
      <c r="D82" s="196" t="s">
        <v>124</v>
      </c>
      <c r="E82" s="197"/>
      <c r="F82" s="197"/>
      <c r="G82" s="197"/>
      <c r="H82" s="197"/>
      <c r="I82" s="198"/>
      <c r="J82" s="199">
        <f>J219</f>
        <v>0</v>
      </c>
      <c r="K82" s="125"/>
      <c r="L82" s="20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39"/>
      <c r="B83" s="40"/>
      <c r="C83" s="41"/>
      <c r="D83" s="41"/>
      <c r="E83" s="41"/>
      <c r="F83" s="41"/>
      <c r="G83" s="41"/>
      <c r="H83" s="41"/>
      <c r="I83" s="149"/>
      <c r="J83" s="41"/>
      <c r="K83" s="41"/>
      <c r="L83" s="150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60"/>
      <c r="C84" s="61"/>
      <c r="D84" s="61"/>
      <c r="E84" s="61"/>
      <c r="F84" s="61"/>
      <c r="G84" s="61"/>
      <c r="H84" s="61"/>
      <c r="I84" s="177"/>
      <c r="J84" s="61"/>
      <c r="K84" s="61"/>
      <c r="L84" s="150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8" s="2" customFormat="1" ht="6.96" customHeight="1">
      <c r="A88" s="39"/>
      <c r="B88" s="62"/>
      <c r="C88" s="63"/>
      <c r="D88" s="63"/>
      <c r="E88" s="63"/>
      <c r="F88" s="63"/>
      <c r="G88" s="63"/>
      <c r="H88" s="63"/>
      <c r="I88" s="180"/>
      <c r="J88" s="63"/>
      <c r="K88" s="63"/>
      <c r="L88" s="150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24.96" customHeight="1">
      <c r="A89" s="39"/>
      <c r="B89" s="40"/>
      <c r="C89" s="24" t="s">
        <v>125</v>
      </c>
      <c r="D89" s="41"/>
      <c r="E89" s="41"/>
      <c r="F89" s="41"/>
      <c r="G89" s="41"/>
      <c r="H89" s="41"/>
      <c r="I89" s="149"/>
      <c r="J89" s="41"/>
      <c r="K89" s="41"/>
      <c r="L89" s="150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9"/>
      <c r="J90" s="41"/>
      <c r="K90" s="41"/>
      <c r="L90" s="150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16</v>
      </c>
      <c r="D91" s="41"/>
      <c r="E91" s="41"/>
      <c r="F91" s="41"/>
      <c r="G91" s="41"/>
      <c r="H91" s="41"/>
      <c r="I91" s="149"/>
      <c r="J91" s="41"/>
      <c r="K91" s="41"/>
      <c r="L91" s="150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6.5" customHeight="1">
      <c r="A92" s="39"/>
      <c r="B92" s="40"/>
      <c r="C92" s="41"/>
      <c r="D92" s="41"/>
      <c r="E92" s="181" t="str">
        <f>E7</f>
        <v>Jezuitský kostel v Klatovech</v>
      </c>
      <c r="F92" s="33"/>
      <c r="G92" s="33"/>
      <c r="H92" s="33"/>
      <c r="I92" s="149"/>
      <c r="J92" s="41"/>
      <c r="K92" s="41"/>
      <c r="L92" s="150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" customFormat="1" ht="12" customHeight="1">
      <c r="B93" s="22"/>
      <c r="C93" s="33" t="s">
        <v>99</v>
      </c>
      <c r="D93" s="23"/>
      <c r="E93" s="23"/>
      <c r="F93" s="23"/>
      <c r="G93" s="23"/>
      <c r="H93" s="23"/>
      <c r="I93" s="140"/>
      <c r="J93" s="23"/>
      <c r="K93" s="23"/>
      <c r="L93" s="21"/>
    </row>
    <row r="94" s="1" customFormat="1" ht="16.5" customHeight="1">
      <c r="B94" s="22"/>
      <c r="C94" s="23"/>
      <c r="D94" s="23"/>
      <c r="E94" s="181" t="s">
        <v>100</v>
      </c>
      <c r="F94" s="23"/>
      <c r="G94" s="23"/>
      <c r="H94" s="23"/>
      <c r="I94" s="140"/>
      <c r="J94" s="23"/>
      <c r="K94" s="23"/>
      <c r="L94" s="21"/>
    </row>
    <row r="95" s="1" customFormat="1" ht="12" customHeight="1">
      <c r="B95" s="22"/>
      <c r="C95" s="33" t="s">
        <v>101</v>
      </c>
      <c r="D95" s="23"/>
      <c r="E95" s="23"/>
      <c r="F95" s="23"/>
      <c r="G95" s="23"/>
      <c r="H95" s="23"/>
      <c r="I95" s="140"/>
      <c r="J95" s="23"/>
      <c r="K95" s="23"/>
      <c r="L95" s="21"/>
    </row>
    <row r="96" s="2" customFormat="1" ht="16.5" customHeight="1">
      <c r="A96" s="39"/>
      <c r="B96" s="40"/>
      <c r="C96" s="41"/>
      <c r="D96" s="41"/>
      <c r="E96" s="182" t="s">
        <v>102</v>
      </c>
      <c r="F96" s="41"/>
      <c r="G96" s="41"/>
      <c r="H96" s="41"/>
      <c r="I96" s="149"/>
      <c r="J96" s="41"/>
      <c r="K96" s="41"/>
      <c r="L96" s="150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2" customHeight="1">
      <c r="A97" s="39"/>
      <c r="B97" s="40"/>
      <c r="C97" s="33" t="s">
        <v>103</v>
      </c>
      <c r="D97" s="41"/>
      <c r="E97" s="41"/>
      <c r="F97" s="41"/>
      <c r="G97" s="41"/>
      <c r="H97" s="41"/>
      <c r="I97" s="149"/>
      <c r="J97" s="41"/>
      <c r="K97" s="41"/>
      <c r="L97" s="150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6.5" customHeight="1">
      <c r="A98" s="39"/>
      <c r="B98" s="40"/>
      <c r="C98" s="41"/>
      <c r="D98" s="41"/>
      <c r="E98" s="70" t="str">
        <f>E13</f>
        <v>D.1.1.3. - Stavební úpravy venkovního schodiště</v>
      </c>
      <c r="F98" s="41"/>
      <c r="G98" s="41"/>
      <c r="H98" s="41"/>
      <c r="I98" s="149"/>
      <c r="J98" s="41"/>
      <c r="K98" s="41"/>
      <c r="L98" s="150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40"/>
      <c r="C99" s="41"/>
      <c r="D99" s="41"/>
      <c r="E99" s="41"/>
      <c r="F99" s="41"/>
      <c r="G99" s="41"/>
      <c r="H99" s="41"/>
      <c r="I99" s="149"/>
      <c r="J99" s="41"/>
      <c r="K99" s="41"/>
      <c r="L99" s="150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2" customHeight="1">
      <c r="A100" s="39"/>
      <c r="B100" s="40"/>
      <c r="C100" s="33" t="s">
        <v>24</v>
      </c>
      <c r="D100" s="41"/>
      <c r="E100" s="41"/>
      <c r="F100" s="28" t="str">
        <f>F16</f>
        <v>Klatovy, nám.Míru st. 582, 339 01 Klatovy</v>
      </c>
      <c r="G100" s="41"/>
      <c r="H100" s="41"/>
      <c r="I100" s="152" t="s">
        <v>26</v>
      </c>
      <c r="J100" s="73" t="str">
        <f>IF(J16="","",J16)</f>
        <v>21. 10. 2019</v>
      </c>
      <c r="K100" s="41"/>
      <c r="L100" s="150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40"/>
      <c r="C101" s="41"/>
      <c r="D101" s="41"/>
      <c r="E101" s="41"/>
      <c r="F101" s="41"/>
      <c r="G101" s="41"/>
      <c r="H101" s="41"/>
      <c r="I101" s="149"/>
      <c r="J101" s="41"/>
      <c r="K101" s="41"/>
      <c r="L101" s="150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43.05" customHeight="1">
      <c r="A102" s="39"/>
      <c r="B102" s="40"/>
      <c r="C102" s="33" t="s">
        <v>30</v>
      </c>
      <c r="D102" s="41"/>
      <c r="E102" s="41"/>
      <c r="F102" s="28" t="str">
        <f>E19</f>
        <v>Římskokatolická farnost Klatovy</v>
      </c>
      <c r="G102" s="41"/>
      <c r="H102" s="41"/>
      <c r="I102" s="152" t="s">
        <v>36</v>
      </c>
      <c r="J102" s="37" t="str">
        <f>E25</f>
        <v>ATELIER SOUKUP OPL ŠVEHLA s.r.o.</v>
      </c>
      <c r="K102" s="41"/>
      <c r="L102" s="150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5.15" customHeight="1">
      <c r="A103" s="39"/>
      <c r="B103" s="40"/>
      <c r="C103" s="33" t="s">
        <v>34</v>
      </c>
      <c r="D103" s="41"/>
      <c r="E103" s="41"/>
      <c r="F103" s="28" t="str">
        <f>IF(E22="","",E22)</f>
        <v>Vyplň údaj</v>
      </c>
      <c r="G103" s="41"/>
      <c r="H103" s="41"/>
      <c r="I103" s="152" t="s">
        <v>39</v>
      </c>
      <c r="J103" s="37" t="str">
        <f>E28</f>
        <v xml:space="preserve"> </v>
      </c>
      <c r="K103" s="41"/>
      <c r="L103" s="150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0.32" customHeight="1">
      <c r="A104" s="39"/>
      <c r="B104" s="40"/>
      <c r="C104" s="41"/>
      <c r="D104" s="41"/>
      <c r="E104" s="41"/>
      <c r="F104" s="41"/>
      <c r="G104" s="41"/>
      <c r="H104" s="41"/>
      <c r="I104" s="149"/>
      <c r="J104" s="41"/>
      <c r="K104" s="41"/>
      <c r="L104" s="150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11" customFormat="1" ht="29.28" customHeight="1">
      <c r="A105" s="201"/>
      <c r="B105" s="202"/>
      <c r="C105" s="203" t="s">
        <v>126</v>
      </c>
      <c r="D105" s="204" t="s">
        <v>62</v>
      </c>
      <c r="E105" s="204" t="s">
        <v>58</v>
      </c>
      <c r="F105" s="204" t="s">
        <v>59</v>
      </c>
      <c r="G105" s="204" t="s">
        <v>127</v>
      </c>
      <c r="H105" s="204" t="s">
        <v>128</v>
      </c>
      <c r="I105" s="205" t="s">
        <v>129</v>
      </c>
      <c r="J105" s="206" t="s">
        <v>108</v>
      </c>
      <c r="K105" s="207" t="s">
        <v>130</v>
      </c>
      <c r="L105" s="208"/>
      <c r="M105" s="93" t="s">
        <v>22</v>
      </c>
      <c r="N105" s="94" t="s">
        <v>47</v>
      </c>
      <c r="O105" s="94" t="s">
        <v>131</v>
      </c>
      <c r="P105" s="94" t="s">
        <v>132</v>
      </c>
      <c r="Q105" s="94" t="s">
        <v>133</v>
      </c>
      <c r="R105" s="94" t="s">
        <v>134</v>
      </c>
      <c r="S105" s="94" t="s">
        <v>135</v>
      </c>
      <c r="T105" s="95" t="s">
        <v>136</v>
      </c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</row>
    <row r="106" s="2" customFormat="1" ht="22.8" customHeight="1">
      <c r="A106" s="39"/>
      <c r="B106" s="40"/>
      <c r="C106" s="100" t="s">
        <v>137</v>
      </c>
      <c r="D106" s="41"/>
      <c r="E106" s="41"/>
      <c r="F106" s="41"/>
      <c r="G106" s="41"/>
      <c r="H106" s="41"/>
      <c r="I106" s="149"/>
      <c r="J106" s="209">
        <f>BK106</f>
        <v>0</v>
      </c>
      <c r="K106" s="41"/>
      <c r="L106" s="45"/>
      <c r="M106" s="96"/>
      <c r="N106" s="210"/>
      <c r="O106" s="97"/>
      <c r="P106" s="211">
        <f>P107+P205</f>
        <v>0</v>
      </c>
      <c r="Q106" s="97"/>
      <c r="R106" s="211">
        <f>R107+R205</f>
        <v>92.093410172448003</v>
      </c>
      <c r="S106" s="97"/>
      <c r="T106" s="212">
        <f>T107+T205</f>
        <v>88.113248499999997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76</v>
      </c>
      <c r="AU106" s="18" t="s">
        <v>109</v>
      </c>
      <c r="BK106" s="213">
        <f>BK107+BK205</f>
        <v>0</v>
      </c>
    </row>
    <row r="107" s="12" customFormat="1" ht="25.92" customHeight="1">
      <c r="A107" s="12"/>
      <c r="B107" s="214"/>
      <c r="C107" s="215"/>
      <c r="D107" s="216" t="s">
        <v>76</v>
      </c>
      <c r="E107" s="217" t="s">
        <v>138</v>
      </c>
      <c r="F107" s="217" t="s">
        <v>139</v>
      </c>
      <c r="G107" s="215"/>
      <c r="H107" s="215"/>
      <c r="I107" s="218"/>
      <c r="J107" s="219">
        <f>BK107</f>
        <v>0</v>
      </c>
      <c r="K107" s="215"/>
      <c r="L107" s="220"/>
      <c r="M107" s="221"/>
      <c r="N107" s="222"/>
      <c r="O107" s="222"/>
      <c r="P107" s="223">
        <f>P108+P126+P144+P156+P167+P191+P202</f>
        <v>0</v>
      </c>
      <c r="Q107" s="222"/>
      <c r="R107" s="223">
        <f>R108+R126+R144+R156+R167+R191+R202</f>
        <v>89.959363660948</v>
      </c>
      <c r="S107" s="222"/>
      <c r="T107" s="224">
        <f>T108+T126+T144+T156+T167+T191+T202</f>
        <v>88.113248499999997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25" t="s">
        <v>23</v>
      </c>
      <c r="AT107" s="226" t="s">
        <v>76</v>
      </c>
      <c r="AU107" s="226" t="s">
        <v>77</v>
      </c>
      <c r="AY107" s="225" t="s">
        <v>140</v>
      </c>
      <c r="BK107" s="227">
        <f>BK108+BK126+BK144+BK156+BK167+BK191+BK202</f>
        <v>0</v>
      </c>
    </row>
    <row r="108" s="12" customFormat="1" ht="22.8" customHeight="1">
      <c r="A108" s="12"/>
      <c r="B108" s="214"/>
      <c r="C108" s="215"/>
      <c r="D108" s="216" t="s">
        <v>76</v>
      </c>
      <c r="E108" s="228" t="s">
        <v>23</v>
      </c>
      <c r="F108" s="228" t="s">
        <v>141</v>
      </c>
      <c r="G108" s="215"/>
      <c r="H108" s="215"/>
      <c r="I108" s="218"/>
      <c r="J108" s="229">
        <f>BK108</f>
        <v>0</v>
      </c>
      <c r="K108" s="215"/>
      <c r="L108" s="220"/>
      <c r="M108" s="221"/>
      <c r="N108" s="222"/>
      <c r="O108" s="222"/>
      <c r="P108" s="223">
        <f>SUM(P109:P125)</f>
        <v>0</v>
      </c>
      <c r="Q108" s="222"/>
      <c r="R108" s="223">
        <f>SUM(R109:R125)</f>
        <v>0</v>
      </c>
      <c r="S108" s="222"/>
      <c r="T108" s="224">
        <f>SUM(T109:T125)</f>
        <v>86.447499999999991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25" t="s">
        <v>23</v>
      </c>
      <c r="AT108" s="226" t="s">
        <v>76</v>
      </c>
      <c r="AU108" s="226" t="s">
        <v>23</v>
      </c>
      <c r="AY108" s="225" t="s">
        <v>140</v>
      </c>
      <c r="BK108" s="227">
        <f>SUM(BK109:BK125)</f>
        <v>0</v>
      </c>
    </row>
    <row r="109" s="2" customFormat="1" ht="16.5" customHeight="1">
      <c r="A109" s="39"/>
      <c r="B109" s="40"/>
      <c r="C109" s="230" t="s">
        <v>23</v>
      </c>
      <c r="D109" s="230" t="s">
        <v>142</v>
      </c>
      <c r="E109" s="231" t="s">
        <v>143</v>
      </c>
      <c r="F109" s="232" t="s">
        <v>144</v>
      </c>
      <c r="G109" s="233" t="s">
        <v>145</v>
      </c>
      <c r="H109" s="234">
        <v>50</v>
      </c>
      <c r="I109" s="235"/>
      <c r="J109" s="236">
        <f>ROUND(I109*H109,2)</f>
        <v>0</v>
      </c>
      <c r="K109" s="237"/>
      <c r="L109" s="45"/>
      <c r="M109" s="238" t="s">
        <v>22</v>
      </c>
      <c r="N109" s="239" t="s">
        <v>48</v>
      </c>
      <c r="O109" s="85"/>
      <c r="P109" s="240">
        <f>O109*H109</f>
        <v>0</v>
      </c>
      <c r="Q109" s="240">
        <v>0</v>
      </c>
      <c r="R109" s="240">
        <f>Q109*H109</f>
        <v>0</v>
      </c>
      <c r="S109" s="240">
        <v>0.28100000000000003</v>
      </c>
      <c r="T109" s="241">
        <f>S109*H109</f>
        <v>14.050000000000001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42" t="s">
        <v>146</v>
      </c>
      <c r="AT109" s="242" t="s">
        <v>142</v>
      </c>
      <c r="AU109" s="242" t="s">
        <v>85</v>
      </c>
      <c r="AY109" s="18" t="s">
        <v>140</v>
      </c>
      <c r="BE109" s="243">
        <f>IF(N109="základní",J109,0)</f>
        <v>0</v>
      </c>
      <c r="BF109" s="243">
        <f>IF(N109="snížená",J109,0)</f>
        <v>0</v>
      </c>
      <c r="BG109" s="243">
        <f>IF(N109="zákl. přenesená",J109,0)</f>
        <v>0</v>
      </c>
      <c r="BH109" s="243">
        <f>IF(N109="sníž. přenesená",J109,0)</f>
        <v>0</v>
      </c>
      <c r="BI109" s="243">
        <f>IF(N109="nulová",J109,0)</f>
        <v>0</v>
      </c>
      <c r="BJ109" s="18" t="s">
        <v>23</v>
      </c>
      <c r="BK109" s="243">
        <f>ROUND(I109*H109,2)</f>
        <v>0</v>
      </c>
      <c r="BL109" s="18" t="s">
        <v>146</v>
      </c>
      <c r="BM109" s="242" t="s">
        <v>147</v>
      </c>
    </row>
    <row r="110" s="2" customFormat="1">
      <c r="A110" s="39"/>
      <c r="B110" s="40"/>
      <c r="C110" s="41"/>
      <c r="D110" s="244" t="s">
        <v>148</v>
      </c>
      <c r="E110" s="41"/>
      <c r="F110" s="245" t="s">
        <v>149</v>
      </c>
      <c r="G110" s="41"/>
      <c r="H110" s="41"/>
      <c r="I110" s="149"/>
      <c r="J110" s="41"/>
      <c r="K110" s="41"/>
      <c r="L110" s="45"/>
      <c r="M110" s="246"/>
      <c r="N110" s="247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148</v>
      </c>
      <c r="AU110" s="18" t="s">
        <v>85</v>
      </c>
    </row>
    <row r="111" s="2" customFormat="1">
      <c r="A111" s="39"/>
      <c r="B111" s="40"/>
      <c r="C111" s="41"/>
      <c r="D111" s="244" t="s">
        <v>150</v>
      </c>
      <c r="E111" s="41"/>
      <c r="F111" s="248" t="s">
        <v>151</v>
      </c>
      <c r="G111" s="41"/>
      <c r="H111" s="41"/>
      <c r="I111" s="149"/>
      <c r="J111" s="41"/>
      <c r="K111" s="41"/>
      <c r="L111" s="45"/>
      <c r="M111" s="246"/>
      <c r="N111" s="247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150</v>
      </c>
      <c r="AU111" s="18" t="s">
        <v>85</v>
      </c>
    </row>
    <row r="112" s="2" customFormat="1" ht="16.5" customHeight="1">
      <c r="A112" s="39"/>
      <c r="B112" s="40"/>
      <c r="C112" s="230" t="s">
        <v>85</v>
      </c>
      <c r="D112" s="230" t="s">
        <v>142</v>
      </c>
      <c r="E112" s="231" t="s">
        <v>152</v>
      </c>
      <c r="F112" s="232" t="s">
        <v>153</v>
      </c>
      <c r="G112" s="233" t="s">
        <v>145</v>
      </c>
      <c r="H112" s="234">
        <v>48.5</v>
      </c>
      <c r="I112" s="235"/>
      <c r="J112" s="236">
        <f>ROUND(I112*H112,2)</f>
        <v>0</v>
      </c>
      <c r="K112" s="237"/>
      <c r="L112" s="45"/>
      <c r="M112" s="238" t="s">
        <v>22</v>
      </c>
      <c r="N112" s="239" t="s">
        <v>48</v>
      </c>
      <c r="O112" s="85"/>
      <c r="P112" s="240">
        <f>O112*H112</f>
        <v>0</v>
      </c>
      <c r="Q112" s="240">
        <v>0</v>
      </c>
      <c r="R112" s="240">
        <f>Q112*H112</f>
        <v>0</v>
      </c>
      <c r="S112" s="240">
        <v>0.23499999999999999</v>
      </c>
      <c r="T112" s="241">
        <f>S112*H112</f>
        <v>11.397499999999999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42" t="s">
        <v>146</v>
      </c>
      <c r="AT112" s="242" t="s">
        <v>142</v>
      </c>
      <c r="AU112" s="242" t="s">
        <v>85</v>
      </c>
      <c r="AY112" s="18" t="s">
        <v>140</v>
      </c>
      <c r="BE112" s="243">
        <f>IF(N112="základní",J112,0)</f>
        <v>0</v>
      </c>
      <c r="BF112" s="243">
        <f>IF(N112="snížená",J112,0)</f>
        <v>0</v>
      </c>
      <c r="BG112" s="243">
        <f>IF(N112="zákl. přenesená",J112,0)</f>
        <v>0</v>
      </c>
      <c r="BH112" s="243">
        <f>IF(N112="sníž. přenesená",J112,0)</f>
        <v>0</v>
      </c>
      <c r="BI112" s="243">
        <f>IF(N112="nulová",J112,0)</f>
        <v>0</v>
      </c>
      <c r="BJ112" s="18" t="s">
        <v>23</v>
      </c>
      <c r="BK112" s="243">
        <f>ROUND(I112*H112,2)</f>
        <v>0</v>
      </c>
      <c r="BL112" s="18" t="s">
        <v>146</v>
      </c>
      <c r="BM112" s="242" t="s">
        <v>154</v>
      </c>
    </row>
    <row r="113" s="2" customFormat="1">
      <c r="A113" s="39"/>
      <c r="B113" s="40"/>
      <c r="C113" s="41"/>
      <c r="D113" s="244" t="s">
        <v>148</v>
      </c>
      <c r="E113" s="41"/>
      <c r="F113" s="245" t="s">
        <v>155</v>
      </c>
      <c r="G113" s="41"/>
      <c r="H113" s="41"/>
      <c r="I113" s="149"/>
      <c r="J113" s="41"/>
      <c r="K113" s="41"/>
      <c r="L113" s="45"/>
      <c r="M113" s="246"/>
      <c r="N113" s="247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148</v>
      </c>
      <c r="AU113" s="18" t="s">
        <v>85</v>
      </c>
    </row>
    <row r="114" s="2" customFormat="1">
      <c r="A114" s="39"/>
      <c r="B114" s="40"/>
      <c r="C114" s="41"/>
      <c r="D114" s="244" t="s">
        <v>150</v>
      </c>
      <c r="E114" s="41"/>
      <c r="F114" s="248" t="s">
        <v>151</v>
      </c>
      <c r="G114" s="41"/>
      <c r="H114" s="41"/>
      <c r="I114" s="149"/>
      <c r="J114" s="41"/>
      <c r="K114" s="41"/>
      <c r="L114" s="45"/>
      <c r="M114" s="246"/>
      <c r="N114" s="247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150</v>
      </c>
      <c r="AU114" s="18" t="s">
        <v>85</v>
      </c>
    </row>
    <row r="115" s="13" customFormat="1">
      <c r="A115" s="13"/>
      <c r="B115" s="249"/>
      <c r="C115" s="250"/>
      <c r="D115" s="244" t="s">
        <v>156</v>
      </c>
      <c r="E115" s="251" t="s">
        <v>22</v>
      </c>
      <c r="F115" s="252" t="s">
        <v>157</v>
      </c>
      <c r="G115" s="250"/>
      <c r="H115" s="251" t="s">
        <v>22</v>
      </c>
      <c r="I115" s="253"/>
      <c r="J115" s="250"/>
      <c r="K115" s="250"/>
      <c r="L115" s="254"/>
      <c r="M115" s="255"/>
      <c r="N115" s="256"/>
      <c r="O115" s="256"/>
      <c r="P115" s="256"/>
      <c r="Q115" s="256"/>
      <c r="R115" s="256"/>
      <c r="S115" s="256"/>
      <c r="T115" s="25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58" t="s">
        <v>156</v>
      </c>
      <c r="AU115" s="258" t="s">
        <v>85</v>
      </c>
      <c r="AV115" s="13" t="s">
        <v>23</v>
      </c>
      <c r="AW115" s="13" t="s">
        <v>38</v>
      </c>
      <c r="AX115" s="13" t="s">
        <v>77</v>
      </c>
      <c r="AY115" s="258" t="s">
        <v>140</v>
      </c>
    </row>
    <row r="116" s="14" customFormat="1">
      <c r="A116" s="14"/>
      <c r="B116" s="259"/>
      <c r="C116" s="260"/>
      <c r="D116" s="244" t="s">
        <v>156</v>
      </c>
      <c r="E116" s="261" t="s">
        <v>22</v>
      </c>
      <c r="F116" s="262" t="s">
        <v>158</v>
      </c>
      <c r="G116" s="260"/>
      <c r="H116" s="263">
        <v>48.5</v>
      </c>
      <c r="I116" s="264"/>
      <c r="J116" s="260"/>
      <c r="K116" s="260"/>
      <c r="L116" s="265"/>
      <c r="M116" s="266"/>
      <c r="N116" s="267"/>
      <c r="O116" s="267"/>
      <c r="P116" s="267"/>
      <c r="Q116" s="267"/>
      <c r="R116" s="267"/>
      <c r="S116" s="267"/>
      <c r="T116" s="268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69" t="s">
        <v>156</v>
      </c>
      <c r="AU116" s="269" t="s">
        <v>85</v>
      </c>
      <c r="AV116" s="14" t="s">
        <v>85</v>
      </c>
      <c r="AW116" s="14" t="s">
        <v>38</v>
      </c>
      <c r="AX116" s="14" t="s">
        <v>77</v>
      </c>
      <c r="AY116" s="269" t="s">
        <v>140</v>
      </c>
    </row>
    <row r="117" s="15" customFormat="1">
      <c r="A117" s="15"/>
      <c r="B117" s="270"/>
      <c r="C117" s="271"/>
      <c r="D117" s="244" t="s">
        <v>156</v>
      </c>
      <c r="E117" s="272" t="s">
        <v>22</v>
      </c>
      <c r="F117" s="273" t="s">
        <v>159</v>
      </c>
      <c r="G117" s="271"/>
      <c r="H117" s="274">
        <v>48.5</v>
      </c>
      <c r="I117" s="275"/>
      <c r="J117" s="271"/>
      <c r="K117" s="271"/>
      <c r="L117" s="276"/>
      <c r="M117" s="277"/>
      <c r="N117" s="278"/>
      <c r="O117" s="278"/>
      <c r="P117" s="278"/>
      <c r="Q117" s="278"/>
      <c r="R117" s="278"/>
      <c r="S117" s="278"/>
      <c r="T117" s="279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80" t="s">
        <v>156</v>
      </c>
      <c r="AU117" s="280" t="s">
        <v>85</v>
      </c>
      <c r="AV117" s="15" t="s">
        <v>146</v>
      </c>
      <c r="AW117" s="15" t="s">
        <v>38</v>
      </c>
      <c r="AX117" s="15" t="s">
        <v>23</v>
      </c>
      <c r="AY117" s="280" t="s">
        <v>140</v>
      </c>
    </row>
    <row r="118" s="2" customFormat="1" ht="16.5" customHeight="1">
      <c r="A118" s="39"/>
      <c r="B118" s="40"/>
      <c r="C118" s="230" t="s">
        <v>93</v>
      </c>
      <c r="D118" s="230" t="s">
        <v>142</v>
      </c>
      <c r="E118" s="231" t="s">
        <v>160</v>
      </c>
      <c r="F118" s="232" t="s">
        <v>161</v>
      </c>
      <c r="G118" s="233" t="s">
        <v>145</v>
      </c>
      <c r="H118" s="234">
        <v>122</v>
      </c>
      <c r="I118" s="235"/>
      <c r="J118" s="236">
        <f>ROUND(I118*H118,2)</f>
        <v>0</v>
      </c>
      <c r="K118" s="237"/>
      <c r="L118" s="45"/>
      <c r="M118" s="238" t="s">
        <v>22</v>
      </c>
      <c r="N118" s="239" t="s">
        <v>48</v>
      </c>
      <c r="O118" s="85"/>
      <c r="P118" s="240">
        <f>O118*H118</f>
        <v>0</v>
      </c>
      <c r="Q118" s="240">
        <v>0</v>
      </c>
      <c r="R118" s="240">
        <f>Q118*H118</f>
        <v>0</v>
      </c>
      <c r="S118" s="240">
        <v>0.5</v>
      </c>
      <c r="T118" s="241">
        <f>S118*H118</f>
        <v>61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42" t="s">
        <v>146</v>
      </c>
      <c r="AT118" s="242" t="s">
        <v>142</v>
      </c>
      <c r="AU118" s="242" t="s">
        <v>85</v>
      </c>
      <c r="AY118" s="18" t="s">
        <v>140</v>
      </c>
      <c r="BE118" s="243">
        <f>IF(N118="základní",J118,0)</f>
        <v>0</v>
      </c>
      <c r="BF118" s="243">
        <f>IF(N118="snížená",J118,0)</f>
        <v>0</v>
      </c>
      <c r="BG118" s="243">
        <f>IF(N118="zákl. přenesená",J118,0)</f>
        <v>0</v>
      </c>
      <c r="BH118" s="243">
        <f>IF(N118="sníž. přenesená",J118,0)</f>
        <v>0</v>
      </c>
      <c r="BI118" s="243">
        <f>IF(N118="nulová",J118,0)</f>
        <v>0</v>
      </c>
      <c r="BJ118" s="18" t="s">
        <v>23</v>
      </c>
      <c r="BK118" s="243">
        <f>ROUND(I118*H118,2)</f>
        <v>0</v>
      </c>
      <c r="BL118" s="18" t="s">
        <v>146</v>
      </c>
      <c r="BM118" s="242" t="s">
        <v>162</v>
      </c>
    </row>
    <row r="119" s="2" customFormat="1">
      <c r="A119" s="39"/>
      <c r="B119" s="40"/>
      <c r="C119" s="41"/>
      <c r="D119" s="244" t="s">
        <v>148</v>
      </c>
      <c r="E119" s="41"/>
      <c r="F119" s="245" t="s">
        <v>163</v>
      </c>
      <c r="G119" s="41"/>
      <c r="H119" s="41"/>
      <c r="I119" s="149"/>
      <c r="J119" s="41"/>
      <c r="K119" s="41"/>
      <c r="L119" s="45"/>
      <c r="M119" s="246"/>
      <c r="N119" s="247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148</v>
      </c>
      <c r="AU119" s="18" t="s">
        <v>85</v>
      </c>
    </row>
    <row r="120" s="2" customFormat="1">
      <c r="A120" s="39"/>
      <c r="B120" s="40"/>
      <c r="C120" s="41"/>
      <c r="D120" s="244" t="s">
        <v>150</v>
      </c>
      <c r="E120" s="41"/>
      <c r="F120" s="248" t="s">
        <v>164</v>
      </c>
      <c r="G120" s="41"/>
      <c r="H120" s="41"/>
      <c r="I120" s="149"/>
      <c r="J120" s="41"/>
      <c r="K120" s="41"/>
      <c r="L120" s="45"/>
      <c r="M120" s="246"/>
      <c r="N120" s="247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150</v>
      </c>
      <c r="AU120" s="18" t="s">
        <v>85</v>
      </c>
    </row>
    <row r="121" s="13" customFormat="1">
      <c r="A121" s="13"/>
      <c r="B121" s="249"/>
      <c r="C121" s="250"/>
      <c r="D121" s="244" t="s">
        <v>156</v>
      </c>
      <c r="E121" s="251" t="s">
        <v>22</v>
      </c>
      <c r="F121" s="252" t="s">
        <v>165</v>
      </c>
      <c r="G121" s="250"/>
      <c r="H121" s="251" t="s">
        <v>22</v>
      </c>
      <c r="I121" s="253"/>
      <c r="J121" s="250"/>
      <c r="K121" s="250"/>
      <c r="L121" s="254"/>
      <c r="M121" s="255"/>
      <c r="N121" s="256"/>
      <c r="O121" s="256"/>
      <c r="P121" s="256"/>
      <c r="Q121" s="256"/>
      <c r="R121" s="256"/>
      <c r="S121" s="256"/>
      <c r="T121" s="25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58" t="s">
        <v>156</v>
      </c>
      <c r="AU121" s="258" t="s">
        <v>85</v>
      </c>
      <c r="AV121" s="13" t="s">
        <v>23</v>
      </c>
      <c r="AW121" s="13" t="s">
        <v>38</v>
      </c>
      <c r="AX121" s="13" t="s">
        <v>77</v>
      </c>
      <c r="AY121" s="258" t="s">
        <v>140</v>
      </c>
    </row>
    <row r="122" s="14" customFormat="1">
      <c r="A122" s="14"/>
      <c r="B122" s="259"/>
      <c r="C122" s="260"/>
      <c r="D122" s="244" t="s">
        <v>156</v>
      </c>
      <c r="E122" s="261" t="s">
        <v>22</v>
      </c>
      <c r="F122" s="262" t="s">
        <v>166</v>
      </c>
      <c r="G122" s="260"/>
      <c r="H122" s="263">
        <v>72</v>
      </c>
      <c r="I122" s="264"/>
      <c r="J122" s="260"/>
      <c r="K122" s="260"/>
      <c r="L122" s="265"/>
      <c r="M122" s="266"/>
      <c r="N122" s="267"/>
      <c r="O122" s="267"/>
      <c r="P122" s="267"/>
      <c r="Q122" s="267"/>
      <c r="R122" s="267"/>
      <c r="S122" s="267"/>
      <c r="T122" s="26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69" t="s">
        <v>156</v>
      </c>
      <c r="AU122" s="269" t="s">
        <v>85</v>
      </c>
      <c r="AV122" s="14" t="s">
        <v>85</v>
      </c>
      <c r="AW122" s="14" t="s">
        <v>38</v>
      </c>
      <c r="AX122" s="14" t="s">
        <v>77</v>
      </c>
      <c r="AY122" s="269" t="s">
        <v>140</v>
      </c>
    </row>
    <row r="123" s="13" customFormat="1">
      <c r="A123" s="13"/>
      <c r="B123" s="249"/>
      <c r="C123" s="250"/>
      <c r="D123" s="244" t="s">
        <v>156</v>
      </c>
      <c r="E123" s="251" t="s">
        <v>22</v>
      </c>
      <c r="F123" s="252" t="s">
        <v>167</v>
      </c>
      <c r="G123" s="250"/>
      <c r="H123" s="251" t="s">
        <v>22</v>
      </c>
      <c r="I123" s="253"/>
      <c r="J123" s="250"/>
      <c r="K123" s="250"/>
      <c r="L123" s="254"/>
      <c r="M123" s="255"/>
      <c r="N123" s="256"/>
      <c r="O123" s="256"/>
      <c r="P123" s="256"/>
      <c r="Q123" s="256"/>
      <c r="R123" s="256"/>
      <c r="S123" s="256"/>
      <c r="T123" s="25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8" t="s">
        <v>156</v>
      </c>
      <c r="AU123" s="258" t="s">
        <v>85</v>
      </c>
      <c r="AV123" s="13" t="s">
        <v>23</v>
      </c>
      <c r="AW123" s="13" t="s">
        <v>38</v>
      </c>
      <c r="AX123" s="13" t="s">
        <v>77</v>
      </c>
      <c r="AY123" s="258" t="s">
        <v>140</v>
      </c>
    </row>
    <row r="124" s="14" customFormat="1">
      <c r="A124" s="14"/>
      <c r="B124" s="259"/>
      <c r="C124" s="260"/>
      <c r="D124" s="244" t="s">
        <v>156</v>
      </c>
      <c r="E124" s="261" t="s">
        <v>22</v>
      </c>
      <c r="F124" s="262" t="s">
        <v>168</v>
      </c>
      <c r="G124" s="260"/>
      <c r="H124" s="263">
        <v>50</v>
      </c>
      <c r="I124" s="264"/>
      <c r="J124" s="260"/>
      <c r="K124" s="260"/>
      <c r="L124" s="265"/>
      <c r="M124" s="266"/>
      <c r="N124" s="267"/>
      <c r="O124" s="267"/>
      <c r="P124" s="267"/>
      <c r="Q124" s="267"/>
      <c r="R124" s="267"/>
      <c r="S124" s="267"/>
      <c r="T124" s="268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9" t="s">
        <v>156</v>
      </c>
      <c r="AU124" s="269" t="s">
        <v>85</v>
      </c>
      <c r="AV124" s="14" t="s">
        <v>85</v>
      </c>
      <c r="AW124" s="14" t="s">
        <v>38</v>
      </c>
      <c r="AX124" s="14" t="s">
        <v>77</v>
      </c>
      <c r="AY124" s="269" t="s">
        <v>140</v>
      </c>
    </row>
    <row r="125" s="15" customFormat="1">
      <c r="A125" s="15"/>
      <c r="B125" s="270"/>
      <c r="C125" s="271"/>
      <c r="D125" s="244" t="s">
        <v>156</v>
      </c>
      <c r="E125" s="272" t="s">
        <v>22</v>
      </c>
      <c r="F125" s="273" t="s">
        <v>159</v>
      </c>
      <c r="G125" s="271"/>
      <c r="H125" s="274">
        <v>122</v>
      </c>
      <c r="I125" s="275"/>
      <c r="J125" s="271"/>
      <c r="K125" s="271"/>
      <c r="L125" s="276"/>
      <c r="M125" s="277"/>
      <c r="N125" s="278"/>
      <c r="O125" s="278"/>
      <c r="P125" s="278"/>
      <c r="Q125" s="278"/>
      <c r="R125" s="278"/>
      <c r="S125" s="278"/>
      <c r="T125" s="279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80" t="s">
        <v>156</v>
      </c>
      <c r="AU125" s="280" t="s">
        <v>85</v>
      </c>
      <c r="AV125" s="15" t="s">
        <v>146</v>
      </c>
      <c r="AW125" s="15" t="s">
        <v>38</v>
      </c>
      <c r="AX125" s="15" t="s">
        <v>23</v>
      </c>
      <c r="AY125" s="280" t="s">
        <v>140</v>
      </c>
    </row>
    <row r="126" s="12" customFormat="1" ht="22.8" customHeight="1">
      <c r="A126" s="12"/>
      <c r="B126" s="214"/>
      <c r="C126" s="215"/>
      <c r="D126" s="216" t="s">
        <v>76</v>
      </c>
      <c r="E126" s="228" t="s">
        <v>146</v>
      </c>
      <c r="F126" s="228" t="s">
        <v>169</v>
      </c>
      <c r="G126" s="215"/>
      <c r="H126" s="215"/>
      <c r="I126" s="218"/>
      <c r="J126" s="229">
        <f>BK126</f>
        <v>0</v>
      </c>
      <c r="K126" s="215"/>
      <c r="L126" s="220"/>
      <c r="M126" s="221"/>
      <c r="N126" s="222"/>
      <c r="O126" s="222"/>
      <c r="P126" s="223">
        <f>SUM(P127:P143)</f>
        <v>0</v>
      </c>
      <c r="Q126" s="222"/>
      <c r="R126" s="223">
        <f>SUM(R127:R143)</f>
        <v>37.700823660947997</v>
      </c>
      <c r="S126" s="222"/>
      <c r="T126" s="224">
        <f>SUM(T127:T143)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23</v>
      </c>
      <c r="AT126" s="226" t="s">
        <v>76</v>
      </c>
      <c r="AU126" s="226" t="s">
        <v>23</v>
      </c>
      <c r="AY126" s="225" t="s">
        <v>140</v>
      </c>
      <c r="BK126" s="227">
        <f>SUM(BK127:BK143)</f>
        <v>0</v>
      </c>
    </row>
    <row r="127" s="2" customFormat="1" ht="16.5" customHeight="1">
      <c r="A127" s="39"/>
      <c r="B127" s="40"/>
      <c r="C127" s="230" t="s">
        <v>146</v>
      </c>
      <c r="D127" s="230" t="s">
        <v>142</v>
      </c>
      <c r="E127" s="231" t="s">
        <v>170</v>
      </c>
      <c r="F127" s="232" t="s">
        <v>171</v>
      </c>
      <c r="G127" s="233" t="s">
        <v>172</v>
      </c>
      <c r="H127" s="234">
        <v>10.800000000000001</v>
      </c>
      <c r="I127" s="235"/>
      <c r="J127" s="236">
        <f>ROUND(I127*H127,2)</f>
        <v>0</v>
      </c>
      <c r="K127" s="237"/>
      <c r="L127" s="45"/>
      <c r="M127" s="238" t="s">
        <v>22</v>
      </c>
      <c r="N127" s="239" t="s">
        <v>48</v>
      </c>
      <c r="O127" s="85"/>
      <c r="P127" s="240">
        <f>O127*H127</f>
        <v>0</v>
      </c>
      <c r="Q127" s="240">
        <v>2.4533657400000002</v>
      </c>
      <c r="R127" s="240">
        <f>Q127*H127</f>
        <v>26.496349992000003</v>
      </c>
      <c r="S127" s="240">
        <v>0</v>
      </c>
      <c r="T127" s="24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2" t="s">
        <v>146</v>
      </c>
      <c r="AT127" s="242" t="s">
        <v>142</v>
      </c>
      <c r="AU127" s="242" t="s">
        <v>85</v>
      </c>
      <c r="AY127" s="18" t="s">
        <v>140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8" t="s">
        <v>23</v>
      </c>
      <c r="BK127" s="243">
        <f>ROUND(I127*H127,2)</f>
        <v>0</v>
      </c>
      <c r="BL127" s="18" t="s">
        <v>146</v>
      </c>
      <c r="BM127" s="242" t="s">
        <v>173</v>
      </c>
    </row>
    <row r="128" s="2" customFormat="1">
      <c r="A128" s="39"/>
      <c r="B128" s="40"/>
      <c r="C128" s="41"/>
      <c r="D128" s="244" t="s">
        <v>148</v>
      </c>
      <c r="E128" s="41"/>
      <c r="F128" s="245" t="s">
        <v>174</v>
      </c>
      <c r="G128" s="41"/>
      <c r="H128" s="41"/>
      <c r="I128" s="149"/>
      <c r="J128" s="41"/>
      <c r="K128" s="41"/>
      <c r="L128" s="45"/>
      <c r="M128" s="246"/>
      <c r="N128" s="247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148</v>
      </c>
      <c r="AU128" s="18" t="s">
        <v>85</v>
      </c>
    </row>
    <row r="129" s="14" customFormat="1">
      <c r="A129" s="14"/>
      <c r="B129" s="259"/>
      <c r="C129" s="260"/>
      <c r="D129" s="244" t="s">
        <v>156</v>
      </c>
      <c r="E129" s="261" t="s">
        <v>22</v>
      </c>
      <c r="F129" s="262" t="s">
        <v>175</v>
      </c>
      <c r="G129" s="260"/>
      <c r="H129" s="263">
        <v>10.800000000000001</v>
      </c>
      <c r="I129" s="264"/>
      <c r="J129" s="260"/>
      <c r="K129" s="260"/>
      <c r="L129" s="265"/>
      <c r="M129" s="266"/>
      <c r="N129" s="267"/>
      <c r="O129" s="267"/>
      <c r="P129" s="267"/>
      <c r="Q129" s="267"/>
      <c r="R129" s="267"/>
      <c r="S129" s="267"/>
      <c r="T129" s="268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9" t="s">
        <v>156</v>
      </c>
      <c r="AU129" s="269" t="s">
        <v>85</v>
      </c>
      <c r="AV129" s="14" t="s">
        <v>85</v>
      </c>
      <c r="AW129" s="14" t="s">
        <v>38</v>
      </c>
      <c r="AX129" s="14" t="s">
        <v>23</v>
      </c>
      <c r="AY129" s="269" t="s">
        <v>140</v>
      </c>
    </row>
    <row r="130" s="2" customFormat="1" ht="16.5" customHeight="1">
      <c r="A130" s="39"/>
      <c r="B130" s="40"/>
      <c r="C130" s="230" t="s">
        <v>176</v>
      </c>
      <c r="D130" s="230" t="s">
        <v>142</v>
      </c>
      <c r="E130" s="231" t="s">
        <v>177</v>
      </c>
      <c r="F130" s="232" t="s">
        <v>178</v>
      </c>
      <c r="G130" s="233" t="s">
        <v>179</v>
      </c>
      <c r="H130" s="234">
        <v>0.23999999999999999</v>
      </c>
      <c r="I130" s="235"/>
      <c r="J130" s="236">
        <f>ROUND(I130*H130,2)</f>
        <v>0</v>
      </c>
      <c r="K130" s="237"/>
      <c r="L130" s="45"/>
      <c r="M130" s="238" t="s">
        <v>22</v>
      </c>
      <c r="N130" s="239" t="s">
        <v>48</v>
      </c>
      <c r="O130" s="85"/>
      <c r="P130" s="240">
        <f>O130*H130</f>
        <v>0</v>
      </c>
      <c r="Q130" s="240">
        <v>1.0627727797</v>
      </c>
      <c r="R130" s="240">
        <f>Q130*H130</f>
        <v>0.25506546712799999</v>
      </c>
      <c r="S130" s="240">
        <v>0</v>
      </c>
      <c r="T130" s="24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2" t="s">
        <v>146</v>
      </c>
      <c r="AT130" s="242" t="s">
        <v>142</v>
      </c>
      <c r="AU130" s="242" t="s">
        <v>85</v>
      </c>
      <c r="AY130" s="18" t="s">
        <v>140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8" t="s">
        <v>23</v>
      </c>
      <c r="BK130" s="243">
        <f>ROUND(I130*H130,2)</f>
        <v>0</v>
      </c>
      <c r="BL130" s="18" t="s">
        <v>146</v>
      </c>
      <c r="BM130" s="242" t="s">
        <v>180</v>
      </c>
    </row>
    <row r="131" s="2" customFormat="1">
      <c r="A131" s="39"/>
      <c r="B131" s="40"/>
      <c r="C131" s="41"/>
      <c r="D131" s="244" t="s">
        <v>148</v>
      </c>
      <c r="E131" s="41"/>
      <c r="F131" s="245" t="s">
        <v>181</v>
      </c>
      <c r="G131" s="41"/>
      <c r="H131" s="41"/>
      <c r="I131" s="149"/>
      <c r="J131" s="41"/>
      <c r="K131" s="41"/>
      <c r="L131" s="45"/>
      <c r="M131" s="246"/>
      <c r="N131" s="247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148</v>
      </c>
      <c r="AU131" s="18" t="s">
        <v>85</v>
      </c>
    </row>
    <row r="132" s="14" customFormat="1">
      <c r="A132" s="14"/>
      <c r="B132" s="259"/>
      <c r="C132" s="260"/>
      <c r="D132" s="244" t="s">
        <v>156</v>
      </c>
      <c r="E132" s="261" t="s">
        <v>22</v>
      </c>
      <c r="F132" s="262" t="s">
        <v>182</v>
      </c>
      <c r="G132" s="260"/>
      <c r="H132" s="263">
        <v>0.23999999999999999</v>
      </c>
      <c r="I132" s="264"/>
      <c r="J132" s="260"/>
      <c r="K132" s="260"/>
      <c r="L132" s="265"/>
      <c r="M132" s="266"/>
      <c r="N132" s="267"/>
      <c r="O132" s="267"/>
      <c r="P132" s="267"/>
      <c r="Q132" s="267"/>
      <c r="R132" s="267"/>
      <c r="S132" s="267"/>
      <c r="T132" s="26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9" t="s">
        <v>156</v>
      </c>
      <c r="AU132" s="269" t="s">
        <v>85</v>
      </c>
      <c r="AV132" s="14" t="s">
        <v>85</v>
      </c>
      <c r="AW132" s="14" t="s">
        <v>38</v>
      </c>
      <c r="AX132" s="14" t="s">
        <v>23</v>
      </c>
      <c r="AY132" s="269" t="s">
        <v>140</v>
      </c>
    </row>
    <row r="133" s="2" customFormat="1" ht="16.5" customHeight="1">
      <c r="A133" s="39"/>
      <c r="B133" s="40"/>
      <c r="C133" s="230" t="s">
        <v>183</v>
      </c>
      <c r="D133" s="230" t="s">
        <v>142</v>
      </c>
      <c r="E133" s="231" t="s">
        <v>184</v>
      </c>
      <c r="F133" s="232" t="s">
        <v>185</v>
      </c>
      <c r="G133" s="233" t="s">
        <v>186</v>
      </c>
      <c r="H133" s="234">
        <v>256.26900000000001</v>
      </c>
      <c r="I133" s="235"/>
      <c r="J133" s="236">
        <f>ROUND(I133*H133,2)</f>
        <v>0</v>
      </c>
      <c r="K133" s="237"/>
      <c r="L133" s="45"/>
      <c r="M133" s="238" t="s">
        <v>22</v>
      </c>
      <c r="N133" s="239" t="s">
        <v>48</v>
      </c>
      <c r="O133" s="85"/>
      <c r="P133" s="240">
        <f>O133*H133</f>
        <v>0</v>
      </c>
      <c r="Q133" s="240">
        <v>0.034648779999999997</v>
      </c>
      <c r="R133" s="240">
        <f>Q133*H133</f>
        <v>8.8794082018199987</v>
      </c>
      <c r="S133" s="240">
        <v>0</v>
      </c>
      <c r="T133" s="24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2" t="s">
        <v>146</v>
      </c>
      <c r="AT133" s="242" t="s">
        <v>142</v>
      </c>
      <c r="AU133" s="242" t="s">
        <v>85</v>
      </c>
      <c r="AY133" s="18" t="s">
        <v>140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8" t="s">
        <v>23</v>
      </c>
      <c r="BK133" s="243">
        <f>ROUND(I133*H133,2)</f>
        <v>0</v>
      </c>
      <c r="BL133" s="18" t="s">
        <v>146</v>
      </c>
      <c r="BM133" s="242" t="s">
        <v>187</v>
      </c>
    </row>
    <row r="134" s="2" customFormat="1">
      <c r="A134" s="39"/>
      <c r="B134" s="40"/>
      <c r="C134" s="41"/>
      <c r="D134" s="244" t="s">
        <v>148</v>
      </c>
      <c r="E134" s="41"/>
      <c r="F134" s="245" t="s">
        <v>188</v>
      </c>
      <c r="G134" s="41"/>
      <c r="H134" s="41"/>
      <c r="I134" s="149"/>
      <c r="J134" s="41"/>
      <c r="K134" s="41"/>
      <c r="L134" s="45"/>
      <c r="M134" s="246"/>
      <c r="N134" s="247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148</v>
      </c>
      <c r="AU134" s="18" t="s">
        <v>85</v>
      </c>
    </row>
    <row r="135" s="2" customFormat="1">
      <c r="A135" s="39"/>
      <c r="B135" s="40"/>
      <c r="C135" s="41"/>
      <c r="D135" s="244" t="s">
        <v>150</v>
      </c>
      <c r="E135" s="41"/>
      <c r="F135" s="248" t="s">
        <v>189</v>
      </c>
      <c r="G135" s="41"/>
      <c r="H135" s="41"/>
      <c r="I135" s="149"/>
      <c r="J135" s="41"/>
      <c r="K135" s="41"/>
      <c r="L135" s="45"/>
      <c r="M135" s="246"/>
      <c r="N135" s="247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150</v>
      </c>
      <c r="AU135" s="18" t="s">
        <v>85</v>
      </c>
    </row>
    <row r="136" s="14" customFormat="1">
      <c r="A136" s="14"/>
      <c r="B136" s="259"/>
      <c r="C136" s="260"/>
      <c r="D136" s="244" t="s">
        <v>156</v>
      </c>
      <c r="E136" s="261" t="s">
        <v>22</v>
      </c>
      <c r="F136" s="262" t="s">
        <v>190</v>
      </c>
      <c r="G136" s="260"/>
      <c r="H136" s="263">
        <v>75.052999999999997</v>
      </c>
      <c r="I136" s="264"/>
      <c r="J136" s="260"/>
      <c r="K136" s="260"/>
      <c r="L136" s="265"/>
      <c r="M136" s="266"/>
      <c r="N136" s="267"/>
      <c r="O136" s="267"/>
      <c r="P136" s="267"/>
      <c r="Q136" s="267"/>
      <c r="R136" s="267"/>
      <c r="S136" s="267"/>
      <c r="T136" s="26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9" t="s">
        <v>156</v>
      </c>
      <c r="AU136" s="269" t="s">
        <v>85</v>
      </c>
      <c r="AV136" s="14" t="s">
        <v>85</v>
      </c>
      <c r="AW136" s="14" t="s">
        <v>38</v>
      </c>
      <c r="AX136" s="14" t="s">
        <v>77</v>
      </c>
      <c r="AY136" s="269" t="s">
        <v>140</v>
      </c>
    </row>
    <row r="137" s="14" customFormat="1">
      <c r="A137" s="14"/>
      <c r="B137" s="259"/>
      <c r="C137" s="260"/>
      <c r="D137" s="244" t="s">
        <v>156</v>
      </c>
      <c r="E137" s="261" t="s">
        <v>22</v>
      </c>
      <c r="F137" s="262" t="s">
        <v>191</v>
      </c>
      <c r="G137" s="260"/>
      <c r="H137" s="263">
        <v>181.21600000000001</v>
      </c>
      <c r="I137" s="264"/>
      <c r="J137" s="260"/>
      <c r="K137" s="260"/>
      <c r="L137" s="265"/>
      <c r="M137" s="266"/>
      <c r="N137" s="267"/>
      <c r="O137" s="267"/>
      <c r="P137" s="267"/>
      <c r="Q137" s="267"/>
      <c r="R137" s="267"/>
      <c r="S137" s="267"/>
      <c r="T137" s="26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9" t="s">
        <v>156</v>
      </c>
      <c r="AU137" s="269" t="s">
        <v>85</v>
      </c>
      <c r="AV137" s="14" t="s">
        <v>85</v>
      </c>
      <c r="AW137" s="14" t="s">
        <v>38</v>
      </c>
      <c r="AX137" s="14" t="s">
        <v>77</v>
      </c>
      <c r="AY137" s="269" t="s">
        <v>140</v>
      </c>
    </row>
    <row r="138" s="15" customFormat="1">
      <c r="A138" s="15"/>
      <c r="B138" s="270"/>
      <c r="C138" s="271"/>
      <c r="D138" s="244" t="s">
        <v>156</v>
      </c>
      <c r="E138" s="272" t="s">
        <v>22</v>
      </c>
      <c r="F138" s="273" t="s">
        <v>159</v>
      </c>
      <c r="G138" s="271"/>
      <c r="H138" s="274">
        <v>256.26900000000001</v>
      </c>
      <c r="I138" s="275"/>
      <c r="J138" s="271"/>
      <c r="K138" s="271"/>
      <c r="L138" s="276"/>
      <c r="M138" s="277"/>
      <c r="N138" s="278"/>
      <c r="O138" s="278"/>
      <c r="P138" s="278"/>
      <c r="Q138" s="278"/>
      <c r="R138" s="278"/>
      <c r="S138" s="278"/>
      <c r="T138" s="279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80" t="s">
        <v>156</v>
      </c>
      <c r="AU138" s="280" t="s">
        <v>85</v>
      </c>
      <c r="AV138" s="15" t="s">
        <v>146</v>
      </c>
      <c r="AW138" s="15" t="s">
        <v>38</v>
      </c>
      <c r="AX138" s="15" t="s">
        <v>23</v>
      </c>
      <c r="AY138" s="280" t="s">
        <v>140</v>
      </c>
    </row>
    <row r="139" s="2" customFormat="1" ht="16.5" customHeight="1">
      <c r="A139" s="39"/>
      <c r="B139" s="40"/>
      <c r="C139" s="281" t="s">
        <v>192</v>
      </c>
      <c r="D139" s="281" t="s">
        <v>193</v>
      </c>
      <c r="E139" s="282" t="s">
        <v>194</v>
      </c>
      <c r="F139" s="283" t="s">
        <v>195</v>
      </c>
      <c r="G139" s="284" t="s">
        <v>196</v>
      </c>
      <c r="H139" s="285">
        <v>15</v>
      </c>
      <c r="I139" s="286"/>
      <c r="J139" s="287">
        <f>ROUND(I139*H139,2)</f>
        <v>0</v>
      </c>
      <c r="K139" s="288"/>
      <c r="L139" s="289"/>
      <c r="M139" s="290" t="s">
        <v>22</v>
      </c>
      <c r="N139" s="291" t="s">
        <v>48</v>
      </c>
      <c r="O139" s="85"/>
      <c r="P139" s="240">
        <f>O139*H139</f>
        <v>0</v>
      </c>
      <c r="Q139" s="240">
        <v>0.13800000000000001</v>
      </c>
      <c r="R139" s="240">
        <f>Q139*H139</f>
        <v>2.0700000000000003</v>
      </c>
      <c r="S139" s="240">
        <v>0</v>
      </c>
      <c r="T139" s="24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2" t="s">
        <v>197</v>
      </c>
      <c r="AT139" s="242" t="s">
        <v>193</v>
      </c>
      <c r="AU139" s="242" t="s">
        <v>85</v>
      </c>
      <c r="AY139" s="18" t="s">
        <v>140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8" t="s">
        <v>23</v>
      </c>
      <c r="BK139" s="243">
        <f>ROUND(I139*H139,2)</f>
        <v>0</v>
      </c>
      <c r="BL139" s="18" t="s">
        <v>146</v>
      </c>
      <c r="BM139" s="242" t="s">
        <v>198</v>
      </c>
    </row>
    <row r="140" s="2" customFormat="1">
      <c r="A140" s="39"/>
      <c r="B140" s="40"/>
      <c r="C140" s="41"/>
      <c r="D140" s="244" t="s">
        <v>148</v>
      </c>
      <c r="E140" s="41"/>
      <c r="F140" s="245" t="s">
        <v>199</v>
      </c>
      <c r="G140" s="41"/>
      <c r="H140" s="41"/>
      <c r="I140" s="149"/>
      <c r="J140" s="41"/>
      <c r="K140" s="41"/>
      <c r="L140" s="45"/>
      <c r="M140" s="246"/>
      <c r="N140" s="247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148</v>
      </c>
      <c r="AU140" s="18" t="s">
        <v>85</v>
      </c>
    </row>
    <row r="141" s="13" customFormat="1">
      <c r="A141" s="13"/>
      <c r="B141" s="249"/>
      <c r="C141" s="250"/>
      <c r="D141" s="244" t="s">
        <v>156</v>
      </c>
      <c r="E141" s="251" t="s">
        <v>22</v>
      </c>
      <c r="F141" s="252" t="s">
        <v>200</v>
      </c>
      <c r="G141" s="250"/>
      <c r="H141" s="251" t="s">
        <v>22</v>
      </c>
      <c r="I141" s="253"/>
      <c r="J141" s="250"/>
      <c r="K141" s="250"/>
      <c r="L141" s="254"/>
      <c r="M141" s="255"/>
      <c r="N141" s="256"/>
      <c r="O141" s="256"/>
      <c r="P141" s="256"/>
      <c r="Q141" s="256"/>
      <c r="R141" s="256"/>
      <c r="S141" s="256"/>
      <c r="T141" s="25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8" t="s">
        <v>156</v>
      </c>
      <c r="AU141" s="258" t="s">
        <v>85</v>
      </c>
      <c r="AV141" s="13" t="s">
        <v>23</v>
      </c>
      <c r="AW141" s="13" t="s">
        <v>38</v>
      </c>
      <c r="AX141" s="13" t="s">
        <v>77</v>
      </c>
      <c r="AY141" s="258" t="s">
        <v>140</v>
      </c>
    </row>
    <row r="142" s="14" customFormat="1">
      <c r="A142" s="14"/>
      <c r="B142" s="259"/>
      <c r="C142" s="260"/>
      <c r="D142" s="244" t="s">
        <v>156</v>
      </c>
      <c r="E142" s="261" t="s">
        <v>22</v>
      </c>
      <c r="F142" s="262" t="s">
        <v>8</v>
      </c>
      <c r="G142" s="260"/>
      <c r="H142" s="263">
        <v>15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9" t="s">
        <v>156</v>
      </c>
      <c r="AU142" s="269" t="s">
        <v>85</v>
      </c>
      <c r="AV142" s="14" t="s">
        <v>85</v>
      </c>
      <c r="AW142" s="14" t="s">
        <v>38</v>
      </c>
      <c r="AX142" s="14" t="s">
        <v>77</v>
      </c>
      <c r="AY142" s="269" t="s">
        <v>140</v>
      </c>
    </row>
    <row r="143" s="15" customFormat="1">
      <c r="A143" s="15"/>
      <c r="B143" s="270"/>
      <c r="C143" s="271"/>
      <c r="D143" s="244" t="s">
        <v>156</v>
      </c>
      <c r="E143" s="272" t="s">
        <v>22</v>
      </c>
      <c r="F143" s="273" t="s">
        <v>159</v>
      </c>
      <c r="G143" s="271"/>
      <c r="H143" s="274">
        <v>15</v>
      </c>
      <c r="I143" s="275"/>
      <c r="J143" s="271"/>
      <c r="K143" s="271"/>
      <c r="L143" s="276"/>
      <c r="M143" s="277"/>
      <c r="N143" s="278"/>
      <c r="O143" s="278"/>
      <c r="P143" s="278"/>
      <c r="Q143" s="278"/>
      <c r="R143" s="278"/>
      <c r="S143" s="278"/>
      <c r="T143" s="279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0" t="s">
        <v>156</v>
      </c>
      <c r="AU143" s="280" t="s">
        <v>85</v>
      </c>
      <c r="AV143" s="15" t="s">
        <v>146</v>
      </c>
      <c r="AW143" s="15" t="s">
        <v>38</v>
      </c>
      <c r="AX143" s="15" t="s">
        <v>23</v>
      </c>
      <c r="AY143" s="280" t="s">
        <v>140</v>
      </c>
    </row>
    <row r="144" s="12" customFormat="1" ht="22.8" customHeight="1">
      <c r="A144" s="12"/>
      <c r="B144" s="214"/>
      <c r="C144" s="215"/>
      <c r="D144" s="216" t="s">
        <v>76</v>
      </c>
      <c r="E144" s="228" t="s">
        <v>176</v>
      </c>
      <c r="F144" s="228" t="s">
        <v>201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SUM(P145:P155)</f>
        <v>0</v>
      </c>
      <c r="Q144" s="222"/>
      <c r="R144" s="223">
        <f>SUM(R145:R155)</f>
        <v>51.69400000000001</v>
      </c>
      <c r="S144" s="222"/>
      <c r="T144" s="224">
        <f>SUM(T145:T155)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23</v>
      </c>
      <c r="AT144" s="226" t="s">
        <v>76</v>
      </c>
      <c r="AU144" s="226" t="s">
        <v>23</v>
      </c>
      <c r="AY144" s="225" t="s">
        <v>140</v>
      </c>
      <c r="BK144" s="227">
        <f>SUM(BK145:BK155)</f>
        <v>0</v>
      </c>
    </row>
    <row r="145" s="2" customFormat="1" ht="16.5" customHeight="1">
      <c r="A145" s="39"/>
      <c r="B145" s="40"/>
      <c r="C145" s="230" t="s">
        <v>197</v>
      </c>
      <c r="D145" s="230" t="s">
        <v>142</v>
      </c>
      <c r="E145" s="231" t="s">
        <v>202</v>
      </c>
      <c r="F145" s="232" t="s">
        <v>203</v>
      </c>
      <c r="G145" s="233" t="s">
        <v>145</v>
      </c>
      <c r="H145" s="234">
        <v>72</v>
      </c>
      <c r="I145" s="235"/>
      <c r="J145" s="236">
        <f>ROUND(I145*H145,2)</f>
        <v>0</v>
      </c>
      <c r="K145" s="237"/>
      <c r="L145" s="45"/>
      <c r="M145" s="238" t="s">
        <v>22</v>
      </c>
      <c r="N145" s="239" t="s">
        <v>48</v>
      </c>
      <c r="O145" s="85"/>
      <c r="P145" s="240">
        <f>O145*H145</f>
        <v>0</v>
      </c>
      <c r="Q145" s="240">
        <v>0.19700000000000001</v>
      </c>
      <c r="R145" s="240">
        <f>Q145*H145</f>
        <v>14.184000000000001</v>
      </c>
      <c r="S145" s="240">
        <v>0</v>
      </c>
      <c r="T145" s="24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2" t="s">
        <v>146</v>
      </c>
      <c r="AT145" s="242" t="s">
        <v>142</v>
      </c>
      <c r="AU145" s="242" t="s">
        <v>85</v>
      </c>
      <c r="AY145" s="18" t="s">
        <v>140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8" t="s">
        <v>23</v>
      </c>
      <c r="BK145" s="243">
        <f>ROUND(I145*H145,2)</f>
        <v>0</v>
      </c>
      <c r="BL145" s="18" t="s">
        <v>146</v>
      </c>
      <c r="BM145" s="242" t="s">
        <v>204</v>
      </c>
    </row>
    <row r="146" s="2" customFormat="1">
      <c r="A146" s="39"/>
      <c r="B146" s="40"/>
      <c r="C146" s="41"/>
      <c r="D146" s="244" t="s">
        <v>148</v>
      </c>
      <c r="E146" s="41"/>
      <c r="F146" s="245" t="s">
        <v>205</v>
      </c>
      <c r="G146" s="41"/>
      <c r="H146" s="41"/>
      <c r="I146" s="149"/>
      <c r="J146" s="41"/>
      <c r="K146" s="41"/>
      <c r="L146" s="45"/>
      <c r="M146" s="246"/>
      <c r="N146" s="247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148</v>
      </c>
      <c r="AU146" s="18" t="s">
        <v>85</v>
      </c>
    </row>
    <row r="147" s="14" customFormat="1">
      <c r="A147" s="14"/>
      <c r="B147" s="259"/>
      <c r="C147" s="260"/>
      <c r="D147" s="244" t="s">
        <v>156</v>
      </c>
      <c r="E147" s="261" t="s">
        <v>22</v>
      </c>
      <c r="F147" s="262" t="s">
        <v>206</v>
      </c>
      <c r="G147" s="260"/>
      <c r="H147" s="263">
        <v>72</v>
      </c>
      <c r="I147" s="264"/>
      <c r="J147" s="260"/>
      <c r="K147" s="260"/>
      <c r="L147" s="265"/>
      <c r="M147" s="266"/>
      <c r="N147" s="267"/>
      <c r="O147" s="267"/>
      <c r="P147" s="267"/>
      <c r="Q147" s="267"/>
      <c r="R147" s="267"/>
      <c r="S147" s="267"/>
      <c r="T147" s="26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9" t="s">
        <v>156</v>
      </c>
      <c r="AU147" s="269" t="s">
        <v>85</v>
      </c>
      <c r="AV147" s="14" t="s">
        <v>85</v>
      </c>
      <c r="AW147" s="14" t="s">
        <v>38</v>
      </c>
      <c r="AX147" s="14" t="s">
        <v>23</v>
      </c>
      <c r="AY147" s="269" t="s">
        <v>140</v>
      </c>
    </row>
    <row r="148" s="2" customFormat="1" ht="16.5" customHeight="1">
      <c r="A148" s="39"/>
      <c r="B148" s="40"/>
      <c r="C148" s="230" t="s">
        <v>207</v>
      </c>
      <c r="D148" s="230" t="s">
        <v>142</v>
      </c>
      <c r="E148" s="231" t="s">
        <v>208</v>
      </c>
      <c r="F148" s="232" t="s">
        <v>209</v>
      </c>
      <c r="G148" s="233" t="s">
        <v>145</v>
      </c>
      <c r="H148" s="234">
        <v>100</v>
      </c>
      <c r="I148" s="235"/>
      <c r="J148" s="236">
        <f>ROUND(I148*H148,2)</f>
        <v>0</v>
      </c>
      <c r="K148" s="237"/>
      <c r="L148" s="45"/>
      <c r="M148" s="238" t="s">
        <v>22</v>
      </c>
      <c r="N148" s="239" t="s">
        <v>48</v>
      </c>
      <c r="O148" s="85"/>
      <c r="P148" s="240">
        <f>O148*H148</f>
        <v>0</v>
      </c>
      <c r="Q148" s="240">
        <v>0.29160000000000003</v>
      </c>
      <c r="R148" s="240">
        <f>Q148*H148</f>
        <v>29.160000000000004</v>
      </c>
      <c r="S148" s="240">
        <v>0</v>
      </c>
      <c r="T148" s="24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2" t="s">
        <v>146</v>
      </c>
      <c r="AT148" s="242" t="s">
        <v>142</v>
      </c>
      <c r="AU148" s="242" t="s">
        <v>85</v>
      </c>
      <c r="AY148" s="18" t="s">
        <v>140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8" t="s">
        <v>23</v>
      </c>
      <c r="BK148" s="243">
        <f>ROUND(I148*H148,2)</f>
        <v>0</v>
      </c>
      <c r="BL148" s="18" t="s">
        <v>146</v>
      </c>
      <c r="BM148" s="242" t="s">
        <v>210</v>
      </c>
    </row>
    <row r="149" s="2" customFormat="1">
      <c r="A149" s="39"/>
      <c r="B149" s="40"/>
      <c r="C149" s="41"/>
      <c r="D149" s="244" t="s">
        <v>148</v>
      </c>
      <c r="E149" s="41"/>
      <c r="F149" s="245" t="s">
        <v>211</v>
      </c>
      <c r="G149" s="41"/>
      <c r="H149" s="41"/>
      <c r="I149" s="149"/>
      <c r="J149" s="41"/>
      <c r="K149" s="41"/>
      <c r="L149" s="45"/>
      <c r="M149" s="246"/>
      <c r="N149" s="247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148</v>
      </c>
      <c r="AU149" s="18" t="s">
        <v>85</v>
      </c>
    </row>
    <row r="150" s="14" customFormat="1">
      <c r="A150" s="14"/>
      <c r="B150" s="259"/>
      <c r="C150" s="260"/>
      <c r="D150" s="244" t="s">
        <v>156</v>
      </c>
      <c r="E150" s="261" t="s">
        <v>22</v>
      </c>
      <c r="F150" s="262" t="s">
        <v>212</v>
      </c>
      <c r="G150" s="260"/>
      <c r="H150" s="263">
        <v>100</v>
      </c>
      <c r="I150" s="264"/>
      <c r="J150" s="260"/>
      <c r="K150" s="260"/>
      <c r="L150" s="265"/>
      <c r="M150" s="266"/>
      <c r="N150" s="267"/>
      <c r="O150" s="267"/>
      <c r="P150" s="267"/>
      <c r="Q150" s="267"/>
      <c r="R150" s="267"/>
      <c r="S150" s="267"/>
      <c r="T150" s="26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9" t="s">
        <v>156</v>
      </c>
      <c r="AU150" s="269" t="s">
        <v>85</v>
      </c>
      <c r="AV150" s="14" t="s">
        <v>85</v>
      </c>
      <c r="AW150" s="14" t="s">
        <v>38</v>
      </c>
      <c r="AX150" s="14" t="s">
        <v>23</v>
      </c>
      <c r="AY150" s="269" t="s">
        <v>140</v>
      </c>
    </row>
    <row r="151" s="2" customFormat="1" ht="16.5" customHeight="1">
      <c r="A151" s="39"/>
      <c r="B151" s="40"/>
      <c r="C151" s="230" t="s">
        <v>28</v>
      </c>
      <c r="D151" s="230" t="s">
        <v>142</v>
      </c>
      <c r="E151" s="231" t="s">
        <v>213</v>
      </c>
      <c r="F151" s="232" t="s">
        <v>214</v>
      </c>
      <c r="G151" s="233" t="s">
        <v>145</v>
      </c>
      <c r="H151" s="234">
        <v>50</v>
      </c>
      <c r="I151" s="235"/>
      <c r="J151" s="236">
        <f>ROUND(I151*H151,2)</f>
        <v>0</v>
      </c>
      <c r="K151" s="237"/>
      <c r="L151" s="45"/>
      <c r="M151" s="238" t="s">
        <v>22</v>
      </c>
      <c r="N151" s="239" t="s">
        <v>48</v>
      </c>
      <c r="O151" s="85"/>
      <c r="P151" s="240">
        <f>O151*H151</f>
        <v>0</v>
      </c>
      <c r="Q151" s="240">
        <v>0.16700000000000001</v>
      </c>
      <c r="R151" s="240">
        <f>Q151*H151</f>
        <v>8.3499999999999996</v>
      </c>
      <c r="S151" s="240">
        <v>0</v>
      </c>
      <c r="T151" s="24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2" t="s">
        <v>146</v>
      </c>
      <c r="AT151" s="242" t="s">
        <v>142</v>
      </c>
      <c r="AU151" s="242" t="s">
        <v>85</v>
      </c>
      <c r="AY151" s="18" t="s">
        <v>140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8" t="s">
        <v>23</v>
      </c>
      <c r="BK151" s="243">
        <f>ROUND(I151*H151,2)</f>
        <v>0</v>
      </c>
      <c r="BL151" s="18" t="s">
        <v>146</v>
      </c>
      <c r="BM151" s="242" t="s">
        <v>215</v>
      </c>
    </row>
    <row r="152" s="2" customFormat="1">
      <c r="A152" s="39"/>
      <c r="B152" s="40"/>
      <c r="C152" s="41"/>
      <c r="D152" s="244" t="s">
        <v>148</v>
      </c>
      <c r="E152" s="41"/>
      <c r="F152" s="245" t="s">
        <v>216</v>
      </c>
      <c r="G152" s="41"/>
      <c r="H152" s="41"/>
      <c r="I152" s="149"/>
      <c r="J152" s="41"/>
      <c r="K152" s="41"/>
      <c r="L152" s="45"/>
      <c r="M152" s="246"/>
      <c r="N152" s="247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148</v>
      </c>
      <c r="AU152" s="18" t="s">
        <v>85</v>
      </c>
    </row>
    <row r="153" s="2" customFormat="1">
      <c r="A153" s="39"/>
      <c r="B153" s="40"/>
      <c r="C153" s="41"/>
      <c r="D153" s="244" t="s">
        <v>150</v>
      </c>
      <c r="E153" s="41"/>
      <c r="F153" s="248" t="s">
        <v>217</v>
      </c>
      <c r="G153" s="41"/>
      <c r="H153" s="41"/>
      <c r="I153" s="149"/>
      <c r="J153" s="41"/>
      <c r="K153" s="41"/>
      <c r="L153" s="45"/>
      <c r="M153" s="246"/>
      <c r="N153" s="247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150</v>
      </c>
      <c r="AU153" s="18" t="s">
        <v>85</v>
      </c>
    </row>
    <row r="154" s="2" customFormat="1" ht="16.5" customHeight="1">
      <c r="A154" s="39"/>
      <c r="B154" s="40"/>
      <c r="C154" s="230" t="s">
        <v>218</v>
      </c>
      <c r="D154" s="230" t="s">
        <v>142</v>
      </c>
      <c r="E154" s="231" t="s">
        <v>219</v>
      </c>
      <c r="F154" s="232" t="s">
        <v>220</v>
      </c>
      <c r="G154" s="233" t="s">
        <v>145</v>
      </c>
      <c r="H154" s="234">
        <v>50</v>
      </c>
      <c r="I154" s="235"/>
      <c r="J154" s="236">
        <f>ROUND(I154*H154,2)</f>
        <v>0</v>
      </c>
      <c r="K154" s="237"/>
      <c r="L154" s="45"/>
      <c r="M154" s="238" t="s">
        <v>22</v>
      </c>
      <c r="N154" s="239" t="s">
        <v>48</v>
      </c>
      <c r="O154" s="85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2" t="s">
        <v>146</v>
      </c>
      <c r="AT154" s="242" t="s">
        <v>142</v>
      </c>
      <c r="AU154" s="242" t="s">
        <v>85</v>
      </c>
      <c r="AY154" s="18" t="s">
        <v>140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8" t="s">
        <v>23</v>
      </c>
      <c r="BK154" s="243">
        <f>ROUND(I154*H154,2)</f>
        <v>0</v>
      </c>
      <c r="BL154" s="18" t="s">
        <v>146</v>
      </c>
      <c r="BM154" s="242" t="s">
        <v>221</v>
      </c>
    </row>
    <row r="155" s="2" customFormat="1">
      <c r="A155" s="39"/>
      <c r="B155" s="40"/>
      <c r="C155" s="41"/>
      <c r="D155" s="244" t="s">
        <v>148</v>
      </c>
      <c r="E155" s="41"/>
      <c r="F155" s="245" t="s">
        <v>220</v>
      </c>
      <c r="G155" s="41"/>
      <c r="H155" s="41"/>
      <c r="I155" s="149"/>
      <c r="J155" s="41"/>
      <c r="K155" s="41"/>
      <c r="L155" s="45"/>
      <c r="M155" s="246"/>
      <c r="N155" s="247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148</v>
      </c>
      <c r="AU155" s="18" t="s">
        <v>85</v>
      </c>
    </row>
    <row r="156" s="12" customFormat="1" ht="22.8" customHeight="1">
      <c r="A156" s="12"/>
      <c r="B156" s="214"/>
      <c r="C156" s="215"/>
      <c r="D156" s="216" t="s">
        <v>76</v>
      </c>
      <c r="E156" s="228" t="s">
        <v>183</v>
      </c>
      <c r="F156" s="228" t="s">
        <v>222</v>
      </c>
      <c r="G156" s="215"/>
      <c r="H156" s="215"/>
      <c r="I156" s="218"/>
      <c r="J156" s="229">
        <f>BK156</f>
        <v>0</v>
      </c>
      <c r="K156" s="215"/>
      <c r="L156" s="220"/>
      <c r="M156" s="221"/>
      <c r="N156" s="222"/>
      <c r="O156" s="222"/>
      <c r="P156" s="223">
        <f>SUM(P157:P166)</f>
        <v>0</v>
      </c>
      <c r="Q156" s="222"/>
      <c r="R156" s="223">
        <f>SUM(R157:R166)</f>
        <v>0.47384499999999996</v>
      </c>
      <c r="S156" s="222"/>
      <c r="T156" s="224">
        <f>SUM(T157:T166)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5" t="s">
        <v>23</v>
      </c>
      <c r="AT156" s="226" t="s">
        <v>76</v>
      </c>
      <c r="AU156" s="226" t="s">
        <v>23</v>
      </c>
      <c r="AY156" s="225" t="s">
        <v>140</v>
      </c>
      <c r="BK156" s="227">
        <f>SUM(BK157:BK166)</f>
        <v>0</v>
      </c>
    </row>
    <row r="157" s="2" customFormat="1" ht="16.5" customHeight="1">
      <c r="A157" s="39"/>
      <c r="B157" s="40"/>
      <c r="C157" s="230" t="s">
        <v>223</v>
      </c>
      <c r="D157" s="230" t="s">
        <v>142</v>
      </c>
      <c r="E157" s="231" t="s">
        <v>224</v>
      </c>
      <c r="F157" s="232" t="s">
        <v>225</v>
      </c>
      <c r="G157" s="233" t="s">
        <v>145</v>
      </c>
      <c r="H157" s="234">
        <v>120.5</v>
      </c>
      <c r="I157" s="235"/>
      <c r="J157" s="236">
        <f>ROUND(I157*H157,2)</f>
        <v>0</v>
      </c>
      <c r="K157" s="237"/>
      <c r="L157" s="45"/>
      <c r="M157" s="238" t="s">
        <v>22</v>
      </c>
      <c r="N157" s="239" t="s">
        <v>48</v>
      </c>
      <c r="O157" s="85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2" t="s">
        <v>146</v>
      </c>
      <c r="AT157" s="242" t="s">
        <v>142</v>
      </c>
      <c r="AU157" s="242" t="s">
        <v>85</v>
      </c>
      <c r="AY157" s="18" t="s">
        <v>140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8" t="s">
        <v>23</v>
      </c>
      <c r="BK157" s="243">
        <f>ROUND(I157*H157,2)</f>
        <v>0</v>
      </c>
      <c r="BL157" s="18" t="s">
        <v>146</v>
      </c>
      <c r="BM157" s="242" t="s">
        <v>226</v>
      </c>
    </row>
    <row r="158" s="2" customFormat="1">
      <c r="A158" s="39"/>
      <c r="B158" s="40"/>
      <c r="C158" s="41"/>
      <c r="D158" s="244" t="s">
        <v>148</v>
      </c>
      <c r="E158" s="41"/>
      <c r="F158" s="245" t="s">
        <v>227</v>
      </c>
      <c r="G158" s="41"/>
      <c r="H158" s="41"/>
      <c r="I158" s="149"/>
      <c r="J158" s="41"/>
      <c r="K158" s="41"/>
      <c r="L158" s="45"/>
      <c r="M158" s="246"/>
      <c r="N158" s="247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148</v>
      </c>
      <c r="AU158" s="18" t="s">
        <v>85</v>
      </c>
    </row>
    <row r="159" s="13" customFormat="1">
      <c r="A159" s="13"/>
      <c r="B159" s="249"/>
      <c r="C159" s="250"/>
      <c r="D159" s="244" t="s">
        <v>156</v>
      </c>
      <c r="E159" s="251" t="s">
        <v>22</v>
      </c>
      <c r="F159" s="252" t="s">
        <v>228</v>
      </c>
      <c r="G159" s="250"/>
      <c r="H159" s="251" t="s">
        <v>22</v>
      </c>
      <c r="I159" s="253"/>
      <c r="J159" s="250"/>
      <c r="K159" s="250"/>
      <c r="L159" s="254"/>
      <c r="M159" s="255"/>
      <c r="N159" s="256"/>
      <c r="O159" s="256"/>
      <c r="P159" s="256"/>
      <c r="Q159" s="256"/>
      <c r="R159" s="256"/>
      <c r="S159" s="256"/>
      <c r="T159" s="25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8" t="s">
        <v>156</v>
      </c>
      <c r="AU159" s="258" t="s">
        <v>85</v>
      </c>
      <c r="AV159" s="13" t="s">
        <v>23</v>
      </c>
      <c r="AW159" s="13" t="s">
        <v>38</v>
      </c>
      <c r="AX159" s="13" t="s">
        <v>77</v>
      </c>
      <c r="AY159" s="258" t="s">
        <v>140</v>
      </c>
    </row>
    <row r="160" s="14" customFormat="1">
      <c r="A160" s="14"/>
      <c r="B160" s="259"/>
      <c r="C160" s="260"/>
      <c r="D160" s="244" t="s">
        <v>156</v>
      </c>
      <c r="E160" s="261" t="s">
        <v>22</v>
      </c>
      <c r="F160" s="262" t="s">
        <v>229</v>
      </c>
      <c r="G160" s="260"/>
      <c r="H160" s="263">
        <v>120.5</v>
      </c>
      <c r="I160" s="264"/>
      <c r="J160" s="260"/>
      <c r="K160" s="260"/>
      <c r="L160" s="265"/>
      <c r="M160" s="266"/>
      <c r="N160" s="267"/>
      <c r="O160" s="267"/>
      <c r="P160" s="267"/>
      <c r="Q160" s="267"/>
      <c r="R160" s="267"/>
      <c r="S160" s="267"/>
      <c r="T160" s="26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9" t="s">
        <v>156</v>
      </c>
      <c r="AU160" s="269" t="s">
        <v>85</v>
      </c>
      <c r="AV160" s="14" t="s">
        <v>85</v>
      </c>
      <c r="AW160" s="14" t="s">
        <v>38</v>
      </c>
      <c r="AX160" s="14" t="s">
        <v>77</v>
      </c>
      <c r="AY160" s="269" t="s">
        <v>140</v>
      </c>
    </row>
    <row r="161" s="15" customFormat="1">
      <c r="A161" s="15"/>
      <c r="B161" s="270"/>
      <c r="C161" s="271"/>
      <c r="D161" s="244" t="s">
        <v>156</v>
      </c>
      <c r="E161" s="272" t="s">
        <v>22</v>
      </c>
      <c r="F161" s="273" t="s">
        <v>159</v>
      </c>
      <c r="G161" s="271"/>
      <c r="H161" s="274">
        <v>120.5</v>
      </c>
      <c r="I161" s="275"/>
      <c r="J161" s="271"/>
      <c r="K161" s="271"/>
      <c r="L161" s="276"/>
      <c r="M161" s="277"/>
      <c r="N161" s="278"/>
      <c r="O161" s="278"/>
      <c r="P161" s="278"/>
      <c r="Q161" s="278"/>
      <c r="R161" s="278"/>
      <c r="S161" s="278"/>
      <c r="T161" s="279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80" t="s">
        <v>156</v>
      </c>
      <c r="AU161" s="280" t="s">
        <v>85</v>
      </c>
      <c r="AV161" s="15" t="s">
        <v>146</v>
      </c>
      <c r="AW161" s="15" t="s">
        <v>38</v>
      </c>
      <c r="AX161" s="15" t="s">
        <v>23</v>
      </c>
      <c r="AY161" s="280" t="s">
        <v>140</v>
      </c>
    </row>
    <row r="162" s="2" customFormat="1" ht="24" customHeight="1">
      <c r="A162" s="39"/>
      <c r="B162" s="40"/>
      <c r="C162" s="230" t="s">
        <v>230</v>
      </c>
      <c r="D162" s="230" t="s">
        <v>142</v>
      </c>
      <c r="E162" s="231" t="s">
        <v>231</v>
      </c>
      <c r="F162" s="232" t="s">
        <v>232</v>
      </c>
      <c r="G162" s="233" t="s">
        <v>145</v>
      </c>
      <c r="H162" s="234">
        <v>48.5</v>
      </c>
      <c r="I162" s="235"/>
      <c r="J162" s="236">
        <f>ROUND(I162*H162,2)</f>
        <v>0</v>
      </c>
      <c r="K162" s="237"/>
      <c r="L162" s="45"/>
      <c r="M162" s="238" t="s">
        <v>22</v>
      </c>
      <c r="N162" s="239" t="s">
        <v>48</v>
      </c>
      <c r="O162" s="85"/>
      <c r="P162" s="240">
        <f>O162*H162</f>
        <v>0</v>
      </c>
      <c r="Q162" s="240">
        <v>0.0097699999999999992</v>
      </c>
      <c r="R162" s="240">
        <f>Q162*H162</f>
        <v>0.47384499999999996</v>
      </c>
      <c r="S162" s="240">
        <v>0</v>
      </c>
      <c r="T162" s="24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2" t="s">
        <v>146</v>
      </c>
      <c r="AT162" s="242" t="s">
        <v>142</v>
      </c>
      <c r="AU162" s="242" t="s">
        <v>85</v>
      </c>
      <c r="AY162" s="18" t="s">
        <v>140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8" t="s">
        <v>23</v>
      </c>
      <c r="BK162" s="243">
        <f>ROUND(I162*H162,2)</f>
        <v>0</v>
      </c>
      <c r="BL162" s="18" t="s">
        <v>146</v>
      </c>
      <c r="BM162" s="242" t="s">
        <v>233</v>
      </c>
    </row>
    <row r="163" s="2" customFormat="1">
      <c r="A163" s="39"/>
      <c r="B163" s="40"/>
      <c r="C163" s="41"/>
      <c r="D163" s="244" t="s">
        <v>148</v>
      </c>
      <c r="E163" s="41"/>
      <c r="F163" s="245" t="s">
        <v>234</v>
      </c>
      <c r="G163" s="41"/>
      <c r="H163" s="41"/>
      <c r="I163" s="149"/>
      <c r="J163" s="41"/>
      <c r="K163" s="41"/>
      <c r="L163" s="45"/>
      <c r="M163" s="246"/>
      <c r="N163" s="247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148</v>
      </c>
      <c r="AU163" s="18" t="s">
        <v>85</v>
      </c>
    </row>
    <row r="164" s="13" customFormat="1">
      <c r="A164" s="13"/>
      <c r="B164" s="249"/>
      <c r="C164" s="250"/>
      <c r="D164" s="244" t="s">
        <v>156</v>
      </c>
      <c r="E164" s="251" t="s">
        <v>22</v>
      </c>
      <c r="F164" s="252" t="s">
        <v>235</v>
      </c>
      <c r="G164" s="250"/>
      <c r="H164" s="251" t="s">
        <v>22</v>
      </c>
      <c r="I164" s="253"/>
      <c r="J164" s="250"/>
      <c r="K164" s="250"/>
      <c r="L164" s="254"/>
      <c r="M164" s="255"/>
      <c r="N164" s="256"/>
      <c r="O164" s="256"/>
      <c r="P164" s="256"/>
      <c r="Q164" s="256"/>
      <c r="R164" s="256"/>
      <c r="S164" s="256"/>
      <c r="T164" s="25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8" t="s">
        <v>156</v>
      </c>
      <c r="AU164" s="258" t="s">
        <v>85</v>
      </c>
      <c r="AV164" s="13" t="s">
        <v>23</v>
      </c>
      <c r="AW164" s="13" t="s">
        <v>38</v>
      </c>
      <c r="AX164" s="13" t="s">
        <v>77</v>
      </c>
      <c r="AY164" s="258" t="s">
        <v>140</v>
      </c>
    </row>
    <row r="165" s="14" customFormat="1">
      <c r="A165" s="14"/>
      <c r="B165" s="259"/>
      <c r="C165" s="260"/>
      <c r="D165" s="244" t="s">
        <v>156</v>
      </c>
      <c r="E165" s="261" t="s">
        <v>22</v>
      </c>
      <c r="F165" s="262" t="s">
        <v>158</v>
      </c>
      <c r="G165" s="260"/>
      <c r="H165" s="263">
        <v>48.5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9" t="s">
        <v>156</v>
      </c>
      <c r="AU165" s="269" t="s">
        <v>85</v>
      </c>
      <c r="AV165" s="14" t="s">
        <v>85</v>
      </c>
      <c r="AW165" s="14" t="s">
        <v>38</v>
      </c>
      <c r="AX165" s="14" t="s">
        <v>77</v>
      </c>
      <c r="AY165" s="269" t="s">
        <v>140</v>
      </c>
    </row>
    <row r="166" s="15" customFormat="1">
      <c r="A166" s="15"/>
      <c r="B166" s="270"/>
      <c r="C166" s="271"/>
      <c r="D166" s="244" t="s">
        <v>156</v>
      </c>
      <c r="E166" s="272" t="s">
        <v>22</v>
      </c>
      <c r="F166" s="273" t="s">
        <v>159</v>
      </c>
      <c r="G166" s="271"/>
      <c r="H166" s="274">
        <v>48.5</v>
      </c>
      <c r="I166" s="275"/>
      <c r="J166" s="271"/>
      <c r="K166" s="271"/>
      <c r="L166" s="276"/>
      <c r="M166" s="277"/>
      <c r="N166" s="278"/>
      <c r="O166" s="278"/>
      <c r="P166" s="278"/>
      <c r="Q166" s="278"/>
      <c r="R166" s="278"/>
      <c r="S166" s="278"/>
      <c r="T166" s="279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80" t="s">
        <v>156</v>
      </c>
      <c r="AU166" s="280" t="s">
        <v>85</v>
      </c>
      <c r="AV166" s="15" t="s">
        <v>146</v>
      </c>
      <c r="AW166" s="15" t="s">
        <v>38</v>
      </c>
      <c r="AX166" s="15" t="s">
        <v>23</v>
      </c>
      <c r="AY166" s="280" t="s">
        <v>140</v>
      </c>
    </row>
    <row r="167" s="12" customFormat="1" ht="22.8" customHeight="1">
      <c r="A167" s="12"/>
      <c r="B167" s="214"/>
      <c r="C167" s="215"/>
      <c r="D167" s="216" t="s">
        <v>76</v>
      </c>
      <c r="E167" s="228" t="s">
        <v>207</v>
      </c>
      <c r="F167" s="228" t="s">
        <v>236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P168+P175+P181</f>
        <v>0</v>
      </c>
      <c r="Q167" s="222"/>
      <c r="R167" s="223">
        <f>R168+R175+R181</f>
        <v>0.090694999999999998</v>
      </c>
      <c r="S167" s="222"/>
      <c r="T167" s="224">
        <f>T168+T175+T181</f>
        <v>1.6657484999999999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23</v>
      </c>
      <c r="AT167" s="226" t="s">
        <v>76</v>
      </c>
      <c r="AU167" s="226" t="s">
        <v>23</v>
      </c>
      <c r="AY167" s="225" t="s">
        <v>140</v>
      </c>
      <c r="BK167" s="227">
        <f>BK168+BK175+BK181</f>
        <v>0</v>
      </c>
    </row>
    <row r="168" s="12" customFormat="1" ht="20.88" customHeight="1">
      <c r="A168" s="12"/>
      <c r="B168" s="214"/>
      <c r="C168" s="215"/>
      <c r="D168" s="216" t="s">
        <v>76</v>
      </c>
      <c r="E168" s="228" t="s">
        <v>237</v>
      </c>
      <c r="F168" s="228" t="s">
        <v>238</v>
      </c>
      <c r="G168" s="215"/>
      <c r="H168" s="215"/>
      <c r="I168" s="218"/>
      <c r="J168" s="229">
        <f>BK168</f>
        <v>0</v>
      </c>
      <c r="K168" s="215"/>
      <c r="L168" s="220"/>
      <c r="M168" s="221"/>
      <c r="N168" s="222"/>
      <c r="O168" s="222"/>
      <c r="P168" s="223">
        <f>SUM(P169:P174)</f>
        <v>0</v>
      </c>
      <c r="Q168" s="222"/>
      <c r="R168" s="223">
        <f>SUM(R169:R174)</f>
        <v>0.090694999999999998</v>
      </c>
      <c r="S168" s="222"/>
      <c r="T168" s="224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23</v>
      </c>
      <c r="AT168" s="226" t="s">
        <v>76</v>
      </c>
      <c r="AU168" s="226" t="s">
        <v>85</v>
      </c>
      <c r="AY168" s="225" t="s">
        <v>140</v>
      </c>
      <c r="BK168" s="227">
        <f>SUM(BK169:BK174)</f>
        <v>0</v>
      </c>
    </row>
    <row r="169" s="2" customFormat="1" ht="16.5" customHeight="1">
      <c r="A169" s="39"/>
      <c r="B169" s="40"/>
      <c r="C169" s="230" t="s">
        <v>239</v>
      </c>
      <c r="D169" s="230" t="s">
        <v>142</v>
      </c>
      <c r="E169" s="231" t="s">
        <v>240</v>
      </c>
      <c r="F169" s="232" t="s">
        <v>241</v>
      </c>
      <c r="G169" s="233" t="s">
        <v>145</v>
      </c>
      <c r="H169" s="234">
        <v>194</v>
      </c>
      <c r="I169" s="235"/>
      <c r="J169" s="236">
        <f>ROUND(I169*H169,2)</f>
        <v>0</v>
      </c>
      <c r="K169" s="237"/>
      <c r="L169" s="45"/>
      <c r="M169" s="238" t="s">
        <v>22</v>
      </c>
      <c r="N169" s="239" t="s">
        <v>48</v>
      </c>
      <c r="O169" s="85"/>
      <c r="P169" s="240">
        <f>O169*H169</f>
        <v>0</v>
      </c>
      <c r="Q169" s="240">
        <v>0.00046749999999999998</v>
      </c>
      <c r="R169" s="240">
        <f>Q169*H169</f>
        <v>0.090694999999999998</v>
      </c>
      <c r="S169" s="240">
        <v>0</v>
      </c>
      <c r="T169" s="24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2" t="s">
        <v>146</v>
      </c>
      <c r="AT169" s="242" t="s">
        <v>142</v>
      </c>
      <c r="AU169" s="242" t="s">
        <v>93</v>
      </c>
      <c r="AY169" s="18" t="s">
        <v>140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8" t="s">
        <v>23</v>
      </c>
      <c r="BK169" s="243">
        <f>ROUND(I169*H169,2)</f>
        <v>0</v>
      </c>
      <c r="BL169" s="18" t="s">
        <v>146</v>
      </c>
      <c r="BM169" s="242" t="s">
        <v>242</v>
      </c>
    </row>
    <row r="170" s="2" customFormat="1">
      <c r="A170" s="39"/>
      <c r="B170" s="40"/>
      <c r="C170" s="41"/>
      <c r="D170" s="244" t="s">
        <v>148</v>
      </c>
      <c r="E170" s="41"/>
      <c r="F170" s="245" t="s">
        <v>243</v>
      </c>
      <c r="G170" s="41"/>
      <c r="H170" s="41"/>
      <c r="I170" s="149"/>
      <c r="J170" s="41"/>
      <c r="K170" s="41"/>
      <c r="L170" s="45"/>
      <c r="M170" s="246"/>
      <c r="N170" s="247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148</v>
      </c>
      <c r="AU170" s="18" t="s">
        <v>93</v>
      </c>
    </row>
    <row r="171" s="2" customFormat="1">
      <c r="A171" s="39"/>
      <c r="B171" s="40"/>
      <c r="C171" s="41"/>
      <c r="D171" s="244" t="s">
        <v>150</v>
      </c>
      <c r="E171" s="41"/>
      <c r="F171" s="248" t="s">
        <v>244</v>
      </c>
      <c r="G171" s="41"/>
      <c r="H171" s="41"/>
      <c r="I171" s="149"/>
      <c r="J171" s="41"/>
      <c r="K171" s="41"/>
      <c r="L171" s="45"/>
      <c r="M171" s="246"/>
      <c r="N171" s="247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150</v>
      </c>
      <c r="AU171" s="18" t="s">
        <v>93</v>
      </c>
    </row>
    <row r="172" s="14" customFormat="1">
      <c r="A172" s="14"/>
      <c r="B172" s="259"/>
      <c r="C172" s="260"/>
      <c r="D172" s="244" t="s">
        <v>156</v>
      </c>
      <c r="E172" s="261" t="s">
        <v>22</v>
      </c>
      <c r="F172" s="262" t="s">
        <v>245</v>
      </c>
      <c r="G172" s="260"/>
      <c r="H172" s="263">
        <v>144</v>
      </c>
      <c r="I172" s="264"/>
      <c r="J172" s="260"/>
      <c r="K172" s="260"/>
      <c r="L172" s="265"/>
      <c r="M172" s="266"/>
      <c r="N172" s="267"/>
      <c r="O172" s="267"/>
      <c r="P172" s="267"/>
      <c r="Q172" s="267"/>
      <c r="R172" s="267"/>
      <c r="S172" s="267"/>
      <c r="T172" s="26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9" t="s">
        <v>156</v>
      </c>
      <c r="AU172" s="269" t="s">
        <v>93</v>
      </c>
      <c r="AV172" s="14" t="s">
        <v>85</v>
      </c>
      <c r="AW172" s="14" t="s">
        <v>38</v>
      </c>
      <c r="AX172" s="14" t="s">
        <v>77</v>
      </c>
      <c r="AY172" s="269" t="s">
        <v>140</v>
      </c>
    </row>
    <row r="173" s="14" customFormat="1">
      <c r="A173" s="14"/>
      <c r="B173" s="259"/>
      <c r="C173" s="260"/>
      <c r="D173" s="244" t="s">
        <v>156</v>
      </c>
      <c r="E173" s="261" t="s">
        <v>22</v>
      </c>
      <c r="F173" s="262" t="s">
        <v>246</v>
      </c>
      <c r="G173" s="260"/>
      <c r="H173" s="263">
        <v>50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9" t="s">
        <v>156</v>
      </c>
      <c r="AU173" s="269" t="s">
        <v>93</v>
      </c>
      <c r="AV173" s="14" t="s">
        <v>85</v>
      </c>
      <c r="AW173" s="14" t="s">
        <v>38</v>
      </c>
      <c r="AX173" s="14" t="s">
        <v>77</v>
      </c>
      <c r="AY173" s="269" t="s">
        <v>140</v>
      </c>
    </row>
    <row r="174" s="15" customFormat="1">
      <c r="A174" s="15"/>
      <c r="B174" s="270"/>
      <c r="C174" s="271"/>
      <c r="D174" s="244" t="s">
        <v>156</v>
      </c>
      <c r="E174" s="272" t="s">
        <v>22</v>
      </c>
      <c r="F174" s="273" t="s">
        <v>159</v>
      </c>
      <c r="G174" s="271"/>
      <c r="H174" s="274">
        <v>194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0" t="s">
        <v>156</v>
      </c>
      <c r="AU174" s="280" t="s">
        <v>93</v>
      </c>
      <c r="AV174" s="15" t="s">
        <v>146</v>
      </c>
      <c r="AW174" s="15" t="s">
        <v>38</v>
      </c>
      <c r="AX174" s="15" t="s">
        <v>23</v>
      </c>
      <c r="AY174" s="280" t="s">
        <v>140</v>
      </c>
    </row>
    <row r="175" s="12" customFormat="1" ht="20.88" customHeight="1">
      <c r="A175" s="12"/>
      <c r="B175" s="214"/>
      <c r="C175" s="215"/>
      <c r="D175" s="216" t="s">
        <v>76</v>
      </c>
      <c r="E175" s="228" t="s">
        <v>247</v>
      </c>
      <c r="F175" s="228" t="s">
        <v>248</v>
      </c>
      <c r="G175" s="215"/>
      <c r="H175" s="215"/>
      <c r="I175" s="218"/>
      <c r="J175" s="229">
        <f>BK175</f>
        <v>0</v>
      </c>
      <c r="K175" s="215"/>
      <c r="L175" s="220"/>
      <c r="M175" s="221"/>
      <c r="N175" s="222"/>
      <c r="O175" s="222"/>
      <c r="P175" s="223">
        <f>SUM(P176:P180)</f>
        <v>0</v>
      </c>
      <c r="Q175" s="222"/>
      <c r="R175" s="223">
        <f>SUM(R176:R180)</f>
        <v>0</v>
      </c>
      <c r="S175" s="222"/>
      <c r="T175" s="224">
        <f>SUM(T176:T180)</f>
        <v>1.6657484999999999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5" t="s">
        <v>23</v>
      </c>
      <c r="AT175" s="226" t="s">
        <v>76</v>
      </c>
      <c r="AU175" s="226" t="s">
        <v>85</v>
      </c>
      <c r="AY175" s="225" t="s">
        <v>140</v>
      </c>
      <c r="BK175" s="227">
        <f>SUM(BK176:BK180)</f>
        <v>0</v>
      </c>
    </row>
    <row r="176" s="2" customFormat="1" ht="16.5" customHeight="1">
      <c r="A176" s="39"/>
      <c r="B176" s="40"/>
      <c r="C176" s="230" t="s">
        <v>8</v>
      </c>
      <c r="D176" s="230" t="s">
        <v>142</v>
      </c>
      <c r="E176" s="231" t="s">
        <v>249</v>
      </c>
      <c r="F176" s="232" t="s">
        <v>250</v>
      </c>
      <c r="G176" s="233" t="s">
        <v>186</v>
      </c>
      <c r="H176" s="234">
        <v>256.26900000000001</v>
      </c>
      <c r="I176" s="235"/>
      <c r="J176" s="236">
        <f>ROUND(I176*H176,2)</f>
        <v>0</v>
      </c>
      <c r="K176" s="237"/>
      <c r="L176" s="45"/>
      <c r="M176" s="238" t="s">
        <v>22</v>
      </c>
      <c r="N176" s="239" t="s">
        <v>48</v>
      </c>
      <c r="O176" s="85"/>
      <c r="P176" s="240">
        <f>O176*H176</f>
        <v>0</v>
      </c>
      <c r="Q176" s="240">
        <v>0</v>
      </c>
      <c r="R176" s="240">
        <f>Q176*H176</f>
        <v>0</v>
      </c>
      <c r="S176" s="240">
        <v>0.0064999999999999997</v>
      </c>
      <c r="T176" s="241">
        <f>S176*H176</f>
        <v>1.6657484999999999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2" t="s">
        <v>146</v>
      </c>
      <c r="AT176" s="242" t="s">
        <v>142</v>
      </c>
      <c r="AU176" s="242" t="s">
        <v>93</v>
      </c>
      <c r="AY176" s="18" t="s">
        <v>140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8" t="s">
        <v>23</v>
      </c>
      <c r="BK176" s="243">
        <f>ROUND(I176*H176,2)</f>
        <v>0</v>
      </c>
      <c r="BL176" s="18" t="s">
        <v>146</v>
      </c>
      <c r="BM176" s="242" t="s">
        <v>251</v>
      </c>
    </row>
    <row r="177" s="2" customFormat="1">
      <c r="A177" s="39"/>
      <c r="B177" s="40"/>
      <c r="C177" s="41"/>
      <c r="D177" s="244" t="s">
        <v>148</v>
      </c>
      <c r="E177" s="41"/>
      <c r="F177" s="245" t="s">
        <v>252</v>
      </c>
      <c r="G177" s="41"/>
      <c r="H177" s="41"/>
      <c r="I177" s="149"/>
      <c r="J177" s="41"/>
      <c r="K177" s="41"/>
      <c r="L177" s="45"/>
      <c r="M177" s="246"/>
      <c r="N177" s="247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148</v>
      </c>
      <c r="AU177" s="18" t="s">
        <v>93</v>
      </c>
    </row>
    <row r="178" s="14" customFormat="1">
      <c r="A178" s="14"/>
      <c r="B178" s="259"/>
      <c r="C178" s="260"/>
      <c r="D178" s="244" t="s">
        <v>156</v>
      </c>
      <c r="E178" s="261" t="s">
        <v>22</v>
      </c>
      <c r="F178" s="262" t="s">
        <v>190</v>
      </c>
      <c r="G178" s="260"/>
      <c r="H178" s="263">
        <v>75.052999999999997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9" t="s">
        <v>156</v>
      </c>
      <c r="AU178" s="269" t="s">
        <v>93</v>
      </c>
      <c r="AV178" s="14" t="s">
        <v>85</v>
      </c>
      <c r="AW178" s="14" t="s">
        <v>38</v>
      </c>
      <c r="AX178" s="14" t="s">
        <v>77</v>
      </c>
      <c r="AY178" s="269" t="s">
        <v>140</v>
      </c>
    </row>
    <row r="179" s="14" customFormat="1">
      <c r="A179" s="14"/>
      <c r="B179" s="259"/>
      <c r="C179" s="260"/>
      <c r="D179" s="244" t="s">
        <v>156</v>
      </c>
      <c r="E179" s="261" t="s">
        <v>22</v>
      </c>
      <c r="F179" s="262" t="s">
        <v>191</v>
      </c>
      <c r="G179" s="260"/>
      <c r="H179" s="263">
        <v>181.21600000000001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9" t="s">
        <v>156</v>
      </c>
      <c r="AU179" s="269" t="s">
        <v>93</v>
      </c>
      <c r="AV179" s="14" t="s">
        <v>85</v>
      </c>
      <c r="AW179" s="14" t="s">
        <v>38</v>
      </c>
      <c r="AX179" s="14" t="s">
        <v>77</v>
      </c>
      <c r="AY179" s="269" t="s">
        <v>140</v>
      </c>
    </row>
    <row r="180" s="15" customFormat="1">
      <c r="A180" s="15"/>
      <c r="B180" s="270"/>
      <c r="C180" s="271"/>
      <c r="D180" s="244" t="s">
        <v>156</v>
      </c>
      <c r="E180" s="272" t="s">
        <v>22</v>
      </c>
      <c r="F180" s="273" t="s">
        <v>159</v>
      </c>
      <c r="G180" s="271"/>
      <c r="H180" s="274">
        <v>256.26900000000001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0" t="s">
        <v>156</v>
      </c>
      <c r="AU180" s="280" t="s">
        <v>93</v>
      </c>
      <c r="AV180" s="15" t="s">
        <v>146</v>
      </c>
      <c r="AW180" s="15" t="s">
        <v>38</v>
      </c>
      <c r="AX180" s="15" t="s">
        <v>23</v>
      </c>
      <c r="AY180" s="280" t="s">
        <v>140</v>
      </c>
    </row>
    <row r="181" s="12" customFormat="1" ht="20.88" customHeight="1">
      <c r="A181" s="12"/>
      <c r="B181" s="214"/>
      <c r="C181" s="215"/>
      <c r="D181" s="216" t="s">
        <v>76</v>
      </c>
      <c r="E181" s="228" t="s">
        <v>253</v>
      </c>
      <c r="F181" s="228" t="s">
        <v>254</v>
      </c>
      <c r="G181" s="215"/>
      <c r="H181" s="215"/>
      <c r="I181" s="218"/>
      <c r="J181" s="229">
        <f>BK181</f>
        <v>0</v>
      </c>
      <c r="K181" s="215"/>
      <c r="L181" s="220"/>
      <c r="M181" s="221"/>
      <c r="N181" s="222"/>
      <c r="O181" s="222"/>
      <c r="P181" s="223">
        <f>SUM(P182:P190)</f>
        <v>0</v>
      </c>
      <c r="Q181" s="222"/>
      <c r="R181" s="223">
        <f>SUM(R182:R190)</f>
        <v>0</v>
      </c>
      <c r="S181" s="222"/>
      <c r="T181" s="224">
        <f>SUM(T182:T190)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5" t="s">
        <v>23</v>
      </c>
      <c r="AT181" s="226" t="s">
        <v>76</v>
      </c>
      <c r="AU181" s="226" t="s">
        <v>85</v>
      </c>
      <c r="AY181" s="225" t="s">
        <v>140</v>
      </c>
      <c r="BK181" s="227">
        <f>SUM(BK182:BK190)</f>
        <v>0</v>
      </c>
    </row>
    <row r="182" s="2" customFormat="1" ht="16.5" customHeight="1">
      <c r="A182" s="39"/>
      <c r="B182" s="40"/>
      <c r="C182" s="230" t="s">
        <v>255</v>
      </c>
      <c r="D182" s="230" t="s">
        <v>142</v>
      </c>
      <c r="E182" s="231" t="s">
        <v>256</v>
      </c>
      <c r="F182" s="232" t="s">
        <v>257</v>
      </c>
      <c r="G182" s="233" t="s">
        <v>145</v>
      </c>
      <c r="H182" s="234">
        <v>48.5</v>
      </c>
      <c r="I182" s="235"/>
      <c r="J182" s="236">
        <f>ROUND(I182*H182,2)</f>
        <v>0</v>
      </c>
      <c r="K182" s="237"/>
      <c r="L182" s="45"/>
      <c r="M182" s="238" t="s">
        <v>22</v>
      </c>
      <c r="N182" s="239" t="s">
        <v>48</v>
      </c>
      <c r="O182" s="85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2" t="s">
        <v>146</v>
      </c>
      <c r="AT182" s="242" t="s">
        <v>142</v>
      </c>
      <c r="AU182" s="242" t="s">
        <v>93</v>
      </c>
      <c r="AY182" s="18" t="s">
        <v>140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8" t="s">
        <v>23</v>
      </c>
      <c r="BK182" s="243">
        <f>ROUND(I182*H182,2)</f>
        <v>0</v>
      </c>
      <c r="BL182" s="18" t="s">
        <v>146</v>
      </c>
      <c r="BM182" s="242" t="s">
        <v>258</v>
      </c>
    </row>
    <row r="183" s="2" customFormat="1">
      <c r="A183" s="39"/>
      <c r="B183" s="40"/>
      <c r="C183" s="41"/>
      <c r="D183" s="244" t="s">
        <v>148</v>
      </c>
      <c r="E183" s="41"/>
      <c r="F183" s="245" t="s">
        <v>259</v>
      </c>
      <c r="G183" s="41"/>
      <c r="H183" s="41"/>
      <c r="I183" s="149"/>
      <c r="J183" s="41"/>
      <c r="K183" s="41"/>
      <c r="L183" s="45"/>
      <c r="M183" s="246"/>
      <c r="N183" s="247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148</v>
      </c>
      <c r="AU183" s="18" t="s">
        <v>93</v>
      </c>
    </row>
    <row r="184" s="2" customFormat="1">
      <c r="A184" s="39"/>
      <c r="B184" s="40"/>
      <c r="C184" s="41"/>
      <c r="D184" s="244" t="s">
        <v>150</v>
      </c>
      <c r="E184" s="41"/>
      <c r="F184" s="248" t="s">
        <v>260</v>
      </c>
      <c r="G184" s="41"/>
      <c r="H184" s="41"/>
      <c r="I184" s="149"/>
      <c r="J184" s="41"/>
      <c r="K184" s="41"/>
      <c r="L184" s="45"/>
      <c r="M184" s="246"/>
      <c r="N184" s="247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150</v>
      </c>
      <c r="AU184" s="18" t="s">
        <v>93</v>
      </c>
    </row>
    <row r="185" s="13" customFormat="1">
      <c r="A185" s="13"/>
      <c r="B185" s="249"/>
      <c r="C185" s="250"/>
      <c r="D185" s="244" t="s">
        <v>156</v>
      </c>
      <c r="E185" s="251" t="s">
        <v>22</v>
      </c>
      <c r="F185" s="252" t="s">
        <v>261</v>
      </c>
      <c r="G185" s="250"/>
      <c r="H185" s="251" t="s">
        <v>22</v>
      </c>
      <c r="I185" s="253"/>
      <c r="J185" s="250"/>
      <c r="K185" s="250"/>
      <c r="L185" s="254"/>
      <c r="M185" s="255"/>
      <c r="N185" s="256"/>
      <c r="O185" s="256"/>
      <c r="P185" s="256"/>
      <c r="Q185" s="256"/>
      <c r="R185" s="256"/>
      <c r="S185" s="256"/>
      <c r="T185" s="25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8" t="s">
        <v>156</v>
      </c>
      <c r="AU185" s="258" t="s">
        <v>93</v>
      </c>
      <c r="AV185" s="13" t="s">
        <v>23</v>
      </c>
      <c r="AW185" s="13" t="s">
        <v>38</v>
      </c>
      <c r="AX185" s="13" t="s">
        <v>77</v>
      </c>
      <c r="AY185" s="258" t="s">
        <v>140</v>
      </c>
    </row>
    <row r="186" s="14" customFormat="1">
      <c r="A186" s="14"/>
      <c r="B186" s="259"/>
      <c r="C186" s="260"/>
      <c r="D186" s="244" t="s">
        <v>156</v>
      </c>
      <c r="E186" s="261" t="s">
        <v>22</v>
      </c>
      <c r="F186" s="262" t="s">
        <v>158</v>
      </c>
      <c r="G186" s="260"/>
      <c r="H186" s="263">
        <v>48.5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9" t="s">
        <v>156</v>
      </c>
      <c r="AU186" s="269" t="s">
        <v>93</v>
      </c>
      <c r="AV186" s="14" t="s">
        <v>85</v>
      </c>
      <c r="AW186" s="14" t="s">
        <v>38</v>
      </c>
      <c r="AX186" s="14" t="s">
        <v>77</v>
      </c>
      <c r="AY186" s="269" t="s">
        <v>140</v>
      </c>
    </row>
    <row r="187" s="15" customFormat="1">
      <c r="A187" s="15"/>
      <c r="B187" s="270"/>
      <c r="C187" s="271"/>
      <c r="D187" s="244" t="s">
        <v>156</v>
      </c>
      <c r="E187" s="272" t="s">
        <v>22</v>
      </c>
      <c r="F187" s="273" t="s">
        <v>159</v>
      </c>
      <c r="G187" s="271"/>
      <c r="H187" s="274">
        <v>48.5</v>
      </c>
      <c r="I187" s="275"/>
      <c r="J187" s="271"/>
      <c r="K187" s="271"/>
      <c r="L187" s="276"/>
      <c r="M187" s="277"/>
      <c r="N187" s="278"/>
      <c r="O187" s="278"/>
      <c r="P187" s="278"/>
      <c r="Q187" s="278"/>
      <c r="R187" s="278"/>
      <c r="S187" s="278"/>
      <c r="T187" s="279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80" t="s">
        <v>156</v>
      </c>
      <c r="AU187" s="280" t="s">
        <v>93</v>
      </c>
      <c r="AV187" s="15" t="s">
        <v>146</v>
      </c>
      <c r="AW187" s="15" t="s">
        <v>38</v>
      </c>
      <c r="AX187" s="15" t="s">
        <v>23</v>
      </c>
      <c r="AY187" s="280" t="s">
        <v>140</v>
      </c>
    </row>
    <row r="188" s="2" customFormat="1" ht="16.5" customHeight="1">
      <c r="A188" s="39"/>
      <c r="B188" s="40"/>
      <c r="C188" s="230" t="s">
        <v>262</v>
      </c>
      <c r="D188" s="230" t="s">
        <v>142</v>
      </c>
      <c r="E188" s="231" t="s">
        <v>263</v>
      </c>
      <c r="F188" s="232" t="s">
        <v>264</v>
      </c>
      <c r="G188" s="233" t="s">
        <v>145</v>
      </c>
      <c r="H188" s="234">
        <v>50</v>
      </c>
      <c r="I188" s="235"/>
      <c r="J188" s="236">
        <f>ROUND(I188*H188,2)</f>
        <v>0</v>
      </c>
      <c r="K188" s="237"/>
      <c r="L188" s="45"/>
      <c r="M188" s="238" t="s">
        <v>22</v>
      </c>
      <c r="N188" s="239" t="s">
        <v>48</v>
      </c>
      <c r="O188" s="85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2" t="s">
        <v>146</v>
      </c>
      <c r="AT188" s="242" t="s">
        <v>142</v>
      </c>
      <c r="AU188" s="242" t="s">
        <v>93</v>
      </c>
      <c r="AY188" s="18" t="s">
        <v>140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8" t="s">
        <v>23</v>
      </c>
      <c r="BK188" s="243">
        <f>ROUND(I188*H188,2)</f>
        <v>0</v>
      </c>
      <c r="BL188" s="18" t="s">
        <v>146</v>
      </c>
      <c r="BM188" s="242" t="s">
        <v>265</v>
      </c>
    </row>
    <row r="189" s="2" customFormat="1">
      <c r="A189" s="39"/>
      <c r="B189" s="40"/>
      <c r="C189" s="41"/>
      <c r="D189" s="244" t="s">
        <v>148</v>
      </c>
      <c r="E189" s="41"/>
      <c r="F189" s="245" t="s">
        <v>266</v>
      </c>
      <c r="G189" s="41"/>
      <c r="H189" s="41"/>
      <c r="I189" s="149"/>
      <c r="J189" s="41"/>
      <c r="K189" s="41"/>
      <c r="L189" s="45"/>
      <c r="M189" s="246"/>
      <c r="N189" s="247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148</v>
      </c>
      <c r="AU189" s="18" t="s">
        <v>93</v>
      </c>
    </row>
    <row r="190" s="2" customFormat="1">
      <c r="A190" s="39"/>
      <c r="B190" s="40"/>
      <c r="C190" s="41"/>
      <c r="D190" s="244" t="s">
        <v>150</v>
      </c>
      <c r="E190" s="41"/>
      <c r="F190" s="248" t="s">
        <v>267</v>
      </c>
      <c r="G190" s="41"/>
      <c r="H190" s="41"/>
      <c r="I190" s="149"/>
      <c r="J190" s="41"/>
      <c r="K190" s="41"/>
      <c r="L190" s="45"/>
      <c r="M190" s="246"/>
      <c r="N190" s="247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150</v>
      </c>
      <c r="AU190" s="18" t="s">
        <v>93</v>
      </c>
    </row>
    <row r="191" s="12" customFormat="1" ht="22.8" customHeight="1">
      <c r="A191" s="12"/>
      <c r="B191" s="214"/>
      <c r="C191" s="215"/>
      <c r="D191" s="216" t="s">
        <v>76</v>
      </c>
      <c r="E191" s="228" t="s">
        <v>268</v>
      </c>
      <c r="F191" s="228" t="s">
        <v>269</v>
      </c>
      <c r="G191" s="215"/>
      <c r="H191" s="215"/>
      <c r="I191" s="218"/>
      <c r="J191" s="229">
        <f>BK191</f>
        <v>0</v>
      </c>
      <c r="K191" s="215"/>
      <c r="L191" s="220"/>
      <c r="M191" s="221"/>
      <c r="N191" s="222"/>
      <c r="O191" s="222"/>
      <c r="P191" s="223">
        <f>SUM(P192:P201)</f>
        <v>0</v>
      </c>
      <c r="Q191" s="222"/>
      <c r="R191" s="223">
        <f>SUM(R192:R201)</f>
        <v>0</v>
      </c>
      <c r="S191" s="222"/>
      <c r="T191" s="224">
        <f>SUM(T192:T201)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5" t="s">
        <v>23</v>
      </c>
      <c r="AT191" s="226" t="s">
        <v>76</v>
      </c>
      <c r="AU191" s="226" t="s">
        <v>23</v>
      </c>
      <c r="AY191" s="225" t="s">
        <v>140</v>
      </c>
      <c r="BK191" s="227">
        <f>SUM(BK192:BK201)</f>
        <v>0</v>
      </c>
    </row>
    <row r="192" s="2" customFormat="1" ht="16.5" customHeight="1">
      <c r="A192" s="39"/>
      <c r="B192" s="40"/>
      <c r="C192" s="230" t="s">
        <v>270</v>
      </c>
      <c r="D192" s="230" t="s">
        <v>142</v>
      </c>
      <c r="E192" s="231" t="s">
        <v>271</v>
      </c>
      <c r="F192" s="232" t="s">
        <v>272</v>
      </c>
      <c r="G192" s="233" t="s">
        <v>179</v>
      </c>
      <c r="H192" s="234">
        <v>88.113</v>
      </c>
      <c r="I192" s="235"/>
      <c r="J192" s="236">
        <f>ROUND(I192*H192,2)</f>
        <v>0</v>
      </c>
      <c r="K192" s="237"/>
      <c r="L192" s="45"/>
      <c r="M192" s="238" t="s">
        <v>22</v>
      </c>
      <c r="N192" s="239" t="s">
        <v>48</v>
      </c>
      <c r="O192" s="85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2" t="s">
        <v>146</v>
      </c>
      <c r="AT192" s="242" t="s">
        <v>142</v>
      </c>
      <c r="AU192" s="242" t="s">
        <v>85</v>
      </c>
      <c r="AY192" s="18" t="s">
        <v>140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8" t="s">
        <v>23</v>
      </c>
      <c r="BK192" s="243">
        <f>ROUND(I192*H192,2)</f>
        <v>0</v>
      </c>
      <c r="BL192" s="18" t="s">
        <v>146</v>
      </c>
      <c r="BM192" s="242" t="s">
        <v>273</v>
      </c>
    </row>
    <row r="193" s="2" customFormat="1">
      <c r="A193" s="39"/>
      <c r="B193" s="40"/>
      <c r="C193" s="41"/>
      <c r="D193" s="244" t="s">
        <v>148</v>
      </c>
      <c r="E193" s="41"/>
      <c r="F193" s="245" t="s">
        <v>274</v>
      </c>
      <c r="G193" s="41"/>
      <c r="H193" s="41"/>
      <c r="I193" s="149"/>
      <c r="J193" s="41"/>
      <c r="K193" s="41"/>
      <c r="L193" s="45"/>
      <c r="M193" s="246"/>
      <c r="N193" s="247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148</v>
      </c>
      <c r="AU193" s="18" t="s">
        <v>85</v>
      </c>
    </row>
    <row r="194" s="2" customFormat="1">
      <c r="A194" s="39"/>
      <c r="B194" s="40"/>
      <c r="C194" s="41"/>
      <c r="D194" s="244" t="s">
        <v>150</v>
      </c>
      <c r="E194" s="41"/>
      <c r="F194" s="248" t="s">
        <v>275</v>
      </c>
      <c r="G194" s="41"/>
      <c r="H194" s="41"/>
      <c r="I194" s="149"/>
      <c r="J194" s="41"/>
      <c r="K194" s="41"/>
      <c r="L194" s="45"/>
      <c r="M194" s="246"/>
      <c r="N194" s="247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150</v>
      </c>
      <c r="AU194" s="18" t="s">
        <v>85</v>
      </c>
    </row>
    <row r="195" s="2" customFormat="1" ht="16.5" customHeight="1">
      <c r="A195" s="39"/>
      <c r="B195" s="40"/>
      <c r="C195" s="230" t="s">
        <v>276</v>
      </c>
      <c r="D195" s="230" t="s">
        <v>142</v>
      </c>
      <c r="E195" s="231" t="s">
        <v>277</v>
      </c>
      <c r="F195" s="232" t="s">
        <v>278</v>
      </c>
      <c r="G195" s="233" t="s">
        <v>179</v>
      </c>
      <c r="H195" s="234">
        <v>793.01700000000005</v>
      </c>
      <c r="I195" s="235"/>
      <c r="J195" s="236">
        <f>ROUND(I195*H195,2)</f>
        <v>0</v>
      </c>
      <c r="K195" s="237"/>
      <c r="L195" s="45"/>
      <c r="M195" s="238" t="s">
        <v>22</v>
      </c>
      <c r="N195" s="239" t="s">
        <v>48</v>
      </c>
      <c r="O195" s="85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2" t="s">
        <v>146</v>
      </c>
      <c r="AT195" s="242" t="s">
        <v>142</v>
      </c>
      <c r="AU195" s="242" t="s">
        <v>85</v>
      </c>
      <c r="AY195" s="18" t="s">
        <v>140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8" t="s">
        <v>23</v>
      </c>
      <c r="BK195" s="243">
        <f>ROUND(I195*H195,2)</f>
        <v>0</v>
      </c>
      <c r="BL195" s="18" t="s">
        <v>146</v>
      </c>
      <c r="BM195" s="242" t="s">
        <v>279</v>
      </c>
    </row>
    <row r="196" s="2" customFormat="1">
      <c r="A196" s="39"/>
      <c r="B196" s="40"/>
      <c r="C196" s="41"/>
      <c r="D196" s="244" t="s">
        <v>148</v>
      </c>
      <c r="E196" s="41"/>
      <c r="F196" s="245" t="s">
        <v>280</v>
      </c>
      <c r="G196" s="41"/>
      <c r="H196" s="41"/>
      <c r="I196" s="149"/>
      <c r="J196" s="41"/>
      <c r="K196" s="41"/>
      <c r="L196" s="45"/>
      <c r="M196" s="246"/>
      <c r="N196" s="247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148</v>
      </c>
      <c r="AU196" s="18" t="s">
        <v>85</v>
      </c>
    </row>
    <row r="197" s="2" customFormat="1">
      <c r="A197" s="39"/>
      <c r="B197" s="40"/>
      <c r="C197" s="41"/>
      <c r="D197" s="244" t="s">
        <v>150</v>
      </c>
      <c r="E197" s="41"/>
      <c r="F197" s="248" t="s">
        <v>275</v>
      </c>
      <c r="G197" s="41"/>
      <c r="H197" s="41"/>
      <c r="I197" s="149"/>
      <c r="J197" s="41"/>
      <c r="K197" s="41"/>
      <c r="L197" s="45"/>
      <c r="M197" s="246"/>
      <c r="N197" s="247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150</v>
      </c>
      <c r="AU197" s="18" t="s">
        <v>85</v>
      </c>
    </row>
    <row r="198" s="14" customFormat="1">
      <c r="A198" s="14"/>
      <c r="B198" s="259"/>
      <c r="C198" s="260"/>
      <c r="D198" s="244" t="s">
        <v>156</v>
      </c>
      <c r="E198" s="261" t="s">
        <v>22</v>
      </c>
      <c r="F198" s="262" t="s">
        <v>281</v>
      </c>
      <c r="G198" s="260"/>
      <c r="H198" s="263">
        <v>793.01700000000005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9" t="s">
        <v>156</v>
      </c>
      <c r="AU198" s="269" t="s">
        <v>85</v>
      </c>
      <c r="AV198" s="14" t="s">
        <v>85</v>
      </c>
      <c r="AW198" s="14" t="s">
        <v>38</v>
      </c>
      <c r="AX198" s="14" t="s">
        <v>23</v>
      </c>
      <c r="AY198" s="269" t="s">
        <v>140</v>
      </c>
    </row>
    <row r="199" s="2" customFormat="1" ht="16.5" customHeight="1">
      <c r="A199" s="39"/>
      <c r="B199" s="40"/>
      <c r="C199" s="230" t="s">
        <v>282</v>
      </c>
      <c r="D199" s="230" t="s">
        <v>142</v>
      </c>
      <c r="E199" s="231" t="s">
        <v>283</v>
      </c>
      <c r="F199" s="232" t="s">
        <v>284</v>
      </c>
      <c r="G199" s="233" t="s">
        <v>179</v>
      </c>
      <c r="H199" s="234">
        <v>88.113</v>
      </c>
      <c r="I199" s="235"/>
      <c r="J199" s="236">
        <f>ROUND(I199*H199,2)</f>
        <v>0</v>
      </c>
      <c r="K199" s="237"/>
      <c r="L199" s="45"/>
      <c r="M199" s="238" t="s">
        <v>22</v>
      </c>
      <c r="N199" s="239" t="s">
        <v>48</v>
      </c>
      <c r="O199" s="85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2" t="s">
        <v>146</v>
      </c>
      <c r="AT199" s="242" t="s">
        <v>142</v>
      </c>
      <c r="AU199" s="242" t="s">
        <v>85</v>
      </c>
      <c r="AY199" s="18" t="s">
        <v>140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8" t="s">
        <v>23</v>
      </c>
      <c r="BK199" s="243">
        <f>ROUND(I199*H199,2)</f>
        <v>0</v>
      </c>
      <c r="BL199" s="18" t="s">
        <v>146</v>
      </c>
      <c r="BM199" s="242" t="s">
        <v>285</v>
      </c>
    </row>
    <row r="200" s="2" customFormat="1">
      <c r="A200" s="39"/>
      <c r="B200" s="40"/>
      <c r="C200" s="41"/>
      <c r="D200" s="244" t="s">
        <v>148</v>
      </c>
      <c r="E200" s="41"/>
      <c r="F200" s="245" t="s">
        <v>286</v>
      </c>
      <c r="G200" s="41"/>
      <c r="H200" s="41"/>
      <c r="I200" s="149"/>
      <c r="J200" s="41"/>
      <c r="K200" s="41"/>
      <c r="L200" s="45"/>
      <c r="M200" s="246"/>
      <c r="N200" s="247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148</v>
      </c>
      <c r="AU200" s="18" t="s">
        <v>85</v>
      </c>
    </row>
    <row r="201" s="2" customFormat="1">
      <c r="A201" s="39"/>
      <c r="B201" s="40"/>
      <c r="C201" s="41"/>
      <c r="D201" s="244" t="s">
        <v>150</v>
      </c>
      <c r="E201" s="41"/>
      <c r="F201" s="248" t="s">
        <v>287</v>
      </c>
      <c r="G201" s="41"/>
      <c r="H201" s="41"/>
      <c r="I201" s="149"/>
      <c r="J201" s="41"/>
      <c r="K201" s="41"/>
      <c r="L201" s="45"/>
      <c r="M201" s="246"/>
      <c r="N201" s="247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150</v>
      </c>
      <c r="AU201" s="18" t="s">
        <v>85</v>
      </c>
    </row>
    <row r="202" s="12" customFormat="1" ht="22.8" customHeight="1">
      <c r="A202" s="12"/>
      <c r="B202" s="214"/>
      <c r="C202" s="215"/>
      <c r="D202" s="216" t="s">
        <v>76</v>
      </c>
      <c r="E202" s="228" t="s">
        <v>288</v>
      </c>
      <c r="F202" s="228" t="s">
        <v>289</v>
      </c>
      <c r="G202" s="215"/>
      <c r="H202" s="215"/>
      <c r="I202" s="218"/>
      <c r="J202" s="229">
        <f>BK202</f>
        <v>0</v>
      </c>
      <c r="K202" s="215"/>
      <c r="L202" s="220"/>
      <c r="M202" s="221"/>
      <c r="N202" s="222"/>
      <c r="O202" s="222"/>
      <c r="P202" s="223">
        <f>SUM(P203:P204)</f>
        <v>0</v>
      </c>
      <c r="Q202" s="222"/>
      <c r="R202" s="223">
        <f>SUM(R203:R204)</f>
        <v>0</v>
      </c>
      <c r="S202" s="222"/>
      <c r="T202" s="224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5" t="s">
        <v>23</v>
      </c>
      <c r="AT202" s="226" t="s">
        <v>76</v>
      </c>
      <c r="AU202" s="226" t="s">
        <v>23</v>
      </c>
      <c r="AY202" s="225" t="s">
        <v>140</v>
      </c>
      <c r="BK202" s="227">
        <f>SUM(BK203:BK204)</f>
        <v>0</v>
      </c>
    </row>
    <row r="203" s="2" customFormat="1" ht="16.5" customHeight="1">
      <c r="A203" s="39"/>
      <c r="B203" s="40"/>
      <c r="C203" s="230" t="s">
        <v>7</v>
      </c>
      <c r="D203" s="230" t="s">
        <v>142</v>
      </c>
      <c r="E203" s="231" t="s">
        <v>290</v>
      </c>
      <c r="F203" s="232" t="s">
        <v>291</v>
      </c>
      <c r="G203" s="233" t="s">
        <v>179</v>
      </c>
      <c r="H203" s="234">
        <v>89.959000000000003</v>
      </c>
      <c r="I203" s="235"/>
      <c r="J203" s="236">
        <f>ROUND(I203*H203,2)</f>
        <v>0</v>
      </c>
      <c r="K203" s="237"/>
      <c r="L203" s="45"/>
      <c r="M203" s="238" t="s">
        <v>22</v>
      </c>
      <c r="N203" s="239" t="s">
        <v>48</v>
      </c>
      <c r="O203" s="85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2" t="s">
        <v>146</v>
      </c>
      <c r="AT203" s="242" t="s">
        <v>142</v>
      </c>
      <c r="AU203" s="242" t="s">
        <v>85</v>
      </c>
      <c r="AY203" s="18" t="s">
        <v>140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8" t="s">
        <v>23</v>
      </c>
      <c r="BK203" s="243">
        <f>ROUND(I203*H203,2)</f>
        <v>0</v>
      </c>
      <c r="BL203" s="18" t="s">
        <v>146</v>
      </c>
      <c r="BM203" s="242" t="s">
        <v>292</v>
      </c>
    </row>
    <row r="204" s="2" customFormat="1">
      <c r="A204" s="39"/>
      <c r="B204" s="40"/>
      <c r="C204" s="41"/>
      <c r="D204" s="244" t="s">
        <v>148</v>
      </c>
      <c r="E204" s="41"/>
      <c r="F204" s="245" t="s">
        <v>293</v>
      </c>
      <c r="G204" s="41"/>
      <c r="H204" s="41"/>
      <c r="I204" s="149"/>
      <c r="J204" s="41"/>
      <c r="K204" s="41"/>
      <c r="L204" s="45"/>
      <c r="M204" s="246"/>
      <c r="N204" s="247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148</v>
      </c>
      <c r="AU204" s="18" t="s">
        <v>85</v>
      </c>
    </row>
    <row r="205" s="12" customFormat="1" ht="25.92" customHeight="1">
      <c r="A205" s="12"/>
      <c r="B205" s="214"/>
      <c r="C205" s="215"/>
      <c r="D205" s="216" t="s">
        <v>76</v>
      </c>
      <c r="E205" s="217" t="s">
        <v>294</v>
      </c>
      <c r="F205" s="217" t="s">
        <v>295</v>
      </c>
      <c r="G205" s="215"/>
      <c r="H205" s="215"/>
      <c r="I205" s="218"/>
      <c r="J205" s="219">
        <f>BK205</f>
        <v>0</v>
      </c>
      <c r="K205" s="215"/>
      <c r="L205" s="220"/>
      <c r="M205" s="221"/>
      <c r="N205" s="222"/>
      <c r="O205" s="222"/>
      <c r="P205" s="223">
        <f>P206+P213+P219</f>
        <v>0</v>
      </c>
      <c r="Q205" s="222"/>
      <c r="R205" s="223">
        <f>R206+R213+R219</f>
        <v>2.1340465114999998</v>
      </c>
      <c r="S205" s="222"/>
      <c r="T205" s="224">
        <f>T206+T213+T219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5" t="s">
        <v>85</v>
      </c>
      <c r="AT205" s="226" t="s">
        <v>76</v>
      </c>
      <c r="AU205" s="226" t="s">
        <v>77</v>
      </c>
      <c r="AY205" s="225" t="s">
        <v>140</v>
      </c>
      <c r="BK205" s="227">
        <f>BK206+BK213+BK219</f>
        <v>0</v>
      </c>
    </row>
    <row r="206" s="12" customFormat="1" ht="22.8" customHeight="1">
      <c r="A206" s="12"/>
      <c r="B206" s="214"/>
      <c r="C206" s="215"/>
      <c r="D206" s="216" t="s">
        <v>76</v>
      </c>
      <c r="E206" s="228" t="s">
        <v>296</v>
      </c>
      <c r="F206" s="228" t="s">
        <v>297</v>
      </c>
      <c r="G206" s="215"/>
      <c r="H206" s="215"/>
      <c r="I206" s="218"/>
      <c r="J206" s="229">
        <f>BK206</f>
        <v>0</v>
      </c>
      <c r="K206" s="215"/>
      <c r="L206" s="220"/>
      <c r="M206" s="221"/>
      <c r="N206" s="222"/>
      <c r="O206" s="222"/>
      <c r="P206" s="223">
        <f>SUM(P207:P212)</f>
        <v>0</v>
      </c>
      <c r="Q206" s="222"/>
      <c r="R206" s="223">
        <f>SUM(R207:R212)</f>
        <v>2.1340465114999998</v>
      </c>
      <c r="S206" s="222"/>
      <c r="T206" s="224">
        <f>SUM(T207:T212)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5" t="s">
        <v>85</v>
      </c>
      <c r="AT206" s="226" t="s">
        <v>76</v>
      </c>
      <c r="AU206" s="226" t="s">
        <v>23</v>
      </c>
      <c r="AY206" s="225" t="s">
        <v>140</v>
      </c>
      <c r="BK206" s="227">
        <f>SUM(BK207:BK212)</f>
        <v>0</v>
      </c>
    </row>
    <row r="207" s="2" customFormat="1" ht="16.5" customHeight="1">
      <c r="A207" s="39"/>
      <c r="B207" s="40"/>
      <c r="C207" s="230" t="s">
        <v>298</v>
      </c>
      <c r="D207" s="230" t="s">
        <v>142</v>
      </c>
      <c r="E207" s="231" t="s">
        <v>299</v>
      </c>
      <c r="F207" s="232" t="s">
        <v>300</v>
      </c>
      <c r="G207" s="233" t="s">
        <v>145</v>
      </c>
      <c r="H207" s="234">
        <v>48.5</v>
      </c>
      <c r="I207" s="235"/>
      <c r="J207" s="236">
        <f>ROUND(I207*H207,2)</f>
        <v>0</v>
      </c>
      <c r="K207" s="237"/>
      <c r="L207" s="45"/>
      <c r="M207" s="238" t="s">
        <v>22</v>
      </c>
      <c r="N207" s="239" t="s">
        <v>48</v>
      </c>
      <c r="O207" s="85"/>
      <c r="P207" s="240">
        <f>O207*H207</f>
        <v>0</v>
      </c>
      <c r="Q207" s="240">
        <v>0.044000958999999999</v>
      </c>
      <c r="R207" s="240">
        <f>Q207*H207</f>
        <v>2.1340465114999998</v>
      </c>
      <c r="S207" s="240">
        <v>0</v>
      </c>
      <c r="T207" s="24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2" t="s">
        <v>255</v>
      </c>
      <c r="AT207" s="242" t="s">
        <v>142</v>
      </c>
      <c r="AU207" s="242" t="s">
        <v>85</v>
      </c>
      <c r="AY207" s="18" t="s">
        <v>140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8" t="s">
        <v>23</v>
      </c>
      <c r="BK207" s="243">
        <f>ROUND(I207*H207,2)</f>
        <v>0</v>
      </c>
      <c r="BL207" s="18" t="s">
        <v>255</v>
      </c>
      <c r="BM207" s="242" t="s">
        <v>301</v>
      </c>
    </row>
    <row r="208" s="2" customFormat="1">
      <c r="A208" s="39"/>
      <c r="B208" s="40"/>
      <c r="C208" s="41"/>
      <c r="D208" s="244" t="s">
        <v>148</v>
      </c>
      <c r="E208" s="41"/>
      <c r="F208" s="245" t="s">
        <v>302</v>
      </c>
      <c r="G208" s="41"/>
      <c r="H208" s="41"/>
      <c r="I208" s="149"/>
      <c r="J208" s="41"/>
      <c r="K208" s="41"/>
      <c r="L208" s="45"/>
      <c r="M208" s="246"/>
      <c r="N208" s="247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148</v>
      </c>
      <c r="AU208" s="18" t="s">
        <v>85</v>
      </c>
    </row>
    <row r="209" s="2" customFormat="1">
      <c r="A209" s="39"/>
      <c r="B209" s="40"/>
      <c r="C209" s="41"/>
      <c r="D209" s="244" t="s">
        <v>150</v>
      </c>
      <c r="E209" s="41"/>
      <c r="F209" s="248" t="s">
        <v>303</v>
      </c>
      <c r="G209" s="41"/>
      <c r="H209" s="41"/>
      <c r="I209" s="149"/>
      <c r="J209" s="41"/>
      <c r="K209" s="41"/>
      <c r="L209" s="45"/>
      <c r="M209" s="246"/>
      <c r="N209" s="247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150</v>
      </c>
      <c r="AU209" s="18" t="s">
        <v>85</v>
      </c>
    </row>
    <row r="210" s="13" customFormat="1">
      <c r="A210" s="13"/>
      <c r="B210" s="249"/>
      <c r="C210" s="250"/>
      <c r="D210" s="244" t="s">
        <v>156</v>
      </c>
      <c r="E210" s="251" t="s">
        <v>22</v>
      </c>
      <c r="F210" s="252" t="s">
        <v>261</v>
      </c>
      <c r="G210" s="250"/>
      <c r="H210" s="251" t="s">
        <v>22</v>
      </c>
      <c r="I210" s="253"/>
      <c r="J210" s="250"/>
      <c r="K210" s="250"/>
      <c r="L210" s="254"/>
      <c r="M210" s="255"/>
      <c r="N210" s="256"/>
      <c r="O210" s="256"/>
      <c r="P210" s="256"/>
      <c r="Q210" s="256"/>
      <c r="R210" s="256"/>
      <c r="S210" s="256"/>
      <c r="T210" s="257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8" t="s">
        <v>156</v>
      </c>
      <c r="AU210" s="258" t="s">
        <v>85</v>
      </c>
      <c r="AV210" s="13" t="s">
        <v>23</v>
      </c>
      <c r="AW210" s="13" t="s">
        <v>38</v>
      </c>
      <c r="AX210" s="13" t="s">
        <v>77</v>
      </c>
      <c r="AY210" s="258" t="s">
        <v>140</v>
      </c>
    </row>
    <row r="211" s="14" customFormat="1">
      <c r="A211" s="14"/>
      <c r="B211" s="259"/>
      <c r="C211" s="260"/>
      <c r="D211" s="244" t="s">
        <v>156</v>
      </c>
      <c r="E211" s="261" t="s">
        <v>22</v>
      </c>
      <c r="F211" s="262" t="s">
        <v>158</v>
      </c>
      <c r="G211" s="260"/>
      <c r="H211" s="263">
        <v>48.5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9" t="s">
        <v>156</v>
      </c>
      <c r="AU211" s="269" t="s">
        <v>85</v>
      </c>
      <c r="AV211" s="14" t="s">
        <v>85</v>
      </c>
      <c r="AW211" s="14" t="s">
        <v>38</v>
      </c>
      <c r="AX211" s="14" t="s">
        <v>77</v>
      </c>
      <c r="AY211" s="269" t="s">
        <v>140</v>
      </c>
    </row>
    <row r="212" s="15" customFormat="1">
      <c r="A212" s="15"/>
      <c r="B212" s="270"/>
      <c r="C212" s="271"/>
      <c r="D212" s="244" t="s">
        <v>156</v>
      </c>
      <c r="E212" s="272" t="s">
        <v>22</v>
      </c>
      <c r="F212" s="273" t="s">
        <v>159</v>
      </c>
      <c r="G212" s="271"/>
      <c r="H212" s="274">
        <v>48.5</v>
      </c>
      <c r="I212" s="275"/>
      <c r="J212" s="271"/>
      <c r="K212" s="271"/>
      <c r="L212" s="276"/>
      <c r="M212" s="277"/>
      <c r="N212" s="278"/>
      <c r="O212" s="278"/>
      <c r="P212" s="278"/>
      <c r="Q212" s="278"/>
      <c r="R212" s="278"/>
      <c r="S212" s="278"/>
      <c r="T212" s="279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0" t="s">
        <v>156</v>
      </c>
      <c r="AU212" s="280" t="s">
        <v>85</v>
      </c>
      <c r="AV212" s="15" t="s">
        <v>146</v>
      </c>
      <c r="AW212" s="15" t="s">
        <v>38</v>
      </c>
      <c r="AX212" s="15" t="s">
        <v>23</v>
      </c>
      <c r="AY212" s="280" t="s">
        <v>140</v>
      </c>
    </row>
    <row r="213" s="12" customFormat="1" ht="22.8" customHeight="1">
      <c r="A213" s="12"/>
      <c r="B213" s="214"/>
      <c r="C213" s="215"/>
      <c r="D213" s="216" t="s">
        <v>76</v>
      </c>
      <c r="E213" s="228" t="s">
        <v>304</v>
      </c>
      <c r="F213" s="228" t="s">
        <v>305</v>
      </c>
      <c r="G213" s="215"/>
      <c r="H213" s="215"/>
      <c r="I213" s="218"/>
      <c r="J213" s="229">
        <f>BK213</f>
        <v>0</v>
      </c>
      <c r="K213" s="215"/>
      <c r="L213" s="220"/>
      <c r="M213" s="221"/>
      <c r="N213" s="222"/>
      <c r="O213" s="222"/>
      <c r="P213" s="223">
        <f>SUM(P214:P218)</f>
        <v>0</v>
      </c>
      <c r="Q213" s="222"/>
      <c r="R213" s="223">
        <f>SUM(R214:R218)</f>
        <v>0</v>
      </c>
      <c r="S213" s="222"/>
      <c r="T213" s="224">
        <f>SUM(T214:T218)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5" t="s">
        <v>85</v>
      </c>
      <c r="AT213" s="226" t="s">
        <v>76</v>
      </c>
      <c r="AU213" s="226" t="s">
        <v>23</v>
      </c>
      <c r="AY213" s="225" t="s">
        <v>140</v>
      </c>
      <c r="BK213" s="227">
        <f>SUM(BK214:BK218)</f>
        <v>0</v>
      </c>
    </row>
    <row r="214" s="2" customFormat="1" ht="24" customHeight="1">
      <c r="A214" s="39"/>
      <c r="B214" s="40"/>
      <c r="C214" s="230" t="s">
        <v>306</v>
      </c>
      <c r="D214" s="230" t="s">
        <v>142</v>
      </c>
      <c r="E214" s="231" t="s">
        <v>307</v>
      </c>
      <c r="F214" s="232" t="s">
        <v>308</v>
      </c>
      <c r="G214" s="233" t="s">
        <v>186</v>
      </c>
      <c r="H214" s="234">
        <v>256.26900000000001</v>
      </c>
      <c r="I214" s="235"/>
      <c r="J214" s="236">
        <f>ROUND(I214*H214,2)</f>
        <v>0</v>
      </c>
      <c r="K214" s="237"/>
      <c r="L214" s="45"/>
      <c r="M214" s="238" t="s">
        <v>22</v>
      </c>
      <c r="N214" s="239" t="s">
        <v>48</v>
      </c>
      <c r="O214" s="85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2" t="s">
        <v>255</v>
      </c>
      <c r="AT214" s="242" t="s">
        <v>142</v>
      </c>
      <c r="AU214" s="242" t="s">
        <v>85</v>
      </c>
      <c r="AY214" s="18" t="s">
        <v>140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8" t="s">
        <v>23</v>
      </c>
      <c r="BK214" s="243">
        <f>ROUND(I214*H214,2)</f>
        <v>0</v>
      </c>
      <c r="BL214" s="18" t="s">
        <v>255</v>
      </c>
      <c r="BM214" s="242" t="s">
        <v>309</v>
      </c>
    </row>
    <row r="215" s="2" customFormat="1">
      <c r="A215" s="39"/>
      <c r="B215" s="40"/>
      <c r="C215" s="41"/>
      <c r="D215" s="244" t="s">
        <v>148</v>
      </c>
      <c r="E215" s="41"/>
      <c r="F215" s="245" t="s">
        <v>310</v>
      </c>
      <c r="G215" s="41"/>
      <c r="H215" s="41"/>
      <c r="I215" s="149"/>
      <c r="J215" s="41"/>
      <c r="K215" s="41"/>
      <c r="L215" s="45"/>
      <c r="M215" s="246"/>
      <c r="N215" s="247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148</v>
      </c>
      <c r="AU215" s="18" t="s">
        <v>85</v>
      </c>
    </row>
    <row r="216" s="2" customFormat="1" ht="16.5" customHeight="1">
      <c r="A216" s="39"/>
      <c r="B216" s="40"/>
      <c r="C216" s="230" t="s">
        <v>311</v>
      </c>
      <c r="D216" s="230" t="s">
        <v>142</v>
      </c>
      <c r="E216" s="231" t="s">
        <v>312</v>
      </c>
      <c r="F216" s="232" t="s">
        <v>313</v>
      </c>
      <c r="G216" s="233" t="s">
        <v>145</v>
      </c>
      <c r="H216" s="234">
        <v>48.5</v>
      </c>
      <c r="I216" s="235"/>
      <c r="J216" s="236">
        <f>ROUND(I216*H216,2)</f>
        <v>0</v>
      </c>
      <c r="K216" s="237"/>
      <c r="L216" s="45"/>
      <c r="M216" s="238" t="s">
        <v>22</v>
      </c>
      <c r="N216" s="239" t="s">
        <v>48</v>
      </c>
      <c r="O216" s="85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2" t="s">
        <v>255</v>
      </c>
      <c r="AT216" s="242" t="s">
        <v>142</v>
      </c>
      <c r="AU216" s="242" t="s">
        <v>85</v>
      </c>
      <c r="AY216" s="18" t="s">
        <v>140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8" t="s">
        <v>23</v>
      </c>
      <c r="BK216" s="243">
        <f>ROUND(I216*H216,2)</f>
        <v>0</v>
      </c>
      <c r="BL216" s="18" t="s">
        <v>255</v>
      </c>
      <c r="BM216" s="242" t="s">
        <v>314</v>
      </c>
    </row>
    <row r="217" s="2" customFormat="1">
      <c r="A217" s="39"/>
      <c r="B217" s="40"/>
      <c r="C217" s="41"/>
      <c r="D217" s="244" t="s">
        <v>148</v>
      </c>
      <c r="E217" s="41"/>
      <c r="F217" s="245" t="s">
        <v>310</v>
      </c>
      <c r="G217" s="41"/>
      <c r="H217" s="41"/>
      <c r="I217" s="149"/>
      <c r="J217" s="41"/>
      <c r="K217" s="41"/>
      <c r="L217" s="45"/>
      <c r="M217" s="246"/>
      <c r="N217" s="247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148</v>
      </c>
      <c r="AU217" s="18" t="s">
        <v>85</v>
      </c>
    </row>
    <row r="218" s="14" customFormat="1">
      <c r="A218" s="14"/>
      <c r="B218" s="259"/>
      <c r="C218" s="260"/>
      <c r="D218" s="244" t="s">
        <v>156</v>
      </c>
      <c r="E218" s="261" t="s">
        <v>22</v>
      </c>
      <c r="F218" s="262" t="s">
        <v>315</v>
      </c>
      <c r="G218" s="260"/>
      <c r="H218" s="263">
        <v>48.5</v>
      </c>
      <c r="I218" s="264"/>
      <c r="J218" s="260"/>
      <c r="K218" s="260"/>
      <c r="L218" s="265"/>
      <c r="M218" s="266"/>
      <c r="N218" s="267"/>
      <c r="O218" s="267"/>
      <c r="P218" s="267"/>
      <c r="Q218" s="267"/>
      <c r="R218" s="267"/>
      <c r="S218" s="267"/>
      <c r="T218" s="26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9" t="s">
        <v>156</v>
      </c>
      <c r="AU218" s="269" t="s">
        <v>85</v>
      </c>
      <c r="AV218" s="14" t="s">
        <v>85</v>
      </c>
      <c r="AW218" s="14" t="s">
        <v>38</v>
      </c>
      <c r="AX218" s="14" t="s">
        <v>23</v>
      </c>
      <c r="AY218" s="269" t="s">
        <v>140</v>
      </c>
    </row>
    <row r="219" s="12" customFormat="1" ht="22.8" customHeight="1">
      <c r="A219" s="12"/>
      <c r="B219" s="214"/>
      <c r="C219" s="215"/>
      <c r="D219" s="216" t="s">
        <v>76</v>
      </c>
      <c r="E219" s="228" t="s">
        <v>316</v>
      </c>
      <c r="F219" s="228" t="s">
        <v>317</v>
      </c>
      <c r="G219" s="215"/>
      <c r="H219" s="215"/>
      <c r="I219" s="218"/>
      <c r="J219" s="229">
        <f>BK219</f>
        <v>0</v>
      </c>
      <c r="K219" s="215"/>
      <c r="L219" s="220"/>
      <c r="M219" s="221"/>
      <c r="N219" s="222"/>
      <c r="O219" s="222"/>
      <c r="P219" s="223">
        <f>SUM(P220:P221)</f>
        <v>0</v>
      </c>
      <c r="Q219" s="222"/>
      <c r="R219" s="223">
        <f>SUM(R220:R221)</f>
        <v>0</v>
      </c>
      <c r="S219" s="222"/>
      <c r="T219" s="224">
        <f>SUM(T220:T221)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5" t="s">
        <v>85</v>
      </c>
      <c r="AT219" s="226" t="s">
        <v>76</v>
      </c>
      <c r="AU219" s="226" t="s">
        <v>23</v>
      </c>
      <c r="AY219" s="225" t="s">
        <v>140</v>
      </c>
      <c r="BK219" s="227">
        <f>SUM(BK220:BK221)</f>
        <v>0</v>
      </c>
    </row>
    <row r="220" s="2" customFormat="1" ht="16.5" customHeight="1">
      <c r="A220" s="39"/>
      <c r="B220" s="40"/>
      <c r="C220" s="230" t="s">
        <v>318</v>
      </c>
      <c r="D220" s="230" t="s">
        <v>142</v>
      </c>
      <c r="E220" s="231" t="s">
        <v>319</v>
      </c>
      <c r="F220" s="232" t="s">
        <v>320</v>
      </c>
      <c r="G220" s="233" t="s">
        <v>196</v>
      </c>
      <c r="H220" s="234">
        <v>14</v>
      </c>
      <c r="I220" s="235"/>
      <c r="J220" s="236">
        <f>ROUND(I220*H220,2)</f>
        <v>0</v>
      </c>
      <c r="K220" s="237"/>
      <c r="L220" s="45"/>
      <c r="M220" s="238" t="s">
        <v>22</v>
      </c>
      <c r="N220" s="239" t="s">
        <v>48</v>
      </c>
      <c r="O220" s="85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2" t="s">
        <v>255</v>
      </c>
      <c r="AT220" s="242" t="s">
        <v>142</v>
      </c>
      <c r="AU220" s="242" t="s">
        <v>85</v>
      </c>
      <c r="AY220" s="18" t="s">
        <v>140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8" t="s">
        <v>23</v>
      </c>
      <c r="BK220" s="243">
        <f>ROUND(I220*H220,2)</f>
        <v>0</v>
      </c>
      <c r="BL220" s="18" t="s">
        <v>255</v>
      </c>
      <c r="BM220" s="242" t="s">
        <v>321</v>
      </c>
    </row>
    <row r="221" s="2" customFormat="1">
      <c r="A221" s="39"/>
      <c r="B221" s="40"/>
      <c r="C221" s="41"/>
      <c r="D221" s="244" t="s">
        <v>148</v>
      </c>
      <c r="E221" s="41"/>
      <c r="F221" s="245" t="s">
        <v>322</v>
      </c>
      <c r="G221" s="41"/>
      <c r="H221" s="41"/>
      <c r="I221" s="149"/>
      <c r="J221" s="41"/>
      <c r="K221" s="41"/>
      <c r="L221" s="45"/>
      <c r="M221" s="292"/>
      <c r="N221" s="293"/>
      <c r="O221" s="294"/>
      <c r="P221" s="294"/>
      <c r="Q221" s="294"/>
      <c r="R221" s="294"/>
      <c r="S221" s="294"/>
      <c r="T221" s="295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148</v>
      </c>
      <c r="AU221" s="18" t="s">
        <v>85</v>
      </c>
    </row>
    <row r="222" s="2" customFormat="1" ht="6.96" customHeight="1">
      <c r="A222" s="39"/>
      <c r="B222" s="60"/>
      <c r="C222" s="61"/>
      <c r="D222" s="61"/>
      <c r="E222" s="61"/>
      <c r="F222" s="61"/>
      <c r="G222" s="61"/>
      <c r="H222" s="61"/>
      <c r="I222" s="177"/>
      <c r="J222" s="61"/>
      <c r="K222" s="61"/>
      <c r="L222" s="45"/>
      <c r="M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</sheetData>
  <sheetProtection sheet="1" autoFilter="0" formatColumns="0" formatRows="0" objects="1" scenarios="1" spinCount="100000" saltValue="paEaCEIj8+ULZXDHZhtFXybY6u7NeHegawviv2BY8LzE6z6bLTQTjVqhNi36HC6wgazy+LpyVBmlhHSxcof+hQ==" hashValue="xMEZVklj2Om800+IBfhyFzUVHQ12ccUjpi25dxj1XQXmBXaRzgjkEIurmyZqnzpO2usgI8O+HQLpFb5tA8z8QA==" algorithmName="SHA-512" password="CC35"/>
  <autoFilter ref="C105:K22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2:H92"/>
    <mergeCell ref="E96:H96"/>
    <mergeCell ref="E94:H94"/>
    <mergeCell ref="E98:H9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40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3"/>
      <c r="J3" s="142"/>
      <c r="K3" s="142"/>
      <c r="L3" s="21"/>
      <c r="AT3" s="18" t="s">
        <v>85</v>
      </c>
    </row>
    <row r="4" s="1" customFormat="1" ht="24.96" customHeight="1">
      <c r="B4" s="21"/>
      <c r="D4" s="144" t="s">
        <v>98</v>
      </c>
      <c r="I4" s="140"/>
      <c r="L4" s="21"/>
      <c r="M4" s="145" t="s">
        <v>10</v>
      </c>
      <c r="AT4" s="18" t="s">
        <v>4</v>
      </c>
    </row>
    <row r="5" s="1" customFormat="1" ht="6.96" customHeight="1">
      <c r="B5" s="21"/>
      <c r="I5" s="140"/>
      <c r="L5" s="21"/>
    </row>
    <row r="6" s="1" customFormat="1" ht="12" customHeight="1">
      <c r="B6" s="21"/>
      <c r="D6" s="146" t="s">
        <v>16</v>
      </c>
      <c r="I6" s="140"/>
      <c r="L6" s="21"/>
    </row>
    <row r="7" s="1" customFormat="1" ht="16.5" customHeight="1">
      <c r="B7" s="21"/>
      <c r="E7" s="147" t="str">
        <f>'Rekapitulace stavby'!K6</f>
        <v>Jezuitský kostel v Klatovech</v>
      </c>
      <c r="F7" s="146"/>
      <c r="G7" s="146"/>
      <c r="H7" s="146"/>
      <c r="I7" s="140"/>
      <c r="L7" s="21"/>
    </row>
    <row r="8" s="2" customFormat="1" ht="12" customHeight="1">
      <c r="A8" s="39"/>
      <c r="B8" s="45"/>
      <c r="C8" s="39"/>
      <c r="D8" s="146" t="s">
        <v>99</v>
      </c>
      <c r="E8" s="39"/>
      <c r="F8" s="39"/>
      <c r="G8" s="39"/>
      <c r="H8" s="39"/>
      <c r="I8" s="149"/>
      <c r="J8" s="39"/>
      <c r="K8" s="39"/>
      <c r="L8" s="150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1" t="s">
        <v>323</v>
      </c>
      <c r="F9" s="39"/>
      <c r="G9" s="39"/>
      <c r="H9" s="39"/>
      <c r="I9" s="149"/>
      <c r="J9" s="39"/>
      <c r="K9" s="39"/>
      <c r="L9" s="150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9"/>
      <c r="J10" s="39"/>
      <c r="K10" s="39"/>
      <c r="L10" s="150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6" t="s">
        <v>19</v>
      </c>
      <c r="E11" s="39"/>
      <c r="F11" s="134" t="s">
        <v>22</v>
      </c>
      <c r="G11" s="39"/>
      <c r="H11" s="39"/>
      <c r="I11" s="152" t="s">
        <v>21</v>
      </c>
      <c r="J11" s="134" t="s">
        <v>22</v>
      </c>
      <c r="K11" s="39"/>
      <c r="L11" s="150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6" t="s">
        <v>24</v>
      </c>
      <c r="E12" s="39"/>
      <c r="F12" s="134" t="s">
        <v>25</v>
      </c>
      <c r="G12" s="39"/>
      <c r="H12" s="39"/>
      <c r="I12" s="152" t="s">
        <v>26</v>
      </c>
      <c r="J12" s="153" t="str">
        <f>'Rekapitulace stavby'!AN8</f>
        <v>21. 10. 2019</v>
      </c>
      <c r="K12" s="39"/>
      <c r="L12" s="150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9"/>
      <c r="J13" s="39"/>
      <c r="K13" s="39"/>
      <c r="L13" s="150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6" t="s">
        <v>30</v>
      </c>
      <c r="E14" s="39"/>
      <c r="F14" s="39"/>
      <c r="G14" s="39"/>
      <c r="H14" s="39"/>
      <c r="I14" s="152" t="s">
        <v>31</v>
      </c>
      <c r="J14" s="134" t="s">
        <v>22</v>
      </c>
      <c r="K14" s="39"/>
      <c r="L14" s="150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">
        <v>32</v>
      </c>
      <c r="F15" s="39"/>
      <c r="G15" s="39"/>
      <c r="H15" s="39"/>
      <c r="I15" s="152" t="s">
        <v>33</v>
      </c>
      <c r="J15" s="134" t="s">
        <v>22</v>
      </c>
      <c r="K15" s="39"/>
      <c r="L15" s="150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9"/>
      <c r="J16" s="39"/>
      <c r="K16" s="39"/>
      <c r="L16" s="15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6" t="s">
        <v>34</v>
      </c>
      <c r="E17" s="39"/>
      <c r="F17" s="39"/>
      <c r="G17" s="39"/>
      <c r="H17" s="39"/>
      <c r="I17" s="152" t="s">
        <v>31</v>
      </c>
      <c r="J17" s="34" t="str">
        <f>'Rekapitulace stavby'!AN13</f>
        <v>Vyplň údaj</v>
      </c>
      <c r="K17" s="39"/>
      <c r="L17" s="15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4"/>
      <c r="G18" s="134"/>
      <c r="H18" s="134"/>
      <c r="I18" s="152" t="s">
        <v>33</v>
      </c>
      <c r="J18" s="34" t="str">
        <f>'Rekapitulace stavby'!AN14</f>
        <v>Vyplň údaj</v>
      </c>
      <c r="K18" s="39"/>
      <c r="L18" s="150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9"/>
      <c r="J19" s="39"/>
      <c r="K19" s="39"/>
      <c r="L19" s="150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6" t="s">
        <v>36</v>
      </c>
      <c r="E20" s="39"/>
      <c r="F20" s="39"/>
      <c r="G20" s="39"/>
      <c r="H20" s="39"/>
      <c r="I20" s="152" t="s">
        <v>31</v>
      </c>
      <c r="J20" s="134" t="s">
        <v>22</v>
      </c>
      <c r="K20" s="39"/>
      <c r="L20" s="150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">
        <v>37</v>
      </c>
      <c r="F21" s="39"/>
      <c r="G21" s="39"/>
      <c r="H21" s="39"/>
      <c r="I21" s="152" t="s">
        <v>33</v>
      </c>
      <c r="J21" s="134" t="s">
        <v>22</v>
      </c>
      <c r="K21" s="39"/>
      <c r="L21" s="150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9"/>
      <c r="J22" s="39"/>
      <c r="K22" s="39"/>
      <c r="L22" s="150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6" t="s">
        <v>39</v>
      </c>
      <c r="E23" s="39"/>
      <c r="F23" s="39"/>
      <c r="G23" s="39"/>
      <c r="H23" s="39"/>
      <c r="I23" s="152" t="s">
        <v>31</v>
      </c>
      <c r="J23" s="134" t="str">
        <f>IF('Rekapitulace stavby'!AN19="","",'Rekapitulace stavby'!AN19)</f>
        <v/>
      </c>
      <c r="K23" s="39"/>
      <c r="L23" s="15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52" t="s">
        <v>33</v>
      </c>
      <c r="J24" s="134" t="str">
        <f>IF('Rekapitulace stavby'!AN20="","",'Rekapitulace stavby'!AN20)</f>
        <v/>
      </c>
      <c r="K24" s="39"/>
      <c r="L24" s="150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9"/>
      <c r="J25" s="39"/>
      <c r="K25" s="39"/>
      <c r="L25" s="150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6" t="s">
        <v>41</v>
      </c>
      <c r="E26" s="39"/>
      <c r="F26" s="39"/>
      <c r="G26" s="39"/>
      <c r="H26" s="39"/>
      <c r="I26" s="149"/>
      <c r="J26" s="39"/>
      <c r="K26" s="39"/>
      <c r="L26" s="15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63.75" customHeight="1">
      <c r="A27" s="154"/>
      <c r="B27" s="155"/>
      <c r="C27" s="154"/>
      <c r="D27" s="154"/>
      <c r="E27" s="156" t="s">
        <v>105</v>
      </c>
      <c r="F27" s="156"/>
      <c r="G27" s="156"/>
      <c r="H27" s="156"/>
      <c r="I27" s="157"/>
      <c r="J27" s="154"/>
      <c r="K27" s="154"/>
      <c r="L27" s="158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9"/>
      <c r="J28" s="39"/>
      <c r="K28" s="39"/>
      <c r="L28" s="150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9"/>
      <c r="E29" s="159"/>
      <c r="F29" s="159"/>
      <c r="G29" s="159"/>
      <c r="H29" s="159"/>
      <c r="I29" s="160"/>
      <c r="J29" s="159"/>
      <c r="K29" s="159"/>
      <c r="L29" s="15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43</v>
      </c>
      <c r="E30" s="39"/>
      <c r="F30" s="39"/>
      <c r="G30" s="39"/>
      <c r="H30" s="39"/>
      <c r="I30" s="149"/>
      <c r="J30" s="162">
        <f>ROUND(J83, 2)</f>
        <v>0</v>
      </c>
      <c r="K30" s="39"/>
      <c r="L30" s="15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60"/>
      <c r="J31" s="159"/>
      <c r="K31" s="159"/>
      <c r="L31" s="150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45</v>
      </c>
      <c r="G32" s="39"/>
      <c r="H32" s="39"/>
      <c r="I32" s="164" t="s">
        <v>44</v>
      </c>
      <c r="J32" s="163" t="s">
        <v>46</v>
      </c>
      <c r="K32" s="39"/>
      <c r="L32" s="15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8" t="s">
        <v>47</v>
      </c>
      <c r="E33" s="146" t="s">
        <v>48</v>
      </c>
      <c r="F33" s="165">
        <f>ROUND((SUM(BE83:BE110)),  2)</f>
        <v>0</v>
      </c>
      <c r="G33" s="39"/>
      <c r="H33" s="39"/>
      <c r="I33" s="166">
        <v>0.20999999999999999</v>
      </c>
      <c r="J33" s="165">
        <f>ROUND(((SUM(BE83:BE110))*I33),  2)</f>
        <v>0</v>
      </c>
      <c r="K33" s="39"/>
      <c r="L33" s="150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6" t="s">
        <v>49</v>
      </c>
      <c r="F34" s="165">
        <f>ROUND((SUM(BF83:BF110)),  2)</f>
        <v>0</v>
      </c>
      <c r="G34" s="39"/>
      <c r="H34" s="39"/>
      <c r="I34" s="166">
        <v>0.14999999999999999</v>
      </c>
      <c r="J34" s="165">
        <f>ROUND(((SUM(BF83:BF110))*I34),  2)</f>
        <v>0</v>
      </c>
      <c r="K34" s="39"/>
      <c r="L34" s="150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6" t="s">
        <v>50</v>
      </c>
      <c r="F35" s="165">
        <f>ROUND((SUM(BG83:BG110)),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150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6" t="s">
        <v>51</v>
      </c>
      <c r="F36" s="165">
        <f>ROUND((SUM(BH83:BH110)),  2)</f>
        <v>0</v>
      </c>
      <c r="G36" s="39"/>
      <c r="H36" s="39"/>
      <c r="I36" s="166">
        <v>0.14999999999999999</v>
      </c>
      <c r="J36" s="165">
        <f>0</f>
        <v>0</v>
      </c>
      <c r="K36" s="39"/>
      <c r="L36" s="150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6" t="s">
        <v>52</v>
      </c>
      <c r="F37" s="165">
        <f>ROUND((SUM(BI83:BI110)),  2)</f>
        <v>0</v>
      </c>
      <c r="G37" s="39"/>
      <c r="H37" s="39"/>
      <c r="I37" s="166">
        <v>0</v>
      </c>
      <c r="J37" s="165">
        <f>0</f>
        <v>0</v>
      </c>
      <c r="K37" s="39"/>
      <c r="L37" s="15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9"/>
      <c r="J38" s="39"/>
      <c r="K38" s="39"/>
      <c r="L38" s="15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53</v>
      </c>
      <c r="E39" s="169"/>
      <c r="F39" s="169"/>
      <c r="G39" s="170" t="s">
        <v>54</v>
      </c>
      <c r="H39" s="171" t="s">
        <v>55</v>
      </c>
      <c r="I39" s="172"/>
      <c r="J39" s="173">
        <f>SUM(J30:J37)</f>
        <v>0</v>
      </c>
      <c r="K39" s="174"/>
      <c r="L39" s="15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75"/>
      <c r="C40" s="176"/>
      <c r="D40" s="176"/>
      <c r="E40" s="176"/>
      <c r="F40" s="176"/>
      <c r="G40" s="176"/>
      <c r="H40" s="176"/>
      <c r="I40" s="177"/>
      <c r="J40" s="176"/>
      <c r="K40" s="176"/>
      <c r="L40" s="15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78"/>
      <c r="C44" s="179"/>
      <c r="D44" s="179"/>
      <c r="E44" s="179"/>
      <c r="F44" s="179"/>
      <c r="G44" s="179"/>
      <c r="H44" s="179"/>
      <c r="I44" s="180"/>
      <c r="J44" s="179"/>
      <c r="K44" s="179"/>
      <c r="L44" s="15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106</v>
      </c>
      <c r="D45" s="41"/>
      <c r="E45" s="41"/>
      <c r="F45" s="41"/>
      <c r="G45" s="41"/>
      <c r="H45" s="41"/>
      <c r="I45" s="149"/>
      <c r="J45" s="41"/>
      <c r="K45" s="41"/>
      <c r="L45" s="150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49"/>
      <c r="J46" s="41"/>
      <c r="K46" s="41"/>
      <c r="L46" s="150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49"/>
      <c r="J47" s="41"/>
      <c r="K47" s="41"/>
      <c r="L47" s="150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81" t="str">
        <f>E7</f>
        <v>Jezuitský kostel v Klatovech</v>
      </c>
      <c r="F48" s="33"/>
      <c r="G48" s="33"/>
      <c r="H48" s="33"/>
      <c r="I48" s="149"/>
      <c r="J48" s="41"/>
      <c r="K48" s="41"/>
      <c r="L48" s="150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99</v>
      </c>
      <c r="D49" s="41"/>
      <c r="E49" s="41"/>
      <c r="F49" s="41"/>
      <c r="G49" s="41"/>
      <c r="H49" s="41"/>
      <c r="I49" s="149"/>
      <c r="J49" s="41"/>
      <c r="K49" s="41"/>
      <c r="L49" s="150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Vedlejší rozpočtové náklady</v>
      </c>
      <c r="F50" s="41"/>
      <c r="G50" s="41"/>
      <c r="H50" s="41"/>
      <c r="I50" s="149"/>
      <c r="J50" s="41"/>
      <c r="K50" s="41"/>
      <c r="L50" s="150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49"/>
      <c r="J51" s="41"/>
      <c r="K51" s="41"/>
      <c r="L51" s="150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24</v>
      </c>
      <c r="D52" s="41"/>
      <c r="E52" s="41"/>
      <c r="F52" s="28" t="str">
        <f>F12</f>
        <v>Klatovy, nám.Míru st. 582, 339 01 Klatovy</v>
      </c>
      <c r="G52" s="41"/>
      <c r="H52" s="41"/>
      <c r="I52" s="152" t="s">
        <v>26</v>
      </c>
      <c r="J52" s="73" t="str">
        <f>IF(J12="","",J12)</f>
        <v>21. 10. 2019</v>
      </c>
      <c r="K52" s="41"/>
      <c r="L52" s="150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49"/>
      <c r="J53" s="41"/>
      <c r="K53" s="41"/>
      <c r="L53" s="150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43.05" customHeight="1">
      <c r="A54" s="39"/>
      <c r="B54" s="40"/>
      <c r="C54" s="33" t="s">
        <v>30</v>
      </c>
      <c r="D54" s="41"/>
      <c r="E54" s="41"/>
      <c r="F54" s="28" t="str">
        <f>E15</f>
        <v>Římskokatolická farnost Klatovy</v>
      </c>
      <c r="G54" s="41"/>
      <c r="H54" s="41"/>
      <c r="I54" s="152" t="s">
        <v>36</v>
      </c>
      <c r="J54" s="37" t="str">
        <f>E21</f>
        <v>ATELIER SOUKUP OPL ŠVEHLA s.r.o.</v>
      </c>
      <c r="K54" s="41"/>
      <c r="L54" s="150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34</v>
      </c>
      <c r="D55" s="41"/>
      <c r="E55" s="41"/>
      <c r="F55" s="28" t="str">
        <f>IF(E18="","",E18)</f>
        <v>Vyplň údaj</v>
      </c>
      <c r="G55" s="41"/>
      <c r="H55" s="41"/>
      <c r="I55" s="152" t="s">
        <v>39</v>
      </c>
      <c r="J55" s="37" t="str">
        <f>E24</f>
        <v xml:space="preserve"> </v>
      </c>
      <c r="K55" s="41"/>
      <c r="L55" s="150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49"/>
      <c r="J56" s="41"/>
      <c r="K56" s="41"/>
      <c r="L56" s="150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83" t="s">
        <v>107</v>
      </c>
      <c r="D57" s="184"/>
      <c r="E57" s="184"/>
      <c r="F57" s="184"/>
      <c r="G57" s="184"/>
      <c r="H57" s="184"/>
      <c r="I57" s="185"/>
      <c r="J57" s="186" t="s">
        <v>108</v>
      </c>
      <c r="K57" s="184"/>
      <c r="L57" s="150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49"/>
      <c r="J58" s="41"/>
      <c r="K58" s="41"/>
      <c r="L58" s="150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87" t="s">
        <v>75</v>
      </c>
      <c r="D59" s="41"/>
      <c r="E59" s="41"/>
      <c r="F59" s="41"/>
      <c r="G59" s="41"/>
      <c r="H59" s="41"/>
      <c r="I59" s="149"/>
      <c r="J59" s="103">
        <f>J83</f>
        <v>0</v>
      </c>
      <c r="K59" s="41"/>
      <c r="L59" s="150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109</v>
      </c>
    </row>
    <row r="60" s="9" customFormat="1" ht="24.96" customHeight="1">
      <c r="A60" s="9"/>
      <c r="B60" s="188"/>
      <c r="C60" s="189"/>
      <c r="D60" s="190" t="s">
        <v>323</v>
      </c>
      <c r="E60" s="191"/>
      <c r="F60" s="191"/>
      <c r="G60" s="191"/>
      <c r="H60" s="191"/>
      <c r="I60" s="192"/>
      <c r="J60" s="193">
        <f>J84</f>
        <v>0</v>
      </c>
      <c r="K60" s="189"/>
      <c r="L60" s="19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95"/>
      <c r="C61" s="125"/>
      <c r="D61" s="196" t="s">
        <v>324</v>
      </c>
      <c r="E61" s="197"/>
      <c r="F61" s="197"/>
      <c r="G61" s="197"/>
      <c r="H61" s="197"/>
      <c r="I61" s="198"/>
      <c r="J61" s="199">
        <f>J85</f>
        <v>0</v>
      </c>
      <c r="K61" s="125"/>
      <c r="L61" s="20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95"/>
      <c r="C62" s="125"/>
      <c r="D62" s="196" t="s">
        <v>325</v>
      </c>
      <c r="E62" s="197"/>
      <c r="F62" s="197"/>
      <c r="G62" s="197"/>
      <c r="H62" s="197"/>
      <c r="I62" s="198"/>
      <c r="J62" s="199">
        <f>J92</f>
        <v>0</v>
      </c>
      <c r="K62" s="125"/>
      <c r="L62" s="20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95"/>
      <c r="C63" s="125"/>
      <c r="D63" s="196" t="s">
        <v>326</v>
      </c>
      <c r="E63" s="197"/>
      <c r="F63" s="197"/>
      <c r="G63" s="197"/>
      <c r="H63" s="197"/>
      <c r="I63" s="198"/>
      <c r="J63" s="199">
        <f>J108</f>
        <v>0</v>
      </c>
      <c r="K63" s="125"/>
      <c r="L63" s="20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149"/>
      <c r="J64" s="41"/>
      <c r="K64" s="41"/>
      <c r="L64" s="150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177"/>
      <c r="J65" s="61"/>
      <c r="K65" s="61"/>
      <c r="L65" s="150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180"/>
      <c r="J69" s="63"/>
      <c r="K69" s="63"/>
      <c r="L69" s="150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125</v>
      </c>
      <c r="D70" s="41"/>
      <c r="E70" s="41"/>
      <c r="F70" s="41"/>
      <c r="G70" s="41"/>
      <c r="H70" s="41"/>
      <c r="I70" s="149"/>
      <c r="J70" s="41"/>
      <c r="K70" s="41"/>
      <c r="L70" s="150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149"/>
      <c r="J71" s="41"/>
      <c r="K71" s="41"/>
      <c r="L71" s="150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149"/>
      <c r="J72" s="41"/>
      <c r="K72" s="41"/>
      <c r="L72" s="150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81" t="str">
        <f>E7</f>
        <v>Jezuitský kostel v Klatovech</v>
      </c>
      <c r="F73" s="33"/>
      <c r="G73" s="33"/>
      <c r="H73" s="33"/>
      <c r="I73" s="149"/>
      <c r="J73" s="41"/>
      <c r="K73" s="41"/>
      <c r="L73" s="150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99</v>
      </c>
      <c r="D74" s="41"/>
      <c r="E74" s="41"/>
      <c r="F74" s="41"/>
      <c r="G74" s="41"/>
      <c r="H74" s="41"/>
      <c r="I74" s="149"/>
      <c r="J74" s="41"/>
      <c r="K74" s="41"/>
      <c r="L74" s="150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VRN - Vedlejší rozpočtové náklady</v>
      </c>
      <c r="F75" s="41"/>
      <c r="G75" s="41"/>
      <c r="H75" s="41"/>
      <c r="I75" s="149"/>
      <c r="J75" s="41"/>
      <c r="K75" s="41"/>
      <c r="L75" s="150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149"/>
      <c r="J76" s="41"/>
      <c r="K76" s="41"/>
      <c r="L76" s="150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24</v>
      </c>
      <c r="D77" s="41"/>
      <c r="E77" s="41"/>
      <c r="F77" s="28" t="str">
        <f>F12</f>
        <v>Klatovy, nám.Míru st. 582, 339 01 Klatovy</v>
      </c>
      <c r="G77" s="41"/>
      <c r="H77" s="41"/>
      <c r="I77" s="152" t="s">
        <v>26</v>
      </c>
      <c r="J77" s="73" t="str">
        <f>IF(J12="","",J12)</f>
        <v>21. 10. 2019</v>
      </c>
      <c r="K77" s="41"/>
      <c r="L77" s="150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49"/>
      <c r="J78" s="41"/>
      <c r="K78" s="41"/>
      <c r="L78" s="150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43.05" customHeight="1">
      <c r="A79" s="39"/>
      <c r="B79" s="40"/>
      <c r="C79" s="33" t="s">
        <v>30</v>
      </c>
      <c r="D79" s="41"/>
      <c r="E79" s="41"/>
      <c r="F79" s="28" t="str">
        <f>E15</f>
        <v>Římskokatolická farnost Klatovy</v>
      </c>
      <c r="G79" s="41"/>
      <c r="H79" s="41"/>
      <c r="I79" s="152" t="s">
        <v>36</v>
      </c>
      <c r="J79" s="37" t="str">
        <f>E21</f>
        <v>ATELIER SOUKUP OPL ŠVEHLA s.r.o.</v>
      </c>
      <c r="K79" s="41"/>
      <c r="L79" s="150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34</v>
      </c>
      <c r="D80" s="41"/>
      <c r="E80" s="41"/>
      <c r="F80" s="28" t="str">
        <f>IF(E18="","",E18)</f>
        <v>Vyplň údaj</v>
      </c>
      <c r="G80" s="41"/>
      <c r="H80" s="41"/>
      <c r="I80" s="152" t="s">
        <v>39</v>
      </c>
      <c r="J80" s="37" t="str">
        <f>E24</f>
        <v xml:space="preserve"> </v>
      </c>
      <c r="K80" s="41"/>
      <c r="L80" s="150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149"/>
      <c r="J81" s="41"/>
      <c r="K81" s="41"/>
      <c r="L81" s="150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201"/>
      <c r="B82" s="202"/>
      <c r="C82" s="203" t="s">
        <v>126</v>
      </c>
      <c r="D82" s="204" t="s">
        <v>62</v>
      </c>
      <c r="E82" s="204" t="s">
        <v>58</v>
      </c>
      <c r="F82" s="204" t="s">
        <v>59</v>
      </c>
      <c r="G82" s="204" t="s">
        <v>127</v>
      </c>
      <c r="H82" s="204" t="s">
        <v>128</v>
      </c>
      <c r="I82" s="205" t="s">
        <v>129</v>
      </c>
      <c r="J82" s="206" t="s">
        <v>108</v>
      </c>
      <c r="K82" s="207" t="s">
        <v>130</v>
      </c>
      <c r="L82" s="208"/>
      <c r="M82" s="93" t="s">
        <v>22</v>
      </c>
      <c r="N82" s="94" t="s">
        <v>47</v>
      </c>
      <c r="O82" s="94" t="s">
        <v>131</v>
      </c>
      <c r="P82" s="94" t="s">
        <v>132</v>
      </c>
      <c r="Q82" s="94" t="s">
        <v>133</v>
      </c>
      <c r="R82" s="94" t="s">
        <v>134</v>
      </c>
      <c r="S82" s="94" t="s">
        <v>135</v>
      </c>
      <c r="T82" s="95" t="s">
        <v>136</v>
      </c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</row>
    <row r="83" s="2" customFormat="1" ht="22.8" customHeight="1">
      <c r="A83" s="39"/>
      <c r="B83" s="40"/>
      <c r="C83" s="100" t="s">
        <v>137</v>
      </c>
      <c r="D83" s="41"/>
      <c r="E83" s="41"/>
      <c r="F83" s="41"/>
      <c r="G83" s="41"/>
      <c r="H83" s="41"/>
      <c r="I83" s="149"/>
      <c r="J83" s="209">
        <f>BK83</f>
        <v>0</v>
      </c>
      <c r="K83" s="41"/>
      <c r="L83" s="45"/>
      <c r="M83" s="96"/>
      <c r="N83" s="210"/>
      <c r="O83" s="97"/>
      <c r="P83" s="211">
        <f>P84</f>
        <v>0</v>
      </c>
      <c r="Q83" s="97"/>
      <c r="R83" s="211">
        <f>R84</f>
        <v>0</v>
      </c>
      <c r="S83" s="97"/>
      <c r="T83" s="212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76</v>
      </c>
      <c r="AU83" s="18" t="s">
        <v>109</v>
      </c>
      <c r="BK83" s="213">
        <f>BK84</f>
        <v>0</v>
      </c>
    </row>
    <row r="84" s="12" customFormat="1" ht="25.92" customHeight="1">
      <c r="A84" s="12"/>
      <c r="B84" s="214"/>
      <c r="C84" s="215"/>
      <c r="D84" s="216" t="s">
        <v>76</v>
      </c>
      <c r="E84" s="217" t="s">
        <v>95</v>
      </c>
      <c r="F84" s="217" t="s">
        <v>96</v>
      </c>
      <c r="G84" s="215"/>
      <c r="H84" s="215"/>
      <c r="I84" s="218"/>
      <c r="J84" s="219">
        <f>BK84</f>
        <v>0</v>
      </c>
      <c r="K84" s="215"/>
      <c r="L84" s="220"/>
      <c r="M84" s="221"/>
      <c r="N84" s="222"/>
      <c r="O84" s="222"/>
      <c r="P84" s="223">
        <f>P85+P92+P108</f>
        <v>0</v>
      </c>
      <c r="Q84" s="222"/>
      <c r="R84" s="223">
        <f>R85+R92+R108</f>
        <v>0</v>
      </c>
      <c r="S84" s="222"/>
      <c r="T84" s="224">
        <f>T85+T92+T108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25" t="s">
        <v>176</v>
      </c>
      <c r="AT84" s="226" t="s">
        <v>76</v>
      </c>
      <c r="AU84" s="226" t="s">
        <v>77</v>
      </c>
      <c r="AY84" s="225" t="s">
        <v>140</v>
      </c>
      <c r="BK84" s="227">
        <f>BK85+BK92+BK108</f>
        <v>0</v>
      </c>
    </row>
    <row r="85" s="12" customFormat="1" ht="22.8" customHeight="1">
      <c r="A85" s="12"/>
      <c r="B85" s="214"/>
      <c r="C85" s="215"/>
      <c r="D85" s="216" t="s">
        <v>76</v>
      </c>
      <c r="E85" s="228" t="s">
        <v>327</v>
      </c>
      <c r="F85" s="228" t="s">
        <v>328</v>
      </c>
      <c r="G85" s="215"/>
      <c r="H85" s="215"/>
      <c r="I85" s="218"/>
      <c r="J85" s="229">
        <f>BK85</f>
        <v>0</v>
      </c>
      <c r="K85" s="215"/>
      <c r="L85" s="220"/>
      <c r="M85" s="221"/>
      <c r="N85" s="222"/>
      <c r="O85" s="222"/>
      <c r="P85" s="223">
        <f>SUM(P86:P91)</f>
        <v>0</v>
      </c>
      <c r="Q85" s="222"/>
      <c r="R85" s="223">
        <f>SUM(R86:R91)</f>
        <v>0</v>
      </c>
      <c r="S85" s="222"/>
      <c r="T85" s="224">
        <f>SUM(T86:T91)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25" t="s">
        <v>176</v>
      </c>
      <c r="AT85" s="226" t="s">
        <v>76</v>
      </c>
      <c r="AU85" s="226" t="s">
        <v>23</v>
      </c>
      <c r="AY85" s="225" t="s">
        <v>140</v>
      </c>
      <c r="BK85" s="227">
        <f>SUM(BK86:BK91)</f>
        <v>0</v>
      </c>
    </row>
    <row r="86" s="2" customFormat="1" ht="16.5" customHeight="1">
      <c r="A86" s="39"/>
      <c r="B86" s="40"/>
      <c r="C86" s="230" t="s">
        <v>23</v>
      </c>
      <c r="D86" s="230" t="s">
        <v>142</v>
      </c>
      <c r="E86" s="231" t="s">
        <v>329</v>
      </c>
      <c r="F86" s="232" t="s">
        <v>330</v>
      </c>
      <c r="G86" s="233" t="s">
        <v>331</v>
      </c>
      <c r="H86" s="234">
        <v>1</v>
      </c>
      <c r="I86" s="235"/>
      <c r="J86" s="236">
        <f>ROUND(I86*H86,2)</f>
        <v>0</v>
      </c>
      <c r="K86" s="237"/>
      <c r="L86" s="45"/>
      <c r="M86" s="238" t="s">
        <v>22</v>
      </c>
      <c r="N86" s="239" t="s">
        <v>48</v>
      </c>
      <c r="O86" s="85"/>
      <c r="P86" s="240">
        <f>O86*H86</f>
        <v>0</v>
      </c>
      <c r="Q86" s="240">
        <v>0</v>
      </c>
      <c r="R86" s="240">
        <f>Q86*H86</f>
        <v>0</v>
      </c>
      <c r="S86" s="240">
        <v>0</v>
      </c>
      <c r="T86" s="241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42" t="s">
        <v>332</v>
      </c>
      <c r="AT86" s="242" t="s">
        <v>142</v>
      </c>
      <c r="AU86" s="242" t="s">
        <v>85</v>
      </c>
      <c r="AY86" s="18" t="s">
        <v>140</v>
      </c>
      <c r="BE86" s="243">
        <f>IF(N86="základní",J86,0)</f>
        <v>0</v>
      </c>
      <c r="BF86" s="243">
        <f>IF(N86="snížená",J86,0)</f>
        <v>0</v>
      </c>
      <c r="BG86" s="243">
        <f>IF(N86="zákl. přenesená",J86,0)</f>
        <v>0</v>
      </c>
      <c r="BH86" s="243">
        <f>IF(N86="sníž. přenesená",J86,0)</f>
        <v>0</v>
      </c>
      <c r="BI86" s="243">
        <f>IF(N86="nulová",J86,0)</f>
        <v>0</v>
      </c>
      <c r="BJ86" s="18" t="s">
        <v>23</v>
      </c>
      <c r="BK86" s="243">
        <f>ROUND(I86*H86,2)</f>
        <v>0</v>
      </c>
      <c r="BL86" s="18" t="s">
        <v>332</v>
      </c>
      <c r="BM86" s="242" t="s">
        <v>333</v>
      </c>
    </row>
    <row r="87" s="2" customFormat="1">
      <c r="A87" s="39"/>
      <c r="B87" s="40"/>
      <c r="C87" s="41"/>
      <c r="D87" s="244" t="s">
        <v>148</v>
      </c>
      <c r="E87" s="41"/>
      <c r="F87" s="245" t="s">
        <v>334</v>
      </c>
      <c r="G87" s="41"/>
      <c r="H87" s="41"/>
      <c r="I87" s="149"/>
      <c r="J87" s="41"/>
      <c r="K87" s="41"/>
      <c r="L87" s="45"/>
      <c r="M87" s="246"/>
      <c r="N87" s="247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148</v>
      </c>
      <c r="AU87" s="18" t="s">
        <v>85</v>
      </c>
    </row>
    <row r="88" s="2" customFormat="1" ht="16.5" customHeight="1">
      <c r="A88" s="39"/>
      <c r="B88" s="40"/>
      <c r="C88" s="230" t="s">
        <v>85</v>
      </c>
      <c r="D88" s="230" t="s">
        <v>142</v>
      </c>
      <c r="E88" s="231" t="s">
        <v>335</v>
      </c>
      <c r="F88" s="232" t="s">
        <v>336</v>
      </c>
      <c r="G88" s="233" t="s">
        <v>331</v>
      </c>
      <c r="H88" s="234">
        <v>1</v>
      </c>
      <c r="I88" s="235"/>
      <c r="J88" s="236">
        <f>ROUND(I88*H88,2)</f>
        <v>0</v>
      </c>
      <c r="K88" s="237"/>
      <c r="L88" s="45"/>
      <c r="M88" s="238" t="s">
        <v>22</v>
      </c>
      <c r="N88" s="239" t="s">
        <v>48</v>
      </c>
      <c r="O88" s="85"/>
      <c r="P88" s="240">
        <f>O88*H88</f>
        <v>0</v>
      </c>
      <c r="Q88" s="240">
        <v>0</v>
      </c>
      <c r="R88" s="240">
        <f>Q88*H88</f>
        <v>0</v>
      </c>
      <c r="S88" s="240">
        <v>0</v>
      </c>
      <c r="T88" s="241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42" t="s">
        <v>332</v>
      </c>
      <c r="AT88" s="242" t="s">
        <v>142</v>
      </c>
      <c r="AU88" s="242" t="s">
        <v>85</v>
      </c>
      <c r="AY88" s="18" t="s">
        <v>140</v>
      </c>
      <c r="BE88" s="243">
        <f>IF(N88="základní",J88,0)</f>
        <v>0</v>
      </c>
      <c r="BF88" s="243">
        <f>IF(N88="snížená",J88,0)</f>
        <v>0</v>
      </c>
      <c r="BG88" s="243">
        <f>IF(N88="zákl. přenesená",J88,0)</f>
        <v>0</v>
      </c>
      <c r="BH88" s="243">
        <f>IF(N88="sníž. přenesená",J88,0)</f>
        <v>0</v>
      </c>
      <c r="BI88" s="243">
        <f>IF(N88="nulová",J88,0)</f>
        <v>0</v>
      </c>
      <c r="BJ88" s="18" t="s">
        <v>23</v>
      </c>
      <c r="BK88" s="243">
        <f>ROUND(I88*H88,2)</f>
        <v>0</v>
      </c>
      <c r="BL88" s="18" t="s">
        <v>332</v>
      </c>
      <c r="BM88" s="242" t="s">
        <v>337</v>
      </c>
    </row>
    <row r="89" s="2" customFormat="1">
      <c r="A89" s="39"/>
      <c r="B89" s="40"/>
      <c r="C89" s="41"/>
      <c r="D89" s="244" t="s">
        <v>148</v>
      </c>
      <c r="E89" s="41"/>
      <c r="F89" s="245" t="s">
        <v>338</v>
      </c>
      <c r="G89" s="41"/>
      <c r="H89" s="41"/>
      <c r="I89" s="149"/>
      <c r="J89" s="41"/>
      <c r="K89" s="41"/>
      <c r="L89" s="45"/>
      <c r="M89" s="246"/>
      <c r="N89" s="247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148</v>
      </c>
      <c r="AU89" s="18" t="s">
        <v>85</v>
      </c>
    </row>
    <row r="90" s="2" customFormat="1" ht="16.5" customHeight="1">
      <c r="A90" s="39"/>
      <c r="B90" s="40"/>
      <c r="C90" s="230" t="s">
        <v>93</v>
      </c>
      <c r="D90" s="230" t="s">
        <v>142</v>
      </c>
      <c r="E90" s="231" t="s">
        <v>339</v>
      </c>
      <c r="F90" s="232" t="s">
        <v>340</v>
      </c>
      <c r="G90" s="233" t="s">
        <v>331</v>
      </c>
      <c r="H90" s="234">
        <v>1</v>
      </c>
      <c r="I90" s="235"/>
      <c r="J90" s="236">
        <f>ROUND(I90*H90,2)</f>
        <v>0</v>
      </c>
      <c r="K90" s="237"/>
      <c r="L90" s="45"/>
      <c r="M90" s="238" t="s">
        <v>22</v>
      </c>
      <c r="N90" s="239" t="s">
        <v>48</v>
      </c>
      <c r="O90" s="85"/>
      <c r="P90" s="240">
        <f>O90*H90</f>
        <v>0</v>
      </c>
      <c r="Q90" s="240">
        <v>0</v>
      </c>
      <c r="R90" s="240">
        <f>Q90*H90</f>
        <v>0</v>
      </c>
      <c r="S90" s="240">
        <v>0</v>
      </c>
      <c r="T90" s="241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42" t="s">
        <v>332</v>
      </c>
      <c r="AT90" s="242" t="s">
        <v>142</v>
      </c>
      <c r="AU90" s="242" t="s">
        <v>85</v>
      </c>
      <c r="AY90" s="18" t="s">
        <v>140</v>
      </c>
      <c r="BE90" s="243">
        <f>IF(N90="základní",J90,0)</f>
        <v>0</v>
      </c>
      <c r="BF90" s="243">
        <f>IF(N90="snížená",J90,0)</f>
        <v>0</v>
      </c>
      <c r="BG90" s="243">
        <f>IF(N90="zákl. přenesená",J90,0)</f>
        <v>0</v>
      </c>
      <c r="BH90" s="243">
        <f>IF(N90="sníž. přenesená",J90,0)</f>
        <v>0</v>
      </c>
      <c r="BI90" s="243">
        <f>IF(N90="nulová",J90,0)</f>
        <v>0</v>
      </c>
      <c r="BJ90" s="18" t="s">
        <v>23</v>
      </c>
      <c r="BK90" s="243">
        <f>ROUND(I90*H90,2)</f>
        <v>0</v>
      </c>
      <c r="BL90" s="18" t="s">
        <v>332</v>
      </c>
      <c r="BM90" s="242" t="s">
        <v>341</v>
      </c>
    </row>
    <row r="91" s="2" customFormat="1">
      <c r="A91" s="39"/>
      <c r="B91" s="40"/>
      <c r="C91" s="41"/>
      <c r="D91" s="244" t="s">
        <v>148</v>
      </c>
      <c r="E91" s="41"/>
      <c r="F91" s="245" t="s">
        <v>342</v>
      </c>
      <c r="G91" s="41"/>
      <c r="H91" s="41"/>
      <c r="I91" s="149"/>
      <c r="J91" s="41"/>
      <c r="K91" s="41"/>
      <c r="L91" s="45"/>
      <c r="M91" s="246"/>
      <c r="N91" s="247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148</v>
      </c>
      <c r="AU91" s="18" t="s">
        <v>85</v>
      </c>
    </row>
    <row r="92" s="12" customFormat="1" ht="22.8" customHeight="1">
      <c r="A92" s="12"/>
      <c r="B92" s="214"/>
      <c r="C92" s="215"/>
      <c r="D92" s="216" t="s">
        <v>76</v>
      </c>
      <c r="E92" s="228" t="s">
        <v>343</v>
      </c>
      <c r="F92" s="228" t="s">
        <v>344</v>
      </c>
      <c r="G92" s="215"/>
      <c r="H92" s="215"/>
      <c r="I92" s="218"/>
      <c r="J92" s="229">
        <f>BK92</f>
        <v>0</v>
      </c>
      <c r="K92" s="215"/>
      <c r="L92" s="220"/>
      <c r="M92" s="221"/>
      <c r="N92" s="222"/>
      <c r="O92" s="222"/>
      <c r="P92" s="223">
        <f>SUM(P93:P107)</f>
        <v>0</v>
      </c>
      <c r="Q92" s="222"/>
      <c r="R92" s="223">
        <f>SUM(R93:R107)</f>
        <v>0</v>
      </c>
      <c r="S92" s="222"/>
      <c r="T92" s="224">
        <f>SUM(T93:T107)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25" t="s">
        <v>176</v>
      </c>
      <c r="AT92" s="226" t="s">
        <v>76</v>
      </c>
      <c r="AU92" s="226" t="s">
        <v>23</v>
      </c>
      <c r="AY92" s="225" t="s">
        <v>140</v>
      </c>
      <c r="BK92" s="227">
        <f>SUM(BK93:BK107)</f>
        <v>0</v>
      </c>
    </row>
    <row r="93" s="2" customFormat="1" ht="16.5" customHeight="1">
      <c r="A93" s="39"/>
      <c r="B93" s="40"/>
      <c r="C93" s="230" t="s">
        <v>146</v>
      </c>
      <c r="D93" s="230" t="s">
        <v>142</v>
      </c>
      <c r="E93" s="231" t="s">
        <v>345</v>
      </c>
      <c r="F93" s="232" t="s">
        <v>346</v>
      </c>
      <c r="G93" s="233" t="s">
        <v>331</v>
      </c>
      <c r="H93" s="234">
        <v>1</v>
      </c>
      <c r="I93" s="235"/>
      <c r="J93" s="236">
        <f>ROUND(I93*H93,2)</f>
        <v>0</v>
      </c>
      <c r="K93" s="237"/>
      <c r="L93" s="45"/>
      <c r="M93" s="238" t="s">
        <v>22</v>
      </c>
      <c r="N93" s="239" t="s">
        <v>48</v>
      </c>
      <c r="O93" s="85"/>
      <c r="P93" s="240">
        <f>O93*H93</f>
        <v>0</v>
      </c>
      <c r="Q93" s="240">
        <v>0</v>
      </c>
      <c r="R93" s="240">
        <f>Q93*H93</f>
        <v>0</v>
      </c>
      <c r="S93" s="240">
        <v>0</v>
      </c>
      <c r="T93" s="241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42" t="s">
        <v>332</v>
      </c>
      <c r="AT93" s="242" t="s">
        <v>142</v>
      </c>
      <c r="AU93" s="242" t="s">
        <v>85</v>
      </c>
      <c r="AY93" s="18" t="s">
        <v>140</v>
      </c>
      <c r="BE93" s="243">
        <f>IF(N93="základní",J93,0)</f>
        <v>0</v>
      </c>
      <c r="BF93" s="243">
        <f>IF(N93="snížená",J93,0)</f>
        <v>0</v>
      </c>
      <c r="BG93" s="243">
        <f>IF(N93="zákl. přenesená",J93,0)</f>
        <v>0</v>
      </c>
      <c r="BH93" s="243">
        <f>IF(N93="sníž. přenesená",J93,0)</f>
        <v>0</v>
      </c>
      <c r="BI93" s="243">
        <f>IF(N93="nulová",J93,0)</f>
        <v>0</v>
      </c>
      <c r="BJ93" s="18" t="s">
        <v>23</v>
      </c>
      <c r="BK93" s="243">
        <f>ROUND(I93*H93,2)</f>
        <v>0</v>
      </c>
      <c r="BL93" s="18" t="s">
        <v>332</v>
      </c>
      <c r="BM93" s="242" t="s">
        <v>347</v>
      </c>
    </row>
    <row r="94" s="2" customFormat="1">
      <c r="A94" s="39"/>
      <c r="B94" s="40"/>
      <c r="C94" s="41"/>
      <c r="D94" s="244" t="s">
        <v>148</v>
      </c>
      <c r="E94" s="41"/>
      <c r="F94" s="245" t="s">
        <v>348</v>
      </c>
      <c r="G94" s="41"/>
      <c r="H94" s="41"/>
      <c r="I94" s="149"/>
      <c r="J94" s="41"/>
      <c r="K94" s="41"/>
      <c r="L94" s="45"/>
      <c r="M94" s="246"/>
      <c r="N94" s="247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148</v>
      </c>
      <c r="AU94" s="18" t="s">
        <v>85</v>
      </c>
    </row>
    <row r="95" s="2" customFormat="1" ht="16.5" customHeight="1">
      <c r="A95" s="39"/>
      <c r="B95" s="40"/>
      <c r="C95" s="230" t="s">
        <v>176</v>
      </c>
      <c r="D95" s="230" t="s">
        <v>142</v>
      </c>
      <c r="E95" s="231" t="s">
        <v>349</v>
      </c>
      <c r="F95" s="232" t="s">
        <v>350</v>
      </c>
      <c r="G95" s="233" t="s">
        <v>331</v>
      </c>
      <c r="H95" s="234">
        <v>1</v>
      </c>
      <c r="I95" s="235"/>
      <c r="J95" s="236">
        <f>ROUND(I95*H95,2)</f>
        <v>0</v>
      </c>
      <c r="K95" s="237"/>
      <c r="L95" s="45"/>
      <c r="M95" s="238" t="s">
        <v>22</v>
      </c>
      <c r="N95" s="239" t="s">
        <v>48</v>
      </c>
      <c r="O95" s="85"/>
      <c r="P95" s="240">
        <f>O95*H95</f>
        <v>0</v>
      </c>
      <c r="Q95" s="240">
        <v>0</v>
      </c>
      <c r="R95" s="240">
        <f>Q95*H95</f>
        <v>0</v>
      </c>
      <c r="S95" s="240">
        <v>0</v>
      </c>
      <c r="T95" s="241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42" t="s">
        <v>332</v>
      </c>
      <c r="AT95" s="242" t="s">
        <v>142</v>
      </c>
      <c r="AU95" s="242" t="s">
        <v>85</v>
      </c>
      <c r="AY95" s="18" t="s">
        <v>140</v>
      </c>
      <c r="BE95" s="243">
        <f>IF(N95="základní",J95,0)</f>
        <v>0</v>
      </c>
      <c r="BF95" s="243">
        <f>IF(N95="snížená",J95,0)</f>
        <v>0</v>
      </c>
      <c r="BG95" s="243">
        <f>IF(N95="zákl. přenesená",J95,0)</f>
        <v>0</v>
      </c>
      <c r="BH95" s="243">
        <f>IF(N95="sníž. přenesená",J95,0)</f>
        <v>0</v>
      </c>
      <c r="BI95" s="243">
        <f>IF(N95="nulová",J95,0)</f>
        <v>0</v>
      </c>
      <c r="BJ95" s="18" t="s">
        <v>23</v>
      </c>
      <c r="BK95" s="243">
        <f>ROUND(I95*H95,2)</f>
        <v>0</v>
      </c>
      <c r="BL95" s="18" t="s">
        <v>332</v>
      </c>
      <c r="BM95" s="242" t="s">
        <v>351</v>
      </c>
    </row>
    <row r="96" s="2" customFormat="1">
      <c r="A96" s="39"/>
      <c r="B96" s="40"/>
      <c r="C96" s="41"/>
      <c r="D96" s="244" t="s">
        <v>148</v>
      </c>
      <c r="E96" s="41"/>
      <c r="F96" s="245" t="s">
        <v>352</v>
      </c>
      <c r="G96" s="41"/>
      <c r="H96" s="41"/>
      <c r="I96" s="149"/>
      <c r="J96" s="41"/>
      <c r="K96" s="41"/>
      <c r="L96" s="45"/>
      <c r="M96" s="246"/>
      <c r="N96" s="247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148</v>
      </c>
      <c r="AU96" s="18" t="s">
        <v>85</v>
      </c>
    </row>
    <row r="97" s="2" customFormat="1">
      <c r="A97" s="39"/>
      <c r="B97" s="40"/>
      <c r="C97" s="41"/>
      <c r="D97" s="244" t="s">
        <v>353</v>
      </c>
      <c r="E97" s="41"/>
      <c r="F97" s="248" t="s">
        <v>354</v>
      </c>
      <c r="G97" s="41"/>
      <c r="H97" s="41"/>
      <c r="I97" s="149"/>
      <c r="J97" s="41"/>
      <c r="K97" s="41"/>
      <c r="L97" s="45"/>
      <c r="M97" s="246"/>
      <c r="N97" s="247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353</v>
      </c>
      <c r="AU97" s="18" t="s">
        <v>85</v>
      </c>
    </row>
    <row r="98" s="2" customFormat="1" ht="16.5" customHeight="1">
      <c r="A98" s="39"/>
      <c r="B98" s="40"/>
      <c r="C98" s="230" t="s">
        <v>183</v>
      </c>
      <c r="D98" s="230" t="s">
        <v>142</v>
      </c>
      <c r="E98" s="231" t="s">
        <v>355</v>
      </c>
      <c r="F98" s="232" t="s">
        <v>356</v>
      </c>
      <c r="G98" s="233" t="s">
        <v>331</v>
      </c>
      <c r="H98" s="234">
        <v>1</v>
      </c>
      <c r="I98" s="235"/>
      <c r="J98" s="236">
        <f>ROUND(I98*H98,2)</f>
        <v>0</v>
      </c>
      <c r="K98" s="237"/>
      <c r="L98" s="45"/>
      <c r="M98" s="238" t="s">
        <v>22</v>
      </c>
      <c r="N98" s="239" t="s">
        <v>48</v>
      </c>
      <c r="O98" s="85"/>
      <c r="P98" s="240">
        <f>O98*H98</f>
        <v>0</v>
      </c>
      <c r="Q98" s="240">
        <v>0</v>
      </c>
      <c r="R98" s="240">
        <f>Q98*H98</f>
        <v>0</v>
      </c>
      <c r="S98" s="240">
        <v>0</v>
      </c>
      <c r="T98" s="241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42" t="s">
        <v>332</v>
      </c>
      <c r="AT98" s="242" t="s">
        <v>142</v>
      </c>
      <c r="AU98" s="242" t="s">
        <v>85</v>
      </c>
      <c r="AY98" s="18" t="s">
        <v>140</v>
      </c>
      <c r="BE98" s="243">
        <f>IF(N98="základní",J98,0)</f>
        <v>0</v>
      </c>
      <c r="BF98" s="243">
        <f>IF(N98="snížená",J98,0)</f>
        <v>0</v>
      </c>
      <c r="BG98" s="243">
        <f>IF(N98="zákl. přenesená",J98,0)</f>
        <v>0</v>
      </c>
      <c r="BH98" s="243">
        <f>IF(N98="sníž. přenesená",J98,0)</f>
        <v>0</v>
      </c>
      <c r="BI98" s="243">
        <f>IF(N98="nulová",J98,0)</f>
        <v>0</v>
      </c>
      <c r="BJ98" s="18" t="s">
        <v>23</v>
      </c>
      <c r="BK98" s="243">
        <f>ROUND(I98*H98,2)</f>
        <v>0</v>
      </c>
      <c r="BL98" s="18" t="s">
        <v>332</v>
      </c>
      <c r="BM98" s="242" t="s">
        <v>357</v>
      </c>
    </row>
    <row r="99" s="2" customFormat="1">
      <c r="A99" s="39"/>
      <c r="B99" s="40"/>
      <c r="C99" s="41"/>
      <c r="D99" s="244" t="s">
        <v>148</v>
      </c>
      <c r="E99" s="41"/>
      <c r="F99" s="245" t="s">
        <v>358</v>
      </c>
      <c r="G99" s="41"/>
      <c r="H99" s="41"/>
      <c r="I99" s="149"/>
      <c r="J99" s="41"/>
      <c r="K99" s="41"/>
      <c r="L99" s="45"/>
      <c r="M99" s="246"/>
      <c r="N99" s="247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148</v>
      </c>
      <c r="AU99" s="18" t="s">
        <v>85</v>
      </c>
    </row>
    <row r="100" s="2" customFormat="1" ht="16.5" customHeight="1">
      <c r="A100" s="39"/>
      <c r="B100" s="40"/>
      <c r="C100" s="230" t="s">
        <v>192</v>
      </c>
      <c r="D100" s="230" t="s">
        <v>142</v>
      </c>
      <c r="E100" s="231" t="s">
        <v>359</v>
      </c>
      <c r="F100" s="232" t="s">
        <v>360</v>
      </c>
      <c r="G100" s="233" t="s">
        <v>331</v>
      </c>
      <c r="H100" s="234">
        <v>1</v>
      </c>
      <c r="I100" s="235"/>
      <c r="J100" s="236">
        <f>ROUND(I100*H100,2)</f>
        <v>0</v>
      </c>
      <c r="K100" s="237"/>
      <c r="L100" s="45"/>
      <c r="M100" s="238" t="s">
        <v>22</v>
      </c>
      <c r="N100" s="239" t="s">
        <v>48</v>
      </c>
      <c r="O100" s="85"/>
      <c r="P100" s="240">
        <f>O100*H100</f>
        <v>0</v>
      </c>
      <c r="Q100" s="240">
        <v>0</v>
      </c>
      <c r="R100" s="240">
        <f>Q100*H100</f>
        <v>0</v>
      </c>
      <c r="S100" s="240">
        <v>0</v>
      </c>
      <c r="T100" s="241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42" t="s">
        <v>332</v>
      </c>
      <c r="AT100" s="242" t="s">
        <v>142</v>
      </c>
      <c r="AU100" s="242" t="s">
        <v>85</v>
      </c>
      <c r="AY100" s="18" t="s">
        <v>140</v>
      </c>
      <c r="BE100" s="243">
        <f>IF(N100="základní",J100,0)</f>
        <v>0</v>
      </c>
      <c r="BF100" s="243">
        <f>IF(N100="snížená",J100,0)</f>
        <v>0</v>
      </c>
      <c r="BG100" s="243">
        <f>IF(N100="zákl. přenesená",J100,0)</f>
        <v>0</v>
      </c>
      <c r="BH100" s="243">
        <f>IF(N100="sníž. přenesená",J100,0)</f>
        <v>0</v>
      </c>
      <c r="BI100" s="243">
        <f>IF(N100="nulová",J100,0)</f>
        <v>0</v>
      </c>
      <c r="BJ100" s="18" t="s">
        <v>23</v>
      </c>
      <c r="BK100" s="243">
        <f>ROUND(I100*H100,2)</f>
        <v>0</v>
      </c>
      <c r="BL100" s="18" t="s">
        <v>332</v>
      </c>
      <c r="BM100" s="242" t="s">
        <v>361</v>
      </c>
    </row>
    <row r="101" s="2" customFormat="1">
      <c r="A101" s="39"/>
      <c r="B101" s="40"/>
      <c r="C101" s="41"/>
      <c r="D101" s="244" t="s">
        <v>148</v>
      </c>
      <c r="E101" s="41"/>
      <c r="F101" s="245" t="s">
        <v>362</v>
      </c>
      <c r="G101" s="41"/>
      <c r="H101" s="41"/>
      <c r="I101" s="149"/>
      <c r="J101" s="41"/>
      <c r="K101" s="41"/>
      <c r="L101" s="45"/>
      <c r="M101" s="246"/>
      <c r="N101" s="247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148</v>
      </c>
      <c r="AU101" s="18" t="s">
        <v>85</v>
      </c>
    </row>
    <row r="102" s="2" customFormat="1" ht="16.5" customHeight="1">
      <c r="A102" s="39"/>
      <c r="B102" s="40"/>
      <c r="C102" s="230" t="s">
        <v>197</v>
      </c>
      <c r="D102" s="230" t="s">
        <v>142</v>
      </c>
      <c r="E102" s="231" t="s">
        <v>363</v>
      </c>
      <c r="F102" s="232" t="s">
        <v>364</v>
      </c>
      <c r="G102" s="233" t="s">
        <v>331</v>
      </c>
      <c r="H102" s="234">
        <v>1</v>
      </c>
      <c r="I102" s="235"/>
      <c r="J102" s="236">
        <f>ROUND(I102*H102,2)</f>
        <v>0</v>
      </c>
      <c r="K102" s="237"/>
      <c r="L102" s="45"/>
      <c r="M102" s="238" t="s">
        <v>22</v>
      </c>
      <c r="N102" s="239" t="s">
        <v>48</v>
      </c>
      <c r="O102" s="85"/>
      <c r="P102" s="240">
        <f>O102*H102</f>
        <v>0</v>
      </c>
      <c r="Q102" s="240">
        <v>0</v>
      </c>
      <c r="R102" s="240">
        <f>Q102*H102</f>
        <v>0</v>
      </c>
      <c r="S102" s="240">
        <v>0</v>
      </c>
      <c r="T102" s="241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42" t="s">
        <v>332</v>
      </c>
      <c r="AT102" s="242" t="s">
        <v>142</v>
      </c>
      <c r="AU102" s="242" t="s">
        <v>85</v>
      </c>
      <c r="AY102" s="18" t="s">
        <v>140</v>
      </c>
      <c r="BE102" s="243">
        <f>IF(N102="základní",J102,0)</f>
        <v>0</v>
      </c>
      <c r="BF102" s="243">
        <f>IF(N102="snížená",J102,0)</f>
        <v>0</v>
      </c>
      <c r="BG102" s="243">
        <f>IF(N102="zákl. přenesená",J102,0)</f>
        <v>0</v>
      </c>
      <c r="BH102" s="243">
        <f>IF(N102="sníž. přenesená",J102,0)</f>
        <v>0</v>
      </c>
      <c r="BI102" s="243">
        <f>IF(N102="nulová",J102,0)</f>
        <v>0</v>
      </c>
      <c r="BJ102" s="18" t="s">
        <v>23</v>
      </c>
      <c r="BK102" s="243">
        <f>ROUND(I102*H102,2)</f>
        <v>0</v>
      </c>
      <c r="BL102" s="18" t="s">
        <v>332</v>
      </c>
      <c r="BM102" s="242" t="s">
        <v>365</v>
      </c>
    </row>
    <row r="103" s="2" customFormat="1">
      <c r="A103" s="39"/>
      <c r="B103" s="40"/>
      <c r="C103" s="41"/>
      <c r="D103" s="244" t="s">
        <v>148</v>
      </c>
      <c r="E103" s="41"/>
      <c r="F103" s="245" t="s">
        <v>366</v>
      </c>
      <c r="G103" s="41"/>
      <c r="H103" s="41"/>
      <c r="I103" s="149"/>
      <c r="J103" s="41"/>
      <c r="K103" s="41"/>
      <c r="L103" s="45"/>
      <c r="M103" s="246"/>
      <c r="N103" s="247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148</v>
      </c>
      <c r="AU103" s="18" t="s">
        <v>85</v>
      </c>
    </row>
    <row r="104" s="2" customFormat="1" ht="16.5" customHeight="1">
      <c r="A104" s="39"/>
      <c r="B104" s="40"/>
      <c r="C104" s="230" t="s">
        <v>207</v>
      </c>
      <c r="D104" s="230" t="s">
        <v>142</v>
      </c>
      <c r="E104" s="231" t="s">
        <v>367</v>
      </c>
      <c r="F104" s="232" t="s">
        <v>368</v>
      </c>
      <c r="G104" s="233" t="s">
        <v>331</v>
      </c>
      <c r="H104" s="234">
        <v>1</v>
      </c>
      <c r="I104" s="235"/>
      <c r="J104" s="236">
        <f>ROUND(I104*H104,2)</f>
        <v>0</v>
      </c>
      <c r="K104" s="237"/>
      <c r="L104" s="45"/>
      <c r="M104" s="238" t="s">
        <v>22</v>
      </c>
      <c r="N104" s="239" t="s">
        <v>48</v>
      </c>
      <c r="O104" s="85"/>
      <c r="P104" s="240">
        <f>O104*H104</f>
        <v>0</v>
      </c>
      <c r="Q104" s="240">
        <v>0</v>
      </c>
      <c r="R104" s="240">
        <f>Q104*H104</f>
        <v>0</v>
      </c>
      <c r="S104" s="240">
        <v>0</v>
      </c>
      <c r="T104" s="241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42" t="s">
        <v>332</v>
      </c>
      <c r="AT104" s="242" t="s">
        <v>142</v>
      </c>
      <c r="AU104" s="242" t="s">
        <v>85</v>
      </c>
      <c r="AY104" s="18" t="s">
        <v>140</v>
      </c>
      <c r="BE104" s="243">
        <f>IF(N104="základní",J104,0)</f>
        <v>0</v>
      </c>
      <c r="BF104" s="243">
        <f>IF(N104="snížená",J104,0)</f>
        <v>0</v>
      </c>
      <c r="BG104" s="243">
        <f>IF(N104="zákl. přenesená",J104,0)</f>
        <v>0</v>
      </c>
      <c r="BH104" s="243">
        <f>IF(N104="sníž. přenesená",J104,0)</f>
        <v>0</v>
      </c>
      <c r="BI104" s="243">
        <f>IF(N104="nulová",J104,0)</f>
        <v>0</v>
      </c>
      <c r="BJ104" s="18" t="s">
        <v>23</v>
      </c>
      <c r="BK104" s="243">
        <f>ROUND(I104*H104,2)</f>
        <v>0</v>
      </c>
      <c r="BL104" s="18" t="s">
        <v>332</v>
      </c>
      <c r="BM104" s="242" t="s">
        <v>369</v>
      </c>
    </row>
    <row r="105" s="2" customFormat="1">
      <c r="A105" s="39"/>
      <c r="B105" s="40"/>
      <c r="C105" s="41"/>
      <c r="D105" s="244" t="s">
        <v>148</v>
      </c>
      <c r="E105" s="41"/>
      <c r="F105" s="245" t="s">
        <v>370</v>
      </c>
      <c r="G105" s="41"/>
      <c r="H105" s="41"/>
      <c r="I105" s="149"/>
      <c r="J105" s="41"/>
      <c r="K105" s="41"/>
      <c r="L105" s="45"/>
      <c r="M105" s="246"/>
      <c r="N105" s="247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148</v>
      </c>
      <c r="AU105" s="18" t="s">
        <v>85</v>
      </c>
    </row>
    <row r="106" s="2" customFormat="1" ht="16.5" customHeight="1">
      <c r="A106" s="39"/>
      <c r="B106" s="40"/>
      <c r="C106" s="230" t="s">
        <v>28</v>
      </c>
      <c r="D106" s="230" t="s">
        <v>142</v>
      </c>
      <c r="E106" s="231" t="s">
        <v>371</v>
      </c>
      <c r="F106" s="232" t="s">
        <v>372</v>
      </c>
      <c r="G106" s="233" t="s">
        <v>331</v>
      </c>
      <c r="H106" s="234">
        <v>1</v>
      </c>
      <c r="I106" s="235"/>
      <c r="J106" s="236">
        <f>ROUND(I106*H106,2)</f>
        <v>0</v>
      </c>
      <c r="K106" s="237"/>
      <c r="L106" s="45"/>
      <c r="M106" s="238" t="s">
        <v>22</v>
      </c>
      <c r="N106" s="239" t="s">
        <v>48</v>
      </c>
      <c r="O106" s="85"/>
      <c r="P106" s="240">
        <f>O106*H106</f>
        <v>0</v>
      </c>
      <c r="Q106" s="240">
        <v>0</v>
      </c>
      <c r="R106" s="240">
        <f>Q106*H106</f>
        <v>0</v>
      </c>
      <c r="S106" s="240">
        <v>0</v>
      </c>
      <c r="T106" s="241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42" t="s">
        <v>332</v>
      </c>
      <c r="AT106" s="242" t="s">
        <v>142</v>
      </c>
      <c r="AU106" s="242" t="s">
        <v>85</v>
      </c>
      <c r="AY106" s="18" t="s">
        <v>140</v>
      </c>
      <c r="BE106" s="243">
        <f>IF(N106="základní",J106,0)</f>
        <v>0</v>
      </c>
      <c r="BF106" s="243">
        <f>IF(N106="snížená",J106,0)</f>
        <v>0</v>
      </c>
      <c r="BG106" s="243">
        <f>IF(N106="zákl. přenesená",J106,0)</f>
        <v>0</v>
      </c>
      <c r="BH106" s="243">
        <f>IF(N106="sníž. přenesená",J106,0)</f>
        <v>0</v>
      </c>
      <c r="BI106" s="243">
        <f>IF(N106="nulová",J106,0)</f>
        <v>0</v>
      </c>
      <c r="BJ106" s="18" t="s">
        <v>23</v>
      </c>
      <c r="BK106" s="243">
        <f>ROUND(I106*H106,2)</f>
        <v>0</v>
      </c>
      <c r="BL106" s="18" t="s">
        <v>332</v>
      </c>
      <c r="BM106" s="242" t="s">
        <v>373</v>
      </c>
    </row>
    <row r="107" s="2" customFormat="1">
      <c r="A107" s="39"/>
      <c r="B107" s="40"/>
      <c r="C107" s="41"/>
      <c r="D107" s="244" t="s">
        <v>148</v>
      </c>
      <c r="E107" s="41"/>
      <c r="F107" s="245" t="s">
        <v>374</v>
      </c>
      <c r="G107" s="41"/>
      <c r="H107" s="41"/>
      <c r="I107" s="149"/>
      <c r="J107" s="41"/>
      <c r="K107" s="41"/>
      <c r="L107" s="45"/>
      <c r="M107" s="246"/>
      <c r="N107" s="247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148</v>
      </c>
      <c r="AU107" s="18" t="s">
        <v>85</v>
      </c>
    </row>
    <row r="108" s="12" customFormat="1" ht="22.8" customHeight="1">
      <c r="A108" s="12"/>
      <c r="B108" s="214"/>
      <c r="C108" s="215"/>
      <c r="D108" s="216" t="s">
        <v>76</v>
      </c>
      <c r="E108" s="228" t="s">
        <v>375</v>
      </c>
      <c r="F108" s="228" t="s">
        <v>376</v>
      </c>
      <c r="G108" s="215"/>
      <c r="H108" s="215"/>
      <c r="I108" s="218"/>
      <c r="J108" s="229">
        <f>BK108</f>
        <v>0</v>
      </c>
      <c r="K108" s="215"/>
      <c r="L108" s="220"/>
      <c r="M108" s="221"/>
      <c r="N108" s="222"/>
      <c r="O108" s="222"/>
      <c r="P108" s="223">
        <f>SUM(P109:P110)</f>
        <v>0</v>
      </c>
      <c r="Q108" s="222"/>
      <c r="R108" s="223">
        <f>SUM(R109:R110)</f>
        <v>0</v>
      </c>
      <c r="S108" s="222"/>
      <c r="T108" s="224">
        <f>SUM(T109:T110)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25" t="s">
        <v>176</v>
      </c>
      <c r="AT108" s="226" t="s">
        <v>76</v>
      </c>
      <c r="AU108" s="226" t="s">
        <v>23</v>
      </c>
      <c r="AY108" s="225" t="s">
        <v>140</v>
      </c>
      <c r="BK108" s="227">
        <f>SUM(BK109:BK110)</f>
        <v>0</v>
      </c>
    </row>
    <row r="109" s="2" customFormat="1" ht="16.5" customHeight="1">
      <c r="A109" s="39"/>
      <c r="B109" s="40"/>
      <c r="C109" s="230" t="s">
        <v>218</v>
      </c>
      <c r="D109" s="230" t="s">
        <v>142</v>
      </c>
      <c r="E109" s="231" t="s">
        <v>377</v>
      </c>
      <c r="F109" s="232" t="s">
        <v>378</v>
      </c>
      <c r="G109" s="233" t="s">
        <v>331</v>
      </c>
      <c r="H109" s="234">
        <v>1</v>
      </c>
      <c r="I109" s="235"/>
      <c r="J109" s="236">
        <f>ROUND(I109*H109,2)</f>
        <v>0</v>
      </c>
      <c r="K109" s="237"/>
      <c r="L109" s="45"/>
      <c r="M109" s="238" t="s">
        <v>22</v>
      </c>
      <c r="N109" s="239" t="s">
        <v>48</v>
      </c>
      <c r="O109" s="85"/>
      <c r="P109" s="240">
        <f>O109*H109</f>
        <v>0</v>
      </c>
      <c r="Q109" s="240">
        <v>0</v>
      </c>
      <c r="R109" s="240">
        <f>Q109*H109</f>
        <v>0</v>
      </c>
      <c r="S109" s="240">
        <v>0</v>
      </c>
      <c r="T109" s="241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42" t="s">
        <v>332</v>
      </c>
      <c r="AT109" s="242" t="s">
        <v>142</v>
      </c>
      <c r="AU109" s="242" t="s">
        <v>85</v>
      </c>
      <c r="AY109" s="18" t="s">
        <v>140</v>
      </c>
      <c r="BE109" s="243">
        <f>IF(N109="základní",J109,0)</f>
        <v>0</v>
      </c>
      <c r="BF109" s="243">
        <f>IF(N109="snížená",J109,0)</f>
        <v>0</v>
      </c>
      <c r="BG109" s="243">
        <f>IF(N109="zákl. přenesená",J109,0)</f>
        <v>0</v>
      </c>
      <c r="BH109" s="243">
        <f>IF(N109="sníž. přenesená",J109,0)</f>
        <v>0</v>
      </c>
      <c r="BI109" s="243">
        <f>IF(N109="nulová",J109,0)</f>
        <v>0</v>
      </c>
      <c r="BJ109" s="18" t="s">
        <v>23</v>
      </c>
      <c r="BK109" s="243">
        <f>ROUND(I109*H109,2)</f>
        <v>0</v>
      </c>
      <c r="BL109" s="18" t="s">
        <v>332</v>
      </c>
      <c r="BM109" s="242" t="s">
        <v>379</v>
      </c>
    </row>
    <row r="110" s="2" customFormat="1">
      <c r="A110" s="39"/>
      <c r="B110" s="40"/>
      <c r="C110" s="41"/>
      <c r="D110" s="244" t="s">
        <v>148</v>
      </c>
      <c r="E110" s="41"/>
      <c r="F110" s="245" t="s">
        <v>380</v>
      </c>
      <c r="G110" s="41"/>
      <c r="H110" s="41"/>
      <c r="I110" s="149"/>
      <c r="J110" s="41"/>
      <c r="K110" s="41"/>
      <c r="L110" s="45"/>
      <c r="M110" s="292"/>
      <c r="N110" s="293"/>
      <c r="O110" s="294"/>
      <c r="P110" s="294"/>
      <c r="Q110" s="294"/>
      <c r="R110" s="294"/>
      <c r="S110" s="294"/>
      <c r="T110" s="295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148</v>
      </c>
      <c r="AU110" s="18" t="s">
        <v>85</v>
      </c>
    </row>
    <row r="111" s="2" customFormat="1" ht="6.96" customHeight="1">
      <c r="A111" s="39"/>
      <c r="B111" s="60"/>
      <c r="C111" s="61"/>
      <c r="D111" s="61"/>
      <c r="E111" s="61"/>
      <c r="F111" s="61"/>
      <c r="G111" s="61"/>
      <c r="H111" s="61"/>
      <c r="I111" s="177"/>
      <c r="J111" s="61"/>
      <c r="K111" s="61"/>
      <c r="L111" s="45"/>
      <c r="M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</sheetData>
  <sheetProtection sheet="1" autoFilter="0" formatColumns="0" formatRows="0" objects="1" scenarios="1" spinCount="100000" saltValue="wVzcCaBSely6IiAuPWwNhojp4pu85k3m52xzYSFA9lRRQzTz/ElKFNcPYkfKVjURtBv1F20UMjE+eOUHxMpwWQ==" hashValue="YqoJGoLcOcD6nKrdPzGtvpMLgrfteAG8mzrLwaNXA+0olOFy9B5RO4AlC8rripKCasE/1sh+eZv5jWhMJSiCDA==" algorithmName="SHA-512" password="CC35"/>
  <autoFilter ref="C82:K110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96" customWidth="1"/>
    <col min="2" max="2" width="1.664063" style="296" customWidth="1"/>
    <col min="3" max="4" width="5" style="296" customWidth="1"/>
    <col min="5" max="5" width="11.67" style="296" customWidth="1"/>
    <col min="6" max="6" width="9.17" style="296" customWidth="1"/>
    <col min="7" max="7" width="5" style="296" customWidth="1"/>
    <col min="8" max="8" width="77.83" style="296" customWidth="1"/>
    <col min="9" max="10" width="20" style="296" customWidth="1"/>
    <col min="11" max="11" width="1.664063" style="296" customWidth="1"/>
  </cols>
  <sheetData>
    <row r="1" s="1" customFormat="1" ht="37.5" customHeight="1"/>
    <row r="2" s="1" customFormat="1" ht="7.5" customHeight="1">
      <c r="B2" s="297"/>
      <c r="C2" s="298"/>
      <c r="D2" s="298"/>
      <c r="E2" s="298"/>
      <c r="F2" s="298"/>
      <c r="G2" s="298"/>
      <c r="H2" s="298"/>
      <c r="I2" s="298"/>
      <c r="J2" s="298"/>
      <c r="K2" s="299"/>
    </row>
    <row r="3" s="16" customFormat="1" ht="45" customHeight="1">
      <c r="B3" s="300"/>
      <c r="C3" s="301" t="s">
        <v>381</v>
      </c>
      <c r="D3" s="301"/>
      <c r="E3" s="301"/>
      <c r="F3" s="301"/>
      <c r="G3" s="301"/>
      <c r="H3" s="301"/>
      <c r="I3" s="301"/>
      <c r="J3" s="301"/>
      <c r="K3" s="302"/>
    </row>
    <row r="4" s="1" customFormat="1" ht="25.5" customHeight="1">
      <c r="B4" s="303"/>
      <c r="C4" s="304" t="s">
        <v>382</v>
      </c>
      <c r="D4" s="304"/>
      <c r="E4" s="304"/>
      <c r="F4" s="304"/>
      <c r="G4" s="304"/>
      <c r="H4" s="304"/>
      <c r="I4" s="304"/>
      <c r="J4" s="304"/>
      <c r="K4" s="305"/>
    </row>
    <row r="5" s="1" customFormat="1" ht="5.25" customHeight="1">
      <c r="B5" s="303"/>
      <c r="C5" s="306"/>
      <c r="D5" s="306"/>
      <c r="E5" s="306"/>
      <c r="F5" s="306"/>
      <c r="G5" s="306"/>
      <c r="H5" s="306"/>
      <c r="I5" s="306"/>
      <c r="J5" s="306"/>
      <c r="K5" s="305"/>
    </row>
    <row r="6" s="1" customFormat="1" ht="15" customHeight="1">
      <c r="B6" s="303"/>
      <c r="C6" s="307" t="s">
        <v>383</v>
      </c>
      <c r="D6" s="307"/>
      <c r="E6" s="307"/>
      <c r="F6" s="307"/>
      <c r="G6" s="307"/>
      <c r="H6" s="307"/>
      <c r="I6" s="307"/>
      <c r="J6" s="307"/>
      <c r="K6" s="305"/>
    </row>
    <row r="7" s="1" customFormat="1" ht="15" customHeight="1">
      <c r="B7" s="308"/>
      <c r="C7" s="307" t="s">
        <v>384</v>
      </c>
      <c r="D7" s="307"/>
      <c r="E7" s="307"/>
      <c r="F7" s="307"/>
      <c r="G7" s="307"/>
      <c r="H7" s="307"/>
      <c r="I7" s="307"/>
      <c r="J7" s="307"/>
      <c r="K7" s="305"/>
    </row>
    <row r="8" s="1" customFormat="1" ht="12.75" customHeight="1">
      <c r="B8" s="308"/>
      <c r="C8" s="307"/>
      <c r="D8" s="307"/>
      <c r="E8" s="307"/>
      <c r="F8" s="307"/>
      <c r="G8" s="307"/>
      <c r="H8" s="307"/>
      <c r="I8" s="307"/>
      <c r="J8" s="307"/>
      <c r="K8" s="305"/>
    </row>
    <row r="9" s="1" customFormat="1" ht="15" customHeight="1">
      <c r="B9" s="308"/>
      <c r="C9" s="307" t="s">
        <v>385</v>
      </c>
      <c r="D9" s="307"/>
      <c r="E9" s="307"/>
      <c r="F9" s="307"/>
      <c r="G9" s="307"/>
      <c r="H9" s="307"/>
      <c r="I9" s="307"/>
      <c r="J9" s="307"/>
      <c r="K9" s="305"/>
    </row>
    <row r="10" s="1" customFormat="1" ht="15" customHeight="1">
      <c r="B10" s="308"/>
      <c r="C10" s="307"/>
      <c r="D10" s="307" t="s">
        <v>386</v>
      </c>
      <c r="E10" s="307"/>
      <c r="F10" s="307"/>
      <c r="G10" s="307"/>
      <c r="H10" s="307"/>
      <c r="I10" s="307"/>
      <c r="J10" s="307"/>
      <c r="K10" s="305"/>
    </row>
    <row r="11" s="1" customFormat="1" ht="15" customHeight="1">
      <c r="B11" s="308"/>
      <c r="C11" s="309"/>
      <c r="D11" s="307" t="s">
        <v>387</v>
      </c>
      <c r="E11" s="307"/>
      <c r="F11" s="307"/>
      <c r="G11" s="307"/>
      <c r="H11" s="307"/>
      <c r="I11" s="307"/>
      <c r="J11" s="307"/>
      <c r="K11" s="305"/>
    </row>
    <row r="12" s="1" customFormat="1" ht="15" customHeight="1">
      <c r="B12" s="308"/>
      <c r="C12" s="309"/>
      <c r="D12" s="307"/>
      <c r="E12" s="307"/>
      <c r="F12" s="307"/>
      <c r="G12" s="307"/>
      <c r="H12" s="307"/>
      <c r="I12" s="307"/>
      <c r="J12" s="307"/>
      <c r="K12" s="305"/>
    </row>
    <row r="13" s="1" customFormat="1" ht="15" customHeight="1">
      <c r="B13" s="308"/>
      <c r="C13" s="309"/>
      <c r="D13" s="310" t="s">
        <v>388</v>
      </c>
      <c r="E13" s="307"/>
      <c r="F13" s="307"/>
      <c r="G13" s="307"/>
      <c r="H13" s="307"/>
      <c r="I13" s="307"/>
      <c r="J13" s="307"/>
      <c r="K13" s="305"/>
    </row>
    <row r="14" s="1" customFormat="1" ht="12.75" customHeight="1">
      <c r="B14" s="308"/>
      <c r="C14" s="309"/>
      <c r="D14" s="309"/>
      <c r="E14" s="309"/>
      <c r="F14" s="309"/>
      <c r="G14" s="309"/>
      <c r="H14" s="309"/>
      <c r="I14" s="309"/>
      <c r="J14" s="309"/>
      <c r="K14" s="305"/>
    </row>
    <row r="15" s="1" customFormat="1" ht="15" customHeight="1">
      <c r="B15" s="308"/>
      <c r="C15" s="309"/>
      <c r="D15" s="307" t="s">
        <v>389</v>
      </c>
      <c r="E15" s="307"/>
      <c r="F15" s="307"/>
      <c r="G15" s="307"/>
      <c r="H15" s="307"/>
      <c r="I15" s="307"/>
      <c r="J15" s="307"/>
      <c r="K15" s="305"/>
    </row>
    <row r="16" s="1" customFormat="1" ht="15" customHeight="1">
      <c r="B16" s="308"/>
      <c r="C16" s="309"/>
      <c r="D16" s="307" t="s">
        <v>390</v>
      </c>
      <c r="E16" s="307"/>
      <c r="F16" s="307"/>
      <c r="G16" s="307"/>
      <c r="H16" s="307"/>
      <c r="I16" s="307"/>
      <c r="J16" s="307"/>
      <c r="K16" s="305"/>
    </row>
    <row r="17" s="1" customFormat="1" ht="15" customHeight="1">
      <c r="B17" s="308"/>
      <c r="C17" s="309"/>
      <c r="D17" s="307" t="s">
        <v>391</v>
      </c>
      <c r="E17" s="307"/>
      <c r="F17" s="307"/>
      <c r="G17" s="307"/>
      <c r="H17" s="307"/>
      <c r="I17" s="307"/>
      <c r="J17" s="307"/>
      <c r="K17" s="305"/>
    </row>
    <row r="18" s="1" customFormat="1" ht="15" customHeight="1">
      <c r="B18" s="308"/>
      <c r="C18" s="309"/>
      <c r="D18" s="309"/>
      <c r="E18" s="311" t="s">
        <v>83</v>
      </c>
      <c r="F18" s="307" t="s">
        <v>392</v>
      </c>
      <c r="G18" s="307"/>
      <c r="H18" s="307"/>
      <c r="I18" s="307"/>
      <c r="J18" s="307"/>
      <c r="K18" s="305"/>
    </row>
    <row r="19" s="1" customFormat="1" ht="15" customHeight="1">
      <c r="B19" s="308"/>
      <c r="C19" s="309"/>
      <c r="D19" s="309"/>
      <c r="E19" s="311" t="s">
        <v>393</v>
      </c>
      <c r="F19" s="307" t="s">
        <v>394</v>
      </c>
      <c r="G19" s="307"/>
      <c r="H19" s="307"/>
      <c r="I19" s="307"/>
      <c r="J19" s="307"/>
      <c r="K19" s="305"/>
    </row>
    <row r="20" s="1" customFormat="1" ht="15" customHeight="1">
      <c r="B20" s="308"/>
      <c r="C20" s="309"/>
      <c r="D20" s="309"/>
      <c r="E20" s="311" t="s">
        <v>395</v>
      </c>
      <c r="F20" s="307" t="s">
        <v>396</v>
      </c>
      <c r="G20" s="307"/>
      <c r="H20" s="307"/>
      <c r="I20" s="307"/>
      <c r="J20" s="307"/>
      <c r="K20" s="305"/>
    </row>
    <row r="21" s="1" customFormat="1" ht="15" customHeight="1">
      <c r="B21" s="308"/>
      <c r="C21" s="309"/>
      <c r="D21" s="309"/>
      <c r="E21" s="311" t="s">
        <v>397</v>
      </c>
      <c r="F21" s="307" t="s">
        <v>398</v>
      </c>
      <c r="G21" s="307"/>
      <c r="H21" s="307"/>
      <c r="I21" s="307"/>
      <c r="J21" s="307"/>
      <c r="K21" s="305"/>
    </row>
    <row r="22" s="1" customFormat="1" ht="15" customHeight="1">
      <c r="B22" s="308"/>
      <c r="C22" s="309"/>
      <c r="D22" s="309"/>
      <c r="E22" s="311" t="s">
        <v>399</v>
      </c>
      <c r="F22" s="307" t="s">
        <v>400</v>
      </c>
      <c r="G22" s="307"/>
      <c r="H22" s="307"/>
      <c r="I22" s="307"/>
      <c r="J22" s="307"/>
      <c r="K22" s="305"/>
    </row>
    <row r="23" s="1" customFormat="1" ht="15" customHeight="1">
      <c r="B23" s="308"/>
      <c r="C23" s="309"/>
      <c r="D23" s="309"/>
      <c r="E23" s="311" t="s">
        <v>88</v>
      </c>
      <c r="F23" s="307" t="s">
        <v>401</v>
      </c>
      <c r="G23" s="307"/>
      <c r="H23" s="307"/>
      <c r="I23" s="307"/>
      <c r="J23" s="307"/>
      <c r="K23" s="305"/>
    </row>
    <row r="24" s="1" customFormat="1" ht="12.75" customHeight="1">
      <c r="B24" s="308"/>
      <c r="C24" s="309"/>
      <c r="D24" s="309"/>
      <c r="E24" s="309"/>
      <c r="F24" s="309"/>
      <c r="G24" s="309"/>
      <c r="H24" s="309"/>
      <c r="I24" s="309"/>
      <c r="J24" s="309"/>
      <c r="K24" s="305"/>
    </row>
    <row r="25" s="1" customFormat="1" ht="15" customHeight="1">
      <c r="B25" s="308"/>
      <c r="C25" s="307" t="s">
        <v>402</v>
      </c>
      <c r="D25" s="307"/>
      <c r="E25" s="307"/>
      <c r="F25" s="307"/>
      <c r="G25" s="307"/>
      <c r="H25" s="307"/>
      <c r="I25" s="307"/>
      <c r="J25" s="307"/>
      <c r="K25" s="305"/>
    </row>
    <row r="26" s="1" customFormat="1" ht="15" customHeight="1">
      <c r="B26" s="308"/>
      <c r="C26" s="307" t="s">
        <v>403</v>
      </c>
      <c r="D26" s="307"/>
      <c r="E26" s="307"/>
      <c r="F26" s="307"/>
      <c r="G26" s="307"/>
      <c r="H26" s="307"/>
      <c r="I26" s="307"/>
      <c r="J26" s="307"/>
      <c r="K26" s="305"/>
    </row>
    <row r="27" s="1" customFormat="1" ht="15" customHeight="1">
      <c r="B27" s="308"/>
      <c r="C27" s="307"/>
      <c r="D27" s="307" t="s">
        <v>404</v>
      </c>
      <c r="E27" s="307"/>
      <c r="F27" s="307"/>
      <c r="G27" s="307"/>
      <c r="H27" s="307"/>
      <c r="I27" s="307"/>
      <c r="J27" s="307"/>
      <c r="K27" s="305"/>
    </row>
    <row r="28" s="1" customFormat="1" ht="15" customHeight="1">
      <c r="B28" s="308"/>
      <c r="C28" s="309"/>
      <c r="D28" s="307" t="s">
        <v>405</v>
      </c>
      <c r="E28" s="307"/>
      <c r="F28" s="307"/>
      <c r="G28" s="307"/>
      <c r="H28" s="307"/>
      <c r="I28" s="307"/>
      <c r="J28" s="307"/>
      <c r="K28" s="305"/>
    </row>
    <row r="29" s="1" customFormat="1" ht="12.75" customHeight="1">
      <c r="B29" s="308"/>
      <c r="C29" s="309"/>
      <c r="D29" s="309"/>
      <c r="E29" s="309"/>
      <c r="F29" s="309"/>
      <c r="G29" s="309"/>
      <c r="H29" s="309"/>
      <c r="I29" s="309"/>
      <c r="J29" s="309"/>
      <c r="K29" s="305"/>
    </row>
    <row r="30" s="1" customFormat="1" ht="15" customHeight="1">
      <c r="B30" s="308"/>
      <c r="C30" s="309"/>
      <c r="D30" s="307" t="s">
        <v>406</v>
      </c>
      <c r="E30" s="307"/>
      <c r="F30" s="307"/>
      <c r="G30" s="307"/>
      <c r="H30" s="307"/>
      <c r="I30" s="307"/>
      <c r="J30" s="307"/>
      <c r="K30" s="305"/>
    </row>
    <row r="31" s="1" customFormat="1" ht="15" customHeight="1">
      <c r="B31" s="308"/>
      <c r="C31" s="309"/>
      <c r="D31" s="307" t="s">
        <v>407</v>
      </c>
      <c r="E31" s="307"/>
      <c r="F31" s="307"/>
      <c r="G31" s="307"/>
      <c r="H31" s="307"/>
      <c r="I31" s="307"/>
      <c r="J31" s="307"/>
      <c r="K31" s="305"/>
    </row>
    <row r="32" s="1" customFormat="1" ht="12.75" customHeight="1">
      <c r="B32" s="308"/>
      <c r="C32" s="309"/>
      <c r="D32" s="309"/>
      <c r="E32" s="309"/>
      <c r="F32" s="309"/>
      <c r="G32" s="309"/>
      <c r="H32" s="309"/>
      <c r="I32" s="309"/>
      <c r="J32" s="309"/>
      <c r="K32" s="305"/>
    </row>
    <row r="33" s="1" customFormat="1" ht="15" customHeight="1">
      <c r="B33" s="308"/>
      <c r="C33" s="309"/>
      <c r="D33" s="307" t="s">
        <v>408</v>
      </c>
      <c r="E33" s="307"/>
      <c r="F33" s="307"/>
      <c r="G33" s="307"/>
      <c r="H33" s="307"/>
      <c r="I33" s="307"/>
      <c r="J33" s="307"/>
      <c r="K33" s="305"/>
    </row>
    <row r="34" s="1" customFormat="1" ht="15" customHeight="1">
      <c r="B34" s="308"/>
      <c r="C34" s="309"/>
      <c r="D34" s="307" t="s">
        <v>409</v>
      </c>
      <c r="E34" s="307"/>
      <c r="F34" s="307"/>
      <c r="G34" s="307"/>
      <c r="H34" s="307"/>
      <c r="I34" s="307"/>
      <c r="J34" s="307"/>
      <c r="K34" s="305"/>
    </row>
    <row r="35" s="1" customFormat="1" ht="15" customHeight="1">
      <c r="B35" s="308"/>
      <c r="C35" s="309"/>
      <c r="D35" s="307" t="s">
        <v>410</v>
      </c>
      <c r="E35" s="307"/>
      <c r="F35" s="307"/>
      <c r="G35" s="307"/>
      <c r="H35" s="307"/>
      <c r="I35" s="307"/>
      <c r="J35" s="307"/>
      <c r="K35" s="305"/>
    </row>
    <row r="36" s="1" customFormat="1" ht="15" customHeight="1">
      <c r="B36" s="308"/>
      <c r="C36" s="309"/>
      <c r="D36" s="307"/>
      <c r="E36" s="310" t="s">
        <v>126</v>
      </c>
      <c r="F36" s="307"/>
      <c r="G36" s="307" t="s">
        <v>411</v>
      </c>
      <c r="H36" s="307"/>
      <c r="I36" s="307"/>
      <c r="J36" s="307"/>
      <c r="K36" s="305"/>
    </row>
    <row r="37" s="1" customFormat="1" ht="30.75" customHeight="1">
      <c r="B37" s="308"/>
      <c r="C37" s="309"/>
      <c r="D37" s="307"/>
      <c r="E37" s="310" t="s">
        <v>412</v>
      </c>
      <c r="F37" s="307"/>
      <c r="G37" s="307" t="s">
        <v>413</v>
      </c>
      <c r="H37" s="307"/>
      <c r="I37" s="307"/>
      <c r="J37" s="307"/>
      <c r="K37" s="305"/>
    </row>
    <row r="38" s="1" customFormat="1" ht="15" customHeight="1">
      <c r="B38" s="308"/>
      <c r="C38" s="309"/>
      <c r="D38" s="307"/>
      <c r="E38" s="310" t="s">
        <v>58</v>
      </c>
      <c r="F38" s="307"/>
      <c r="G38" s="307" t="s">
        <v>414</v>
      </c>
      <c r="H38" s="307"/>
      <c r="I38" s="307"/>
      <c r="J38" s="307"/>
      <c r="K38" s="305"/>
    </row>
    <row r="39" s="1" customFormat="1" ht="15" customHeight="1">
      <c r="B39" s="308"/>
      <c r="C39" s="309"/>
      <c r="D39" s="307"/>
      <c r="E39" s="310" t="s">
        <v>59</v>
      </c>
      <c r="F39" s="307"/>
      <c r="G39" s="307" t="s">
        <v>415</v>
      </c>
      <c r="H39" s="307"/>
      <c r="I39" s="307"/>
      <c r="J39" s="307"/>
      <c r="K39" s="305"/>
    </row>
    <row r="40" s="1" customFormat="1" ht="15" customHeight="1">
      <c r="B40" s="308"/>
      <c r="C40" s="309"/>
      <c r="D40" s="307"/>
      <c r="E40" s="310" t="s">
        <v>127</v>
      </c>
      <c r="F40" s="307"/>
      <c r="G40" s="307" t="s">
        <v>416</v>
      </c>
      <c r="H40" s="307"/>
      <c r="I40" s="307"/>
      <c r="J40" s="307"/>
      <c r="K40" s="305"/>
    </row>
    <row r="41" s="1" customFormat="1" ht="15" customHeight="1">
      <c r="B41" s="308"/>
      <c r="C41" s="309"/>
      <c r="D41" s="307"/>
      <c r="E41" s="310" t="s">
        <v>128</v>
      </c>
      <c r="F41" s="307"/>
      <c r="G41" s="307" t="s">
        <v>417</v>
      </c>
      <c r="H41" s="307"/>
      <c r="I41" s="307"/>
      <c r="J41" s="307"/>
      <c r="K41" s="305"/>
    </row>
    <row r="42" s="1" customFormat="1" ht="15" customHeight="1">
      <c r="B42" s="308"/>
      <c r="C42" s="309"/>
      <c r="D42" s="307"/>
      <c r="E42" s="310" t="s">
        <v>418</v>
      </c>
      <c r="F42" s="307"/>
      <c r="G42" s="307" t="s">
        <v>419</v>
      </c>
      <c r="H42" s="307"/>
      <c r="I42" s="307"/>
      <c r="J42" s="307"/>
      <c r="K42" s="305"/>
    </row>
    <row r="43" s="1" customFormat="1" ht="15" customHeight="1">
      <c r="B43" s="308"/>
      <c r="C43" s="309"/>
      <c r="D43" s="307"/>
      <c r="E43" s="310"/>
      <c r="F43" s="307"/>
      <c r="G43" s="307" t="s">
        <v>420</v>
      </c>
      <c r="H43" s="307"/>
      <c r="I43" s="307"/>
      <c r="J43" s="307"/>
      <c r="K43" s="305"/>
    </row>
    <row r="44" s="1" customFormat="1" ht="15" customHeight="1">
      <c r="B44" s="308"/>
      <c r="C44" s="309"/>
      <c r="D44" s="307"/>
      <c r="E44" s="310" t="s">
        <v>421</v>
      </c>
      <c r="F44" s="307"/>
      <c r="G44" s="307" t="s">
        <v>422</v>
      </c>
      <c r="H44" s="307"/>
      <c r="I44" s="307"/>
      <c r="J44" s="307"/>
      <c r="K44" s="305"/>
    </row>
    <row r="45" s="1" customFormat="1" ht="15" customHeight="1">
      <c r="B45" s="308"/>
      <c r="C45" s="309"/>
      <c r="D45" s="307"/>
      <c r="E45" s="310" t="s">
        <v>130</v>
      </c>
      <c r="F45" s="307"/>
      <c r="G45" s="307" t="s">
        <v>423</v>
      </c>
      <c r="H45" s="307"/>
      <c r="I45" s="307"/>
      <c r="J45" s="307"/>
      <c r="K45" s="305"/>
    </row>
    <row r="46" s="1" customFormat="1" ht="12.75" customHeight="1">
      <c r="B46" s="308"/>
      <c r="C46" s="309"/>
      <c r="D46" s="307"/>
      <c r="E46" s="307"/>
      <c r="F46" s="307"/>
      <c r="G46" s="307"/>
      <c r="H46" s="307"/>
      <c r="I46" s="307"/>
      <c r="J46" s="307"/>
      <c r="K46" s="305"/>
    </row>
    <row r="47" s="1" customFormat="1" ht="15" customHeight="1">
      <c r="B47" s="308"/>
      <c r="C47" s="309"/>
      <c r="D47" s="307" t="s">
        <v>424</v>
      </c>
      <c r="E47" s="307"/>
      <c r="F47" s="307"/>
      <c r="G47" s="307"/>
      <c r="H47" s="307"/>
      <c r="I47" s="307"/>
      <c r="J47" s="307"/>
      <c r="K47" s="305"/>
    </row>
    <row r="48" s="1" customFormat="1" ht="15" customHeight="1">
      <c r="B48" s="308"/>
      <c r="C48" s="309"/>
      <c r="D48" s="309"/>
      <c r="E48" s="307" t="s">
        <v>425</v>
      </c>
      <c r="F48" s="307"/>
      <c r="G48" s="307"/>
      <c r="H48" s="307"/>
      <c r="I48" s="307"/>
      <c r="J48" s="307"/>
      <c r="K48" s="305"/>
    </row>
    <row r="49" s="1" customFormat="1" ht="15" customHeight="1">
      <c r="B49" s="308"/>
      <c r="C49" s="309"/>
      <c r="D49" s="309"/>
      <c r="E49" s="307" t="s">
        <v>426</v>
      </c>
      <c r="F49" s="307"/>
      <c r="G49" s="307"/>
      <c r="H49" s="307"/>
      <c r="I49" s="307"/>
      <c r="J49" s="307"/>
      <c r="K49" s="305"/>
    </row>
    <row r="50" s="1" customFormat="1" ht="15" customHeight="1">
      <c r="B50" s="308"/>
      <c r="C50" s="309"/>
      <c r="D50" s="309"/>
      <c r="E50" s="307" t="s">
        <v>427</v>
      </c>
      <c r="F50" s="307"/>
      <c r="G50" s="307"/>
      <c r="H50" s="307"/>
      <c r="I50" s="307"/>
      <c r="J50" s="307"/>
      <c r="K50" s="305"/>
    </row>
    <row r="51" s="1" customFormat="1" ht="15" customHeight="1">
      <c r="B51" s="308"/>
      <c r="C51" s="309"/>
      <c r="D51" s="307" t="s">
        <v>428</v>
      </c>
      <c r="E51" s="307"/>
      <c r="F51" s="307"/>
      <c r="G51" s="307"/>
      <c r="H51" s="307"/>
      <c r="I51" s="307"/>
      <c r="J51" s="307"/>
      <c r="K51" s="305"/>
    </row>
    <row r="52" s="1" customFormat="1" ht="25.5" customHeight="1">
      <c r="B52" s="303"/>
      <c r="C52" s="304" t="s">
        <v>429</v>
      </c>
      <c r="D52" s="304"/>
      <c r="E52" s="304"/>
      <c r="F52" s="304"/>
      <c r="G52" s="304"/>
      <c r="H52" s="304"/>
      <c r="I52" s="304"/>
      <c r="J52" s="304"/>
      <c r="K52" s="305"/>
    </row>
    <row r="53" s="1" customFormat="1" ht="5.25" customHeight="1">
      <c r="B53" s="303"/>
      <c r="C53" s="306"/>
      <c r="D53" s="306"/>
      <c r="E53" s="306"/>
      <c r="F53" s="306"/>
      <c r="G53" s="306"/>
      <c r="H53" s="306"/>
      <c r="I53" s="306"/>
      <c r="J53" s="306"/>
      <c r="K53" s="305"/>
    </row>
    <row r="54" s="1" customFormat="1" ht="15" customHeight="1">
      <c r="B54" s="303"/>
      <c r="C54" s="307" t="s">
        <v>430</v>
      </c>
      <c r="D54" s="307"/>
      <c r="E54" s="307"/>
      <c r="F54" s="307"/>
      <c r="G54" s="307"/>
      <c r="H54" s="307"/>
      <c r="I54" s="307"/>
      <c r="J54" s="307"/>
      <c r="K54" s="305"/>
    </row>
    <row r="55" s="1" customFormat="1" ht="15" customHeight="1">
      <c r="B55" s="303"/>
      <c r="C55" s="307" t="s">
        <v>431</v>
      </c>
      <c r="D55" s="307"/>
      <c r="E55" s="307"/>
      <c r="F55" s="307"/>
      <c r="G55" s="307"/>
      <c r="H55" s="307"/>
      <c r="I55" s="307"/>
      <c r="J55" s="307"/>
      <c r="K55" s="305"/>
    </row>
    <row r="56" s="1" customFormat="1" ht="12.75" customHeight="1">
      <c r="B56" s="303"/>
      <c r="C56" s="307"/>
      <c r="D56" s="307"/>
      <c r="E56" s="307"/>
      <c r="F56" s="307"/>
      <c r="G56" s="307"/>
      <c r="H56" s="307"/>
      <c r="I56" s="307"/>
      <c r="J56" s="307"/>
      <c r="K56" s="305"/>
    </row>
    <row r="57" s="1" customFormat="1" ht="15" customHeight="1">
      <c r="B57" s="303"/>
      <c r="C57" s="307" t="s">
        <v>432</v>
      </c>
      <c r="D57" s="307"/>
      <c r="E57" s="307"/>
      <c r="F57" s="307"/>
      <c r="G57" s="307"/>
      <c r="H57" s="307"/>
      <c r="I57" s="307"/>
      <c r="J57" s="307"/>
      <c r="K57" s="305"/>
    </row>
    <row r="58" s="1" customFormat="1" ht="15" customHeight="1">
      <c r="B58" s="303"/>
      <c r="C58" s="309"/>
      <c r="D58" s="307" t="s">
        <v>433</v>
      </c>
      <c r="E58" s="307"/>
      <c r="F58" s="307"/>
      <c r="G58" s="307"/>
      <c r="H58" s="307"/>
      <c r="I58" s="307"/>
      <c r="J58" s="307"/>
      <c r="K58" s="305"/>
    </row>
    <row r="59" s="1" customFormat="1" ht="15" customHeight="1">
      <c r="B59" s="303"/>
      <c r="C59" s="309"/>
      <c r="D59" s="307" t="s">
        <v>434</v>
      </c>
      <c r="E59" s="307"/>
      <c r="F59" s="307"/>
      <c r="G59" s="307"/>
      <c r="H59" s="307"/>
      <c r="I59" s="307"/>
      <c r="J59" s="307"/>
      <c r="K59" s="305"/>
    </row>
    <row r="60" s="1" customFormat="1" ht="15" customHeight="1">
      <c r="B60" s="303"/>
      <c r="C60" s="309"/>
      <c r="D60" s="307" t="s">
        <v>435</v>
      </c>
      <c r="E60" s="307"/>
      <c r="F60" s="307"/>
      <c r="G60" s="307"/>
      <c r="H60" s="307"/>
      <c r="I60" s="307"/>
      <c r="J60" s="307"/>
      <c r="K60" s="305"/>
    </row>
    <row r="61" s="1" customFormat="1" ht="15" customHeight="1">
      <c r="B61" s="303"/>
      <c r="C61" s="309"/>
      <c r="D61" s="307" t="s">
        <v>436</v>
      </c>
      <c r="E61" s="307"/>
      <c r="F61" s="307"/>
      <c r="G61" s="307"/>
      <c r="H61" s="307"/>
      <c r="I61" s="307"/>
      <c r="J61" s="307"/>
      <c r="K61" s="305"/>
    </row>
    <row r="62" s="1" customFormat="1" ht="15" customHeight="1">
      <c r="B62" s="303"/>
      <c r="C62" s="309"/>
      <c r="D62" s="312" t="s">
        <v>437</v>
      </c>
      <c r="E62" s="312"/>
      <c r="F62" s="312"/>
      <c r="G62" s="312"/>
      <c r="H62" s="312"/>
      <c r="I62" s="312"/>
      <c r="J62" s="312"/>
      <c r="K62" s="305"/>
    </row>
    <row r="63" s="1" customFormat="1" ht="15" customHeight="1">
      <c r="B63" s="303"/>
      <c r="C63" s="309"/>
      <c r="D63" s="307" t="s">
        <v>438</v>
      </c>
      <c r="E63" s="307"/>
      <c r="F63" s="307"/>
      <c r="G63" s="307"/>
      <c r="H63" s="307"/>
      <c r="I63" s="307"/>
      <c r="J63" s="307"/>
      <c r="K63" s="305"/>
    </row>
    <row r="64" s="1" customFormat="1" ht="12.75" customHeight="1">
      <c r="B64" s="303"/>
      <c r="C64" s="309"/>
      <c r="D64" s="309"/>
      <c r="E64" s="313"/>
      <c r="F64" s="309"/>
      <c r="G64" s="309"/>
      <c r="H64" s="309"/>
      <c r="I64" s="309"/>
      <c r="J64" s="309"/>
      <c r="K64" s="305"/>
    </row>
    <row r="65" s="1" customFormat="1" ht="15" customHeight="1">
      <c r="B65" s="303"/>
      <c r="C65" s="309"/>
      <c r="D65" s="307" t="s">
        <v>439</v>
      </c>
      <c r="E65" s="307"/>
      <c r="F65" s="307"/>
      <c r="G65" s="307"/>
      <c r="H65" s="307"/>
      <c r="I65" s="307"/>
      <c r="J65" s="307"/>
      <c r="K65" s="305"/>
    </row>
    <row r="66" s="1" customFormat="1" ht="15" customHeight="1">
      <c r="B66" s="303"/>
      <c r="C66" s="309"/>
      <c r="D66" s="312" t="s">
        <v>440</v>
      </c>
      <c r="E66" s="312"/>
      <c r="F66" s="312"/>
      <c r="G66" s="312"/>
      <c r="H66" s="312"/>
      <c r="I66" s="312"/>
      <c r="J66" s="312"/>
      <c r="K66" s="305"/>
    </row>
    <row r="67" s="1" customFormat="1" ht="15" customHeight="1">
      <c r="B67" s="303"/>
      <c r="C67" s="309"/>
      <c r="D67" s="307" t="s">
        <v>441</v>
      </c>
      <c r="E67" s="307"/>
      <c r="F67" s="307"/>
      <c r="G67" s="307"/>
      <c r="H67" s="307"/>
      <c r="I67" s="307"/>
      <c r="J67" s="307"/>
      <c r="K67" s="305"/>
    </row>
    <row r="68" s="1" customFormat="1" ht="15" customHeight="1">
      <c r="B68" s="303"/>
      <c r="C68" s="309"/>
      <c r="D68" s="307" t="s">
        <v>442</v>
      </c>
      <c r="E68" s="307"/>
      <c r="F68" s="307"/>
      <c r="G68" s="307"/>
      <c r="H68" s="307"/>
      <c r="I68" s="307"/>
      <c r="J68" s="307"/>
      <c r="K68" s="305"/>
    </row>
    <row r="69" s="1" customFormat="1" ht="15" customHeight="1">
      <c r="B69" s="303"/>
      <c r="C69" s="309"/>
      <c r="D69" s="307" t="s">
        <v>443</v>
      </c>
      <c r="E69" s="307"/>
      <c r="F69" s="307"/>
      <c r="G69" s="307"/>
      <c r="H69" s="307"/>
      <c r="I69" s="307"/>
      <c r="J69" s="307"/>
      <c r="K69" s="305"/>
    </row>
    <row r="70" s="1" customFormat="1" ht="15" customHeight="1">
      <c r="B70" s="303"/>
      <c r="C70" s="309"/>
      <c r="D70" s="307" t="s">
        <v>444</v>
      </c>
      <c r="E70" s="307"/>
      <c r="F70" s="307"/>
      <c r="G70" s="307"/>
      <c r="H70" s="307"/>
      <c r="I70" s="307"/>
      <c r="J70" s="307"/>
      <c r="K70" s="305"/>
    </row>
    <row r="71" s="1" customFormat="1" ht="12.75" customHeight="1">
      <c r="B71" s="314"/>
      <c r="C71" s="315"/>
      <c r="D71" s="315"/>
      <c r="E71" s="315"/>
      <c r="F71" s="315"/>
      <c r="G71" s="315"/>
      <c r="H71" s="315"/>
      <c r="I71" s="315"/>
      <c r="J71" s="315"/>
      <c r="K71" s="316"/>
    </row>
    <row r="72" s="1" customFormat="1" ht="18.75" customHeight="1">
      <c r="B72" s="317"/>
      <c r="C72" s="317"/>
      <c r="D72" s="317"/>
      <c r="E72" s="317"/>
      <c r="F72" s="317"/>
      <c r="G72" s="317"/>
      <c r="H72" s="317"/>
      <c r="I72" s="317"/>
      <c r="J72" s="317"/>
      <c r="K72" s="318"/>
    </row>
    <row r="73" s="1" customFormat="1" ht="18.75" customHeight="1">
      <c r="B73" s="318"/>
      <c r="C73" s="318"/>
      <c r="D73" s="318"/>
      <c r="E73" s="318"/>
      <c r="F73" s="318"/>
      <c r="G73" s="318"/>
      <c r="H73" s="318"/>
      <c r="I73" s="318"/>
      <c r="J73" s="318"/>
      <c r="K73" s="318"/>
    </row>
    <row r="74" s="1" customFormat="1" ht="7.5" customHeight="1">
      <c r="B74" s="319"/>
      <c r="C74" s="320"/>
      <c r="D74" s="320"/>
      <c r="E74" s="320"/>
      <c r="F74" s="320"/>
      <c r="G74" s="320"/>
      <c r="H74" s="320"/>
      <c r="I74" s="320"/>
      <c r="J74" s="320"/>
      <c r="K74" s="321"/>
    </row>
    <row r="75" s="1" customFormat="1" ht="45" customHeight="1">
      <c r="B75" s="322"/>
      <c r="C75" s="323" t="s">
        <v>445</v>
      </c>
      <c r="D75" s="323"/>
      <c r="E75" s="323"/>
      <c r="F75" s="323"/>
      <c r="G75" s="323"/>
      <c r="H75" s="323"/>
      <c r="I75" s="323"/>
      <c r="J75" s="323"/>
      <c r="K75" s="324"/>
    </row>
    <row r="76" s="1" customFormat="1" ht="17.25" customHeight="1">
      <c r="B76" s="322"/>
      <c r="C76" s="325" t="s">
        <v>446</v>
      </c>
      <c r="D76" s="325"/>
      <c r="E76" s="325"/>
      <c r="F76" s="325" t="s">
        <v>447</v>
      </c>
      <c r="G76" s="326"/>
      <c r="H76" s="325" t="s">
        <v>59</v>
      </c>
      <c r="I76" s="325" t="s">
        <v>62</v>
      </c>
      <c r="J76" s="325" t="s">
        <v>448</v>
      </c>
      <c r="K76" s="324"/>
    </row>
    <row r="77" s="1" customFormat="1" ht="17.25" customHeight="1">
      <c r="B77" s="322"/>
      <c r="C77" s="327" t="s">
        <v>449</v>
      </c>
      <c r="D77" s="327"/>
      <c r="E77" s="327"/>
      <c r="F77" s="328" t="s">
        <v>450</v>
      </c>
      <c r="G77" s="329"/>
      <c r="H77" s="327"/>
      <c r="I77" s="327"/>
      <c r="J77" s="327" t="s">
        <v>451</v>
      </c>
      <c r="K77" s="324"/>
    </row>
    <row r="78" s="1" customFormat="1" ht="5.25" customHeight="1">
      <c r="B78" s="322"/>
      <c r="C78" s="330"/>
      <c r="D78" s="330"/>
      <c r="E78" s="330"/>
      <c r="F78" s="330"/>
      <c r="G78" s="331"/>
      <c r="H78" s="330"/>
      <c r="I78" s="330"/>
      <c r="J78" s="330"/>
      <c r="K78" s="324"/>
    </row>
    <row r="79" s="1" customFormat="1" ht="15" customHeight="1">
      <c r="B79" s="322"/>
      <c r="C79" s="310" t="s">
        <v>58</v>
      </c>
      <c r="D79" s="330"/>
      <c r="E79" s="330"/>
      <c r="F79" s="332" t="s">
        <v>452</v>
      </c>
      <c r="G79" s="331"/>
      <c r="H79" s="310" t="s">
        <v>453</v>
      </c>
      <c r="I79" s="310" t="s">
        <v>454</v>
      </c>
      <c r="J79" s="310">
        <v>20</v>
      </c>
      <c r="K79" s="324"/>
    </row>
    <row r="80" s="1" customFormat="1" ht="15" customHeight="1">
      <c r="B80" s="322"/>
      <c r="C80" s="310" t="s">
        <v>455</v>
      </c>
      <c r="D80" s="310"/>
      <c r="E80" s="310"/>
      <c r="F80" s="332" t="s">
        <v>452</v>
      </c>
      <c r="G80" s="331"/>
      <c r="H80" s="310" t="s">
        <v>456</v>
      </c>
      <c r="I80" s="310" t="s">
        <v>454</v>
      </c>
      <c r="J80" s="310">
        <v>120</v>
      </c>
      <c r="K80" s="324"/>
    </row>
    <row r="81" s="1" customFormat="1" ht="15" customHeight="1">
      <c r="B81" s="333"/>
      <c r="C81" s="310" t="s">
        <v>457</v>
      </c>
      <c r="D81" s="310"/>
      <c r="E81" s="310"/>
      <c r="F81" s="332" t="s">
        <v>458</v>
      </c>
      <c r="G81" s="331"/>
      <c r="H81" s="310" t="s">
        <v>459</v>
      </c>
      <c r="I81" s="310" t="s">
        <v>454</v>
      </c>
      <c r="J81" s="310">
        <v>50</v>
      </c>
      <c r="K81" s="324"/>
    </row>
    <row r="82" s="1" customFormat="1" ht="15" customHeight="1">
      <c r="B82" s="333"/>
      <c r="C82" s="310" t="s">
        <v>460</v>
      </c>
      <c r="D82" s="310"/>
      <c r="E82" s="310"/>
      <c r="F82" s="332" t="s">
        <v>452</v>
      </c>
      <c r="G82" s="331"/>
      <c r="H82" s="310" t="s">
        <v>461</v>
      </c>
      <c r="I82" s="310" t="s">
        <v>462</v>
      </c>
      <c r="J82" s="310"/>
      <c r="K82" s="324"/>
    </row>
    <row r="83" s="1" customFormat="1" ht="15" customHeight="1">
      <c r="B83" s="333"/>
      <c r="C83" s="334" t="s">
        <v>463</v>
      </c>
      <c r="D83" s="334"/>
      <c r="E83" s="334"/>
      <c r="F83" s="335" t="s">
        <v>458</v>
      </c>
      <c r="G83" s="334"/>
      <c r="H83" s="334" t="s">
        <v>464</v>
      </c>
      <c r="I83" s="334" t="s">
        <v>454</v>
      </c>
      <c r="J83" s="334">
        <v>15</v>
      </c>
      <c r="K83" s="324"/>
    </row>
    <row r="84" s="1" customFormat="1" ht="15" customHeight="1">
      <c r="B84" s="333"/>
      <c r="C84" s="334" t="s">
        <v>465</v>
      </c>
      <c r="D84" s="334"/>
      <c r="E84" s="334"/>
      <c r="F84" s="335" t="s">
        <v>458</v>
      </c>
      <c r="G84" s="334"/>
      <c r="H84" s="334" t="s">
        <v>466</v>
      </c>
      <c r="I84" s="334" t="s">
        <v>454</v>
      </c>
      <c r="J84" s="334">
        <v>15</v>
      </c>
      <c r="K84" s="324"/>
    </row>
    <row r="85" s="1" customFormat="1" ht="15" customHeight="1">
      <c r="B85" s="333"/>
      <c r="C85" s="334" t="s">
        <v>467</v>
      </c>
      <c r="D85" s="334"/>
      <c r="E85" s="334"/>
      <c r="F85" s="335" t="s">
        <v>458</v>
      </c>
      <c r="G85" s="334"/>
      <c r="H85" s="334" t="s">
        <v>468</v>
      </c>
      <c r="I85" s="334" t="s">
        <v>454</v>
      </c>
      <c r="J85" s="334">
        <v>20</v>
      </c>
      <c r="K85" s="324"/>
    </row>
    <row r="86" s="1" customFormat="1" ht="15" customHeight="1">
      <c r="B86" s="333"/>
      <c r="C86" s="334" t="s">
        <v>469</v>
      </c>
      <c r="D86" s="334"/>
      <c r="E86" s="334"/>
      <c r="F86" s="335" t="s">
        <v>458</v>
      </c>
      <c r="G86" s="334"/>
      <c r="H86" s="334" t="s">
        <v>470</v>
      </c>
      <c r="I86" s="334" t="s">
        <v>454</v>
      </c>
      <c r="J86" s="334">
        <v>20</v>
      </c>
      <c r="K86" s="324"/>
    </row>
    <row r="87" s="1" customFormat="1" ht="15" customHeight="1">
      <c r="B87" s="333"/>
      <c r="C87" s="310" t="s">
        <v>471</v>
      </c>
      <c r="D87" s="310"/>
      <c r="E87" s="310"/>
      <c r="F87" s="332" t="s">
        <v>458</v>
      </c>
      <c r="G87" s="331"/>
      <c r="H87" s="310" t="s">
        <v>472</v>
      </c>
      <c r="I87" s="310" t="s">
        <v>454</v>
      </c>
      <c r="J87" s="310">
        <v>50</v>
      </c>
      <c r="K87" s="324"/>
    </row>
    <row r="88" s="1" customFormat="1" ht="15" customHeight="1">
      <c r="B88" s="333"/>
      <c r="C88" s="310" t="s">
        <v>473</v>
      </c>
      <c r="D88" s="310"/>
      <c r="E88" s="310"/>
      <c r="F88" s="332" t="s">
        <v>458</v>
      </c>
      <c r="G88" s="331"/>
      <c r="H88" s="310" t="s">
        <v>474</v>
      </c>
      <c r="I88" s="310" t="s">
        <v>454</v>
      </c>
      <c r="J88" s="310">
        <v>20</v>
      </c>
      <c r="K88" s="324"/>
    </row>
    <row r="89" s="1" customFormat="1" ht="15" customHeight="1">
      <c r="B89" s="333"/>
      <c r="C89" s="310" t="s">
        <v>475</v>
      </c>
      <c r="D89" s="310"/>
      <c r="E89" s="310"/>
      <c r="F89" s="332" t="s">
        <v>458</v>
      </c>
      <c r="G89" s="331"/>
      <c r="H89" s="310" t="s">
        <v>476</v>
      </c>
      <c r="I89" s="310" t="s">
        <v>454</v>
      </c>
      <c r="J89" s="310">
        <v>20</v>
      </c>
      <c r="K89" s="324"/>
    </row>
    <row r="90" s="1" customFormat="1" ht="15" customHeight="1">
      <c r="B90" s="333"/>
      <c r="C90" s="310" t="s">
        <v>477</v>
      </c>
      <c r="D90" s="310"/>
      <c r="E90" s="310"/>
      <c r="F90" s="332" t="s">
        <v>458</v>
      </c>
      <c r="G90" s="331"/>
      <c r="H90" s="310" t="s">
        <v>478</v>
      </c>
      <c r="I90" s="310" t="s">
        <v>454</v>
      </c>
      <c r="J90" s="310">
        <v>50</v>
      </c>
      <c r="K90" s="324"/>
    </row>
    <row r="91" s="1" customFormat="1" ht="15" customHeight="1">
      <c r="B91" s="333"/>
      <c r="C91" s="310" t="s">
        <v>479</v>
      </c>
      <c r="D91" s="310"/>
      <c r="E91" s="310"/>
      <c r="F91" s="332" t="s">
        <v>458</v>
      </c>
      <c r="G91" s="331"/>
      <c r="H91" s="310" t="s">
        <v>479</v>
      </c>
      <c r="I91" s="310" t="s">
        <v>454</v>
      </c>
      <c r="J91" s="310">
        <v>50</v>
      </c>
      <c r="K91" s="324"/>
    </row>
    <row r="92" s="1" customFormat="1" ht="15" customHeight="1">
      <c r="B92" s="333"/>
      <c r="C92" s="310" t="s">
        <v>480</v>
      </c>
      <c r="D92" s="310"/>
      <c r="E92" s="310"/>
      <c r="F92" s="332" t="s">
        <v>458</v>
      </c>
      <c r="G92" s="331"/>
      <c r="H92" s="310" t="s">
        <v>481</v>
      </c>
      <c r="I92" s="310" t="s">
        <v>454</v>
      </c>
      <c r="J92" s="310">
        <v>255</v>
      </c>
      <c r="K92" s="324"/>
    </row>
    <row r="93" s="1" customFormat="1" ht="15" customHeight="1">
      <c r="B93" s="333"/>
      <c r="C93" s="310" t="s">
        <v>482</v>
      </c>
      <c r="D93" s="310"/>
      <c r="E93" s="310"/>
      <c r="F93" s="332" t="s">
        <v>452</v>
      </c>
      <c r="G93" s="331"/>
      <c r="H93" s="310" t="s">
        <v>483</v>
      </c>
      <c r="I93" s="310" t="s">
        <v>484</v>
      </c>
      <c r="J93" s="310"/>
      <c r="K93" s="324"/>
    </row>
    <row r="94" s="1" customFormat="1" ht="15" customHeight="1">
      <c r="B94" s="333"/>
      <c r="C94" s="310" t="s">
        <v>485</v>
      </c>
      <c r="D94" s="310"/>
      <c r="E94" s="310"/>
      <c r="F94" s="332" t="s">
        <v>452</v>
      </c>
      <c r="G94" s="331"/>
      <c r="H94" s="310" t="s">
        <v>486</v>
      </c>
      <c r="I94" s="310" t="s">
        <v>487</v>
      </c>
      <c r="J94" s="310"/>
      <c r="K94" s="324"/>
    </row>
    <row r="95" s="1" customFormat="1" ht="15" customHeight="1">
      <c r="B95" s="333"/>
      <c r="C95" s="310" t="s">
        <v>488</v>
      </c>
      <c r="D95" s="310"/>
      <c r="E95" s="310"/>
      <c r="F95" s="332" t="s">
        <v>452</v>
      </c>
      <c r="G95" s="331"/>
      <c r="H95" s="310" t="s">
        <v>488</v>
      </c>
      <c r="I95" s="310" t="s">
        <v>487</v>
      </c>
      <c r="J95" s="310"/>
      <c r="K95" s="324"/>
    </row>
    <row r="96" s="1" customFormat="1" ht="15" customHeight="1">
      <c r="B96" s="333"/>
      <c r="C96" s="310" t="s">
        <v>43</v>
      </c>
      <c r="D96" s="310"/>
      <c r="E96" s="310"/>
      <c r="F96" s="332" t="s">
        <v>452</v>
      </c>
      <c r="G96" s="331"/>
      <c r="H96" s="310" t="s">
        <v>489</v>
      </c>
      <c r="I96" s="310" t="s">
        <v>487</v>
      </c>
      <c r="J96" s="310"/>
      <c r="K96" s="324"/>
    </row>
    <row r="97" s="1" customFormat="1" ht="15" customHeight="1">
      <c r="B97" s="333"/>
      <c r="C97" s="310" t="s">
        <v>53</v>
      </c>
      <c r="D97" s="310"/>
      <c r="E97" s="310"/>
      <c r="F97" s="332" t="s">
        <v>452</v>
      </c>
      <c r="G97" s="331"/>
      <c r="H97" s="310" t="s">
        <v>490</v>
      </c>
      <c r="I97" s="310" t="s">
        <v>487</v>
      </c>
      <c r="J97" s="310"/>
      <c r="K97" s="324"/>
    </row>
    <row r="98" s="1" customFormat="1" ht="15" customHeight="1">
      <c r="B98" s="336"/>
      <c r="C98" s="337"/>
      <c r="D98" s="337"/>
      <c r="E98" s="337"/>
      <c r="F98" s="337"/>
      <c r="G98" s="337"/>
      <c r="H98" s="337"/>
      <c r="I98" s="337"/>
      <c r="J98" s="337"/>
      <c r="K98" s="338"/>
    </row>
    <row r="99" s="1" customFormat="1" ht="18.75" customHeight="1">
      <c r="B99" s="339"/>
      <c r="C99" s="340"/>
      <c r="D99" s="340"/>
      <c r="E99" s="340"/>
      <c r="F99" s="340"/>
      <c r="G99" s="340"/>
      <c r="H99" s="340"/>
      <c r="I99" s="340"/>
      <c r="J99" s="340"/>
      <c r="K99" s="339"/>
    </row>
    <row r="100" s="1" customFormat="1" ht="18.75" customHeight="1">
      <c r="B100" s="318"/>
      <c r="C100" s="318"/>
      <c r="D100" s="318"/>
      <c r="E100" s="318"/>
      <c r="F100" s="318"/>
      <c r="G100" s="318"/>
      <c r="H100" s="318"/>
      <c r="I100" s="318"/>
      <c r="J100" s="318"/>
      <c r="K100" s="318"/>
    </row>
    <row r="101" s="1" customFormat="1" ht="7.5" customHeight="1">
      <c r="B101" s="319"/>
      <c r="C101" s="320"/>
      <c r="D101" s="320"/>
      <c r="E101" s="320"/>
      <c r="F101" s="320"/>
      <c r="G101" s="320"/>
      <c r="H101" s="320"/>
      <c r="I101" s="320"/>
      <c r="J101" s="320"/>
      <c r="K101" s="321"/>
    </row>
    <row r="102" s="1" customFormat="1" ht="45" customHeight="1">
      <c r="B102" s="322"/>
      <c r="C102" s="323" t="s">
        <v>491</v>
      </c>
      <c r="D102" s="323"/>
      <c r="E102" s="323"/>
      <c r="F102" s="323"/>
      <c r="G102" s="323"/>
      <c r="H102" s="323"/>
      <c r="I102" s="323"/>
      <c r="J102" s="323"/>
      <c r="K102" s="324"/>
    </row>
    <row r="103" s="1" customFormat="1" ht="17.25" customHeight="1">
      <c r="B103" s="322"/>
      <c r="C103" s="325" t="s">
        <v>446</v>
      </c>
      <c r="D103" s="325"/>
      <c r="E103" s="325"/>
      <c r="F103" s="325" t="s">
        <v>447</v>
      </c>
      <c r="G103" s="326"/>
      <c r="H103" s="325" t="s">
        <v>59</v>
      </c>
      <c r="I103" s="325" t="s">
        <v>62</v>
      </c>
      <c r="J103" s="325" t="s">
        <v>448</v>
      </c>
      <c r="K103" s="324"/>
    </row>
    <row r="104" s="1" customFormat="1" ht="17.25" customHeight="1">
      <c r="B104" s="322"/>
      <c r="C104" s="327" t="s">
        <v>449</v>
      </c>
      <c r="D104" s="327"/>
      <c r="E104" s="327"/>
      <c r="F104" s="328" t="s">
        <v>450</v>
      </c>
      <c r="G104" s="329"/>
      <c r="H104" s="327"/>
      <c r="I104" s="327"/>
      <c r="J104" s="327" t="s">
        <v>451</v>
      </c>
      <c r="K104" s="324"/>
    </row>
    <row r="105" s="1" customFormat="1" ht="5.25" customHeight="1">
      <c r="B105" s="322"/>
      <c r="C105" s="325"/>
      <c r="D105" s="325"/>
      <c r="E105" s="325"/>
      <c r="F105" s="325"/>
      <c r="G105" s="341"/>
      <c r="H105" s="325"/>
      <c r="I105" s="325"/>
      <c r="J105" s="325"/>
      <c r="K105" s="324"/>
    </row>
    <row r="106" s="1" customFormat="1" ht="15" customHeight="1">
      <c r="B106" s="322"/>
      <c r="C106" s="310" t="s">
        <v>58</v>
      </c>
      <c r="D106" s="330"/>
      <c r="E106" s="330"/>
      <c r="F106" s="332" t="s">
        <v>452</v>
      </c>
      <c r="G106" s="341"/>
      <c r="H106" s="310" t="s">
        <v>492</v>
      </c>
      <c r="I106" s="310" t="s">
        <v>454</v>
      </c>
      <c r="J106" s="310">
        <v>20</v>
      </c>
      <c r="K106" s="324"/>
    </row>
    <row r="107" s="1" customFormat="1" ht="15" customHeight="1">
      <c r="B107" s="322"/>
      <c r="C107" s="310" t="s">
        <v>455</v>
      </c>
      <c r="D107" s="310"/>
      <c r="E107" s="310"/>
      <c r="F107" s="332" t="s">
        <v>452</v>
      </c>
      <c r="G107" s="310"/>
      <c r="H107" s="310" t="s">
        <v>492</v>
      </c>
      <c r="I107" s="310" t="s">
        <v>454</v>
      </c>
      <c r="J107" s="310">
        <v>120</v>
      </c>
      <c r="K107" s="324"/>
    </row>
    <row r="108" s="1" customFormat="1" ht="15" customHeight="1">
      <c r="B108" s="333"/>
      <c r="C108" s="310" t="s">
        <v>457</v>
      </c>
      <c r="D108" s="310"/>
      <c r="E108" s="310"/>
      <c r="F108" s="332" t="s">
        <v>458</v>
      </c>
      <c r="G108" s="310"/>
      <c r="H108" s="310" t="s">
        <v>492</v>
      </c>
      <c r="I108" s="310" t="s">
        <v>454</v>
      </c>
      <c r="J108" s="310">
        <v>50</v>
      </c>
      <c r="K108" s="324"/>
    </row>
    <row r="109" s="1" customFormat="1" ht="15" customHeight="1">
      <c r="B109" s="333"/>
      <c r="C109" s="310" t="s">
        <v>460</v>
      </c>
      <c r="D109" s="310"/>
      <c r="E109" s="310"/>
      <c r="F109" s="332" t="s">
        <v>452</v>
      </c>
      <c r="G109" s="310"/>
      <c r="H109" s="310" t="s">
        <v>492</v>
      </c>
      <c r="I109" s="310" t="s">
        <v>462</v>
      </c>
      <c r="J109" s="310"/>
      <c r="K109" s="324"/>
    </row>
    <row r="110" s="1" customFormat="1" ht="15" customHeight="1">
      <c r="B110" s="333"/>
      <c r="C110" s="310" t="s">
        <v>471</v>
      </c>
      <c r="D110" s="310"/>
      <c r="E110" s="310"/>
      <c r="F110" s="332" t="s">
        <v>458</v>
      </c>
      <c r="G110" s="310"/>
      <c r="H110" s="310" t="s">
        <v>492</v>
      </c>
      <c r="I110" s="310" t="s">
        <v>454</v>
      </c>
      <c r="J110" s="310">
        <v>50</v>
      </c>
      <c r="K110" s="324"/>
    </row>
    <row r="111" s="1" customFormat="1" ht="15" customHeight="1">
      <c r="B111" s="333"/>
      <c r="C111" s="310" t="s">
        <v>479</v>
      </c>
      <c r="D111" s="310"/>
      <c r="E111" s="310"/>
      <c r="F111" s="332" t="s">
        <v>458</v>
      </c>
      <c r="G111" s="310"/>
      <c r="H111" s="310" t="s">
        <v>492</v>
      </c>
      <c r="I111" s="310" t="s">
        <v>454</v>
      </c>
      <c r="J111" s="310">
        <v>50</v>
      </c>
      <c r="K111" s="324"/>
    </row>
    <row r="112" s="1" customFormat="1" ht="15" customHeight="1">
      <c r="B112" s="333"/>
      <c r="C112" s="310" t="s">
        <v>477</v>
      </c>
      <c r="D112" s="310"/>
      <c r="E112" s="310"/>
      <c r="F112" s="332" t="s">
        <v>458</v>
      </c>
      <c r="G112" s="310"/>
      <c r="H112" s="310" t="s">
        <v>492</v>
      </c>
      <c r="I112" s="310" t="s">
        <v>454</v>
      </c>
      <c r="J112" s="310">
        <v>50</v>
      </c>
      <c r="K112" s="324"/>
    </row>
    <row r="113" s="1" customFormat="1" ht="15" customHeight="1">
      <c r="B113" s="333"/>
      <c r="C113" s="310" t="s">
        <v>58</v>
      </c>
      <c r="D113" s="310"/>
      <c r="E113" s="310"/>
      <c r="F113" s="332" t="s">
        <v>452</v>
      </c>
      <c r="G113" s="310"/>
      <c r="H113" s="310" t="s">
        <v>493</v>
      </c>
      <c r="I113" s="310" t="s">
        <v>454</v>
      </c>
      <c r="J113" s="310">
        <v>20</v>
      </c>
      <c r="K113" s="324"/>
    </row>
    <row r="114" s="1" customFormat="1" ht="15" customHeight="1">
      <c r="B114" s="333"/>
      <c r="C114" s="310" t="s">
        <v>494</v>
      </c>
      <c r="D114" s="310"/>
      <c r="E114" s="310"/>
      <c r="F114" s="332" t="s">
        <v>452</v>
      </c>
      <c r="G114" s="310"/>
      <c r="H114" s="310" t="s">
        <v>495</v>
      </c>
      <c r="I114" s="310" t="s">
        <v>454</v>
      </c>
      <c r="J114" s="310">
        <v>120</v>
      </c>
      <c r="K114" s="324"/>
    </row>
    <row r="115" s="1" customFormat="1" ht="15" customHeight="1">
      <c r="B115" s="333"/>
      <c r="C115" s="310" t="s">
        <v>43</v>
      </c>
      <c r="D115" s="310"/>
      <c r="E115" s="310"/>
      <c r="F115" s="332" t="s">
        <v>452</v>
      </c>
      <c r="G115" s="310"/>
      <c r="H115" s="310" t="s">
        <v>496</v>
      </c>
      <c r="I115" s="310" t="s">
        <v>487</v>
      </c>
      <c r="J115" s="310"/>
      <c r="K115" s="324"/>
    </row>
    <row r="116" s="1" customFormat="1" ht="15" customHeight="1">
      <c r="B116" s="333"/>
      <c r="C116" s="310" t="s">
        <v>53</v>
      </c>
      <c r="D116" s="310"/>
      <c r="E116" s="310"/>
      <c r="F116" s="332" t="s">
        <v>452</v>
      </c>
      <c r="G116" s="310"/>
      <c r="H116" s="310" t="s">
        <v>497</v>
      </c>
      <c r="I116" s="310" t="s">
        <v>487</v>
      </c>
      <c r="J116" s="310"/>
      <c r="K116" s="324"/>
    </row>
    <row r="117" s="1" customFormat="1" ht="15" customHeight="1">
      <c r="B117" s="333"/>
      <c r="C117" s="310" t="s">
        <v>62</v>
      </c>
      <c r="D117" s="310"/>
      <c r="E117" s="310"/>
      <c r="F117" s="332" t="s">
        <v>452</v>
      </c>
      <c r="G117" s="310"/>
      <c r="H117" s="310" t="s">
        <v>498</v>
      </c>
      <c r="I117" s="310" t="s">
        <v>499</v>
      </c>
      <c r="J117" s="310"/>
      <c r="K117" s="324"/>
    </row>
    <row r="118" s="1" customFormat="1" ht="15" customHeight="1">
      <c r="B118" s="336"/>
      <c r="C118" s="342"/>
      <c r="D118" s="342"/>
      <c r="E118" s="342"/>
      <c r="F118" s="342"/>
      <c r="G118" s="342"/>
      <c r="H118" s="342"/>
      <c r="I118" s="342"/>
      <c r="J118" s="342"/>
      <c r="K118" s="338"/>
    </row>
    <row r="119" s="1" customFormat="1" ht="18.75" customHeight="1">
      <c r="B119" s="343"/>
      <c r="C119" s="307"/>
      <c r="D119" s="307"/>
      <c r="E119" s="307"/>
      <c r="F119" s="344"/>
      <c r="G119" s="307"/>
      <c r="H119" s="307"/>
      <c r="I119" s="307"/>
      <c r="J119" s="307"/>
      <c r="K119" s="343"/>
    </row>
    <row r="120" s="1" customFormat="1" ht="18.75" customHeight="1"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</row>
    <row r="121" s="1" customFormat="1" ht="7.5" customHeight="1">
      <c r="B121" s="345"/>
      <c r="C121" s="346"/>
      <c r="D121" s="346"/>
      <c r="E121" s="346"/>
      <c r="F121" s="346"/>
      <c r="G121" s="346"/>
      <c r="H121" s="346"/>
      <c r="I121" s="346"/>
      <c r="J121" s="346"/>
      <c r="K121" s="347"/>
    </row>
    <row r="122" s="1" customFormat="1" ht="45" customHeight="1">
      <c r="B122" s="348"/>
      <c r="C122" s="301" t="s">
        <v>500</v>
      </c>
      <c r="D122" s="301"/>
      <c r="E122" s="301"/>
      <c r="F122" s="301"/>
      <c r="G122" s="301"/>
      <c r="H122" s="301"/>
      <c r="I122" s="301"/>
      <c r="J122" s="301"/>
      <c r="K122" s="349"/>
    </row>
    <row r="123" s="1" customFormat="1" ht="17.25" customHeight="1">
      <c r="B123" s="350"/>
      <c r="C123" s="325" t="s">
        <v>446</v>
      </c>
      <c r="D123" s="325"/>
      <c r="E123" s="325"/>
      <c r="F123" s="325" t="s">
        <v>447</v>
      </c>
      <c r="G123" s="326"/>
      <c r="H123" s="325" t="s">
        <v>59</v>
      </c>
      <c r="I123" s="325" t="s">
        <v>62</v>
      </c>
      <c r="J123" s="325" t="s">
        <v>448</v>
      </c>
      <c r="K123" s="351"/>
    </row>
    <row r="124" s="1" customFormat="1" ht="17.25" customHeight="1">
      <c r="B124" s="350"/>
      <c r="C124" s="327" t="s">
        <v>449</v>
      </c>
      <c r="D124" s="327"/>
      <c r="E124" s="327"/>
      <c r="F124" s="328" t="s">
        <v>450</v>
      </c>
      <c r="G124" s="329"/>
      <c r="H124" s="327"/>
      <c r="I124" s="327"/>
      <c r="J124" s="327" t="s">
        <v>451</v>
      </c>
      <c r="K124" s="351"/>
    </row>
    <row r="125" s="1" customFormat="1" ht="5.25" customHeight="1">
      <c r="B125" s="352"/>
      <c r="C125" s="330"/>
      <c r="D125" s="330"/>
      <c r="E125" s="330"/>
      <c r="F125" s="330"/>
      <c r="G125" s="310"/>
      <c r="H125" s="330"/>
      <c r="I125" s="330"/>
      <c r="J125" s="330"/>
      <c r="K125" s="353"/>
    </row>
    <row r="126" s="1" customFormat="1" ht="15" customHeight="1">
      <c r="B126" s="352"/>
      <c r="C126" s="310" t="s">
        <v>455</v>
      </c>
      <c r="D126" s="330"/>
      <c r="E126" s="330"/>
      <c r="F126" s="332" t="s">
        <v>452</v>
      </c>
      <c r="G126" s="310"/>
      <c r="H126" s="310" t="s">
        <v>492</v>
      </c>
      <c r="I126" s="310" t="s">
        <v>454</v>
      </c>
      <c r="J126" s="310">
        <v>120</v>
      </c>
      <c r="K126" s="354"/>
    </row>
    <row r="127" s="1" customFormat="1" ht="15" customHeight="1">
      <c r="B127" s="352"/>
      <c r="C127" s="310" t="s">
        <v>501</v>
      </c>
      <c r="D127" s="310"/>
      <c r="E127" s="310"/>
      <c r="F127" s="332" t="s">
        <v>452</v>
      </c>
      <c r="G127" s="310"/>
      <c r="H127" s="310" t="s">
        <v>502</v>
      </c>
      <c r="I127" s="310" t="s">
        <v>454</v>
      </c>
      <c r="J127" s="310" t="s">
        <v>503</v>
      </c>
      <c r="K127" s="354"/>
    </row>
    <row r="128" s="1" customFormat="1" ht="15" customHeight="1">
      <c r="B128" s="352"/>
      <c r="C128" s="310" t="s">
        <v>88</v>
      </c>
      <c r="D128" s="310"/>
      <c r="E128" s="310"/>
      <c r="F128" s="332" t="s">
        <v>452</v>
      </c>
      <c r="G128" s="310"/>
      <c r="H128" s="310" t="s">
        <v>504</v>
      </c>
      <c r="I128" s="310" t="s">
        <v>454</v>
      </c>
      <c r="J128" s="310" t="s">
        <v>503</v>
      </c>
      <c r="K128" s="354"/>
    </row>
    <row r="129" s="1" customFormat="1" ht="15" customHeight="1">
      <c r="B129" s="352"/>
      <c r="C129" s="310" t="s">
        <v>463</v>
      </c>
      <c r="D129" s="310"/>
      <c r="E129" s="310"/>
      <c r="F129" s="332" t="s">
        <v>458</v>
      </c>
      <c r="G129" s="310"/>
      <c r="H129" s="310" t="s">
        <v>464</v>
      </c>
      <c r="I129" s="310" t="s">
        <v>454</v>
      </c>
      <c r="J129" s="310">
        <v>15</v>
      </c>
      <c r="K129" s="354"/>
    </row>
    <row r="130" s="1" customFormat="1" ht="15" customHeight="1">
      <c r="B130" s="352"/>
      <c r="C130" s="334" t="s">
        <v>465</v>
      </c>
      <c r="D130" s="334"/>
      <c r="E130" s="334"/>
      <c r="F130" s="335" t="s">
        <v>458</v>
      </c>
      <c r="G130" s="334"/>
      <c r="H130" s="334" t="s">
        <v>466</v>
      </c>
      <c r="I130" s="334" t="s">
        <v>454</v>
      </c>
      <c r="J130" s="334">
        <v>15</v>
      </c>
      <c r="K130" s="354"/>
    </row>
    <row r="131" s="1" customFormat="1" ht="15" customHeight="1">
      <c r="B131" s="352"/>
      <c r="C131" s="334" t="s">
        <v>467</v>
      </c>
      <c r="D131" s="334"/>
      <c r="E131" s="334"/>
      <c r="F131" s="335" t="s">
        <v>458</v>
      </c>
      <c r="G131" s="334"/>
      <c r="H131" s="334" t="s">
        <v>468</v>
      </c>
      <c r="I131" s="334" t="s">
        <v>454</v>
      </c>
      <c r="J131" s="334">
        <v>20</v>
      </c>
      <c r="K131" s="354"/>
    </row>
    <row r="132" s="1" customFormat="1" ht="15" customHeight="1">
      <c r="B132" s="352"/>
      <c r="C132" s="334" t="s">
        <v>469</v>
      </c>
      <c r="D132" s="334"/>
      <c r="E132" s="334"/>
      <c r="F132" s="335" t="s">
        <v>458</v>
      </c>
      <c r="G132" s="334"/>
      <c r="H132" s="334" t="s">
        <v>470</v>
      </c>
      <c r="I132" s="334" t="s">
        <v>454</v>
      </c>
      <c r="J132" s="334">
        <v>20</v>
      </c>
      <c r="K132" s="354"/>
    </row>
    <row r="133" s="1" customFormat="1" ht="15" customHeight="1">
      <c r="B133" s="352"/>
      <c r="C133" s="310" t="s">
        <v>457</v>
      </c>
      <c r="D133" s="310"/>
      <c r="E133" s="310"/>
      <c r="F133" s="332" t="s">
        <v>458</v>
      </c>
      <c r="G133" s="310"/>
      <c r="H133" s="310" t="s">
        <v>492</v>
      </c>
      <c r="I133" s="310" t="s">
        <v>454</v>
      </c>
      <c r="J133" s="310">
        <v>50</v>
      </c>
      <c r="K133" s="354"/>
    </row>
    <row r="134" s="1" customFormat="1" ht="15" customHeight="1">
      <c r="B134" s="352"/>
      <c r="C134" s="310" t="s">
        <v>471</v>
      </c>
      <c r="D134" s="310"/>
      <c r="E134" s="310"/>
      <c r="F134" s="332" t="s">
        <v>458</v>
      </c>
      <c r="G134" s="310"/>
      <c r="H134" s="310" t="s">
        <v>492</v>
      </c>
      <c r="I134" s="310" t="s">
        <v>454</v>
      </c>
      <c r="J134" s="310">
        <v>50</v>
      </c>
      <c r="K134" s="354"/>
    </row>
    <row r="135" s="1" customFormat="1" ht="15" customHeight="1">
      <c r="B135" s="352"/>
      <c r="C135" s="310" t="s">
        <v>477</v>
      </c>
      <c r="D135" s="310"/>
      <c r="E135" s="310"/>
      <c r="F135" s="332" t="s">
        <v>458</v>
      </c>
      <c r="G135" s="310"/>
      <c r="H135" s="310" t="s">
        <v>492</v>
      </c>
      <c r="I135" s="310" t="s">
        <v>454</v>
      </c>
      <c r="J135" s="310">
        <v>50</v>
      </c>
      <c r="K135" s="354"/>
    </row>
    <row r="136" s="1" customFormat="1" ht="15" customHeight="1">
      <c r="B136" s="352"/>
      <c r="C136" s="310" t="s">
        <v>479</v>
      </c>
      <c r="D136" s="310"/>
      <c r="E136" s="310"/>
      <c r="F136" s="332" t="s">
        <v>458</v>
      </c>
      <c r="G136" s="310"/>
      <c r="H136" s="310" t="s">
        <v>492</v>
      </c>
      <c r="I136" s="310" t="s">
        <v>454</v>
      </c>
      <c r="J136" s="310">
        <v>50</v>
      </c>
      <c r="K136" s="354"/>
    </row>
    <row r="137" s="1" customFormat="1" ht="15" customHeight="1">
      <c r="B137" s="352"/>
      <c r="C137" s="310" t="s">
        <v>480</v>
      </c>
      <c r="D137" s="310"/>
      <c r="E137" s="310"/>
      <c r="F137" s="332" t="s">
        <v>458</v>
      </c>
      <c r="G137" s="310"/>
      <c r="H137" s="310" t="s">
        <v>505</v>
      </c>
      <c r="I137" s="310" t="s">
        <v>454</v>
      </c>
      <c r="J137" s="310">
        <v>255</v>
      </c>
      <c r="K137" s="354"/>
    </row>
    <row r="138" s="1" customFormat="1" ht="15" customHeight="1">
      <c r="B138" s="352"/>
      <c r="C138" s="310" t="s">
        <v>482</v>
      </c>
      <c r="D138" s="310"/>
      <c r="E138" s="310"/>
      <c r="F138" s="332" t="s">
        <v>452</v>
      </c>
      <c r="G138" s="310"/>
      <c r="H138" s="310" t="s">
        <v>506</v>
      </c>
      <c r="I138" s="310" t="s">
        <v>484</v>
      </c>
      <c r="J138" s="310"/>
      <c r="K138" s="354"/>
    </row>
    <row r="139" s="1" customFormat="1" ht="15" customHeight="1">
      <c r="B139" s="352"/>
      <c r="C139" s="310" t="s">
        <v>485</v>
      </c>
      <c r="D139" s="310"/>
      <c r="E139" s="310"/>
      <c r="F139" s="332" t="s">
        <v>452</v>
      </c>
      <c r="G139" s="310"/>
      <c r="H139" s="310" t="s">
        <v>507</v>
      </c>
      <c r="I139" s="310" t="s">
        <v>487</v>
      </c>
      <c r="J139" s="310"/>
      <c r="K139" s="354"/>
    </row>
    <row r="140" s="1" customFormat="1" ht="15" customHeight="1">
      <c r="B140" s="352"/>
      <c r="C140" s="310" t="s">
        <v>488</v>
      </c>
      <c r="D140" s="310"/>
      <c r="E140" s="310"/>
      <c r="F140" s="332" t="s">
        <v>452</v>
      </c>
      <c r="G140" s="310"/>
      <c r="H140" s="310" t="s">
        <v>488</v>
      </c>
      <c r="I140" s="310" t="s">
        <v>487</v>
      </c>
      <c r="J140" s="310"/>
      <c r="K140" s="354"/>
    </row>
    <row r="141" s="1" customFormat="1" ht="15" customHeight="1">
      <c r="B141" s="352"/>
      <c r="C141" s="310" t="s">
        <v>43</v>
      </c>
      <c r="D141" s="310"/>
      <c r="E141" s="310"/>
      <c r="F141" s="332" t="s">
        <v>452</v>
      </c>
      <c r="G141" s="310"/>
      <c r="H141" s="310" t="s">
        <v>508</v>
      </c>
      <c r="I141" s="310" t="s">
        <v>487</v>
      </c>
      <c r="J141" s="310"/>
      <c r="K141" s="354"/>
    </row>
    <row r="142" s="1" customFormat="1" ht="15" customHeight="1">
      <c r="B142" s="352"/>
      <c r="C142" s="310" t="s">
        <v>509</v>
      </c>
      <c r="D142" s="310"/>
      <c r="E142" s="310"/>
      <c r="F142" s="332" t="s">
        <v>452</v>
      </c>
      <c r="G142" s="310"/>
      <c r="H142" s="310" t="s">
        <v>510</v>
      </c>
      <c r="I142" s="310" t="s">
        <v>487</v>
      </c>
      <c r="J142" s="310"/>
      <c r="K142" s="354"/>
    </row>
    <row r="143" s="1" customFormat="1" ht="15" customHeight="1">
      <c r="B143" s="355"/>
      <c r="C143" s="356"/>
      <c r="D143" s="356"/>
      <c r="E143" s="356"/>
      <c r="F143" s="356"/>
      <c r="G143" s="356"/>
      <c r="H143" s="356"/>
      <c r="I143" s="356"/>
      <c r="J143" s="356"/>
      <c r="K143" s="357"/>
    </row>
    <row r="144" s="1" customFormat="1" ht="18.75" customHeight="1">
      <c r="B144" s="307"/>
      <c r="C144" s="307"/>
      <c r="D144" s="307"/>
      <c r="E144" s="307"/>
      <c r="F144" s="344"/>
      <c r="G144" s="307"/>
      <c r="H144" s="307"/>
      <c r="I144" s="307"/>
      <c r="J144" s="307"/>
      <c r="K144" s="307"/>
    </row>
    <row r="145" s="1" customFormat="1" ht="18.75" customHeight="1"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</row>
    <row r="146" s="1" customFormat="1" ht="7.5" customHeight="1">
      <c r="B146" s="319"/>
      <c r="C146" s="320"/>
      <c r="D146" s="320"/>
      <c r="E146" s="320"/>
      <c r="F146" s="320"/>
      <c r="G146" s="320"/>
      <c r="H146" s="320"/>
      <c r="I146" s="320"/>
      <c r="J146" s="320"/>
      <c r="K146" s="321"/>
    </row>
    <row r="147" s="1" customFormat="1" ht="45" customHeight="1">
      <c r="B147" s="322"/>
      <c r="C147" s="323" t="s">
        <v>511</v>
      </c>
      <c r="D147" s="323"/>
      <c r="E147" s="323"/>
      <c r="F147" s="323"/>
      <c r="G147" s="323"/>
      <c r="H147" s="323"/>
      <c r="I147" s="323"/>
      <c r="J147" s="323"/>
      <c r="K147" s="324"/>
    </row>
    <row r="148" s="1" customFormat="1" ht="17.25" customHeight="1">
      <c r="B148" s="322"/>
      <c r="C148" s="325" t="s">
        <v>446</v>
      </c>
      <c r="D148" s="325"/>
      <c r="E148" s="325"/>
      <c r="F148" s="325" t="s">
        <v>447</v>
      </c>
      <c r="G148" s="326"/>
      <c r="H148" s="325" t="s">
        <v>59</v>
      </c>
      <c r="I148" s="325" t="s">
        <v>62</v>
      </c>
      <c r="J148" s="325" t="s">
        <v>448</v>
      </c>
      <c r="K148" s="324"/>
    </row>
    <row r="149" s="1" customFormat="1" ht="17.25" customHeight="1">
      <c r="B149" s="322"/>
      <c r="C149" s="327" t="s">
        <v>449</v>
      </c>
      <c r="D149" s="327"/>
      <c r="E149" s="327"/>
      <c r="F149" s="328" t="s">
        <v>450</v>
      </c>
      <c r="G149" s="329"/>
      <c r="H149" s="327"/>
      <c r="I149" s="327"/>
      <c r="J149" s="327" t="s">
        <v>451</v>
      </c>
      <c r="K149" s="324"/>
    </row>
    <row r="150" s="1" customFormat="1" ht="5.25" customHeight="1">
      <c r="B150" s="333"/>
      <c r="C150" s="330"/>
      <c r="D150" s="330"/>
      <c r="E150" s="330"/>
      <c r="F150" s="330"/>
      <c r="G150" s="331"/>
      <c r="H150" s="330"/>
      <c r="I150" s="330"/>
      <c r="J150" s="330"/>
      <c r="K150" s="354"/>
    </row>
    <row r="151" s="1" customFormat="1" ht="15" customHeight="1">
      <c r="B151" s="333"/>
      <c r="C151" s="358" t="s">
        <v>455</v>
      </c>
      <c r="D151" s="310"/>
      <c r="E151" s="310"/>
      <c r="F151" s="359" t="s">
        <v>452</v>
      </c>
      <c r="G151" s="310"/>
      <c r="H151" s="358" t="s">
        <v>492</v>
      </c>
      <c r="I151" s="358" t="s">
        <v>454</v>
      </c>
      <c r="J151" s="358">
        <v>120</v>
      </c>
      <c r="K151" s="354"/>
    </row>
    <row r="152" s="1" customFormat="1" ht="15" customHeight="1">
      <c r="B152" s="333"/>
      <c r="C152" s="358" t="s">
        <v>501</v>
      </c>
      <c r="D152" s="310"/>
      <c r="E152" s="310"/>
      <c r="F152" s="359" t="s">
        <v>452</v>
      </c>
      <c r="G152" s="310"/>
      <c r="H152" s="358" t="s">
        <v>512</v>
      </c>
      <c r="I152" s="358" t="s">
        <v>454</v>
      </c>
      <c r="J152" s="358" t="s">
        <v>503</v>
      </c>
      <c r="K152" s="354"/>
    </row>
    <row r="153" s="1" customFormat="1" ht="15" customHeight="1">
      <c r="B153" s="333"/>
      <c r="C153" s="358" t="s">
        <v>88</v>
      </c>
      <c r="D153" s="310"/>
      <c r="E153" s="310"/>
      <c r="F153" s="359" t="s">
        <v>452</v>
      </c>
      <c r="G153" s="310"/>
      <c r="H153" s="358" t="s">
        <v>513</v>
      </c>
      <c r="I153" s="358" t="s">
        <v>454</v>
      </c>
      <c r="J153" s="358" t="s">
        <v>503</v>
      </c>
      <c r="K153" s="354"/>
    </row>
    <row r="154" s="1" customFormat="1" ht="15" customHeight="1">
      <c r="B154" s="333"/>
      <c r="C154" s="358" t="s">
        <v>457</v>
      </c>
      <c r="D154" s="310"/>
      <c r="E154" s="310"/>
      <c r="F154" s="359" t="s">
        <v>458</v>
      </c>
      <c r="G154" s="310"/>
      <c r="H154" s="358" t="s">
        <v>492</v>
      </c>
      <c r="I154" s="358" t="s">
        <v>454</v>
      </c>
      <c r="J154" s="358">
        <v>50</v>
      </c>
      <c r="K154" s="354"/>
    </row>
    <row r="155" s="1" customFormat="1" ht="15" customHeight="1">
      <c r="B155" s="333"/>
      <c r="C155" s="358" t="s">
        <v>460</v>
      </c>
      <c r="D155" s="310"/>
      <c r="E155" s="310"/>
      <c r="F155" s="359" t="s">
        <v>452</v>
      </c>
      <c r="G155" s="310"/>
      <c r="H155" s="358" t="s">
        <v>492</v>
      </c>
      <c r="I155" s="358" t="s">
        <v>462</v>
      </c>
      <c r="J155" s="358"/>
      <c r="K155" s="354"/>
    </row>
    <row r="156" s="1" customFormat="1" ht="15" customHeight="1">
      <c r="B156" s="333"/>
      <c r="C156" s="358" t="s">
        <v>471</v>
      </c>
      <c r="D156" s="310"/>
      <c r="E156" s="310"/>
      <c r="F156" s="359" t="s">
        <v>458</v>
      </c>
      <c r="G156" s="310"/>
      <c r="H156" s="358" t="s">
        <v>492</v>
      </c>
      <c r="I156" s="358" t="s">
        <v>454</v>
      </c>
      <c r="J156" s="358">
        <v>50</v>
      </c>
      <c r="K156" s="354"/>
    </row>
    <row r="157" s="1" customFormat="1" ht="15" customHeight="1">
      <c r="B157" s="333"/>
      <c r="C157" s="358" t="s">
        <v>479</v>
      </c>
      <c r="D157" s="310"/>
      <c r="E157" s="310"/>
      <c r="F157" s="359" t="s">
        <v>458</v>
      </c>
      <c r="G157" s="310"/>
      <c r="H157" s="358" t="s">
        <v>492</v>
      </c>
      <c r="I157" s="358" t="s">
        <v>454</v>
      </c>
      <c r="J157" s="358">
        <v>50</v>
      </c>
      <c r="K157" s="354"/>
    </row>
    <row r="158" s="1" customFormat="1" ht="15" customHeight="1">
      <c r="B158" s="333"/>
      <c r="C158" s="358" t="s">
        <v>477</v>
      </c>
      <c r="D158" s="310"/>
      <c r="E158" s="310"/>
      <c r="F158" s="359" t="s">
        <v>458</v>
      </c>
      <c r="G158" s="310"/>
      <c r="H158" s="358" t="s">
        <v>492</v>
      </c>
      <c r="I158" s="358" t="s">
        <v>454</v>
      </c>
      <c r="J158" s="358">
        <v>50</v>
      </c>
      <c r="K158" s="354"/>
    </row>
    <row r="159" s="1" customFormat="1" ht="15" customHeight="1">
      <c r="B159" s="333"/>
      <c r="C159" s="358" t="s">
        <v>107</v>
      </c>
      <c r="D159" s="310"/>
      <c r="E159" s="310"/>
      <c r="F159" s="359" t="s">
        <v>452</v>
      </c>
      <c r="G159" s="310"/>
      <c r="H159" s="358" t="s">
        <v>514</v>
      </c>
      <c r="I159" s="358" t="s">
        <v>454</v>
      </c>
      <c r="J159" s="358" t="s">
        <v>515</v>
      </c>
      <c r="K159" s="354"/>
    </row>
    <row r="160" s="1" customFormat="1" ht="15" customHeight="1">
      <c r="B160" s="333"/>
      <c r="C160" s="358" t="s">
        <v>516</v>
      </c>
      <c r="D160" s="310"/>
      <c r="E160" s="310"/>
      <c r="F160" s="359" t="s">
        <v>452</v>
      </c>
      <c r="G160" s="310"/>
      <c r="H160" s="358" t="s">
        <v>517</v>
      </c>
      <c r="I160" s="358" t="s">
        <v>487</v>
      </c>
      <c r="J160" s="358"/>
      <c r="K160" s="354"/>
    </row>
    <row r="161" s="1" customFormat="1" ht="15" customHeight="1">
      <c r="B161" s="360"/>
      <c r="C161" s="342"/>
      <c r="D161" s="342"/>
      <c r="E161" s="342"/>
      <c r="F161" s="342"/>
      <c r="G161" s="342"/>
      <c r="H161" s="342"/>
      <c r="I161" s="342"/>
      <c r="J161" s="342"/>
      <c r="K161" s="361"/>
    </row>
    <row r="162" s="1" customFormat="1" ht="18.75" customHeight="1">
      <c r="B162" s="307"/>
      <c r="C162" s="310"/>
      <c r="D162" s="310"/>
      <c r="E162" s="310"/>
      <c r="F162" s="332"/>
      <c r="G162" s="310"/>
      <c r="H162" s="310"/>
      <c r="I162" s="310"/>
      <c r="J162" s="310"/>
      <c r="K162" s="307"/>
    </row>
    <row r="163" s="1" customFormat="1" ht="18.75" customHeight="1"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</row>
    <row r="164" s="1" customFormat="1" ht="7.5" customHeight="1">
      <c r="B164" s="297"/>
      <c r="C164" s="298"/>
      <c r="D164" s="298"/>
      <c r="E164" s="298"/>
      <c r="F164" s="298"/>
      <c r="G164" s="298"/>
      <c r="H164" s="298"/>
      <c r="I164" s="298"/>
      <c r="J164" s="298"/>
      <c r="K164" s="299"/>
    </row>
    <row r="165" s="1" customFormat="1" ht="45" customHeight="1">
      <c r="B165" s="300"/>
      <c r="C165" s="301" t="s">
        <v>518</v>
      </c>
      <c r="D165" s="301"/>
      <c r="E165" s="301"/>
      <c r="F165" s="301"/>
      <c r="G165" s="301"/>
      <c r="H165" s="301"/>
      <c r="I165" s="301"/>
      <c r="J165" s="301"/>
      <c r="K165" s="302"/>
    </row>
    <row r="166" s="1" customFormat="1" ht="17.25" customHeight="1">
      <c r="B166" s="300"/>
      <c r="C166" s="325" t="s">
        <v>446</v>
      </c>
      <c r="D166" s="325"/>
      <c r="E166" s="325"/>
      <c r="F166" s="325" t="s">
        <v>447</v>
      </c>
      <c r="G166" s="362"/>
      <c r="H166" s="363" t="s">
        <v>59</v>
      </c>
      <c r="I166" s="363" t="s">
        <v>62</v>
      </c>
      <c r="J166" s="325" t="s">
        <v>448</v>
      </c>
      <c r="K166" s="302"/>
    </row>
    <row r="167" s="1" customFormat="1" ht="17.25" customHeight="1">
      <c r="B167" s="303"/>
      <c r="C167" s="327" t="s">
        <v>449</v>
      </c>
      <c r="D167" s="327"/>
      <c r="E167" s="327"/>
      <c r="F167" s="328" t="s">
        <v>450</v>
      </c>
      <c r="G167" s="364"/>
      <c r="H167" s="365"/>
      <c r="I167" s="365"/>
      <c r="J167" s="327" t="s">
        <v>451</v>
      </c>
      <c r="K167" s="305"/>
    </row>
    <row r="168" s="1" customFormat="1" ht="5.25" customHeight="1">
      <c r="B168" s="333"/>
      <c r="C168" s="330"/>
      <c r="D168" s="330"/>
      <c r="E168" s="330"/>
      <c r="F168" s="330"/>
      <c r="G168" s="331"/>
      <c r="H168" s="330"/>
      <c r="I168" s="330"/>
      <c r="J168" s="330"/>
      <c r="K168" s="354"/>
    </row>
    <row r="169" s="1" customFormat="1" ht="15" customHeight="1">
      <c r="B169" s="333"/>
      <c r="C169" s="310" t="s">
        <v>455</v>
      </c>
      <c r="D169" s="310"/>
      <c r="E169" s="310"/>
      <c r="F169" s="332" t="s">
        <v>452</v>
      </c>
      <c r="G169" s="310"/>
      <c r="H169" s="310" t="s">
        <v>492</v>
      </c>
      <c r="I169" s="310" t="s">
        <v>454</v>
      </c>
      <c r="J169" s="310">
        <v>120</v>
      </c>
      <c r="K169" s="354"/>
    </row>
    <row r="170" s="1" customFormat="1" ht="15" customHeight="1">
      <c r="B170" s="333"/>
      <c r="C170" s="310" t="s">
        <v>501</v>
      </c>
      <c r="D170" s="310"/>
      <c r="E170" s="310"/>
      <c r="F170" s="332" t="s">
        <v>452</v>
      </c>
      <c r="G170" s="310"/>
      <c r="H170" s="310" t="s">
        <v>502</v>
      </c>
      <c r="I170" s="310" t="s">
        <v>454</v>
      </c>
      <c r="J170" s="310" t="s">
        <v>503</v>
      </c>
      <c r="K170" s="354"/>
    </row>
    <row r="171" s="1" customFormat="1" ht="15" customHeight="1">
      <c r="B171" s="333"/>
      <c r="C171" s="310" t="s">
        <v>88</v>
      </c>
      <c r="D171" s="310"/>
      <c r="E171" s="310"/>
      <c r="F171" s="332" t="s">
        <v>452</v>
      </c>
      <c r="G171" s="310"/>
      <c r="H171" s="310" t="s">
        <v>519</v>
      </c>
      <c r="I171" s="310" t="s">
        <v>454</v>
      </c>
      <c r="J171" s="310" t="s">
        <v>503</v>
      </c>
      <c r="K171" s="354"/>
    </row>
    <row r="172" s="1" customFormat="1" ht="15" customHeight="1">
      <c r="B172" s="333"/>
      <c r="C172" s="310" t="s">
        <v>457</v>
      </c>
      <c r="D172" s="310"/>
      <c r="E172" s="310"/>
      <c r="F172" s="332" t="s">
        <v>458</v>
      </c>
      <c r="G172" s="310"/>
      <c r="H172" s="310" t="s">
        <v>519</v>
      </c>
      <c r="I172" s="310" t="s">
        <v>454</v>
      </c>
      <c r="J172" s="310">
        <v>50</v>
      </c>
      <c r="K172" s="354"/>
    </row>
    <row r="173" s="1" customFormat="1" ht="15" customHeight="1">
      <c r="B173" s="333"/>
      <c r="C173" s="310" t="s">
        <v>460</v>
      </c>
      <c r="D173" s="310"/>
      <c r="E173" s="310"/>
      <c r="F173" s="332" t="s">
        <v>452</v>
      </c>
      <c r="G173" s="310"/>
      <c r="H173" s="310" t="s">
        <v>519</v>
      </c>
      <c r="I173" s="310" t="s">
        <v>462</v>
      </c>
      <c r="J173" s="310"/>
      <c r="K173" s="354"/>
    </row>
    <row r="174" s="1" customFormat="1" ht="15" customHeight="1">
      <c r="B174" s="333"/>
      <c r="C174" s="310" t="s">
        <v>471</v>
      </c>
      <c r="D174" s="310"/>
      <c r="E174" s="310"/>
      <c r="F174" s="332" t="s">
        <v>458</v>
      </c>
      <c r="G174" s="310"/>
      <c r="H174" s="310" t="s">
        <v>519</v>
      </c>
      <c r="I174" s="310" t="s">
        <v>454</v>
      </c>
      <c r="J174" s="310">
        <v>50</v>
      </c>
      <c r="K174" s="354"/>
    </row>
    <row r="175" s="1" customFormat="1" ht="15" customHeight="1">
      <c r="B175" s="333"/>
      <c r="C175" s="310" t="s">
        <v>479</v>
      </c>
      <c r="D175" s="310"/>
      <c r="E175" s="310"/>
      <c r="F175" s="332" t="s">
        <v>458</v>
      </c>
      <c r="G175" s="310"/>
      <c r="H175" s="310" t="s">
        <v>519</v>
      </c>
      <c r="I175" s="310" t="s">
        <v>454</v>
      </c>
      <c r="J175" s="310">
        <v>50</v>
      </c>
      <c r="K175" s="354"/>
    </row>
    <row r="176" s="1" customFormat="1" ht="15" customHeight="1">
      <c r="B176" s="333"/>
      <c r="C176" s="310" t="s">
        <v>477</v>
      </c>
      <c r="D176" s="310"/>
      <c r="E176" s="310"/>
      <c r="F176" s="332" t="s">
        <v>458</v>
      </c>
      <c r="G176" s="310"/>
      <c r="H176" s="310" t="s">
        <v>519</v>
      </c>
      <c r="I176" s="310" t="s">
        <v>454</v>
      </c>
      <c r="J176" s="310">
        <v>50</v>
      </c>
      <c r="K176" s="354"/>
    </row>
    <row r="177" s="1" customFormat="1" ht="15" customHeight="1">
      <c r="B177" s="333"/>
      <c r="C177" s="310" t="s">
        <v>126</v>
      </c>
      <c r="D177" s="310"/>
      <c r="E177" s="310"/>
      <c r="F177" s="332" t="s">
        <v>452</v>
      </c>
      <c r="G177" s="310"/>
      <c r="H177" s="310" t="s">
        <v>520</v>
      </c>
      <c r="I177" s="310" t="s">
        <v>521</v>
      </c>
      <c r="J177" s="310"/>
      <c r="K177" s="354"/>
    </row>
    <row r="178" s="1" customFormat="1" ht="15" customHeight="1">
      <c r="B178" s="333"/>
      <c r="C178" s="310" t="s">
        <v>62</v>
      </c>
      <c r="D178" s="310"/>
      <c r="E178" s="310"/>
      <c r="F178" s="332" t="s">
        <v>452</v>
      </c>
      <c r="G178" s="310"/>
      <c r="H178" s="310" t="s">
        <v>522</v>
      </c>
      <c r="I178" s="310" t="s">
        <v>523</v>
      </c>
      <c r="J178" s="310">
        <v>1</v>
      </c>
      <c r="K178" s="354"/>
    </row>
    <row r="179" s="1" customFormat="1" ht="15" customHeight="1">
      <c r="B179" s="333"/>
      <c r="C179" s="310" t="s">
        <v>58</v>
      </c>
      <c r="D179" s="310"/>
      <c r="E179" s="310"/>
      <c r="F179" s="332" t="s">
        <v>452</v>
      </c>
      <c r="G179" s="310"/>
      <c r="H179" s="310" t="s">
        <v>524</v>
      </c>
      <c r="I179" s="310" t="s">
        <v>454</v>
      </c>
      <c r="J179" s="310">
        <v>20</v>
      </c>
      <c r="K179" s="354"/>
    </row>
    <row r="180" s="1" customFormat="1" ht="15" customHeight="1">
      <c r="B180" s="333"/>
      <c r="C180" s="310" t="s">
        <v>59</v>
      </c>
      <c r="D180" s="310"/>
      <c r="E180" s="310"/>
      <c r="F180" s="332" t="s">
        <v>452</v>
      </c>
      <c r="G180" s="310"/>
      <c r="H180" s="310" t="s">
        <v>525</v>
      </c>
      <c r="I180" s="310" t="s">
        <v>454</v>
      </c>
      <c r="J180" s="310">
        <v>255</v>
      </c>
      <c r="K180" s="354"/>
    </row>
    <row r="181" s="1" customFormat="1" ht="15" customHeight="1">
      <c r="B181" s="333"/>
      <c r="C181" s="310" t="s">
        <v>127</v>
      </c>
      <c r="D181" s="310"/>
      <c r="E181" s="310"/>
      <c r="F181" s="332" t="s">
        <v>452</v>
      </c>
      <c r="G181" s="310"/>
      <c r="H181" s="310" t="s">
        <v>416</v>
      </c>
      <c r="I181" s="310" t="s">
        <v>454</v>
      </c>
      <c r="J181" s="310">
        <v>10</v>
      </c>
      <c r="K181" s="354"/>
    </row>
    <row r="182" s="1" customFormat="1" ht="15" customHeight="1">
      <c r="B182" s="333"/>
      <c r="C182" s="310" t="s">
        <v>128</v>
      </c>
      <c r="D182" s="310"/>
      <c r="E182" s="310"/>
      <c r="F182" s="332" t="s">
        <v>452</v>
      </c>
      <c r="G182" s="310"/>
      <c r="H182" s="310" t="s">
        <v>526</v>
      </c>
      <c r="I182" s="310" t="s">
        <v>487</v>
      </c>
      <c r="J182" s="310"/>
      <c r="K182" s="354"/>
    </row>
    <row r="183" s="1" customFormat="1" ht="15" customHeight="1">
      <c r="B183" s="333"/>
      <c r="C183" s="310" t="s">
        <v>527</v>
      </c>
      <c r="D183" s="310"/>
      <c r="E183" s="310"/>
      <c r="F183" s="332" t="s">
        <v>452</v>
      </c>
      <c r="G183" s="310"/>
      <c r="H183" s="310" t="s">
        <v>528</v>
      </c>
      <c r="I183" s="310" t="s">
        <v>487</v>
      </c>
      <c r="J183" s="310"/>
      <c r="K183" s="354"/>
    </row>
    <row r="184" s="1" customFormat="1" ht="15" customHeight="1">
      <c r="B184" s="333"/>
      <c r="C184" s="310" t="s">
        <v>516</v>
      </c>
      <c r="D184" s="310"/>
      <c r="E184" s="310"/>
      <c r="F184" s="332" t="s">
        <v>452</v>
      </c>
      <c r="G184" s="310"/>
      <c r="H184" s="310" t="s">
        <v>529</v>
      </c>
      <c r="I184" s="310" t="s">
        <v>487</v>
      </c>
      <c r="J184" s="310"/>
      <c r="K184" s="354"/>
    </row>
    <row r="185" s="1" customFormat="1" ht="15" customHeight="1">
      <c r="B185" s="333"/>
      <c r="C185" s="310" t="s">
        <v>130</v>
      </c>
      <c r="D185" s="310"/>
      <c r="E185" s="310"/>
      <c r="F185" s="332" t="s">
        <v>458</v>
      </c>
      <c r="G185" s="310"/>
      <c r="H185" s="310" t="s">
        <v>530</v>
      </c>
      <c r="I185" s="310" t="s">
        <v>454</v>
      </c>
      <c r="J185" s="310">
        <v>50</v>
      </c>
      <c r="K185" s="354"/>
    </row>
    <row r="186" s="1" customFormat="1" ht="15" customHeight="1">
      <c r="B186" s="333"/>
      <c r="C186" s="310" t="s">
        <v>531</v>
      </c>
      <c r="D186" s="310"/>
      <c r="E186" s="310"/>
      <c r="F186" s="332" t="s">
        <v>458</v>
      </c>
      <c r="G186" s="310"/>
      <c r="H186" s="310" t="s">
        <v>532</v>
      </c>
      <c r="I186" s="310" t="s">
        <v>533</v>
      </c>
      <c r="J186" s="310"/>
      <c r="K186" s="354"/>
    </row>
    <row r="187" s="1" customFormat="1" ht="15" customHeight="1">
      <c r="B187" s="333"/>
      <c r="C187" s="310" t="s">
        <v>534</v>
      </c>
      <c r="D187" s="310"/>
      <c r="E187" s="310"/>
      <c r="F187" s="332" t="s">
        <v>458</v>
      </c>
      <c r="G187" s="310"/>
      <c r="H187" s="310" t="s">
        <v>535</v>
      </c>
      <c r="I187" s="310" t="s">
        <v>533</v>
      </c>
      <c r="J187" s="310"/>
      <c r="K187" s="354"/>
    </row>
    <row r="188" s="1" customFormat="1" ht="15" customHeight="1">
      <c r="B188" s="333"/>
      <c r="C188" s="310" t="s">
        <v>536</v>
      </c>
      <c r="D188" s="310"/>
      <c r="E188" s="310"/>
      <c r="F188" s="332" t="s">
        <v>458</v>
      </c>
      <c r="G188" s="310"/>
      <c r="H188" s="310" t="s">
        <v>537</v>
      </c>
      <c r="I188" s="310" t="s">
        <v>533</v>
      </c>
      <c r="J188" s="310"/>
      <c r="K188" s="354"/>
    </row>
    <row r="189" s="1" customFormat="1" ht="15" customHeight="1">
      <c r="B189" s="333"/>
      <c r="C189" s="366" t="s">
        <v>538</v>
      </c>
      <c r="D189" s="310"/>
      <c r="E189" s="310"/>
      <c r="F189" s="332" t="s">
        <v>458</v>
      </c>
      <c r="G189" s="310"/>
      <c r="H189" s="310" t="s">
        <v>539</v>
      </c>
      <c r="I189" s="310" t="s">
        <v>540</v>
      </c>
      <c r="J189" s="367" t="s">
        <v>541</v>
      </c>
      <c r="K189" s="354"/>
    </row>
    <row r="190" s="1" customFormat="1" ht="15" customHeight="1">
      <c r="B190" s="333"/>
      <c r="C190" s="317" t="s">
        <v>47</v>
      </c>
      <c r="D190" s="310"/>
      <c r="E190" s="310"/>
      <c r="F190" s="332" t="s">
        <v>452</v>
      </c>
      <c r="G190" s="310"/>
      <c r="H190" s="307" t="s">
        <v>542</v>
      </c>
      <c r="I190" s="310" t="s">
        <v>543</v>
      </c>
      <c r="J190" s="310"/>
      <c r="K190" s="354"/>
    </row>
    <row r="191" s="1" customFormat="1" ht="15" customHeight="1">
      <c r="B191" s="333"/>
      <c r="C191" s="317" t="s">
        <v>544</v>
      </c>
      <c r="D191" s="310"/>
      <c r="E191" s="310"/>
      <c r="F191" s="332" t="s">
        <v>452</v>
      </c>
      <c r="G191" s="310"/>
      <c r="H191" s="310" t="s">
        <v>545</v>
      </c>
      <c r="I191" s="310" t="s">
        <v>487</v>
      </c>
      <c r="J191" s="310"/>
      <c r="K191" s="354"/>
    </row>
    <row r="192" s="1" customFormat="1" ht="15" customHeight="1">
      <c r="B192" s="333"/>
      <c r="C192" s="317" t="s">
        <v>546</v>
      </c>
      <c r="D192" s="310"/>
      <c r="E192" s="310"/>
      <c r="F192" s="332" t="s">
        <v>452</v>
      </c>
      <c r="G192" s="310"/>
      <c r="H192" s="310" t="s">
        <v>547</v>
      </c>
      <c r="I192" s="310" t="s">
        <v>487</v>
      </c>
      <c r="J192" s="310"/>
      <c r="K192" s="354"/>
    </row>
    <row r="193" s="1" customFormat="1" ht="15" customHeight="1">
      <c r="B193" s="333"/>
      <c r="C193" s="317" t="s">
        <v>548</v>
      </c>
      <c r="D193" s="310"/>
      <c r="E193" s="310"/>
      <c r="F193" s="332" t="s">
        <v>458</v>
      </c>
      <c r="G193" s="310"/>
      <c r="H193" s="310" t="s">
        <v>549</v>
      </c>
      <c r="I193" s="310" t="s">
        <v>487</v>
      </c>
      <c r="J193" s="310"/>
      <c r="K193" s="354"/>
    </row>
    <row r="194" s="1" customFormat="1" ht="15" customHeight="1">
      <c r="B194" s="360"/>
      <c r="C194" s="368"/>
      <c r="D194" s="342"/>
      <c r="E194" s="342"/>
      <c r="F194" s="342"/>
      <c r="G194" s="342"/>
      <c r="H194" s="342"/>
      <c r="I194" s="342"/>
      <c r="J194" s="342"/>
      <c r="K194" s="361"/>
    </row>
    <row r="195" s="1" customFormat="1" ht="18.75" customHeight="1">
      <c r="B195" s="307"/>
      <c r="C195" s="310"/>
      <c r="D195" s="310"/>
      <c r="E195" s="310"/>
      <c r="F195" s="332"/>
      <c r="G195" s="310"/>
      <c r="H195" s="310"/>
      <c r="I195" s="310"/>
      <c r="J195" s="310"/>
      <c r="K195" s="307"/>
    </row>
    <row r="196" s="1" customFormat="1" ht="18.75" customHeight="1">
      <c r="B196" s="307"/>
      <c r="C196" s="310"/>
      <c r="D196" s="310"/>
      <c r="E196" s="310"/>
      <c r="F196" s="332"/>
      <c r="G196" s="310"/>
      <c r="H196" s="310"/>
      <c r="I196" s="310"/>
      <c r="J196" s="310"/>
      <c r="K196" s="307"/>
    </row>
    <row r="197" s="1" customFormat="1" ht="18.75" customHeight="1"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</row>
    <row r="198" s="1" customFormat="1" ht="13.5">
      <c r="B198" s="297"/>
      <c r="C198" s="298"/>
      <c r="D198" s="298"/>
      <c r="E198" s="298"/>
      <c r="F198" s="298"/>
      <c r="G198" s="298"/>
      <c r="H198" s="298"/>
      <c r="I198" s="298"/>
      <c r="J198" s="298"/>
      <c r="K198" s="299"/>
    </row>
    <row r="199" s="1" customFormat="1" ht="21">
      <c r="B199" s="300"/>
      <c r="C199" s="301" t="s">
        <v>550</v>
      </c>
      <c r="D199" s="301"/>
      <c r="E199" s="301"/>
      <c r="F199" s="301"/>
      <c r="G199" s="301"/>
      <c r="H199" s="301"/>
      <c r="I199" s="301"/>
      <c r="J199" s="301"/>
      <c r="K199" s="302"/>
    </row>
    <row r="200" s="1" customFormat="1" ht="25.5" customHeight="1">
      <c r="B200" s="300"/>
      <c r="C200" s="369" t="s">
        <v>551</v>
      </c>
      <c r="D200" s="369"/>
      <c r="E200" s="369"/>
      <c r="F200" s="369" t="s">
        <v>552</v>
      </c>
      <c r="G200" s="370"/>
      <c r="H200" s="369" t="s">
        <v>553</v>
      </c>
      <c r="I200" s="369"/>
      <c r="J200" s="369"/>
      <c r="K200" s="302"/>
    </row>
    <row r="201" s="1" customFormat="1" ht="5.25" customHeight="1">
      <c r="B201" s="333"/>
      <c r="C201" s="330"/>
      <c r="D201" s="330"/>
      <c r="E201" s="330"/>
      <c r="F201" s="330"/>
      <c r="G201" s="310"/>
      <c r="H201" s="330"/>
      <c r="I201" s="330"/>
      <c r="J201" s="330"/>
      <c r="K201" s="354"/>
    </row>
    <row r="202" s="1" customFormat="1" ht="15" customHeight="1">
      <c r="B202" s="333"/>
      <c r="C202" s="310" t="s">
        <v>543</v>
      </c>
      <c r="D202" s="310"/>
      <c r="E202" s="310"/>
      <c r="F202" s="332" t="s">
        <v>48</v>
      </c>
      <c r="G202" s="310"/>
      <c r="H202" s="310" t="s">
        <v>554</v>
      </c>
      <c r="I202" s="310"/>
      <c r="J202" s="310"/>
      <c r="K202" s="354"/>
    </row>
    <row r="203" s="1" customFormat="1" ht="15" customHeight="1">
      <c r="B203" s="333"/>
      <c r="C203" s="339"/>
      <c r="D203" s="310"/>
      <c r="E203" s="310"/>
      <c r="F203" s="332" t="s">
        <v>49</v>
      </c>
      <c r="G203" s="310"/>
      <c r="H203" s="310" t="s">
        <v>555</v>
      </c>
      <c r="I203" s="310"/>
      <c r="J203" s="310"/>
      <c r="K203" s="354"/>
    </row>
    <row r="204" s="1" customFormat="1" ht="15" customHeight="1">
      <c r="B204" s="333"/>
      <c r="C204" s="339"/>
      <c r="D204" s="310"/>
      <c r="E204" s="310"/>
      <c r="F204" s="332" t="s">
        <v>52</v>
      </c>
      <c r="G204" s="310"/>
      <c r="H204" s="310" t="s">
        <v>556</v>
      </c>
      <c r="I204" s="310"/>
      <c r="J204" s="310"/>
      <c r="K204" s="354"/>
    </row>
    <row r="205" s="1" customFormat="1" ht="15" customHeight="1">
      <c r="B205" s="333"/>
      <c r="C205" s="310"/>
      <c r="D205" s="310"/>
      <c r="E205" s="310"/>
      <c r="F205" s="332" t="s">
        <v>50</v>
      </c>
      <c r="G205" s="310"/>
      <c r="H205" s="310" t="s">
        <v>557</v>
      </c>
      <c r="I205" s="310"/>
      <c r="J205" s="310"/>
      <c r="K205" s="354"/>
    </row>
    <row r="206" s="1" customFormat="1" ht="15" customHeight="1">
      <c r="B206" s="333"/>
      <c r="C206" s="310"/>
      <c r="D206" s="310"/>
      <c r="E206" s="310"/>
      <c r="F206" s="332" t="s">
        <v>51</v>
      </c>
      <c r="G206" s="310"/>
      <c r="H206" s="310" t="s">
        <v>558</v>
      </c>
      <c r="I206" s="310"/>
      <c r="J206" s="310"/>
      <c r="K206" s="354"/>
    </row>
    <row r="207" s="1" customFormat="1" ht="15" customHeight="1">
      <c r="B207" s="333"/>
      <c r="C207" s="310"/>
      <c r="D207" s="310"/>
      <c r="E207" s="310"/>
      <c r="F207" s="332"/>
      <c r="G207" s="310"/>
      <c r="H207" s="310"/>
      <c r="I207" s="310"/>
      <c r="J207" s="310"/>
      <c r="K207" s="354"/>
    </row>
    <row r="208" s="1" customFormat="1" ht="15" customHeight="1">
      <c r="B208" s="333"/>
      <c r="C208" s="310" t="s">
        <v>499</v>
      </c>
      <c r="D208" s="310"/>
      <c r="E208" s="310"/>
      <c r="F208" s="332" t="s">
        <v>83</v>
      </c>
      <c r="G208" s="310"/>
      <c r="H208" s="310" t="s">
        <v>559</v>
      </c>
      <c r="I208" s="310"/>
      <c r="J208" s="310"/>
      <c r="K208" s="354"/>
    </row>
    <row r="209" s="1" customFormat="1" ht="15" customHeight="1">
      <c r="B209" s="333"/>
      <c r="C209" s="339"/>
      <c r="D209" s="310"/>
      <c r="E209" s="310"/>
      <c r="F209" s="332" t="s">
        <v>395</v>
      </c>
      <c r="G209" s="310"/>
      <c r="H209" s="310" t="s">
        <v>396</v>
      </c>
      <c r="I209" s="310"/>
      <c r="J209" s="310"/>
      <c r="K209" s="354"/>
    </row>
    <row r="210" s="1" customFormat="1" ht="15" customHeight="1">
      <c r="B210" s="333"/>
      <c r="C210" s="310"/>
      <c r="D210" s="310"/>
      <c r="E210" s="310"/>
      <c r="F210" s="332" t="s">
        <v>393</v>
      </c>
      <c r="G210" s="310"/>
      <c r="H210" s="310" t="s">
        <v>560</v>
      </c>
      <c r="I210" s="310"/>
      <c r="J210" s="310"/>
      <c r="K210" s="354"/>
    </row>
    <row r="211" s="1" customFormat="1" ht="15" customHeight="1">
      <c r="B211" s="371"/>
      <c r="C211" s="339"/>
      <c r="D211" s="339"/>
      <c r="E211" s="339"/>
      <c r="F211" s="332" t="s">
        <v>397</v>
      </c>
      <c r="G211" s="317"/>
      <c r="H211" s="358" t="s">
        <v>398</v>
      </c>
      <c r="I211" s="358"/>
      <c r="J211" s="358"/>
      <c r="K211" s="372"/>
    </row>
    <row r="212" s="1" customFormat="1" ht="15" customHeight="1">
      <c r="B212" s="371"/>
      <c r="C212" s="339"/>
      <c r="D212" s="339"/>
      <c r="E212" s="339"/>
      <c r="F212" s="332" t="s">
        <v>399</v>
      </c>
      <c r="G212" s="317"/>
      <c r="H212" s="358" t="s">
        <v>561</v>
      </c>
      <c r="I212" s="358"/>
      <c r="J212" s="358"/>
      <c r="K212" s="372"/>
    </row>
    <row r="213" s="1" customFormat="1" ht="15" customHeight="1">
      <c r="B213" s="371"/>
      <c r="C213" s="339"/>
      <c r="D213" s="339"/>
      <c r="E213" s="339"/>
      <c r="F213" s="373"/>
      <c r="G213" s="317"/>
      <c r="H213" s="374"/>
      <c r="I213" s="374"/>
      <c r="J213" s="374"/>
      <c r="K213" s="372"/>
    </row>
    <row r="214" s="1" customFormat="1" ht="15" customHeight="1">
      <c r="B214" s="371"/>
      <c r="C214" s="310" t="s">
        <v>523</v>
      </c>
      <c r="D214" s="339"/>
      <c r="E214" s="339"/>
      <c r="F214" s="332">
        <v>1</v>
      </c>
      <c r="G214" s="317"/>
      <c r="H214" s="358" t="s">
        <v>562</v>
      </c>
      <c r="I214" s="358"/>
      <c r="J214" s="358"/>
      <c r="K214" s="372"/>
    </row>
    <row r="215" s="1" customFormat="1" ht="15" customHeight="1">
      <c r="B215" s="371"/>
      <c r="C215" s="339"/>
      <c r="D215" s="339"/>
      <c r="E215" s="339"/>
      <c r="F215" s="332">
        <v>2</v>
      </c>
      <c r="G215" s="317"/>
      <c r="H215" s="358" t="s">
        <v>563</v>
      </c>
      <c r="I215" s="358"/>
      <c r="J215" s="358"/>
      <c r="K215" s="372"/>
    </row>
    <row r="216" s="1" customFormat="1" ht="15" customHeight="1">
      <c r="B216" s="371"/>
      <c r="C216" s="339"/>
      <c r="D216" s="339"/>
      <c r="E216" s="339"/>
      <c r="F216" s="332">
        <v>3</v>
      </c>
      <c r="G216" s="317"/>
      <c r="H216" s="358" t="s">
        <v>564</v>
      </c>
      <c r="I216" s="358"/>
      <c r="J216" s="358"/>
      <c r="K216" s="372"/>
    </row>
    <row r="217" s="1" customFormat="1" ht="15" customHeight="1">
      <c r="B217" s="371"/>
      <c r="C217" s="339"/>
      <c r="D217" s="339"/>
      <c r="E217" s="339"/>
      <c r="F217" s="332">
        <v>4</v>
      </c>
      <c r="G217" s="317"/>
      <c r="H217" s="358" t="s">
        <v>565</v>
      </c>
      <c r="I217" s="358"/>
      <c r="J217" s="358"/>
      <c r="K217" s="372"/>
    </row>
    <row r="218" s="1" customFormat="1" ht="12.75" customHeight="1">
      <c r="B218" s="375"/>
      <c r="C218" s="376"/>
      <c r="D218" s="376"/>
      <c r="E218" s="376"/>
      <c r="F218" s="376"/>
      <c r="G218" s="376"/>
      <c r="H218" s="376"/>
      <c r="I218" s="376"/>
      <c r="J218" s="376"/>
      <c r="K218" s="377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Michal_PC\Michal</dc:creator>
  <cp:lastModifiedBy>Michal_PC\Michal</cp:lastModifiedBy>
  <dcterms:created xsi:type="dcterms:W3CDTF">2019-10-21T09:07:33Z</dcterms:created>
  <dcterms:modified xsi:type="dcterms:W3CDTF">2019-10-21T09:07:38Z</dcterms:modified>
</cp:coreProperties>
</file>