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Rekapitulace stavby" sheetId="1" r:id="rId1"/>
    <sheet name="SO101 - KOMUNIKACE" sheetId="2" r:id="rId2"/>
    <sheet name="SO101s - SANACE" sheetId="3" r:id="rId3"/>
    <sheet name="SO401 - VEŘEJNÉ OSVĚTLENÍ" sheetId="4" r:id="rId4"/>
    <sheet name="SO801 - Vedlejší rozpočto..." sheetId="5" r:id="rId5"/>
    <sheet name="Pokyny pro vyplnění" sheetId="6" r:id="rId6"/>
  </sheets>
  <definedNames>
    <definedName name="_xlnm._FilterDatabase" localSheetId="1" hidden="1">'SO101 - KOMUNIKACE'!$C$93:$K$565</definedName>
    <definedName name="_xlnm._FilterDatabase" localSheetId="2" hidden="1">'SO101s - SANACE'!$C$83:$K$113</definedName>
    <definedName name="_xlnm._FilterDatabase" localSheetId="3" hidden="1">'SO401 - VEŘEJNÉ OSVĚTLENÍ'!$C$94:$K$171</definedName>
    <definedName name="_xlnm._FilterDatabase" localSheetId="4" hidden="1">'SO801 - Vedlejší rozpočto...'!$C$82:$K$120</definedName>
    <definedName name="_xlnm.Print_Titles" localSheetId="0">'Rekapitulace stavby'!$52:$52</definedName>
    <definedName name="_xlnm.Print_Titles" localSheetId="1">'SO101 - KOMUNIKACE'!$93:$93</definedName>
    <definedName name="_xlnm.Print_Titles" localSheetId="2">'SO101s - SANACE'!$83:$83</definedName>
    <definedName name="_xlnm.Print_Titles" localSheetId="3">'SO401 - VEŘEJNÉ OSVĚTLENÍ'!$94:$94</definedName>
    <definedName name="_xlnm.Print_Titles" localSheetId="4">'SO801 - Vedlejší rozpočto...'!$82:$82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1">'SO101 - KOMUNIKACE'!$C$4:$J$39,'SO101 - KOMUNIKACE'!$C$45:$J$75,'SO101 - KOMUNIKACE'!$C$81:$K$565</definedName>
    <definedName name="_xlnm.Print_Area" localSheetId="2">'SO101s - SANACE'!$C$4:$J$39,'SO101s - SANACE'!$C$45:$J$65,'SO101s - SANACE'!$C$71:$K$113</definedName>
    <definedName name="_xlnm.Print_Area" localSheetId="3">'SO401 - VEŘEJNÉ OSVĚTLENÍ'!$C$4:$J$39,'SO401 - VEŘEJNÉ OSVĚTLENÍ'!$C$45:$J$76,'SO401 - VEŘEJNÉ OSVĚTLENÍ'!$C$82:$K$171</definedName>
    <definedName name="_xlnm.Print_Area" localSheetId="4">'SO801 - Vedlejší rozpočto...'!$C$4:$J$39,'SO801 - Vedlejší rozpočto...'!$C$45:$J$64,'SO801 - Vedlejší rozpočto...'!$C$70:$K$120</definedName>
  </definedNames>
  <calcPr calcId="145621"/>
</workbook>
</file>

<file path=xl/calcChain.xml><?xml version="1.0" encoding="utf-8"?>
<calcChain xmlns="http://schemas.openxmlformats.org/spreadsheetml/2006/main">
  <c r="J37" i="5" l="1"/>
  <c r="J36" i="5"/>
  <c r="AY58" i="1"/>
  <c r="J35" i="5"/>
  <c r="AX58" i="1" s="1"/>
  <c r="BI119" i="5"/>
  <c r="BH119" i="5"/>
  <c r="BG119" i="5"/>
  <c r="BF119" i="5"/>
  <c r="T119" i="5"/>
  <c r="R119" i="5"/>
  <c r="P119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2" i="5"/>
  <c r="BH112" i="5"/>
  <c r="BG112" i="5"/>
  <c r="BF112" i="5"/>
  <c r="T112" i="5"/>
  <c r="R112" i="5"/>
  <c r="P112" i="5"/>
  <c r="BI109" i="5"/>
  <c r="BH109" i="5"/>
  <c r="BG109" i="5"/>
  <c r="BF109" i="5"/>
  <c r="T109" i="5"/>
  <c r="R109" i="5"/>
  <c r="P109" i="5"/>
  <c r="BI105" i="5"/>
  <c r="BH105" i="5"/>
  <c r="BG105" i="5"/>
  <c r="BF105" i="5"/>
  <c r="T105" i="5"/>
  <c r="R105" i="5"/>
  <c r="P105" i="5"/>
  <c r="BI102" i="5"/>
  <c r="BH102" i="5"/>
  <c r="BG102" i="5"/>
  <c r="BF102" i="5"/>
  <c r="T102" i="5"/>
  <c r="R102" i="5"/>
  <c r="P102" i="5"/>
  <c r="BI100" i="5"/>
  <c r="BH100" i="5"/>
  <c r="BG100" i="5"/>
  <c r="BF100" i="5"/>
  <c r="T100" i="5"/>
  <c r="R100" i="5"/>
  <c r="P100" i="5"/>
  <c r="BI98" i="5"/>
  <c r="BH98" i="5"/>
  <c r="BG98" i="5"/>
  <c r="BF98" i="5"/>
  <c r="T98" i="5"/>
  <c r="R98" i="5"/>
  <c r="P98" i="5"/>
  <c r="BI95" i="5"/>
  <c r="BH95" i="5"/>
  <c r="BG95" i="5"/>
  <c r="BF95" i="5"/>
  <c r="T95" i="5"/>
  <c r="R95" i="5"/>
  <c r="P95" i="5"/>
  <c r="BI92" i="5"/>
  <c r="BH92" i="5"/>
  <c r="BG92" i="5"/>
  <c r="BF92" i="5"/>
  <c r="T92" i="5"/>
  <c r="R92" i="5"/>
  <c r="P92" i="5"/>
  <c r="BI89" i="5"/>
  <c r="BH89" i="5"/>
  <c r="BG89" i="5"/>
  <c r="BF89" i="5"/>
  <c r="T89" i="5"/>
  <c r="R89" i="5"/>
  <c r="P89" i="5"/>
  <c r="BI86" i="5"/>
  <c r="BH86" i="5"/>
  <c r="BG86" i="5"/>
  <c r="BF86" i="5"/>
  <c r="T86" i="5"/>
  <c r="R86" i="5"/>
  <c r="P86" i="5"/>
  <c r="J80" i="5"/>
  <c r="J79" i="5"/>
  <c r="F79" i="5"/>
  <c r="F77" i="5"/>
  <c r="E75" i="5"/>
  <c r="J55" i="5"/>
  <c r="J54" i="5"/>
  <c r="F54" i="5"/>
  <c r="F52" i="5"/>
  <c r="E50" i="5"/>
  <c r="J18" i="5"/>
  <c r="E18" i="5"/>
  <c r="F80" i="5" s="1"/>
  <c r="J17" i="5"/>
  <c r="J12" i="5"/>
  <c r="J77" i="5"/>
  <c r="E7" i="5"/>
  <c r="E73" i="5" s="1"/>
  <c r="J160" i="4"/>
  <c r="J37" i="4"/>
  <c r="J36" i="4"/>
  <c r="AY57" i="1" s="1"/>
  <c r="J35" i="4"/>
  <c r="AX57" i="1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T163" i="4" s="1"/>
  <c r="R164" i="4"/>
  <c r="R163" i="4" s="1"/>
  <c r="P164" i="4"/>
  <c r="P163" i="4" s="1"/>
  <c r="BI162" i="4"/>
  <c r="BH162" i="4"/>
  <c r="BG162" i="4"/>
  <c r="BF162" i="4"/>
  <c r="T162" i="4"/>
  <c r="T161" i="4"/>
  <c r="R162" i="4"/>
  <c r="R161" i="4" s="1"/>
  <c r="P162" i="4"/>
  <c r="P161" i="4"/>
  <c r="J7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T154" i="4"/>
  <c r="R155" i="4"/>
  <c r="R154" i="4" s="1"/>
  <c r="P155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T102" i="4" s="1"/>
  <c r="R103" i="4"/>
  <c r="R102" i="4"/>
  <c r="P103" i="4"/>
  <c r="P102" i="4" s="1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F89" i="4"/>
  <c r="E87" i="4"/>
  <c r="F52" i="4"/>
  <c r="E50" i="4"/>
  <c r="J24" i="4"/>
  <c r="E24" i="4"/>
  <c r="J55" i="4"/>
  <c r="J23" i="4"/>
  <c r="J21" i="4"/>
  <c r="E21" i="4"/>
  <c r="J54" i="4"/>
  <c r="J20" i="4"/>
  <c r="J18" i="4"/>
  <c r="E18" i="4"/>
  <c r="F55" i="4"/>
  <c r="J17" i="4"/>
  <c r="J15" i="4"/>
  <c r="E15" i="4"/>
  <c r="F91" i="4"/>
  <c r="J14" i="4"/>
  <c r="J12" i="4"/>
  <c r="J89" i="4"/>
  <c r="E7" i="4"/>
  <c r="E85" i="4" s="1"/>
  <c r="J37" i="3"/>
  <c r="J36" i="3"/>
  <c r="AY56" i="1"/>
  <c r="J35" i="3"/>
  <c r="AX56" i="1"/>
  <c r="BI112" i="3"/>
  <c r="BH112" i="3"/>
  <c r="BG112" i="3"/>
  <c r="BF112" i="3"/>
  <c r="T112" i="3"/>
  <c r="T111" i="3"/>
  <c r="R112" i="3"/>
  <c r="R111" i="3"/>
  <c r="P112" i="3"/>
  <c r="P111" i="3"/>
  <c r="BI108" i="3"/>
  <c r="BH108" i="3"/>
  <c r="BG108" i="3"/>
  <c r="BF108" i="3"/>
  <c r="T108" i="3"/>
  <c r="T107" i="3"/>
  <c r="R108" i="3"/>
  <c r="R107" i="3"/>
  <c r="P108" i="3"/>
  <c r="P107" i="3"/>
  <c r="BI104" i="3"/>
  <c r="BH104" i="3"/>
  <c r="BG104" i="3"/>
  <c r="BF104" i="3"/>
  <c r="T104" i="3"/>
  <c r="T103" i="3"/>
  <c r="R104" i="3"/>
  <c r="R103" i="3"/>
  <c r="P104" i="3"/>
  <c r="P103" i="3"/>
  <c r="BI100" i="3"/>
  <c r="BH100" i="3"/>
  <c r="BG100" i="3"/>
  <c r="BF100" i="3"/>
  <c r="T100" i="3"/>
  <c r="R100" i="3"/>
  <c r="P100" i="3"/>
  <c r="BI95" i="3"/>
  <c r="BH95" i="3"/>
  <c r="BG95" i="3"/>
  <c r="BF95" i="3"/>
  <c r="T95" i="3"/>
  <c r="R95" i="3"/>
  <c r="P95" i="3"/>
  <c r="BI90" i="3"/>
  <c r="BH90" i="3"/>
  <c r="BG90" i="3"/>
  <c r="BF90" i="3"/>
  <c r="T90" i="3"/>
  <c r="R90" i="3"/>
  <c r="P90" i="3"/>
  <c r="BI87" i="3"/>
  <c r="BH87" i="3"/>
  <c r="BG87" i="3"/>
  <c r="BF87" i="3"/>
  <c r="T87" i="3"/>
  <c r="R87" i="3"/>
  <c r="P87" i="3"/>
  <c r="J81" i="3"/>
  <c r="J80" i="3"/>
  <c r="F80" i="3"/>
  <c r="F78" i="3"/>
  <c r="E76" i="3"/>
  <c r="J55" i="3"/>
  <c r="J54" i="3"/>
  <c r="F54" i="3"/>
  <c r="F52" i="3"/>
  <c r="E50" i="3"/>
  <c r="J18" i="3"/>
  <c r="E18" i="3"/>
  <c r="F81" i="3" s="1"/>
  <c r="J17" i="3"/>
  <c r="J12" i="3"/>
  <c r="J78" i="3"/>
  <c r="E7" i="3"/>
  <c r="E74" i="3"/>
  <c r="J37" i="2"/>
  <c r="J36" i="2"/>
  <c r="AY55" i="1" s="1"/>
  <c r="J35" i="2"/>
  <c r="AX55" i="1" s="1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5" i="2"/>
  <c r="BH555" i="2"/>
  <c r="BG555" i="2"/>
  <c r="BF555" i="2"/>
  <c r="T555" i="2"/>
  <c r="R555" i="2"/>
  <c r="P555" i="2"/>
  <c r="BI552" i="2"/>
  <c r="BH552" i="2"/>
  <c r="BG552" i="2"/>
  <c r="BF552" i="2"/>
  <c r="T552" i="2"/>
  <c r="R552" i="2"/>
  <c r="P552" i="2"/>
  <c r="BI547" i="2"/>
  <c r="BH547" i="2"/>
  <c r="BG547" i="2"/>
  <c r="BF547" i="2"/>
  <c r="T547" i="2"/>
  <c r="T546" i="2" s="1"/>
  <c r="R547" i="2"/>
  <c r="R546" i="2" s="1"/>
  <c r="P547" i="2"/>
  <c r="P546" i="2" s="1"/>
  <c r="BI543" i="2"/>
  <c r="BH543" i="2"/>
  <c r="BG543" i="2"/>
  <c r="BF543" i="2"/>
  <c r="T543" i="2"/>
  <c r="R543" i="2"/>
  <c r="P543" i="2"/>
  <c r="BI539" i="2"/>
  <c r="BH539" i="2"/>
  <c r="BG539" i="2"/>
  <c r="BF539" i="2"/>
  <c r="T539" i="2"/>
  <c r="R539" i="2"/>
  <c r="P539" i="2"/>
  <c r="BI535" i="2"/>
  <c r="BH535" i="2"/>
  <c r="BG535" i="2"/>
  <c r="BF535" i="2"/>
  <c r="T535" i="2"/>
  <c r="T534" i="2" s="1"/>
  <c r="R535" i="2"/>
  <c r="R534" i="2" s="1"/>
  <c r="P535" i="2"/>
  <c r="P534" i="2" s="1"/>
  <c r="BI530" i="2"/>
  <c r="BH530" i="2"/>
  <c r="BG530" i="2"/>
  <c r="BF530" i="2"/>
  <c r="T530" i="2"/>
  <c r="R530" i="2"/>
  <c r="P530" i="2"/>
  <c r="BI527" i="2"/>
  <c r="BH527" i="2"/>
  <c r="BG527" i="2"/>
  <c r="BF527" i="2"/>
  <c r="T527" i="2"/>
  <c r="R527" i="2"/>
  <c r="P527" i="2"/>
  <c r="BI524" i="2"/>
  <c r="BH524" i="2"/>
  <c r="BG524" i="2"/>
  <c r="BF524" i="2"/>
  <c r="T524" i="2"/>
  <c r="R524" i="2"/>
  <c r="P524" i="2"/>
  <c r="BI517" i="2"/>
  <c r="BH517" i="2"/>
  <c r="BG517" i="2"/>
  <c r="BF517" i="2"/>
  <c r="T517" i="2"/>
  <c r="R517" i="2"/>
  <c r="P517" i="2"/>
  <c r="BI511" i="2"/>
  <c r="BH511" i="2"/>
  <c r="BG511" i="2"/>
  <c r="BF511" i="2"/>
  <c r="T511" i="2"/>
  <c r="R511" i="2"/>
  <c r="P511" i="2"/>
  <c r="BI505" i="2"/>
  <c r="BH505" i="2"/>
  <c r="BG505" i="2"/>
  <c r="BF505" i="2"/>
  <c r="T505" i="2"/>
  <c r="R505" i="2"/>
  <c r="P505" i="2"/>
  <c r="BI500" i="2"/>
  <c r="BH500" i="2"/>
  <c r="BG500" i="2"/>
  <c r="BF500" i="2"/>
  <c r="T500" i="2"/>
  <c r="R500" i="2"/>
  <c r="P500" i="2"/>
  <c r="BI496" i="2"/>
  <c r="BH496" i="2"/>
  <c r="BG496" i="2"/>
  <c r="BF496" i="2"/>
  <c r="T496" i="2"/>
  <c r="R496" i="2"/>
  <c r="P496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5" i="2"/>
  <c r="BH475" i="2"/>
  <c r="BG475" i="2"/>
  <c r="BF475" i="2"/>
  <c r="T475" i="2"/>
  <c r="R475" i="2"/>
  <c r="P475" i="2"/>
  <c r="BI472" i="2"/>
  <c r="BH472" i="2"/>
  <c r="BG472" i="2"/>
  <c r="BF472" i="2"/>
  <c r="T472" i="2"/>
  <c r="R472" i="2"/>
  <c r="P472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0" i="2"/>
  <c r="BH450" i="2"/>
  <c r="BG450" i="2"/>
  <c r="BF450" i="2"/>
  <c r="T450" i="2"/>
  <c r="R450" i="2"/>
  <c r="P450" i="2"/>
  <c r="BI446" i="2"/>
  <c r="BH446" i="2"/>
  <c r="BG446" i="2"/>
  <c r="BF446" i="2"/>
  <c r="T446" i="2"/>
  <c r="R446" i="2"/>
  <c r="P446" i="2"/>
  <c r="BI443" i="2"/>
  <c r="BH443" i="2"/>
  <c r="BG443" i="2"/>
  <c r="BF443" i="2"/>
  <c r="T443" i="2"/>
  <c r="R443" i="2"/>
  <c r="P443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7" i="2"/>
  <c r="BH427" i="2"/>
  <c r="BG427" i="2"/>
  <c r="BF427" i="2"/>
  <c r="T427" i="2"/>
  <c r="R427" i="2"/>
  <c r="P427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4" i="2"/>
  <c r="BH404" i="2"/>
  <c r="BG404" i="2"/>
  <c r="BF404" i="2"/>
  <c r="T404" i="2"/>
  <c r="R404" i="2"/>
  <c r="P404" i="2"/>
  <c r="BI400" i="2"/>
  <c r="BH400" i="2"/>
  <c r="BG400" i="2"/>
  <c r="BF400" i="2"/>
  <c r="T400" i="2"/>
  <c r="R400" i="2"/>
  <c r="P400" i="2"/>
  <c r="BI397" i="2"/>
  <c r="BH397" i="2"/>
  <c r="BG397" i="2"/>
  <c r="BF397" i="2"/>
  <c r="T397" i="2"/>
  <c r="R397" i="2"/>
  <c r="P397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4" i="2"/>
  <c r="BH364" i="2"/>
  <c r="BG364" i="2"/>
  <c r="BF364" i="2"/>
  <c r="T364" i="2"/>
  <c r="R364" i="2"/>
  <c r="P364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2" i="2"/>
  <c r="BH262" i="2"/>
  <c r="BG262" i="2"/>
  <c r="BF262" i="2"/>
  <c r="T262" i="2"/>
  <c r="R262" i="2"/>
  <c r="P262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3" i="2"/>
  <c r="BH103" i="2"/>
  <c r="BG103" i="2"/>
  <c r="BF103" i="2"/>
  <c r="T103" i="2"/>
  <c r="R103" i="2"/>
  <c r="P103" i="2"/>
  <c r="BI100" i="2"/>
  <c r="BH100" i="2"/>
  <c r="BG100" i="2"/>
  <c r="BF100" i="2"/>
  <c r="J34" i="2" s="1"/>
  <c r="T100" i="2"/>
  <c r="R100" i="2"/>
  <c r="P100" i="2"/>
  <c r="BI97" i="2"/>
  <c r="F37" i="2" s="1"/>
  <c r="BH97" i="2"/>
  <c r="BG97" i="2"/>
  <c r="BF97" i="2"/>
  <c r="T97" i="2"/>
  <c r="R97" i="2"/>
  <c r="P97" i="2"/>
  <c r="J91" i="2"/>
  <c r="J90" i="2"/>
  <c r="F90" i="2"/>
  <c r="F88" i="2"/>
  <c r="E86" i="2"/>
  <c r="J55" i="2"/>
  <c r="J54" i="2"/>
  <c r="F54" i="2"/>
  <c r="F52" i="2"/>
  <c r="E50" i="2"/>
  <c r="J18" i="2"/>
  <c r="E18" i="2"/>
  <c r="F91" i="2" s="1"/>
  <c r="J17" i="2"/>
  <c r="J12" i="2"/>
  <c r="J88" i="2"/>
  <c r="E7" i="2"/>
  <c r="E84" i="2"/>
  <c r="L50" i="1"/>
  <c r="AM50" i="1"/>
  <c r="AM49" i="1"/>
  <c r="L49" i="1"/>
  <c r="AM47" i="1"/>
  <c r="L47" i="1"/>
  <c r="L45" i="1"/>
  <c r="L44" i="1"/>
  <c r="J543" i="2"/>
  <c r="BK466" i="2"/>
  <c r="BK414" i="2"/>
  <c r="BK360" i="2"/>
  <c r="BK319" i="2"/>
  <c r="BK232" i="2"/>
  <c r="BK140" i="2"/>
  <c r="J100" i="4"/>
  <c r="J110" i="4"/>
  <c r="BK158" i="4"/>
  <c r="BK257" i="2"/>
  <c r="BK210" i="2"/>
  <c r="J150" i="2"/>
  <c r="BK87" i="3"/>
  <c r="J138" i="4"/>
  <c r="BK131" i="4"/>
  <c r="J115" i="4"/>
  <c r="BK156" i="2"/>
  <c r="BK113" i="4"/>
  <c r="BK143" i="4"/>
  <c r="BK135" i="4"/>
  <c r="BK159" i="2"/>
  <c r="BK168" i="4"/>
  <c r="BK109" i="4"/>
  <c r="J122" i="4"/>
  <c r="J113" i="4"/>
  <c r="J119" i="4"/>
  <c r="J86" i="5"/>
  <c r="BK539" i="2"/>
  <c r="J490" i="2"/>
  <c r="J463" i="2"/>
  <c r="BK420" i="2"/>
  <c r="J383" i="2"/>
  <c r="BK346" i="2"/>
  <c r="BK322" i="2"/>
  <c r="BK305" i="2"/>
  <c r="BK254" i="2"/>
  <c r="J192" i="2"/>
  <c r="BK100" i="2"/>
  <c r="J539" i="2"/>
  <c r="BK500" i="2"/>
  <c r="J475" i="2"/>
  <c r="BK460" i="2"/>
  <c r="J431" i="2"/>
  <c r="BK400" i="2"/>
  <c r="BK369" i="2"/>
  <c r="BK350" i="2"/>
  <c r="BK324" i="2"/>
  <c r="J305" i="2"/>
  <c r="J273" i="2"/>
  <c r="J254" i="2"/>
  <c r="J216" i="2"/>
  <c r="BK188" i="2"/>
  <c r="BK150" i="2"/>
  <c r="J104" i="3"/>
  <c r="J118" i="4"/>
  <c r="BK124" i="4"/>
  <c r="J112" i="4"/>
  <c r="J137" i="4"/>
  <c r="J121" i="4"/>
  <c r="BK119" i="5"/>
  <c r="J555" i="2"/>
  <c r="BK527" i="2"/>
  <c r="BK496" i="2"/>
  <c r="BK469" i="2"/>
  <c r="BK443" i="2"/>
  <c r="J411" i="2"/>
  <c r="J376" i="2"/>
  <c r="J332" i="2"/>
  <c r="J302" i="2"/>
  <c r="J249" i="2"/>
  <c r="BK192" i="2"/>
  <c r="J162" i="2"/>
  <c r="J87" i="3"/>
  <c r="J103" i="4"/>
  <c r="BK145" i="4"/>
  <c r="J527" i="2"/>
  <c r="J446" i="2"/>
  <c r="BK383" i="2"/>
  <c r="J334" i="2"/>
  <c r="J294" i="2"/>
  <c r="J227" i="2"/>
  <c r="J156" i="2"/>
  <c r="BK152" i="4"/>
  <c r="J139" i="4"/>
  <c r="BK481" i="2"/>
  <c r="BK437" i="2"/>
  <c r="BK381" i="2"/>
  <c r="J350" i="2"/>
  <c r="J327" i="2"/>
  <c r="BK278" i="2"/>
  <c r="J213" i="2"/>
  <c r="J145" i="2"/>
  <c r="BK123" i="4"/>
  <c r="BK139" i="4"/>
  <c r="BK108" i="4"/>
  <c r="BK98" i="5"/>
  <c r="J109" i="2"/>
  <c r="BK142" i="4"/>
  <c r="J166" i="4"/>
  <c r="J168" i="4"/>
  <c r="BK109" i="5"/>
  <c r="J517" i="2"/>
  <c r="J472" i="2"/>
  <c r="BK411" i="2"/>
  <c r="BK366" i="2"/>
  <c r="J324" i="2"/>
  <c r="J257" i="2"/>
  <c r="BK162" i="2"/>
  <c r="BK104" i="3"/>
  <c r="BK171" i="4"/>
  <c r="BK287" i="2"/>
  <c r="BK249" i="2"/>
  <c r="J206" i="2"/>
  <c r="BK103" i="2"/>
  <c r="BK122" i="4"/>
  <c r="J135" i="4"/>
  <c r="BK106" i="4"/>
  <c r="J116" i="5"/>
  <c r="J140" i="2"/>
  <c r="J134" i="4"/>
  <c r="J164" i="4"/>
  <c r="J120" i="4"/>
  <c r="F35" i="2"/>
  <c r="J95" i="3"/>
  <c r="J144" i="4"/>
  <c r="J109" i="5"/>
  <c r="BK120" i="2"/>
  <c r="BK100" i="3"/>
  <c r="J111" i="4"/>
  <c r="BK148" i="4"/>
  <c r="J98" i="5"/>
  <c r="J505" i="2"/>
  <c r="BK484" i="2"/>
  <c r="J440" i="2"/>
  <c r="BK390" i="2"/>
  <c r="BK343" i="2"/>
  <c r="J312" i="2"/>
  <c r="BK246" i="2"/>
  <c r="J178" i="2"/>
  <c r="BK101" i="4"/>
  <c r="J158" i="4"/>
  <c r="F36" i="5"/>
  <c r="J100" i="3"/>
  <c r="BK146" i="4"/>
  <c r="BK141" i="4"/>
  <c r="F35" i="5"/>
  <c r="BK134" i="4"/>
  <c r="BK105" i="5"/>
  <c r="BK530" i="2"/>
  <c r="BK472" i="2"/>
  <c r="BK440" i="2"/>
  <c r="BK408" i="2"/>
  <c r="J369" i="2"/>
  <c r="BK339" i="2"/>
  <c r="BK273" i="2"/>
  <c r="J235" i="2"/>
  <c r="BK145" i="2"/>
  <c r="J547" i="2"/>
  <c r="BK505" i="2"/>
  <c r="J481" i="2"/>
  <c r="BK446" i="2"/>
  <c r="J423" i="2"/>
  <c r="J388" i="2"/>
  <c r="BK358" i="2"/>
  <c r="BK329" i="2"/>
  <c r="J298" i="2"/>
  <c r="J262" i="2"/>
  <c r="BK223" i="2"/>
  <c r="J174" i="2"/>
  <c r="BK97" i="2"/>
  <c r="BK98" i="4"/>
  <c r="J106" i="4"/>
  <c r="J157" i="4"/>
  <c r="J117" i="4"/>
  <c r="BK95" i="5"/>
  <c r="J562" i="2"/>
  <c r="J524" i="2"/>
  <c r="BK487" i="2"/>
  <c r="BK457" i="2"/>
  <c r="BK423" i="2"/>
  <c r="J404" i="2"/>
  <c r="J366" i="2"/>
  <c r="J346" i="2"/>
  <c r="BK315" i="2"/>
  <c r="BK240" i="2"/>
  <c r="J184" i="2"/>
  <c r="J116" i="2"/>
  <c r="BK166" i="4"/>
  <c r="BK130" i="4"/>
  <c r="J143" i="4"/>
  <c r="J159" i="2"/>
  <c r="J167" i="4"/>
  <c r="J146" i="4"/>
  <c r="J142" i="4"/>
  <c r="J133" i="4"/>
  <c r="J105" i="5"/>
  <c r="J535" i="2"/>
  <c r="BK490" i="2"/>
  <c r="J427" i="2"/>
  <c r="J353" i="2"/>
  <c r="BK267" i="2"/>
  <c r="BK196" i="2"/>
  <c r="BK109" i="2"/>
  <c r="J131" i="4"/>
  <c r="BK144" i="4"/>
  <c r="J123" i="4"/>
  <c r="BK262" i="2"/>
  <c r="J219" i="2"/>
  <c r="J196" i="2"/>
  <c r="J129" i="2"/>
  <c r="BK157" i="4"/>
  <c r="BK97" i="4"/>
  <c r="J149" i="4"/>
  <c r="BK136" i="4"/>
  <c r="BK100" i="5"/>
  <c r="BK108" i="3"/>
  <c r="BK118" i="4"/>
  <c r="BK116" i="4"/>
  <c r="AS54" i="1"/>
  <c r="BK153" i="4"/>
  <c r="J105" i="4"/>
  <c r="J102" i="5"/>
  <c r="BK547" i="2"/>
  <c r="J500" i="2"/>
  <c r="J469" i="2"/>
  <c r="BK434" i="2"/>
  <c r="BK388" i="2"/>
  <c r="J358" i="2"/>
  <c r="BK334" i="2"/>
  <c r="BK312" i="2"/>
  <c r="J284" i="2"/>
  <c r="J243" i="2"/>
  <c r="J202" i="2"/>
  <c r="BK170" i="2"/>
  <c r="F36" i="2"/>
  <c r="BK552" i="2"/>
  <c r="J454" i="2"/>
  <c r="BK397" i="2"/>
  <c r="BK355" i="2"/>
  <c r="BK284" i="2"/>
  <c r="BK216" i="2"/>
  <c r="BK123" i="2"/>
  <c r="BK119" i="4"/>
  <c r="BK103" i="4"/>
  <c r="J281" i="2"/>
  <c r="J240" i="2"/>
  <c r="J170" i="2"/>
  <c r="J108" i="4"/>
  <c r="BK164" i="4"/>
  <c r="BK133" i="4"/>
  <c r="BK115" i="5"/>
  <c r="BK294" i="2"/>
  <c r="J232" i="2"/>
  <c r="BK166" i="2"/>
  <c r="J100" i="2"/>
  <c r="BK121" i="4"/>
  <c r="BK155" i="4"/>
  <c r="BK120" i="4"/>
  <c r="BK134" i="2"/>
  <c r="BK125" i="4"/>
  <c r="J109" i="4"/>
  <c r="BK112" i="4"/>
  <c r="J119" i="5"/>
  <c r="J496" i="2"/>
  <c r="BK478" i="2"/>
  <c r="J434" i="2"/>
  <c r="BK376" i="2"/>
  <c r="J329" i="2"/>
  <c r="J278" i="2"/>
  <c r="J188" i="2"/>
  <c r="J97" i="2"/>
  <c r="BK137" i="4"/>
  <c r="BK126" i="4"/>
  <c r="BK243" i="2"/>
  <c r="BK184" i="2"/>
  <c r="J120" i="2"/>
  <c r="BK167" i="4"/>
  <c r="J116" i="4"/>
  <c r="J114" i="4"/>
  <c r="J100" i="5"/>
  <c r="J123" i="2"/>
  <c r="BK110" i="4"/>
  <c r="BK127" i="4"/>
  <c r="BK111" i="4"/>
  <c r="BK128" i="4"/>
  <c r="J113" i="2"/>
  <c r="J145" i="4"/>
  <c r="BK159" i="4"/>
  <c r="J153" i="4"/>
  <c r="J171" i="4"/>
  <c r="J92" i="5"/>
  <c r="BK555" i="2"/>
  <c r="BK517" i="2"/>
  <c r="J484" i="2"/>
  <c r="J457" i="2"/>
  <c r="BK427" i="2"/>
  <c r="J400" i="2"/>
  <c r="BK353" i="2"/>
  <c r="BK332" i="2"/>
  <c r="J315" i="2"/>
  <c r="BK291" i="2"/>
  <c r="J223" i="2"/>
  <c r="BK181" i="2"/>
  <c r="BK113" i="2"/>
  <c r="J552" i="2"/>
  <c r="BK524" i="2"/>
  <c r="J487" i="2"/>
  <c r="BK454" i="2"/>
  <c r="J443" i="2"/>
  <c r="J414" i="2"/>
  <c r="J393" i="2"/>
  <c r="J364" i="2"/>
  <c r="J337" i="2"/>
  <c r="BK309" i="2"/>
  <c r="BK281" i="2"/>
  <c r="J246" i="2"/>
  <c r="BK206" i="2"/>
  <c r="J166" i="2"/>
  <c r="J134" i="2"/>
  <c r="BK112" i="3"/>
  <c r="J128" i="4"/>
  <c r="BK170" i="4"/>
  <c r="BK140" i="4"/>
  <c r="J152" i="4"/>
  <c r="J112" i="5"/>
  <c r="BK543" i="2"/>
  <c r="BK511" i="2"/>
  <c r="BK475" i="2"/>
  <c r="BK450" i="2"/>
  <c r="J420" i="2"/>
  <c r="J390" i="2"/>
  <c r="J360" i="2"/>
  <c r="J322" i="2"/>
  <c r="J287" i="2"/>
  <c r="BK219" i="2"/>
  <c r="BK174" i="2"/>
  <c r="J108" i="3"/>
  <c r="J127" i="4"/>
  <c r="J101" i="4"/>
  <c r="BK86" i="5"/>
  <c r="BK95" i="3"/>
  <c r="BK114" i="4"/>
  <c r="J126" i="4"/>
  <c r="J130" i="4"/>
  <c r="BK112" i="5"/>
  <c r="BK559" i="2"/>
  <c r="J460" i="2"/>
  <c r="BK404" i="2"/>
  <c r="BK337" i="2"/>
  <c r="BK302" i="2"/>
  <c r="J210" i="2"/>
  <c r="J90" i="3"/>
  <c r="J170" i="4"/>
  <c r="J159" i="4"/>
  <c r="BK270" i="2"/>
  <c r="BK227" i="2"/>
  <c r="BK178" i="2"/>
  <c r="BK90" i="3"/>
  <c r="J155" i="4"/>
  <c r="J150" i="4"/>
  <c r="BK150" i="4"/>
  <c r="BK102" i="5"/>
  <c r="J95" i="5"/>
  <c r="J103" i="2"/>
  <c r="J162" i="4"/>
  <c r="J97" i="4"/>
  <c r="BK162" i="4"/>
  <c r="J126" i="2"/>
  <c r="BK117" i="4"/>
  <c r="J124" i="4"/>
  <c r="BK105" i="4"/>
  <c r="J136" i="4"/>
  <c r="BK116" i="5"/>
  <c r="J559" i="2"/>
  <c r="J511" i="2"/>
  <c r="J478" i="2"/>
  <c r="J450" i="2"/>
  <c r="BK393" i="2"/>
  <c r="BK364" i="2"/>
  <c r="BK327" i="2"/>
  <c r="BK298" i="2"/>
  <c r="J267" i="2"/>
  <c r="BK213" i="2"/>
  <c r="BK126" i="2"/>
  <c r="BK562" i="2"/>
  <c r="J530" i="2"/>
  <c r="J493" i="2"/>
  <c r="J466" i="2"/>
  <c r="J437" i="2"/>
  <c r="J408" i="2"/>
  <c r="J381" i="2"/>
  <c r="J343" i="2"/>
  <c r="J319" i="2"/>
  <c r="J291" i="2"/>
  <c r="BK235" i="2"/>
  <c r="J181" i="2"/>
  <c r="BK116" i="2"/>
  <c r="J140" i="4"/>
  <c r="BK149" i="4"/>
  <c r="BK138" i="4"/>
  <c r="BK100" i="4"/>
  <c r="J115" i="5"/>
  <c r="BK89" i="5"/>
  <c r="BK535" i="2"/>
  <c r="BK493" i="2"/>
  <c r="BK463" i="2"/>
  <c r="BK431" i="2"/>
  <c r="J397" i="2"/>
  <c r="J355" i="2"/>
  <c r="J339" i="2"/>
  <c r="J309" i="2"/>
  <c r="J270" i="2"/>
  <c r="BK202" i="2"/>
  <c r="BK129" i="2"/>
  <c r="J148" i="4"/>
  <c r="BK115" i="4"/>
  <c r="J125" i="4"/>
  <c r="J89" i="5"/>
  <c r="J112" i="3"/>
  <c r="J141" i="4"/>
  <c r="J98" i="4"/>
  <c r="BK92" i="5"/>
  <c r="F34" i="2" l="1"/>
  <c r="BK201" i="2"/>
  <c r="J201" i="2" s="1"/>
  <c r="J62" i="2" s="1"/>
  <c r="BK222" i="2"/>
  <c r="J222" i="2"/>
  <c r="J63" i="2" s="1"/>
  <c r="T308" i="2"/>
  <c r="R499" i="2"/>
  <c r="P538" i="2"/>
  <c r="R86" i="3"/>
  <c r="R85" i="3"/>
  <c r="R84" i="3"/>
  <c r="BK96" i="4"/>
  <c r="J96" i="4" s="1"/>
  <c r="J60" i="4" s="1"/>
  <c r="P99" i="4"/>
  <c r="P104" i="4"/>
  <c r="BK129" i="4"/>
  <c r="J129" i="4"/>
  <c r="J65" i="4"/>
  <c r="T129" i="4"/>
  <c r="P147" i="4"/>
  <c r="P156" i="4"/>
  <c r="R169" i="4"/>
  <c r="R96" i="2"/>
  <c r="R231" i="2"/>
  <c r="R297" i="2"/>
  <c r="R449" i="2"/>
  <c r="R375" i="2"/>
  <c r="T96" i="4"/>
  <c r="R107" i="4"/>
  <c r="P129" i="4"/>
  <c r="BK147" i="4"/>
  <c r="J147" i="4" s="1"/>
  <c r="J67" i="4" s="1"/>
  <c r="T151" i="4"/>
  <c r="R165" i="4"/>
  <c r="P96" i="2"/>
  <c r="BK231" i="2"/>
  <c r="J231" i="2"/>
  <c r="J64" i="2"/>
  <c r="BK297" i="2"/>
  <c r="J297" i="2"/>
  <c r="J65" i="2"/>
  <c r="BK449" i="2"/>
  <c r="J449" i="2" s="1"/>
  <c r="J68" i="2" s="1"/>
  <c r="T538" i="2"/>
  <c r="R99" i="4"/>
  <c r="T107" i="4"/>
  <c r="R129" i="4"/>
  <c r="BK151" i="4"/>
  <c r="J151" i="4"/>
  <c r="J68" i="4" s="1"/>
  <c r="T156" i="4"/>
  <c r="T169" i="4"/>
  <c r="T96" i="2"/>
  <c r="T231" i="2"/>
  <c r="T297" i="2"/>
  <c r="P449" i="2"/>
  <c r="P375" i="2"/>
  <c r="BK551" i="2"/>
  <c r="J551" i="2"/>
  <c r="J74" i="2"/>
  <c r="P96" i="4"/>
  <c r="T99" i="4"/>
  <c r="BK104" i="4"/>
  <c r="J104" i="4"/>
  <c r="J63" i="4"/>
  <c r="T104" i="4"/>
  <c r="R132" i="4"/>
  <c r="R151" i="4"/>
  <c r="P169" i="4"/>
  <c r="BK108" i="5"/>
  <c r="J108" i="5"/>
  <c r="J62" i="5"/>
  <c r="T201" i="2"/>
  <c r="R222" i="2"/>
  <c r="P308" i="2"/>
  <c r="T499" i="2"/>
  <c r="T86" i="3"/>
  <c r="T85" i="3" s="1"/>
  <c r="T84" i="3" s="1"/>
  <c r="BK85" i="5"/>
  <c r="J85" i="5"/>
  <c r="J61" i="5" s="1"/>
  <c r="BK114" i="5"/>
  <c r="J114" i="5"/>
  <c r="J63" i="5"/>
  <c r="P201" i="2"/>
  <c r="P222" i="2"/>
  <c r="BK308" i="2"/>
  <c r="J308" i="2"/>
  <c r="J66" i="2" s="1"/>
  <c r="BK499" i="2"/>
  <c r="J499" i="2"/>
  <c r="J69" i="2"/>
  <c r="BK538" i="2"/>
  <c r="J538" i="2"/>
  <c r="J72" i="2"/>
  <c r="T551" i="2"/>
  <c r="BK86" i="3"/>
  <c r="BK99" i="4"/>
  <c r="J99" i="4"/>
  <c r="J61" i="4"/>
  <c r="R104" i="4"/>
  <c r="P132" i="4"/>
  <c r="T147" i="4"/>
  <c r="R156" i="4"/>
  <c r="P165" i="4"/>
  <c r="R85" i="5"/>
  <c r="P108" i="5"/>
  <c r="P114" i="5"/>
  <c r="BK96" i="2"/>
  <c r="J96" i="2"/>
  <c r="J61" i="2"/>
  <c r="P231" i="2"/>
  <c r="P297" i="2"/>
  <c r="T449" i="2"/>
  <c r="T375" i="2"/>
  <c r="P551" i="2"/>
  <c r="R96" i="4"/>
  <c r="P107" i="4"/>
  <c r="T132" i="4"/>
  <c r="P151" i="4"/>
  <c r="BK165" i="4"/>
  <c r="J165" i="4"/>
  <c r="J74" i="4"/>
  <c r="BK169" i="4"/>
  <c r="J169" i="4" s="1"/>
  <c r="J75" i="4" s="1"/>
  <c r="T85" i="5"/>
  <c r="R108" i="5"/>
  <c r="R114" i="5"/>
  <c r="R201" i="2"/>
  <c r="T222" i="2"/>
  <c r="R308" i="2"/>
  <c r="P499" i="2"/>
  <c r="R538" i="2"/>
  <c r="R551" i="2"/>
  <c r="P86" i="3"/>
  <c r="P85" i="3" s="1"/>
  <c r="P84" i="3" s="1"/>
  <c r="AU56" i="1" s="1"/>
  <c r="BK107" i="4"/>
  <c r="J107" i="4" s="1"/>
  <c r="J64" i="4" s="1"/>
  <c r="BK132" i="4"/>
  <c r="J132" i="4"/>
  <c r="J66" i="4" s="1"/>
  <c r="R147" i="4"/>
  <c r="BK156" i="4"/>
  <c r="J156" i="4"/>
  <c r="J70" i="4" s="1"/>
  <c r="T165" i="4"/>
  <c r="P85" i="5"/>
  <c r="P84" i="5"/>
  <c r="P83" i="5" s="1"/>
  <c r="AU58" i="1" s="1"/>
  <c r="T108" i="5"/>
  <c r="T114" i="5"/>
  <c r="BK546" i="2"/>
  <c r="J546" i="2"/>
  <c r="J73" i="2"/>
  <c r="BK107" i="3"/>
  <c r="J107" i="3" s="1"/>
  <c r="J63" i="3" s="1"/>
  <c r="BK534" i="2"/>
  <c r="J534" i="2"/>
  <c r="J70" i="2" s="1"/>
  <c r="BK154" i="4"/>
  <c r="J154" i="4"/>
  <c r="J69" i="4"/>
  <c r="BK103" i="3"/>
  <c r="J103" i="3" s="1"/>
  <c r="J62" i="3" s="1"/>
  <c r="BK111" i="3"/>
  <c r="J111" i="3"/>
  <c r="J64" i="3" s="1"/>
  <c r="BK102" i="4"/>
  <c r="J102" i="4"/>
  <c r="J62" i="4"/>
  <c r="BK161" i="4"/>
  <c r="J161" i="4"/>
  <c r="J72" i="4"/>
  <c r="BK163" i="4"/>
  <c r="J163" i="4" s="1"/>
  <c r="J73" i="4" s="1"/>
  <c r="E48" i="5"/>
  <c r="BE92" i="5"/>
  <c r="BE100" i="5"/>
  <c r="BE112" i="5"/>
  <c r="BE102" i="5"/>
  <c r="BE116" i="5"/>
  <c r="BE95" i="5"/>
  <c r="BE98" i="5"/>
  <c r="BE115" i="5"/>
  <c r="BE119" i="5"/>
  <c r="J52" i="5"/>
  <c r="F55" i="5"/>
  <c r="BE86" i="5"/>
  <c r="BE89" i="5"/>
  <c r="BE105" i="5"/>
  <c r="BE109" i="5"/>
  <c r="BB58" i="1"/>
  <c r="BC58" i="1"/>
  <c r="J52" i="4"/>
  <c r="J92" i="4"/>
  <c r="BE100" i="4"/>
  <c r="BE101" i="4"/>
  <c r="BE138" i="4"/>
  <c r="BE170" i="4"/>
  <c r="BE171" i="4"/>
  <c r="BE97" i="4"/>
  <c r="BE134" i="4"/>
  <c r="BE139" i="4"/>
  <c r="BE152" i="4"/>
  <c r="BE153" i="4"/>
  <c r="BE155" i="4"/>
  <c r="F92" i="4"/>
  <c r="BE117" i="4"/>
  <c r="BE119" i="4"/>
  <c r="BE121" i="4"/>
  <c r="BE122" i="4"/>
  <c r="BE123" i="4"/>
  <c r="BE125" i="4"/>
  <c r="BE127" i="4"/>
  <c r="BE136" i="4"/>
  <c r="E48" i="4"/>
  <c r="F54" i="4"/>
  <c r="J91" i="4"/>
  <c r="BE114" i="4"/>
  <c r="BE118" i="4"/>
  <c r="BE124" i="4"/>
  <c r="BE128" i="4"/>
  <c r="BE130" i="4"/>
  <c r="BE131" i="4"/>
  <c r="BE133" i="4"/>
  <c r="BE167" i="4"/>
  <c r="BE98" i="4"/>
  <c r="BE112" i="4"/>
  <c r="BE145" i="4"/>
  <c r="BE146" i="4"/>
  <c r="J86" i="3"/>
  <c r="J61" i="3"/>
  <c r="BE109" i="4"/>
  <c r="BE115" i="4"/>
  <c r="BE116" i="4"/>
  <c r="BE135" i="4"/>
  <c r="BE137" i="4"/>
  <c r="BE140" i="4"/>
  <c r="BE144" i="4"/>
  <c r="BE149" i="4"/>
  <c r="BE150" i="4"/>
  <c r="BE157" i="4"/>
  <c r="BE159" i="4"/>
  <c r="BE168" i="4"/>
  <c r="BE105" i="4"/>
  <c r="BE106" i="4"/>
  <c r="BE108" i="4"/>
  <c r="BE110" i="4"/>
  <c r="BE111" i="4"/>
  <c r="BE120" i="4"/>
  <c r="BE126" i="4"/>
  <c r="BE141" i="4"/>
  <c r="BE143" i="4"/>
  <c r="BE148" i="4"/>
  <c r="BE103" i="4"/>
  <c r="BE113" i="4"/>
  <c r="BE142" i="4"/>
  <c r="BE158" i="4"/>
  <c r="BE162" i="4"/>
  <c r="BE164" i="4"/>
  <c r="BE166" i="4"/>
  <c r="BE104" i="3"/>
  <c r="F55" i="3"/>
  <c r="J52" i="3"/>
  <c r="E48" i="3"/>
  <c r="BE87" i="3"/>
  <c r="BE90" i="3"/>
  <c r="BE108" i="3"/>
  <c r="BE112" i="3"/>
  <c r="BE95" i="3"/>
  <c r="BE100" i="3"/>
  <c r="BK537" i="2"/>
  <c r="J537" i="2"/>
  <c r="J71" i="2" s="1"/>
  <c r="BC55" i="1"/>
  <c r="E48" i="2"/>
  <c r="J52" i="2"/>
  <c r="F55" i="2"/>
  <c r="BE97" i="2"/>
  <c r="BE100" i="2"/>
  <c r="BE103" i="2"/>
  <c r="BE109" i="2"/>
  <c r="BE113" i="2"/>
  <c r="BE116" i="2"/>
  <c r="BE120" i="2"/>
  <c r="BE123" i="2"/>
  <c r="BE126" i="2"/>
  <c r="BE129" i="2"/>
  <c r="BE134" i="2"/>
  <c r="BE140" i="2"/>
  <c r="BE145" i="2"/>
  <c r="BE150" i="2"/>
  <c r="BE156" i="2"/>
  <c r="BE159" i="2"/>
  <c r="BE162" i="2"/>
  <c r="BE166" i="2"/>
  <c r="BE170" i="2"/>
  <c r="BE174" i="2"/>
  <c r="BE178" i="2"/>
  <c r="BE181" i="2"/>
  <c r="BE184" i="2"/>
  <c r="BE188" i="2"/>
  <c r="BE192" i="2"/>
  <c r="BE196" i="2"/>
  <c r="BE202" i="2"/>
  <c r="BE206" i="2"/>
  <c r="BE210" i="2"/>
  <c r="BE213" i="2"/>
  <c r="BE216" i="2"/>
  <c r="BE219" i="2"/>
  <c r="BE223" i="2"/>
  <c r="BE227" i="2"/>
  <c r="BE232" i="2"/>
  <c r="BE235" i="2"/>
  <c r="BE240" i="2"/>
  <c r="BE243" i="2"/>
  <c r="BE246" i="2"/>
  <c r="BE249" i="2"/>
  <c r="BE254" i="2"/>
  <c r="BE257" i="2"/>
  <c r="BE262" i="2"/>
  <c r="BE267" i="2"/>
  <c r="BE270" i="2"/>
  <c r="BE273" i="2"/>
  <c r="BE278" i="2"/>
  <c r="BE281" i="2"/>
  <c r="BE284" i="2"/>
  <c r="BE287" i="2"/>
  <c r="BE291" i="2"/>
  <c r="BE294" i="2"/>
  <c r="BE298" i="2"/>
  <c r="BE302" i="2"/>
  <c r="BE305" i="2"/>
  <c r="BE309" i="2"/>
  <c r="BE312" i="2"/>
  <c r="BE315" i="2"/>
  <c r="BE319" i="2"/>
  <c r="BE322" i="2"/>
  <c r="BE324" i="2"/>
  <c r="BE327" i="2"/>
  <c r="BE329" i="2"/>
  <c r="BE332" i="2"/>
  <c r="BE334" i="2"/>
  <c r="BE337" i="2"/>
  <c r="BE339" i="2"/>
  <c r="BE343" i="2"/>
  <c r="BE346" i="2"/>
  <c r="BE350" i="2"/>
  <c r="BE353" i="2"/>
  <c r="BE355" i="2"/>
  <c r="BE358" i="2"/>
  <c r="BE360" i="2"/>
  <c r="BE364" i="2"/>
  <c r="BE366" i="2"/>
  <c r="BE369" i="2"/>
  <c r="BE376" i="2"/>
  <c r="BE381" i="2"/>
  <c r="BE383" i="2"/>
  <c r="BE388" i="2"/>
  <c r="BE390" i="2"/>
  <c r="BE393" i="2"/>
  <c r="BE397" i="2"/>
  <c r="BE400" i="2"/>
  <c r="BE404" i="2"/>
  <c r="BE408" i="2"/>
  <c r="BE411" i="2"/>
  <c r="BE414" i="2"/>
  <c r="BE420" i="2"/>
  <c r="BE423" i="2"/>
  <c r="BE427" i="2"/>
  <c r="BE431" i="2"/>
  <c r="BE434" i="2"/>
  <c r="BE437" i="2"/>
  <c r="BE440" i="2"/>
  <c r="BE443" i="2"/>
  <c r="BE446" i="2"/>
  <c r="BE450" i="2"/>
  <c r="BE454" i="2"/>
  <c r="BE457" i="2"/>
  <c r="BE460" i="2"/>
  <c r="BE463" i="2"/>
  <c r="BE466" i="2"/>
  <c r="BE469" i="2"/>
  <c r="BE472" i="2"/>
  <c r="BE475" i="2"/>
  <c r="BE478" i="2"/>
  <c r="BE481" i="2"/>
  <c r="BE484" i="2"/>
  <c r="BE487" i="2"/>
  <c r="BE490" i="2"/>
  <c r="BE493" i="2"/>
  <c r="BE496" i="2"/>
  <c r="BE500" i="2"/>
  <c r="BE505" i="2"/>
  <c r="BE511" i="2"/>
  <c r="BE517" i="2"/>
  <c r="BE524" i="2"/>
  <c r="BE527" i="2"/>
  <c r="BE530" i="2"/>
  <c r="BE535" i="2"/>
  <c r="BE539" i="2"/>
  <c r="BE543" i="2"/>
  <c r="BE547" i="2"/>
  <c r="BE552" i="2"/>
  <c r="BE555" i="2"/>
  <c r="BE559" i="2"/>
  <c r="BE562" i="2"/>
  <c r="BB55" i="1"/>
  <c r="AW55" i="1"/>
  <c r="BA55" i="1"/>
  <c r="BD55" i="1"/>
  <c r="J34" i="5"/>
  <c r="AW58" i="1"/>
  <c r="F37" i="3"/>
  <c r="BD56" i="1" s="1"/>
  <c r="F37" i="5"/>
  <c r="BD58" i="1"/>
  <c r="F35" i="4"/>
  <c r="BB57" i="1" s="1"/>
  <c r="F34" i="3"/>
  <c r="BA56" i="1"/>
  <c r="J34" i="4"/>
  <c r="AW57" i="1" s="1"/>
  <c r="F34" i="5"/>
  <c r="BA58" i="1"/>
  <c r="F37" i="4"/>
  <c r="BD57" i="1" s="1"/>
  <c r="J34" i="3"/>
  <c r="AW56" i="1"/>
  <c r="F36" i="4"/>
  <c r="BC57" i="1" s="1"/>
  <c r="F34" i="4"/>
  <c r="BA57" i="1"/>
  <c r="F35" i="3"/>
  <c r="BB56" i="1" s="1"/>
  <c r="F36" i="3"/>
  <c r="BC56" i="1"/>
  <c r="BK375" i="2" l="1"/>
  <c r="T84" i="5"/>
  <c r="T83" i="5"/>
  <c r="R84" i="5"/>
  <c r="R83" i="5"/>
  <c r="T95" i="2"/>
  <c r="R95" i="2"/>
  <c r="R95" i="4"/>
  <c r="P95" i="4"/>
  <c r="AU57" i="1" s="1"/>
  <c r="P95" i="2"/>
  <c r="P94" i="2" s="1"/>
  <c r="AU55" i="1" s="1"/>
  <c r="T95" i="4"/>
  <c r="R537" i="2"/>
  <c r="BK85" i="3"/>
  <c r="J85" i="3"/>
  <c r="J60" i="3" s="1"/>
  <c r="T537" i="2"/>
  <c r="P537" i="2"/>
  <c r="BK84" i="5"/>
  <c r="BK83" i="5" s="1"/>
  <c r="J83" i="5" s="1"/>
  <c r="J59" i="5" s="1"/>
  <c r="BK95" i="4"/>
  <c r="J95" i="4" s="1"/>
  <c r="J30" i="4" s="1"/>
  <c r="AG57" i="1" s="1"/>
  <c r="F33" i="4"/>
  <c r="AZ57" i="1" s="1"/>
  <c r="J33" i="4"/>
  <c r="AV57" i="1" s="1"/>
  <c r="AT57" i="1" s="1"/>
  <c r="J33" i="2"/>
  <c r="AV55" i="1" s="1"/>
  <c r="AT55" i="1" s="1"/>
  <c r="F33" i="5"/>
  <c r="AZ58" i="1" s="1"/>
  <c r="J33" i="5"/>
  <c r="AV58" i="1" s="1"/>
  <c r="AT58" i="1" s="1"/>
  <c r="F33" i="2"/>
  <c r="AZ55" i="1" s="1"/>
  <c r="F33" i="3"/>
  <c r="AZ56" i="1"/>
  <c r="BA54" i="1"/>
  <c r="W30" i="1" s="1"/>
  <c r="BB54" i="1"/>
  <c r="W31" i="1"/>
  <c r="BD54" i="1"/>
  <c r="W33" i="1" s="1"/>
  <c r="J33" i="3"/>
  <c r="AV56" i="1"/>
  <c r="AT56" i="1"/>
  <c r="BC54" i="1"/>
  <c r="W32" i="1"/>
  <c r="BK95" i="2" l="1"/>
  <c r="J375" i="2"/>
  <c r="J67" i="2" s="1"/>
  <c r="R94" i="2"/>
  <c r="T94" i="2"/>
  <c r="BK84" i="3"/>
  <c r="J84" i="3"/>
  <c r="J59" i="3" s="1"/>
  <c r="J84" i="5"/>
  <c r="J60" i="5" s="1"/>
  <c r="J59" i="4"/>
  <c r="J39" i="4"/>
  <c r="AN57" i="1"/>
  <c r="AU54" i="1"/>
  <c r="AX54" i="1"/>
  <c r="AY54" i="1"/>
  <c r="AW54" i="1"/>
  <c r="AK30" i="1" s="1"/>
  <c r="J30" i="5"/>
  <c r="AG58" i="1"/>
  <c r="AZ54" i="1"/>
  <c r="W29" i="1" s="1"/>
  <c r="BK94" i="2" l="1"/>
  <c r="J94" i="2" s="1"/>
  <c r="J95" i="2"/>
  <c r="J60" i="2" s="1"/>
  <c r="J39" i="5"/>
  <c r="AN58" i="1"/>
  <c r="J30" i="3"/>
  <c r="AG56" i="1"/>
  <c r="AN56" i="1" s="1"/>
  <c r="AV54" i="1"/>
  <c r="AK29" i="1" s="1"/>
  <c r="J59" i="2" l="1"/>
  <c r="J30" i="2"/>
  <c r="J39" i="3"/>
  <c r="AT54" i="1"/>
  <c r="AG55" i="1" l="1"/>
  <c r="J39" i="2"/>
  <c r="AN55" i="1" l="1"/>
  <c r="AG54" i="1"/>
  <c r="AK26" i="1" l="1"/>
  <c r="AK35" i="1" s="1"/>
  <c r="AN54" i="1"/>
</calcChain>
</file>

<file path=xl/sharedStrings.xml><?xml version="1.0" encoding="utf-8"?>
<sst xmlns="http://schemas.openxmlformats.org/spreadsheetml/2006/main" count="7037" uniqueCount="1366">
  <si>
    <t>Export Komplet</t>
  </si>
  <si>
    <t>VZ</t>
  </si>
  <si>
    <t>2.0</t>
  </si>
  <si>
    <t>ZAMOK</t>
  </si>
  <si>
    <t>False</t>
  </si>
  <si>
    <t>{87f8cd18-8f8a-4734-8267-ee083f6e7787}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</si>
  <si>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</si>
  <si>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</si>
  <si>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</si>
  <si>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</si>
  <si>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</si>
  <si>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</si>
  <si>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</si>
  <si>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</si>
  <si>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</si>
  <si>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</si>
  <si>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</si>
  <si>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povrchu komunikací v Klatovech 2026 - Havlíčkova ulice</t>
  </si>
  <si>
    <t>KSO:</t>
  </si>
  <si>
    <t>822 2</t>
  </si>
  <si>
    <t>CC-CZ:</t>
  </si>
  <si>
    <t>2112</t>
  </si>
  <si>
    <t>Místo:</t>
  </si>
  <si>
    <t>Klatovy</t>
  </si>
  <si>
    <t>Datum:</t>
  </si>
  <si>
    <t>9. 2. 2026</t>
  </si>
  <si>
    <t>Zadavatel:</t>
  </si>
  <si>
    <t>IČ:</t>
  </si>
  <si>
    <t>00255661</t>
  </si>
  <si>
    <t xml:space="preserve"> město Klatovy </t>
  </si>
  <si>
    <t>DIČ:</t>
  </si>
  <si>
    <t>CZ00255661</t>
  </si>
  <si>
    <t>Účastník:</t>
  </si>
  <si>
    <t>Vyplň údaj</t>
  </si>
  <si>
    <t>Projektant:</t>
  </si>
  <si>
    <t/>
  </si>
  <si>
    <t>Projekce dopravní Filip,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</si>
  <si>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</si>
  <si>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</si>
  <si>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</si>
  <si>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</si>
  <si>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Součástí ceny musí být veškeré náklady, aby cena byla konečná a zahrnovala veškerý materiál a práce potřebné k dokončení díla. Výkazy výměr byly změřeny digitálně v dwg. Pro výběr zhotovitele je soupis prací nedílnou součástí projektové dokumentace a nesmí být použit samostatně._x000D_
Pro potřeby zpracování rozpočtu a výkazu výměr byla použita projektová dokumentace „Klatovy - Havlíčkova ulice - rekonstrukce“. Z jejích příloh byly odměřeny a zjištěny údaje uvedené v tomto výkazu výměr. Jde především o výměry zpevněných ploch, objemy zemních a bouracích prací, výměry nezpevněných ploch, objemy a výměry použitých stavebních prvků, a dále další nezbytné části nutné k dokončení stavby.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</si>
  <si>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</si>
  <si>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</si>
  <si>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</si>
  <si>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</si>
  <si>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</si>
  <si>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</si>
  <si>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</si>
  <si>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</si>
  <si>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</si>
  <si>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</si>
  <si>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</si>
  <si>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</si>
  <si>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</si>
  <si>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</si>
  <si>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</si>
  <si>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</si>
  <si>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</si>
  <si>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</si>
  <si>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</si>
  <si>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</si>
  <si>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</si>
  <si>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</si>
  <si>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</si>
  <si>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</si>
  <si>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</si>
  <si>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</si>
  <si>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</si>
  <si>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</si>
  <si>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</si>
  <si>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</si>
  <si>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</si>
  <si>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</si>
  <si>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</si>
  <si>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</si>
  <si>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</si>
  <si>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</si>
  <si>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</si>
  <si>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</si>
  <si>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</si>
  <si>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</si>
  <si>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</si>
  <si>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ING</t>
  </si>
  <si>
    <t>1</t>
  </si>
  <si>
    <t>{86ba8f57-e778-457c-ba14-7a8d66f37c41}</t>
  </si>
  <si>
    <t>2</t>
  </si>
  <si>
    <t>SO101s</t>
  </si>
  <si>
    <t>SANACE</t>
  </si>
  <si>
    <t>{c0ac286e-dc7d-42bb-9de7-57734e181cf1}</t>
  </si>
  <si>
    <t>SO401</t>
  </si>
  <si>
    <t>VEŘEJNÉ OSVĚTLENÍ</t>
  </si>
  <si>
    <t>STA</t>
  </si>
  <si>
    <t>{890d36cf-2408-4ab0-a537-6795a5ae546b}</t>
  </si>
  <si>
    <t>SO801</t>
  </si>
  <si>
    <t>Vedlejší rozpočtové náklady SO101</t>
  </si>
  <si>
    <t>VON</t>
  </si>
  <si>
    <t>{102bbe8a-01ac-439a-85de-80be93118921}</t>
  </si>
  <si>
    <t>KRYCÍ LIST SOUPISU PRACÍ</t>
  </si>
  <si>
    <t>Objekt:</t>
  </si>
  <si>
    <t>SO101 -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</si>
  <si>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</si>
  <si>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</si>
  <si>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</si>
  <si>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</si>
  <si>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</si>
  <si>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</si>
  <si>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</si>
  <si>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</si>
  <si>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</si>
  <si>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</si>
  <si>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</si>
  <si>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</si>
  <si>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  96 - Bourání konstrukcí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</si>
  <si>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</si>
  <si>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</si>
  <si>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</si>
  <si>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</si>
  <si>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764 - Konstrukce klempířské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</si>
  <si>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</si>
  <si>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</si>
  <si>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</si>
  <si>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</si>
  <si>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</si>
  <si>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</si>
  <si>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</si>
  <si>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</si>
  <si>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</si>
  <si>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</si>
  <si>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</si>
  <si>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</si>
  <si>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</si>
  <si>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</si>
  <si>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</si>
  <si>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</si>
  <si>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</si>
  <si>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</si>
  <si>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</si>
  <si>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122151101</t>
  </si>
  <si>
    <t>Odkopávky a prokopávky nezapažené strojně v hornině třídy těžitelnosti I skupiny 1 a 2 do 20 m3</t>
  </si>
  <si>
    <t>m3</t>
  </si>
  <si>
    <t>CS ÚRS 2026 01</t>
  </si>
  <si>
    <t>4</t>
  </si>
  <si>
    <t>-1922489796</t>
  </si>
  <si>
    <t>Online PSC</t>
  </si>
  <si>
    <t>https://podminky.urs.cz/item/CS_URS_2026_01/122151101</t>
  </si>
  <si>
    <t>VV</t>
  </si>
  <si>
    <t>"svrchní vrstva" 32,22*0,2</t>
  </si>
  <si>
    <t>122211101</t>
  </si>
  <si>
    <t>Odkopávky a prokopávky ručně zapažené i nezapažené v hornině třídy těžitelnosti I skupiny 3</t>
  </si>
  <si>
    <t>-1435696108</t>
  </si>
  <si>
    <t>https://podminky.urs.cz/item/CS_URS_2026_01/122211101</t>
  </si>
  <si>
    <t>"ruční dodatečný výkop podél fasád a oplocení" (82+102)*0,7*0,19</t>
  </si>
  <si>
    <t>3</t>
  </si>
  <si>
    <t>122251104</t>
  </si>
  <si>
    <t>Odkopávky a prokopávky nezapažené strojně v hornině třídy těžitelnosti I skupiny 3 přes 100 do 500 m3</t>
  </si>
  <si>
    <t>1003475823</t>
  </si>
  <si>
    <t>https://podminky.urs.cz/item/CS_URS_2026_01/122251104</t>
  </si>
  <si>
    <t>"chodníky" 41,1+5,71</t>
  </si>
  <si>
    <t>"stání" 36,84</t>
  </si>
  <si>
    <t>"vozovka" 138,7</t>
  </si>
  <si>
    <t>Součet</t>
  </si>
  <si>
    <t>132251101</t>
  </si>
  <si>
    <t>Hloubení nezapažených rýh šířky do 800 mm strojně s urovnáním dna do předepsaného profilu a spádu v hornině třídy těžitelnosti I skupiny 3 do 20 m3</t>
  </si>
  <si>
    <t>-708741994</t>
  </si>
  <si>
    <t>https://podminky.urs.cz/item/CS_URS_2026_01/132251101</t>
  </si>
  <si>
    <t>"trativod" 18,83</t>
  </si>
  <si>
    <t>5</t>
  </si>
  <si>
    <t>132254201</t>
  </si>
  <si>
    <t>Hloubení zapažených rýh šířky přes 800 do 2 000 mm strojně s urovnáním dna do předepsaného profilu a spádu v hornině třídy těžitelnosti I skupiny 3 do 20 m3</t>
  </si>
  <si>
    <t>-2007978756</t>
  </si>
  <si>
    <t>https://podminky.urs.cz/item/CS_URS_2026_01/132254201</t>
  </si>
  <si>
    <t>"přípojky" 28*1*2,3</t>
  </si>
  <si>
    <t>6</t>
  </si>
  <si>
    <t>133251101</t>
  </si>
  <si>
    <t>Hloubení nezapažených šachet strojně v hornině třídy těžitelnosti I skupiny 3 do 20 m3</t>
  </si>
  <si>
    <t>1117340603</t>
  </si>
  <si>
    <t>https://podminky.urs.cz/item/CS_URS_2026_01/133251101</t>
  </si>
  <si>
    <t>"UV"</t>
  </si>
  <si>
    <t>1*1*1,6*4</t>
  </si>
  <si>
    <t>7</t>
  </si>
  <si>
    <t>151101102</t>
  </si>
  <si>
    <t>Zřízení pažení a rozepření stěn rýh pro podzemní vedení příložné pro jakoukoliv mezerovitost, hloubky přes 2 do 4 m</t>
  </si>
  <si>
    <t>m2</t>
  </si>
  <si>
    <t>-2047310769</t>
  </si>
  <si>
    <t>https://podminky.urs.cz/item/CS_URS_2026_01/151101102</t>
  </si>
  <si>
    <t>28*2*2,3</t>
  </si>
  <si>
    <t>8</t>
  </si>
  <si>
    <t>151101112</t>
  </si>
  <si>
    <t>Odstranění pažení a rozepření stěn rýh pro podzemní vedení s uložením materiálu na vzdálenost do 3 m od kraje výkopu příložné, hloubky přes 2 do 4 m</t>
  </si>
  <si>
    <t>-99805052</t>
  </si>
  <si>
    <t>https://podminky.urs.cz/item/CS_URS_2026_01/151101112</t>
  </si>
  <si>
    <t>128,8</t>
  </si>
  <si>
    <t>9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</si>
  <si>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</si>
  <si>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</si>
  <si>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1949956168</t>
  </si>
  <si>
    <t>https://podminky.urs.cz/item/CS_URS_2026_01/162351103</t>
  </si>
  <si>
    <t>"V rámci stavby" 1,425+0,41</t>
  </si>
  <si>
    <t>10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</si>
  <si>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</si>
  <si>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</si>
  <si>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1791994653</t>
  </si>
  <si>
    <t>https://podminky.urs.cz/item/CS_URS_2026_01/162451106</t>
  </si>
  <si>
    <t>"zemina vhodná k ohumusování na skládku stavby" 32,1*0,2</t>
  </si>
  <si>
    <t>"zemina vhodná k ohumusování ze skládky stavby na místo upotřebení" 32,1*0,2</t>
  </si>
  <si>
    <t>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</si>
  <si>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</si>
  <si>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</si>
  <si>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19228465</t>
  </si>
  <si>
    <t>https://podminky.urs.cz/item/CS_URS_2026_01/162751117</t>
  </si>
  <si>
    <t>P</t>
  </si>
  <si>
    <t>Poznámka k položce:_x000D_
vzdálenost odvozu je pouze orientační, určí uchazeč</t>
  </si>
  <si>
    <t>24,472+222,35+18,83+64,4+6,4</t>
  </si>
  <si>
    <t>-(1,425+0,41)</t>
  </si>
  <si>
    <t>167151101</t>
  </si>
  <si>
    <t>Nakládání, skládání a překládání neulehlého výkopku nebo sypaniny strojně nakládání, množství do 100 m3, z horniny třídy těžitelnosti I, skupiny 1 až 3</t>
  </si>
  <si>
    <t>-1433491191</t>
  </si>
  <si>
    <t>https://podminky.urs.cz/item/CS_URS_2026_01/167151101</t>
  </si>
  <si>
    <t xml:space="preserve">"zemina vhodná k ohumusování na skládce stavby" 32,1*0,2 </t>
  </si>
  <si>
    <t>1,425+0,41</t>
  </si>
  <si>
    <t>13</t>
  </si>
  <si>
    <t>171201231</t>
  </si>
  <si>
    <t>Poplatek za předání zeminy a kamení recyklačnímu zařízení zatříděné do Katalogu odpadů pod kódem 17 05 04</t>
  </si>
  <si>
    <t>t</t>
  </si>
  <si>
    <t>-974909757</t>
  </si>
  <si>
    <t>https://podminky.urs.cz/item/CS_URS_2026_01/171201231</t>
  </si>
  <si>
    <t>334,617</t>
  </si>
  <si>
    <t>334,617*1,8 "Přepočtené koeficientem množství</t>
  </si>
  <si>
    <t>14</t>
  </si>
  <si>
    <t>174151101</t>
  </si>
  <si>
    <t>Zásyp sypaninou z jakékoliv horniny strojně s uložením výkopku ve vrstvách se zhutněním jam, šachet, rýh nebo kolem objektů v těchto vykopávkách</t>
  </si>
  <si>
    <t>-705836274</t>
  </si>
  <si>
    <t>https://podminky.urs.cz/item/CS_URS_2026_01/174151101</t>
  </si>
  <si>
    <t>"zásyp odstraněných UV zeminou" 4*(PI*0,275*0,275*1,5)</t>
  </si>
  <si>
    <t>"obsyp UV štěrkopískem" (6,4-(PI*0,275*0,275*1,5*4))</t>
  </si>
  <si>
    <t>"zásyp přípojek ŠD" (28)*1*(2,3-0,36)</t>
  </si>
  <si>
    <t>15</t>
  </si>
  <si>
    <t>M</t>
  </si>
  <si>
    <t>58344171</t>
  </si>
  <si>
    <t>štěrkodrť frakce 0/32</t>
  </si>
  <si>
    <t>1573194503</t>
  </si>
  <si>
    <t>(28)*1*(2,3-0,36)</t>
  </si>
  <si>
    <t>54,32*2 "Přepočtené koeficientem množství</t>
  </si>
  <si>
    <t>16</t>
  </si>
  <si>
    <t>174251101</t>
  </si>
  <si>
    <t>Zásyp sypaninou z jakékoliv horniny strojně s uložením výkopku ve vrstvách bez zhutnění jam, šachet, rýh nebo kolem objektů v těchto vykopávkách</t>
  </si>
  <si>
    <t>1592871443</t>
  </si>
  <si>
    <t>https://podminky.urs.cz/item/CS_URS_2026_01/174251101</t>
  </si>
  <si>
    <t>"dosyp zeminou" 0,41</t>
  </si>
  <si>
    <t>17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</si>
  <si>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</si>
  <si>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</si>
  <si>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-1755077754</t>
  </si>
  <si>
    <t>https://podminky.urs.cz/item/CS_URS_2026_01/175151101</t>
  </si>
  <si>
    <t>(28)*1*0,26-(PI*0,075*0,075*(28))</t>
  </si>
  <si>
    <t>18</t>
  </si>
  <si>
    <t>58331200</t>
  </si>
  <si>
    <t>štěrkopísek netříděný</t>
  </si>
  <si>
    <t>-1729010920</t>
  </si>
  <si>
    <t>4,975+6,785</t>
  </si>
  <si>
    <t>11,76*2 "Přepočtené koeficientem množství</t>
  </si>
  <si>
    <t>19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</si>
  <si>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</si>
  <si>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</si>
  <si>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1277742332</t>
  </si>
  <si>
    <t>https://podminky.urs.cz/item/CS_URS_2026_01/181111111</t>
  </si>
  <si>
    <t>32,1</t>
  </si>
  <si>
    <t>20</t>
  </si>
  <si>
    <t>181351003</t>
  </si>
  <si>
    <t>Rozprostření a urovnání ornice v rovině nebo ve svahu sklonu do 1:5 strojně při souvislé ploše do 100 m2, tl. vrstvy do 200 mm</t>
  </si>
  <si>
    <t>424982564</t>
  </si>
  <si>
    <t>https://podminky.urs.cz/item/CS_URS_2026_01/181351003</t>
  </si>
  <si>
    <t>181411131</t>
  </si>
  <si>
    <t>Založení trávníku na půdě předem připravené plochy do 1000 m2 výsevem včetně utažení parkového v rovině nebo na svahu do 1:5</t>
  </si>
  <si>
    <t>1056247046</t>
  </si>
  <si>
    <t>https://podminky.urs.cz/item/CS_URS_2026_01/181411131</t>
  </si>
  <si>
    <t>22</t>
  </si>
  <si>
    <t>00572420</t>
  </si>
  <si>
    <t>osivo směs travní parková okrasná</t>
  </si>
  <si>
    <t>kg</t>
  </si>
  <si>
    <t>112693402</t>
  </si>
  <si>
    <t>(32,1)*0,03</t>
  </si>
  <si>
    <t>23</t>
  </si>
  <si>
    <t>181951112</t>
  </si>
  <si>
    <t>Úprava pláně vyrovnáním výškových rozdílů strojně v hornině třídy těžitelnosti I, skupiny 1 až 3 se zhutněním</t>
  </si>
  <si>
    <t>-1345043298</t>
  </si>
  <si>
    <t>https://podminky.urs.cz/item/CS_URS_2026_01/181951112</t>
  </si>
  <si>
    <t>677,43++367,77+117,48+33,65+12,1</t>
  </si>
  <si>
    <t>24</t>
  </si>
  <si>
    <t>183402121</t>
  </si>
  <si>
    <t>Rozrušení půdy na hloubku přes 50 do 150 mm souvislé plochy do 500 m2 v rovině nebo na svahu do 1:5</t>
  </si>
  <si>
    <t>-1102221166</t>
  </si>
  <si>
    <t>https://podminky.urs.cz/item/CS_URS_2026_01/183402121</t>
  </si>
  <si>
    <t>25</t>
  </si>
  <si>
    <t>184813511</t>
  </si>
  <si>
    <t>Chemické odplevelení půdy před založením kultury, trávníku nebo zpevněných ploch ručně o jakékoli výměře postřikem na široko v rovině nebo na svahu do 1:5</t>
  </si>
  <si>
    <t>-221434326</t>
  </si>
  <si>
    <t>https://podminky.urs.cz/item/CS_URS_2026_01/184813511</t>
  </si>
  <si>
    <t>26</t>
  </si>
  <si>
    <t>185804312</t>
  </si>
  <si>
    <t>Zalití rostlin vodou plochy záhonů jednotlivě přes 20 m2</t>
  </si>
  <si>
    <t>-1718713947</t>
  </si>
  <si>
    <t>https://podminky.urs.cz/item/CS_URS_2026_01/185804312</t>
  </si>
  <si>
    <t>Poznámka k položce:_x000D_
3x zalití</t>
  </si>
  <si>
    <t>(32,1)*0,01*3</t>
  </si>
  <si>
    <t>Zakládání</t>
  </si>
  <si>
    <t>27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</si>
  <si>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</si>
  <si>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</si>
  <si>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-1854420399</t>
  </si>
  <si>
    <t>https://podminky.urs.cz/item/CS_URS_2026_01/211971121</t>
  </si>
  <si>
    <t>203,7</t>
  </si>
  <si>
    <t>28</t>
  </si>
  <si>
    <t>69311068</t>
  </si>
  <si>
    <t>geotextilie netkaná separační, ochranná, filtrační, drenážní PP 300g/m2</t>
  </si>
  <si>
    <t>205246189</t>
  </si>
  <si>
    <t>203,7*1,1 "Přepočtené koeficientem množství</t>
  </si>
  <si>
    <t>29</t>
  </si>
  <si>
    <t>212752412</t>
  </si>
  <si>
    <t>Trativody z drenážních trubek pro liniové stavby a komunikace se zřízením štěrkového lože pod trubky a s jejich obsypem v otevřeném výkopu trubka korugovaná sendvičová PE-HD SN 8 perforace 220° DN 150</t>
  </si>
  <si>
    <t>m</t>
  </si>
  <si>
    <t>180617530</t>
  </si>
  <si>
    <t>https://podminky.urs.cz/item/CS_URS_2026_01/212752412</t>
  </si>
  <si>
    <t>101,8</t>
  </si>
  <si>
    <t>30</t>
  </si>
  <si>
    <t>274313611</t>
  </si>
  <si>
    <t>Základy z betonu prostého pasy betonu kamenem neprokládaného tř. C 16/20</t>
  </si>
  <si>
    <t>179949340</t>
  </si>
  <si>
    <t>https://podminky.urs.cz/item/CS_URS_2026_01/274313611</t>
  </si>
  <si>
    <t>"pod ztracené bednění" (1,5)*0,15*0,1*2</t>
  </si>
  <si>
    <t>31</t>
  </si>
  <si>
    <t>279113140</t>
  </si>
  <si>
    <t>Základové zdi z tvárnic ztraceného bednění včetně výplně z betonu bez zvláštních nároků na vliv prostředí třídy C 20/25, tloušťky zdiva do 100 mm</t>
  </si>
  <si>
    <t>-1634083951</t>
  </si>
  <si>
    <t>https://podminky.urs.cz/item/CS_URS_2026_01/279113140</t>
  </si>
  <si>
    <t>"větrací šachty pro uložení mříží" 2*(1,5)*0,75</t>
  </si>
  <si>
    <t>32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</si>
  <si>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</si>
  <si>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</si>
  <si>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1140149175</t>
  </si>
  <si>
    <t>https://podminky.urs.cz/item/CS_URS_2026_01/279361821</t>
  </si>
  <si>
    <t>3*1,5*0,395/1000</t>
  </si>
  <si>
    <t>Vodorovné konstrukce</t>
  </si>
  <si>
    <t>33</t>
  </si>
  <si>
    <t>451573111</t>
  </si>
  <si>
    <t>Lože pod potrubí, stoky a drobné objekty v otevřeném výkopu z písku a štěrkopísku do 63 mm</t>
  </si>
  <si>
    <t>1828518940</t>
  </si>
  <si>
    <t>https://podminky.urs.cz/item/CS_URS_2026_01/451573111</t>
  </si>
  <si>
    <t>(28)*1*0,1</t>
  </si>
  <si>
    <t>34</t>
  </si>
  <si>
    <t>452311141</t>
  </si>
  <si>
    <t>Podkladní a zajišťovací konstrukce z betonu prostého v otevřeném výkopu bez zvýšených nároků na prostředí desky pod potrubí, stoky a drobné objekty z betonu tř. C 16/20</t>
  </si>
  <si>
    <t>-351339607</t>
  </si>
  <si>
    <t>https://podminky.urs.cz/item/CS_URS_2026_01/452311141</t>
  </si>
  <si>
    <t>"pod UV" 0,6*0,6*0,1*4</t>
  </si>
  <si>
    <t>Komunikace pozemní</t>
  </si>
  <si>
    <t>35</t>
  </si>
  <si>
    <t>564851011</t>
  </si>
  <si>
    <t>Podklad ze štěrkodrti ŠD s rozprostřením a zhutněním plochy jednotlivě do 100 m2, po zhutnění tl. 150 mm</t>
  </si>
  <si>
    <t>1592688383</t>
  </si>
  <si>
    <t>https://podminky.urs.cz/item/CS_URS_2026_01/564851011</t>
  </si>
  <si>
    <t>"plocha pro odstavování vozidel" 97,19</t>
  </si>
  <si>
    <t>36</t>
  </si>
  <si>
    <t>564861012</t>
  </si>
  <si>
    <t>Podklad ze štěrkodrti ŠD s rozprostřením a zhutněním plochy jednotlivě do 100 m2, po zhutnění tl. 210 mm</t>
  </si>
  <si>
    <t>-571048780</t>
  </si>
  <si>
    <t>https://podminky.urs.cz/item/CS_URS_2026_01/564861012</t>
  </si>
  <si>
    <t>"plocha pro odstavování vozidel" 117,48</t>
  </si>
  <si>
    <t>"chodník" 33,65</t>
  </si>
  <si>
    <t>37</t>
  </si>
  <si>
    <t>564861112</t>
  </si>
  <si>
    <t>Podklad ze štěrkodrti ŠD s rozprostřením a zhutněním plochy přes 100 m2, po zhutnění tl. 210 mm</t>
  </si>
  <si>
    <t>471385042</t>
  </si>
  <si>
    <t>https://podminky.urs.cz/item/CS_URS_2026_01/564861112</t>
  </si>
  <si>
    <t>"vjezdy, chodníky s vyšší únosností" 367,77</t>
  </si>
  <si>
    <t>38</t>
  </si>
  <si>
    <t>564861114</t>
  </si>
  <si>
    <t>Podklad ze štěrkodrti ŠD s rozprostřením a zhutněním plochy přes 100 m2, po zhutnění tl. 230 mm</t>
  </si>
  <si>
    <t>-915983011</t>
  </si>
  <si>
    <t>https://podminky.urs.cz/item/CS_URS_2026_01/564861114</t>
  </si>
  <si>
    <t>"vozovka" 677,43</t>
  </si>
  <si>
    <t>39</t>
  </si>
  <si>
    <t>564952111</t>
  </si>
  <si>
    <t>Podklad z mechanicky zpevněného kameniva MZK (minerální beton) s rozprostřením a s hutněním, po zhutnění tl. 150 mm</t>
  </si>
  <si>
    <t>1851608767</t>
  </si>
  <si>
    <t>https://podminky.urs.cz/item/CS_URS_2026_01/564952111</t>
  </si>
  <si>
    <t>"vozovka" 580,7</t>
  </si>
  <si>
    <t>40</t>
  </si>
  <si>
    <t>565165021</t>
  </si>
  <si>
    <t>Asfaltový beton vrstva podkladní ACP 16 + z nemodifikovaného asfaltu s rozprostřením a zhutněním ACP 16 + v pruhu šířky přes 3 m, po zhutnění tl. 80 mm</t>
  </si>
  <si>
    <t>2104349934</t>
  </si>
  <si>
    <t>https://podminky.urs.cz/item/CS_URS_2026_01/565165021</t>
  </si>
  <si>
    <t>"vozovka" 595,1</t>
  </si>
  <si>
    <t>"vozovka - oprava" 12,1</t>
  </si>
  <si>
    <t>41</t>
  </si>
  <si>
    <t>573191111</t>
  </si>
  <si>
    <t>Postřik infiltrační kationaktivní emulzí v množství 1,00 kg/m2</t>
  </si>
  <si>
    <t>1093814624</t>
  </si>
  <si>
    <t>https://podminky.urs.cz/item/CS_URS_2026_01/573191111</t>
  </si>
  <si>
    <t>42</t>
  </si>
  <si>
    <t>573211108</t>
  </si>
  <si>
    <t>Postřik spojovací PS bez posypu kamenivem z asfaltu silničního, v množství 0,40 kg/m2</t>
  </si>
  <si>
    <t>760338217</t>
  </si>
  <si>
    <t>https://podminky.urs.cz/item/CS_URS_2026_01/573211108</t>
  </si>
  <si>
    <t>"vozovka - oprava" 17,56</t>
  </si>
  <si>
    <t>43</t>
  </si>
  <si>
    <t>577134121</t>
  </si>
  <si>
    <t>Asfaltový beton vrstva obrusná ACO 11 z nemodifikovaného asfaltu s rozprostřením a se zhutněním ACO 11+ v pruhu šířky přes 3 m, po zhutnění tl. 40 mm</t>
  </si>
  <si>
    <t>-177299994</t>
  </si>
  <si>
    <t>https://podminky.urs.cz/item/CS_URS_2026_01/577134121</t>
  </si>
  <si>
    <t>44</t>
  </si>
  <si>
    <t>591211112</t>
  </si>
  <si>
    <t>Kladení dlažby z kostek s provedením lože do tl. 50 mm, s vyplněním spár, s dvojím beraněním a se smetením přebytečného materiálu na krajnici drobných z kamene - zvýšená složitost vazby, do lože z kameniva</t>
  </si>
  <si>
    <t>1733986922</t>
  </si>
  <si>
    <t>https://podminky.urs.cz/item/CS_URS_2026_01/591211112</t>
  </si>
  <si>
    <t>"plocha pro odstavování vozidel" 95,5</t>
  </si>
  <si>
    <t>45</t>
  </si>
  <si>
    <t>58381007</t>
  </si>
  <si>
    <t>kostka štípaná dlažební žula drobná 8/10</t>
  </si>
  <si>
    <t>1598621942</t>
  </si>
  <si>
    <t>95,5*1,03 "Přepočtené koeficientem množství</t>
  </si>
  <si>
    <t>46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</si>
  <si>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</si>
  <si>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</si>
  <si>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1603144092</t>
  </si>
  <si>
    <t>https://podminky.urs.cz/item/CS_URS_2026_01/596211110</t>
  </si>
  <si>
    <t>"chodník" 32,05</t>
  </si>
  <si>
    <t>"chodník - předláždění, stávající dlažba" 7,3+4,8</t>
  </si>
  <si>
    <t>47</t>
  </si>
  <si>
    <t>59245008</t>
  </si>
  <si>
    <t>dlažba skladebná betonová 200x100mm tl 60mm OKROVÁ</t>
  </si>
  <si>
    <t>1773481935</t>
  </si>
  <si>
    <t>32,05*1,03 "Přepočtené koeficientem množství</t>
  </si>
  <si>
    <t>48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</si>
  <si>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</si>
  <si>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</si>
  <si>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-246336613</t>
  </si>
  <si>
    <t>https://podminky.urs.cz/item/CS_URS_2026_01/596212210</t>
  </si>
  <si>
    <t>"vjezdy, chodníky s vyšší únosností" 31,68+21,85</t>
  </si>
  <si>
    <t>49</t>
  </si>
  <si>
    <t>59245226</t>
  </si>
  <si>
    <t>dlažba pro nevidomé betonová 200x100mm tl 80mm ČERNÁ</t>
  </si>
  <si>
    <t>1178413246</t>
  </si>
  <si>
    <t>"vjezdy, chodníky s vyšší únosností" 31,68</t>
  </si>
  <si>
    <t>31,68*1,03 "Přepočtené koeficientem množství</t>
  </si>
  <si>
    <t>50</t>
  </si>
  <si>
    <t>59246080.R2</t>
  </si>
  <si>
    <t>dlažba pro nevidomé "slepecká přídlažba" betonová 250x250mm tl 80mm přírodní</t>
  </si>
  <si>
    <t>754698454</t>
  </si>
  <si>
    <t>Poznámka k položce:_x000D_
lemování prvků pro nevidomé</t>
  </si>
  <si>
    <t>"vjezdy, chodníky s vyšší únosností" 21,85</t>
  </si>
  <si>
    <t>21,85*1,03 "Přepočtené koeficientem množství</t>
  </si>
  <si>
    <t>51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</si>
  <si>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</si>
  <si>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</si>
  <si>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-1165677655</t>
  </si>
  <si>
    <t>https://podminky.urs.cz/item/CS_URS_2026_01/596212211</t>
  </si>
  <si>
    <t>"vjezdy, chodníky s vyšší únosností" 296,73</t>
  </si>
  <si>
    <t>52</t>
  </si>
  <si>
    <t>59245005</t>
  </si>
  <si>
    <t>dlažba skladebná betonová 200x100mm tl 80mm OKROVÁ</t>
  </si>
  <si>
    <t>-499352637</t>
  </si>
  <si>
    <t>296,73*1,02 "Přepočtené koeficientem množství</t>
  </si>
  <si>
    <t>Úpravy povrchů, podlahy a osazování výplní</t>
  </si>
  <si>
    <t>53</t>
  </si>
  <si>
    <t>622131111</t>
  </si>
  <si>
    <t>Podkladní a spojovací vrstva vnějších omítaných ploch polymercementový spojovací můstek nanášený ručně stěn</t>
  </si>
  <si>
    <t>-2129150554</t>
  </si>
  <si>
    <t>https://podminky.urs.cz/item/CS_URS_2026_01/622131111</t>
  </si>
  <si>
    <t>Poznámka k položce:_x000D_
na stávající zdino pro vyrovnávací podkladní omítku</t>
  </si>
  <si>
    <t>"případná oprava zděných plotů" (12*0,5)+(13,6*0,25)</t>
  </si>
  <si>
    <t>54</t>
  </si>
  <si>
    <t>622326121</t>
  </si>
  <si>
    <t>Omítka sanační vnějších ploch jednovrstvá tloušťky do 20 mm nanášená ručně stěn</t>
  </si>
  <si>
    <t>899238908</t>
  </si>
  <si>
    <t>https://podminky.urs.cz/item/CS_URS_2026_01/622326121</t>
  </si>
  <si>
    <t>55</t>
  </si>
  <si>
    <t>637121112</t>
  </si>
  <si>
    <t>Okapový chodník z kameniva s udusáním a urovnáním povrchu z kačírku tl. 150 mm</t>
  </si>
  <si>
    <t>-2104280374</t>
  </si>
  <si>
    <t>https://podminky.urs.cz/item/CS_URS_2026_01/637121112</t>
  </si>
  <si>
    <t>0,2</t>
  </si>
  <si>
    <t>Trubní vedení</t>
  </si>
  <si>
    <t>56</t>
  </si>
  <si>
    <t>871313121</t>
  </si>
  <si>
    <t>Montáž kanalizačního potrubí z tvrdého PVC-U hladkého plnostěnného tuhost SN 8 DN 160</t>
  </si>
  <si>
    <t>488392177</t>
  </si>
  <si>
    <t>https://podminky.urs.cz/item/CS_URS_2026_01/871313121</t>
  </si>
  <si>
    <t>57</t>
  </si>
  <si>
    <t>28611165</t>
  </si>
  <si>
    <t>trubka kanalizační PVC-U plnostěnná jednovrstvá DN 160x3000mm SN8</t>
  </si>
  <si>
    <t>48803747</t>
  </si>
  <si>
    <t>28*1,05 "Přepočtené koeficientem množství</t>
  </si>
  <si>
    <t>58</t>
  </si>
  <si>
    <t>890411851</t>
  </si>
  <si>
    <t>Bourání šachet a jímek strojně velikosti obestavěného prostoru do 1,5 m3 z prefabrikovaných skruží</t>
  </si>
  <si>
    <t>1567248967</t>
  </si>
  <si>
    <t>https://podminky.urs.cz/item/CS_URS_2026_01/890411851</t>
  </si>
  <si>
    <t>"UV" 4*(PI*0,275*0,275*1,5)</t>
  </si>
  <si>
    <t>59</t>
  </si>
  <si>
    <t>895941302</t>
  </si>
  <si>
    <t>Osazení vpusti uliční z betonových dílců DN 450 dno s kalištěm</t>
  </si>
  <si>
    <t>kus</t>
  </si>
  <si>
    <t>-1996641347</t>
  </si>
  <si>
    <t>https://podminky.urs.cz/item/CS_URS_2026_01/895941302</t>
  </si>
  <si>
    <t>60</t>
  </si>
  <si>
    <t>59223332</t>
  </si>
  <si>
    <t>vpusť uliční DN 450 kaliště 450/300x50mm</t>
  </si>
  <si>
    <t>788402852</t>
  </si>
  <si>
    <t>61</t>
  </si>
  <si>
    <t>895941314</t>
  </si>
  <si>
    <t>Osazení vpusti uliční z betonových dílců DN 450 skruž horní 570 mm</t>
  </si>
  <si>
    <t>1520948398</t>
  </si>
  <si>
    <t>https://podminky.urs.cz/item/CS_URS_2026_01/895941314</t>
  </si>
  <si>
    <t>62</t>
  </si>
  <si>
    <t>59223858</t>
  </si>
  <si>
    <t>skruž betonová horní pro uliční vpusť 450x570x50mm</t>
  </si>
  <si>
    <t>1861976108</t>
  </si>
  <si>
    <t>63</t>
  </si>
  <si>
    <t>895941322</t>
  </si>
  <si>
    <t>Osazení vpusti uliční z betonových dílců DN 450 skruž středová 295 mm</t>
  </si>
  <si>
    <t>1283401513</t>
  </si>
  <si>
    <t>https://podminky.urs.cz/item/CS_URS_2026_01/895941322</t>
  </si>
  <si>
    <t>64</t>
  </si>
  <si>
    <t>59223862</t>
  </si>
  <si>
    <t>skruž betonová středová pro uliční vpusť 450x295x50mm</t>
  </si>
  <si>
    <t>-1647488805</t>
  </si>
  <si>
    <t>65</t>
  </si>
  <si>
    <t>895941332</t>
  </si>
  <si>
    <t>Osazení vpusti uliční z betonových dílců DN 450 skruž průběžná se zápachovou uzávěrkou</t>
  </si>
  <si>
    <t>439838639</t>
  </si>
  <si>
    <t>https://podminky.urs.cz/item/CS_URS_2026_01/895941332</t>
  </si>
  <si>
    <t>66</t>
  </si>
  <si>
    <t>59224493</t>
  </si>
  <si>
    <t>skruž betonová průběžná se zápachovou uzávěrkou 150mm PVC pro uliční vpusť 450x645x50mm</t>
  </si>
  <si>
    <t>-1131321016</t>
  </si>
  <si>
    <t>67</t>
  </si>
  <si>
    <t>899132111</t>
  </si>
  <si>
    <t>Výměna (výšková úprava) poklopu kanalizačního s rámem samonivelačním s ošetřením podkladních vrstev hloubky do 25 cm</t>
  </si>
  <si>
    <t>-1969815657</t>
  </si>
  <si>
    <t>https://podminky.urs.cz/item/CS_URS_2026_01/899132111</t>
  </si>
  <si>
    <t>"výšková úprava, poklop stávající" 8</t>
  </si>
  <si>
    <t>68</t>
  </si>
  <si>
    <t>899132212</t>
  </si>
  <si>
    <t>Výměna (výšková úprava) poklopu vodovodního samonivelačního nebo pevného šoupátkového</t>
  </si>
  <si>
    <t>-1669510427</t>
  </si>
  <si>
    <t>https://podminky.urs.cz/item/CS_URS_2026_01/899132212</t>
  </si>
  <si>
    <t>"výšková úprava, poklop stávající" 14</t>
  </si>
  <si>
    <t>69</t>
  </si>
  <si>
    <t>899203211</t>
  </si>
  <si>
    <t>Demontáž mříží litinových včetně rámů, hmotnosti jednotlivě přes 100 do 150 Kg</t>
  </si>
  <si>
    <t>1527615014</t>
  </si>
  <si>
    <t>https://podminky.urs.cz/item/CS_URS_2026_01/899203211</t>
  </si>
  <si>
    <t>70</t>
  </si>
  <si>
    <t>899204112</t>
  </si>
  <si>
    <t>Osazení mříží litinových včetně rámů a košů na bahno pro třídu zatížení D400, E600</t>
  </si>
  <si>
    <t>-1254266232</t>
  </si>
  <si>
    <t>https://podminky.urs.cz/item/CS_URS_2026_01/899204112</t>
  </si>
  <si>
    <t>71</t>
  </si>
  <si>
    <t>59223864</t>
  </si>
  <si>
    <t>prstenec pro uliční vpusť vyrovnávací betonový 390x60x130mm</t>
  </si>
  <si>
    <t>532225736</t>
  </si>
  <si>
    <t>72</t>
  </si>
  <si>
    <t>55242320</t>
  </si>
  <si>
    <t>mříž vtoková litinová plochá 500x500mm</t>
  </si>
  <si>
    <t>-167839988</t>
  </si>
  <si>
    <t>Poznámka k položce:_x000D_
D400</t>
  </si>
  <si>
    <t>73</t>
  </si>
  <si>
    <t>59223871</t>
  </si>
  <si>
    <t>koš vysoký pro uliční vpusti žárově Pz plech pro rám 500/500mm</t>
  </si>
  <si>
    <t>-1635242795</t>
  </si>
  <si>
    <t>74</t>
  </si>
  <si>
    <t>899722113</t>
  </si>
  <si>
    <t>Krytí potrubí z plastů výstražnou fólií z PVC šířky přes 25 do 34 cm</t>
  </si>
  <si>
    <t>-977631620</t>
  </si>
  <si>
    <t>https://podminky.urs.cz/item/CS_URS_2026_01/899722113</t>
  </si>
  <si>
    <t>75</t>
  </si>
  <si>
    <t>kanalizace_02</t>
  </si>
  <si>
    <t>Zaslepení stávající kanalizace</t>
  </si>
  <si>
    <t>1643023974</t>
  </si>
  <si>
    <t>"přípojka DN150" 4</t>
  </si>
  <si>
    <t>76</t>
  </si>
  <si>
    <t>napojení_01.1</t>
  </si>
  <si>
    <t>napojení drenáže DN150 - přechodka na KG DN150, odbočka z přípojky DN150</t>
  </si>
  <si>
    <t>-2021255601</t>
  </si>
  <si>
    <t>77</t>
  </si>
  <si>
    <t>napojení_v2.1</t>
  </si>
  <si>
    <t>napojení přípojek "jádrové vrtání DN do 160 mm" na stávající ŽB potrubí / šachtu</t>
  </si>
  <si>
    <t>524314971</t>
  </si>
  <si>
    <t>Poznámka k položce:_x000D_
vč. utěsnění</t>
  </si>
  <si>
    <t>"na kanalizaci DN500" 1</t>
  </si>
  <si>
    <t>"na kanalizaci DN800" 1</t>
  </si>
  <si>
    <t>"do šachty" 2</t>
  </si>
  <si>
    <t>Ostatní konstrukce a práce, bourání</t>
  </si>
  <si>
    <t>78</t>
  </si>
  <si>
    <t>914111111</t>
  </si>
  <si>
    <t>Montáž svislé dopravní značky základní velikosti do 1 m2 objímkami na sloupky nebo konzoly</t>
  </si>
  <si>
    <t>-1797432996</t>
  </si>
  <si>
    <t>https://podminky.urs.cz/item/CS_URS_2026_01/914111111</t>
  </si>
  <si>
    <t>"stávající" 2+1</t>
  </si>
  <si>
    <t>"nové" 1</t>
  </si>
  <si>
    <t>79</t>
  </si>
  <si>
    <t>40445619</t>
  </si>
  <si>
    <t>zákazové, příkazové dopravní značky B1-B34, C1-15 500mm</t>
  </si>
  <si>
    <t>995584558</t>
  </si>
  <si>
    <t>"B29" 1</t>
  </si>
  <si>
    <t>80</t>
  </si>
  <si>
    <t>914511112</t>
  </si>
  <si>
    <t>Montáž sloupku dopravních značek délky do 3,5 m do hliníkové patky pro sloupek D 60 mm</t>
  </si>
  <si>
    <t>1824823158</t>
  </si>
  <si>
    <t>https://podminky.urs.cz/item/CS_URS_2026_01/914511112</t>
  </si>
  <si>
    <t>"stávající" 1</t>
  </si>
  <si>
    <t>"nový" 1</t>
  </si>
  <si>
    <t>81</t>
  </si>
  <si>
    <t>40445225</t>
  </si>
  <si>
    <t>sloupek pro dopravní značku Zn D 60mm v 3,5m</t>
  </si>
  <si>
    <t>131245553</t>
  </si>
  <si>
    <t>82</t>
  </si>
  <si>
    <t>915211115</t>
  </si>
  <si>
    <t>Vodorovné dopravní značení stříkaným plastem dělící čára šířky 125 mm souvislá žlutá základní</t>
  </si>
  <si>
    <t>1193239166</t>
  </si>
  <si>
    <t>https://podminky.urs.cz/item/CS_URS_2026_01/915211115</t>
  </si>
  <si>
    <t>"V12c" 12</t>
  </si>
  <si>
    <t>83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</si>
  <si>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</si>
  <si>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</si>
  <si>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83325248</t>
  </si>
  <si>
    <t>https://podminky.urs.cz/item/CS_URS_2026_01/916111123</t>
  </si>
  <si>
    <t>Poznámka k položce:_x000D_
lože C20/25 XF3_x000D_
spárování M25 XF4</t>
  </si>
  <si>
    <t>"řádka" 245,05+16,9</t>
  </si>
  <si>
    <t>84</t>
  </si>
  <si>
    <t>-880533066</t>
  </si>
  <si>
    <t>(245,05+16,9)*0,1</t>
  </si>
  <si>
    <t>26,195*1,02 "Přepočtené koeficientem množství</t>
  </si>
  <si>
    <t>85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</si>
  <si>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</si>
  <si>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</si>
  <si>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-1323303252</t>
  </si>
  <si>
    <t>https://podminky.urs.cz/item/CS_URS_2026_01/916231213</t>
  </si>
  <si>
    <t>49,52</t>
  </si>
  <si>
    <t>86</t>
  </si>
  <si>
    <t>59217016</t>
  </si>
  <si>
    <t>obrubník betonový chodníkový 1000x80x250mm</t>
  </si>
  <si>
    <t>1140136699</t>
  </si>
  <si>
    <t>49,52*1,02 "Přepočtené koeficientem množství</t>
  </si>
  <si>
    <t>87</t>
  </si>
  <si>
    <t>916241113</t>
  </si>
  <si>
    <t>Osazení obrubníku kamenného se zřízením lože, s vyplněním a zatřením spár cementovou maltou ležatého s boční opěrou z betonu prostého, do lože z betonu prostého</t>
  </si>
  <si>
    <t>163276276</t>
  </si>
  <si>
    <t>https://podminky.urs.cz/item/CS_URS_2026_01/916241113</t>
  </si>
  <si>
    <t>211,42+1,06+2,84+3,84+6,02</t>
  </si>
  <si>
    <t>88</t>
  </si>
  <si>
    <t>58380007</t>
  </si>
  <si>
    <t>obrubník kamenný žulový přímý 1000x150x250mm</t>
  </si>
  <si>
    <t>-1349484189</t>
  </si>
  <si>
    <t>211,42</t>
  </si>
  <si>
    <t>211,42*1,02 "Přepočtené koeficientem množství</t>
  </si>
  <si>
    <t>89</t>
  </si>
  <si>
    <t>58380426.R</t>
  </si>
  <si>
    <t>obrubník kamenný žulový obloukový R 1-3m 150x250mm</t>
  </si>
  <si>
    <t>1605425718</t>
  </si>
  <si>
    <t>"R1,15" 1,06</t>
  </si>
  <si>
    <t>"R2" 2,84</t>
  </si>
  <si>
    <t>"R3" 3,84</t>
  </si>
  <si>
    <t>7,74*1,02 "Přepočtené koeficientem množství</t>
  </si>
  <si>
    <t>90</t>
  </si>
  <si>
    <t>58380436.R</t>
  </si>
  <si>
    <t>obrubník kamenný žulový obloukový R 3-5m 150x250mm</t>
  </si>
  <si>
    <t>-531831685</t>
  </si>
  <si>
    <t>"R3,5" 6,02</t>
  </si>
  <si>
    <t>6,02*1,02 "Přepočtené koeficientem množství</t>
  </si>
  <si>
    <t>91</t>
  </si>
  <si>
    <t>919125111</t>
  </si>
  <si>
    <t>Těsnění svislé spáry mezi živičným krytem a ostatními prvky asfaltovou páskou samolepicí šířky 35 mm tl. 8 mm</t>
  </si>
  <si>
    <t>-2070985275</t>
  </si>
  <si>
    <t>https://podminky.urs.cz/item/CS_URS_2026_01/919125111</t>
  </si>
  <si>
    <t>Poznámka k položce:_x000D_
pro napojení asfaltového krytu na odvodňovací žlab, nebo alt. dle  tech. předpisu dodavatele žlabů</t>
  </si>
  <si>
    <t>1,3</t>
  </si>
  <si>
    <t>92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</si>
  <si>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</si>
  <si>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</si>
  <si>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434163719</t>
  </si>
  <si>
    <t>https://podminky.urs.cz/item/CS_URS_2026_01/919732211</t>
  </si>
  <si>
    <t>22,7</t>
  </si>
  <si>
    <t>93</t>
  </si>
  <si>
    <t>919735111</t>
  </si>
  <si>
    <t>Řezání stávajícího živičného krytu nebo podkladu hloubky do 50 mm</t>
  </si>
  <si>
    <t>1692140696</t>
  </si>
  <si>
    <t>https://podminky.urs.cz/item/CS_URS_2026_01/919735111</t>
  </si>
  <si>
    <t>22,2</t>
  </si>
  <si>
    <t>94</t>
  </si>
  <si>
    <t>919735112</t>
  </si>
  <si>
    <t>Řezání stávajícího živičného krytu nebo podkladu hloubky přes 50 do 100 mm</t>
  </si>
  <si>
    <t>-323382342</t>
  </si>
  <si>
    <t>https://podminky.urs.cz/item/CS_URS_2026_01/919735112</t>
  </si>
  <si>
    <t>95</t>
  </si>
  <si>
    <t>919735113</t>
  </si>
  <si>
    <t>Řezání stávajícího živičného krytu nebo podkladu hloubky přes 100 do 150 mm</t>
  </si>
  <si>
    <t>-1183318421</t>
  </si>
  <si>
    <t>https://podminky.urs.cz/item/CS_URS_2026_01/919735113</t>
  </si>
  <si>
    <t>22,5</t>
  </si>
  <si>
    <t>96</t>
  </si>
  <si>
    <t>919735122</t>
  </si>
  <si>
    <t>Řezání stávajícího betonového krytu nebo podkladu hloubky přes 50 do 100 mm</t>
  </si>
  <si>
    <t>-1719317696</t>
  </si>
  <si>
    <t>https://podminky.urs.cz/item/CS_URS_2026_01/919735122</t>
  </si>
  <si>
    <t>15,8</t>
  </si>
  <si>
    <t>97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</si>
  <si>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</si>
  <si>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</si>
  <si>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-1792739437</t>
  </si>
  <si>
    <t>https://podminky.urs.cz/item/CS_URS_2026_01/979024443</t>
  </si>
  <si>
    <t>191,3</t>
  </si>
  <si>
    <t>98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</si>
  <si>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</si>
  <si>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</si>
  <si>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-33457656</t>
  </si>
  <si>
    <t>https://podminky.urs.cz/item/CS_URS_2026_01/979054451</t>
  </si>
  <si>
    <t>12,1+22,93</t>
  </si>
  <si>
    <t>Bourání konstrukcí</t>
  </si>
  <si>
    <t>99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</si>
  <si>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</si>
  <si>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</si>
  <si>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-1729411750</t>
  </si>
  <si>
    <t>https://podminky.urs.cz/item/CS_URS_2026_01/113106123</t>
  </si>
  <si>
    <t>Poznámka k položce:_x000D_
po domluvě s investorem je možný odvoz do skladu technických služeb města.</t>
  </si>
  <si>
    <t>100</t>
  </si>
  <si>
    <t>113107161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</si>
  <si>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</si>
  <si>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1728048250</t>
  </si>
  <si>
    <t>https://podminky.urs.cz/item/CS_URS_2026_01/113107161</t>
  </si>
  <si>
    <t>154,12+197,73</t>
  </si>
  <si>
    <t>101</t>
  </si>
  <si>
    <t>113107172</t>
  </si>
  <si>
    <t>Odstranění podkladů nebo krytů strojně plochy jednotlivě přes 50 m2 do 200 m2 s přemístěním hmot na skládku na vzdálenost do 20 m nebo s naložením na dopravní prostředek z betonu prostého, o tl. vrstvy přes 150 do 300 mm</t>
  </si>
  <si>
    <t>-268556568</t>
  </si>
  <si>
    <t>https://podminky.urs.cz/item/CS_URS_2026_01/113107172</t>
  </si>
  <si>
    <t>"vrstva SC vozovky, předpoklad 40% zastoupení v ploše" 704,94*0,4</t>
  </si>
  <si>
    <t>102</t>
  </si>
  <si>
    <t>113107181</t>
  </si>
  <si>
    <t>Odstranění podkladů nebo krytů strojně plochy jednotlivě přes 50 m2 do 200 m2 s přemístěním hmot na skládku na vzdálenost do 20 m nebo s naložením na dopravní prostředek živičných, o tl. vrstvy do 50 mm</t>
  </si>
  <si>
    <t>-1532239836</t>
  </si>
  <si>
    <t>https://podminky.urs.cz/item/CS_URS_2026_01/113107181</t>
  </si>
  <si>
    <t>"chodník" 154,12</t>
  </si>
  <si>
    <t>103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</si>
  <si>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</si>
  <si>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</si>
  <si>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-101084127</t>
  </si>
  <si>
    <t>https://podminky.urs.cz/item/CS_URS_2026_01/113107182</t>
  </si>
  <si>
    <t>"chodník" 197,73</t>
  </si>
  <si>
    <t>104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</si>
  <si>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</si>
  <si>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</si>
  <si>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1925639205</t>
  </si>
  <si>
    <t>https://podminky.urs.cz/item/CS_URS_2026_01/113107321</t>
  </si>
  <si>
    <t>22,93+2,3</t>
  </si>
  <si>
    <t>105</t>
  </si>
  <si>
    <t>113107330</t>
  </si>
  <si>
    <t>Odstranění podkladů nebo krytů strojně plochy jednotlivě do 50 m2 s přemístěním hmot na skládku na vzdálenost do 3 m nebo s naložením na dopravní prostředek z betonu prostého, o tl. vrstvy do 100 mm</t>
  </si>
  <si>
    <t>1541085952</t>
  </si>
  <si>
    <t>https://podminky.urs.cz/item/CS_URS_2026_01/113107330</t>
  </si>
  <si>
    <t>2,3</t>
  </si>
  <si>
    <t>106</t>
  </si>
  <si>
    <t>113154512</t>
  </si>
  <si>
    <t>Frézování živičného podkladu nebo krytu s naložením hmot na dopravní prostředek plochy do 500 m2 pruhu šířky do 0,5 m, tloušťky vrstvy 40 mm</t>
  </si>
  <si>
    <t>-1818649812</t>
  </si>
  <si>
    <t>https://podminky.urs.cz/item/CS_URS_2026_01/113154512</t>
  </si>
  <si>
    <t>5,44</t>
  </si>
  <si>
    <t>107</t>
  </si>
  <si>
    <t>113154514</t>
  </si>
  <si>
    <t>Frézování živičného podkladu nebo krytu s naložením hmot na dopravní prostředek plochy do 500 m2 pruhu šířky do 0,5 m, tloušťky vrstvy 60 mm</t>
  </si>
  <si>
    <t>-1523702593</t>
  </si>
  <si>
    <t>https://podminky.urs.cz/item/CS_URS_2026_01/113154514</t>
  </si>
  <si>
    <t>13,36*2</t>
  </si>
  <si>
    <t>108</t>
  </si>
  <si>
    <t>113154535</t>
  </si>
  <si>
    <t>Frézování živičného podkladu nebo krytu s naložením hmot na dopravní prostředek plochy přes 500 do 2 000 m2 pruhu šířky do 1 m, tloušťky vrstvy 70 mm</t>
  </si>
  <si>
    <t>1218533949</t>
  </si>
  <si>
    <t>https://podminky.urs.cz/item/CS_URS_2026_01/113154535</t>
  </si>
  <si>
    <t>706,94</t>
  </si>
  <si>
    <t>109</t>
  </si>
  <si>
    <t>113154538</t>
  </si>
  <si>
    <t>Frézování živičného podkladu nebo krytu s naložením hmot na dopravní prostředek plochy přes 500 do 2 000 m2 pruhu šířky do 1 m, tloušťky vrstvy 100 mm</t>
  </si>
  <si>
    <t>-1368414713</t>
  </si>
  <si>
    <t>https://podminky.urs.cz/item/CS_URS_2026_01/113154538</t>
  </si>
  <si>
    <t>110</t>
  </si>
  <si>
    <t>113201112</t>
  </si>
  <si>
    <t>Vytrhání obrub s vybouráním lože, s přemístěním hmot na skládku na vzdálenost do 3 m nebo s naložením na dopravní prostředek silničních ležatých</t>
  </si>
  <si>
    <t>-615529145</t>
  </si>
  <si>
    <t>https://podminky.urs.cz/item/CS_URS_2026_01/113201112</t>
  </si>
  <si>
    <t>"kamenné" 191,3</t>
  </si>
  <si>
    <t>111</t>
  </si>
  <si>
    <t>113202111</t>
  </si>
  <si>
    <t>Vytrhání obrub s vybouráním lože, s přemístěním hmot na skládku na vzdálenost do 3 m nebo s naložením na dopravní prostředek z krajníků nebo obrubníků stojatých</t>
  </si>
  <si>
    <t>-17888403</t>
  </si>
  <si>
    <t>https://podminky.urs.cz/item/CS_URS_2026_01/113202111</t>
  </si>
  <si>
    <t>1,5+41,4</t>
  </si>
  <si>
    <t>112</t>
  </si>
  <si>
    <t>113204111</t>
  </si>
  <si>
    <t>Vytrhání obrub s vybouráním lože, s přemístěním hmot na skládku na vzdálenost do 3 m nebo s naložením na dopravní prostředek záhonových</t>
  </si>
  <si>
    <t>525953937</t>
  </si>
  <si>
    <t>https://podminky.urs.cz/item/CS_URS_2026_01/113204111</t>
  </si>
  <si>
    <t>1,5</t>
  </si>
  <si>
    <t>113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</si>
  <si>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</si>
  <si>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</si>
  <si>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-1183330255</t>
  </si>
  <si>
    <t>https://podminky.urs.cz/item/CS_URS_2026_01/966006132</t>
  </si>
  <si>
    <t>1+1</t>
  </si>
  <si>
    <t>114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</si>
  <si>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</si>
  <si>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</si>
  <si>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-1773115807</t>
  </si>
  <si>
    <t>https://podminky.urs.cz/item/CS_URS_2026_01/966006211</t>
  </si>
  <si>
    <t>1+1+2</t>
  </si>
  <si>
    <t>997</t>
  </si>
  <si>
    <t>Přesun sutě</t>
  </si>
  <si>
    <t>115</t>
  </si>
  <si>
    <t>997221551</t>
  </si>
  <si>
    <t>Vodorovná doprava suti bez naložení, ale se složením a s hrubým urovnáním ze sypkých materiálů, na vzdálenost do 1 km</t>
  </si>
  <si>
    <t>-239195042</t>
  </si>
  <si>
    <t>https://podminky.urs.cz/item/CS_URS_2026_01/997221551</t>
  </si>
  <si>
    <t>"podklad na recyklační skládku" 35,03*(0,26-0,132)+59,815+4,289</t>
  </si>
  <si>
    <t>"frézink, odkup zhotovitelem, bez poplatku" 0,5+3,687+113,817+162,596</t>
  </si>
  <si>
    <t>116</t>
  </si>
  <si>
    <t>997221559</t>
  </si>
  <si>
    <t>Vodorovná doprava suti bez naložení, ale se složením a s hrubým urovnáním ze sypkých materiálů, na vzdálenost Příplatek k ceně za každý další započatý 1 km přes 1 km</t>
  </si>
  <si>
    <t>778427848</t>
  </si>
  <si>
    <t>https://podminky.urs.cz/item/CS_URS_2026_01/997221559</t>
  </si>
  <si>
    <t>"podklad na recyklační skládku" (35,03*(0,26-0,132)+59,815+4,289)*9</t>
  </si>
  <si>
    <t>"frézink, odkup zhotovitelem, bez poplatku" (0,5+3,687+113,817+162,596)*9</t>
  </si>
  <si>
    <t>117</t>
  </si>
  <si>
    <t>997221561</t>
  </si>
  <si>
    <t>Vodorovná doprava suti bez naložení, ale se složením a s hrubým urovnáním z kusových materiálů, na vzdálenost do 1 km</t>
  </si>
  <si>
    <t>923314775</t>
  </si>
  <si>
    <t>https://podminky.urs.cz/item/CS_URS_2026_01/997221561</t>
  </si>
  <si>
    <t>"beton na recyklační skládku" 9,696+176,235+0,552+8,795+0,164+191,3*(0,29-0,125)+(35,03-12,1)*0,132</t>
  </si>
  <si>
    <t>"asfalt, odkup zhotovitelem, bez poplatku" 15,104+43,501</t>
  </si>
  <si>
    <t>"kam. obruby na skládku Technických služeb města, bez poplatku" 191,3*0,125</t>
  </si>
  <si>
    <t>118</t>
  </si>
  <si>
    <t>997221569</t>
  </si>
  <si>
    <t>Vodorovná doprava suti bez naložení, ale se složením a s hrubým urovnáním z kusových materiálů, na vzdálenost Příplatek k ceně za každý další započatý 1 km přes 1 km</t>
  </si>
  <si>
    <t>2059014810</t>
  </si>
  <si>
    <t>https://podminky.urs.cz/item/CS_URS_2026_01/997221569</t>
  </si>
  <si>
    <t>"beton na recyklační skládku" (9,696+176,235+0,552+8,795+0,164+191,3*(0,29-0,125)+(35,03-12,1)*0,132)*9</t>
  </si>
  <si>
    <t>"asfalt, odkup zhotovitelem, bez poplatku" (15,104+43,501)*9</t>
  </si>
  <si>
    <t>"kam. obruby na skládku Technických služeb města, bez poplatku" (191,3*0,125)</t>
  </si>
  <si>
    <t>119</t>
  </si>
  <si>
    <t>997221611</t>
  </si>
  <si>
    <t>Nakládání na dopravní prostředky pro vodorovnou dopravu suti</t>
  </si>
  <si>
    <t>-1953440922</t>
  </si>
  <si>
    <t>https://podminky.urs.cz/item/CS_URS_2026_01/997221611</t>
  </si>
  <si>
    <t>"kam. obruby pro odvoz na skládku Technických služeb města" 191,3*0,125</t>
  </si>
  <si>
    <t>120</t>
  </si>
  <si>
    <t>997221861</t>
  </si>
  <si>
    <t>Poplatek za předání stavebního odpadu recyklačnímu zařízení z prostého betonu zatříděného do Katalogu odpadů pod kódem 17 01 01</t>
  </si>
  <si>
    <t>1790732124</t>
  </si>
  <si>
    <t>https://podminky.urs.cz/item/CS_URS_2026_01/997221861</t>
  </si>
  <si>
    <t>9,696+176,235+0,552+8,795+0,164+191,3*(0,29-0,125)+(35,03-12,1)*0,132</t>
  </si>
  <si>
    <t>121</t>
  </si>
  <si>
    <t>997221873</t>
  </si>
  <si>
    <t>Poplatek za předání stavebního odpadu recyklačnímu zařízení zeminy a kamení zatříděného do Katalogu odpadů pod kódem 17 05 04</t>
  </si>
  <si>
    <t>1708438982</t>
  </si>
  <si>
    <t>https://podminky.urs.cz/item/CS_URS_2026_01/997221873</t>
  </si>
  <si>
    <t>35,03*(0,26-0,132)+59,815+4,289</t>
  </si>
  <si>
    <t>998</t>
  </si>
  <si>
    <t>Přesun hmot</t>
  </si>
  <si>
    <t>122</t>
  </si>
  <si>
    <t>998223011</t>
  </si>
  <si>
    <t>Přesun hmot pro pozemní komunikace s krytem dlážděným dopravní vzdálenost do 200 m jakékoliv délky objektu</t>
  </si>
  <si>
    <t>1987018728</t>
  </si>
  <si>
    <t>https://podminky.urs.cz/item/CS_URS_2026_01/998223011</t>
  </si>
  <si>
    <t>PSV</t>
  </si>
  <si>
    <t>Práce a dodávky PSV</t>
  </si>
  <si>
    <t>721</t>
  </si>
  <si>
    <t>Zdravotechnika - vnitřní kanalizace</t>
  </si>
  <si>
    <t>123</t>
  </si>
  <si>
    <t>721242106</t>
  </si>
  <si>
    <t>Lapače střešních splavenin polypropylenové (PP) se svislým odtokem DN 125</t>
  </si>
  <si>
    <t>-1553035302</t>
  </si>
  <si>
    <t>https://podminky.urs.cz/item/CS_URS_2026_01/721242106</t>
  </si>
  <si>
    <t>Poznámka k položce:_x000D_
vč. napojení na stávající přípojky</t>
  </si>
  <si>
    <t>124</t>
  </si>
  <si>
    <t>721242803</t>
  </si>
  <si>
    <t>Demontáž lapačů střešních splavenin DN 110</t>
  </si>
  <si>
    <t>-906641923</t>
  </si>
  <si>
    <t>https://podminky.urs.cz/item/CS_URS_2026_01/721242803</t>
  </si>
  <si>
    <t>764</t>
  </si>
  <si>
    <t>Konstrukce klempířské</t>
  </si>
  <si>
    <t>125</t>
  </si>
  <si>
    <t>764004863.R</t>
  </si>
  <si>
    <t>Úprava svodu (seříznutí délky)</t>
  </si>
  <si>
    <t>-1433702899</t>
  </si>
  <si>
    <t>Poznámka k položce:_x000D_
přesná úprava bude stanovena na místě</t>
  </si>
  <si>
    <t>767</t>
  </si>
  <si>
    <t>Konstrukce zámečnické</t>
  </si>
  <si>
    <t>126</t>
  </si>
  <si>
    <t>767531121</t>
  </si>
  <si>
    <t>Montáž vstupních čisticích zón z rohoží osazení rámu mosazného nebo hliníkového zapuštěného z L profilů</t>
  </si>
  <si>
    <t>-1873656584</t>
  </si>
  <si>
    <t>https://podminky.urs.cz/item/CS_URS_2026_01/767531121</t>
  </si>
  <si>
    <t>(0,7+0,7+0,4+0,4)*2</t>
  </si>
  <si>
    <t>127</t>
  </si>
  <si>
    <t>69752160</t>
  </si>
  <si>
    <t>rám pro zapuštění profil L-30/30 25/25 20/30 15/30-Al</t>
  </si>
  <si>
    <t>1407804981</t>
  </si>
  <si>
    <t>Poznámka k položce:_x000D_
přesný typ rámu bude vybrán s mříží</t>
  </si>
  <si>
    <t>4,4</t>
  </si>
  <si>
    <t>4,4*1,1 "Přepočtené koeficientem množství</t>
  </si>
  <si>
    <t>128</t>
  </si>
  <si>
    <t>767531211</t>
  </si>
  <si>
    <t>Montáž vstupních čisticích zón z rohoží kovových nebo plastových plochy do 0,5 m2</t>
  </si>
  <si>
    <t>1385652540</t>
  </si>
  <si>
    <t>https://podminky.urs.cz/item/CS_URS_2026_01/767531211</t>
  </si>
  <si>
    <t>129</t>
  </si>
  <si>
    <t>69752035</t>
  </si>
  <si>
    <t>rohož vstupní samonosná kovová - škrabák v 20mm</t>
  </si>
  <si>
    <t>1288541468</t>
  </si>
  <si>
    <t>Poznámka k položce:_x000D_
rozměr a typ bude dle PD</t>
  </si>
  <si>
    <t>2*(0,4*0,7)</t>
  </si>
  <si>
    <t>0,56*1,1 "Přepočtené koeficientem množství</t>
  </si>
  <si>
    <t>SO101s - SANACE</t>
  </si>
  <si>
    <t>-1805203758</t>
  </si>
  <si>
    <t>696,6*0,3</t>
  </si>
  <si>
    <t>404535210</t>
  </si>
  <si>
    <t>1519934794</t>
  </si>
  <si>
    <t>208,98*1,8 "Přepočtené koeficientem množství</t>
  </si>
  <si>
    <t>1936290394</t>
  </si>
  <si>
    <t>"urovnání parapláně" 696,6</t>
  </si>
  <si>
    <t>564951313</t>
  </si>
  <si>
    <t>Podklad nebo podsyp z betonového recyklátu s rozprostřením a zhutněním plochy přes 100 m2, po zhutnění tl. 150 mm</t>
  </si>
  <si>
    <t>1480666581</t>
  </si>
  <si>
    <t>https://podminky.urs.cz/item/CS_URS_2026_01/564951313</t>
  </si>
  <si>
    <t>"2 vrstvy, tl. celkem 300 mm" 696,6*2</t>
  </si>
  <si>
    <t>919726122</t>
  </si>
  <si>
    <t>Geotextilie netkaná pro ochranu, separaci nebo filtraci měrná hmotnost přes 200 do 300 g/m2</t>
  </si>
  <si>
    <t>210551376</t>
  </si>
  <si>
    <t>https://podminky.urs.cz/item/CS_URS_2026_01/919726122</t>
  </si>
  <si>
    <t>696,6*1,1</t>
  </si>
  <si>
    <t>998225111</t>
  </si>
  <si>
    <t>Přesun hmot pro komunikace s krytem z kameniva, monolitickým betonovým nebo živičným dopravní vzdálenost do 200 m jakékoliv délky objektu</t>
  </si>
  <si>
    <t>1758345172</t>
  </si>
  <si>
    <t>https://podminky.urs.cz/item/CS_URS_2026_01/998225111</t>
  </si>
  <si>
    <t>SO401 - VEŘEJNÉ OSVĚTLENÍ</t>
  </si>
  <si>
    <t>11 - Přípravné a přidružené práce</t>
  </si>
  <si>
    <t>56 - Podkladní vrstvy komunikací, letišť a ploch</t>
  </si>
  <si>
    <t>59 - Kryty pozemních komunikací, letišť a ploch dlážděných (předlažby)</t>
  </si>
  <si>
    <t>91 - Doplňující konstrukce a práce na pozemních komunikacích a zpevněných plochách</t>
  </si>
  <si>
    <t>M21 - Elektromontáže</t>
  </si>
  <si>
    <t>M22 - Montáže sdělovací a zabezpečovací techniky</t>
  </si>
  <si>
    <t>M46 - Zemní práce při montážích</t>
  </si>
  <si>
    <t>M65 - Elektroinstalace</t>
  </si>
  <si>
    <t>16 - Přemístění výkopku</t>
  </si>
  <si>
    <t>19 - Hloubení pro podzemní stěny, ražení a hloubení důlní</t>
  </si>
  <si>
    <t>S - Přesuny sutí</t>
  </si>
  <si>
    <t>VORN - Vedlejší a ostatní rozpočtové náklady</t>
  </si>
  <si>
    <t>01VRN - Průzkumy, geodetické a projektové práce</t>
  </si>
  <si>
    <t>03VRN - Zařízení staveniště</t>
  </si>
  <si>
    <t>04VRN - Inženýrské činnosti</t>
  </si>
  <si>
    <t>07VRN - Provozní vlivy</t>
  </si>
  <si>
    <t>Přípravné a přidružené práce</t>
  </si>
  <si>
    <t>113106231R00</t>
  </si>
  <si>
    <t>Rozebrání dlažeb ze zámkové dlažby v kamenivu</t>
  </si>
  <si>
    <t>113107530R00</t>
  </si>
  <si>
    <t>Odstranění podkladu pl. 50 m2,kam.drcené tl.30 cm</t>
  </si>
  <si>
    <t>Podkladní vrstvy komunikací, letišť a ploch</t>
  </si>
  <si>
    <t>564811111R00</t>
  </si>
  <si>
    <t>Podklad ze štěrkodrti po zhutnění tloušťky 5 cm</t>
  </si>
  <si>
    <t>564782111R00</t>
  </si>
  <si>
    <t>Podklad z kam.drceného 32-63 po zhutnění 30 cm</t>
  </si>
  <si>
    <t>Kryty pozemních komunikací, letišť a ploch dlážděných (předlažby)</t>
  </si>
  <si>
    <t>596215041R00</t>
  </si>
  <si>
    <t>Kladení zámkové dlažby tl. 8 cm do drtě tl. 5 cm</t>
  </si>
  <si>
    <t>Doplňující konstrukce a práce na pozemních komunikacích a zpevněných plochách</t>
  </si>
  <si>
    <t>917931132R00</t>
  </si>
  <si>
    <t>Osazení přídlažby,kostka malá</t>
  </si>
  <si>
    <t>58380056</t>
  </si>
  <si>
    <t>Mozaika dlažební žulová štípaná 40 až 60 mm</t>
  </si>
  <si>
    <t>M21</t>
  </si>
  <si>
    <t>Elektromontáže</t>
  </si>
  <si>
    <t>210202115R00</t>
  </si>
  <si>
    <t>Svítidlo veřejného osvětlení parkové</t>
  </si>
  <si>
    <t>348360222</t>
  </si>
  <si>
    <t>Svítidlo Guida-S-30W-2770</t>
  </si>
  <si>
    <t>210204002R00</t>
  </si>
  <si>
    <t>Stožár osvětlovací sadový - ocelový</t>
  </si>
  <si>
    <t>316735704</t>
  </si>
  <si>
    <t>Stožár TS-6 3° atyp. 159/89/60 vč.TPU nástřiku</t>
  </si>
  <si>
    <t>210204201R00</t>
  </si>
  <si>
    <t>Elektrovýzbroj stožáru pro 1 okruh</t>
  </si>
  <si>
    <t>31678610.A</t>
  </si>
  <si>
    <t>Stožárová rozvodnice SR 481/721 /E27 UN</t>
  </si>
  <si>
    <t>34111032</t>
  </si>
  <si>
    <t>Kabel silový s Cu jádrem 750 V CYKY 3 C x 1,5 mm2</t>
  </si>
  <si>
    <t>210010123R00</t>
  </si>
  <si>
    <t>Trubka ochranná z PE, uložená volně, DN do 47 mm</t>
  </si>
  <si>
    <t>3457114701</t>
  </si>
  <si>
    <t>Trubka kabelová chránička KOPOFLEX KF 09050</t>
  </si>
  <si>
    <t>210220022R00</t>
  </si>
  <si>
    <t>Vedení uzemňovací v zemi FeZn, D 8 - 10 mm</t>
  </si>
  <si>
    <t>156112270000</t>
  </si>
  <si>
    <t>Drát ocelový pozinkovaný 426406  D 10 mm</t>
  </si>
  <si>
    <t>210220301R00</t>
  </si>
  <si>
    <t>Svorka hromosvodová do 2 šroubů /SS, SZ, SO/</t>
  </si>
  <si>
    <t>35441885</t>
  </si>
  <si>
    <t>Svorka spojovací SS pro lano d 8-10 mm</t>
  </si>
  <si>
    <t>35441895</t>
  </si>
  <si>
    <t>Svorka připojovací SP  kovových částí d 6-12 mm</t>
  </si>
  <si>
    <t>210810013R00</t>
  </si>
  <si>
    <t>Kabel CYKY-m 750 V 4 x 10 mm2 volně uložený</t>
  </si>
  <si>
    <t>34111076</t>
  </si>
  <si>
    <t>Kabel silový s Cu jádrem 750 V CYKY 4 x10 mm2</t>
  </si>
  <si>
    <t>210100251R00</t>
  </si>
  <si>
    <t>Ukončení celoplast. kabelů zákl./pás.do 4x10 mm2</t>
  </si>
  <si>
    <t>210100001R00</t>
  </si>
  <si>
    <t>Ukončení vodičů v rozvaděči + zapojení do 2,5 mm2</t>
  </si>
  <si>
    <t>210100003R00</t>
  </si>
  <si>
    <t>Ukončení vodičů v rozvaděči + zapojení do 16 mm2</t>
  </si>
  <si>
    <t>210102101R00</t>
  </si>
  <si>
    <t>Spojka gelová 4x25 mm2</t>
  </si>
  <si>
    <t>35435475</t>
  </si>
  <si>
    <t>ETELEC Spojka SHARK 525 WS gelová se svorkovnicí</t>
  </si>
  <si>
    <t>M22</t>
  </si>
  <si>
    <t>Montáže sdělovací a zabezpečovací techniky</t>
  </si>
  <si>
    <t>220890301R00</t>
  </si>
  <si>
    <t>Oživení, zapojení</t>
  </si>
  <si>
    <t>hod.</t>
  </si>
  <si>
    <t>220890202R00</t>
  </si>
  <si>
    <t>Revize</t>
  </si>
  <si>
    <t>M46</t>
  </si>
  <si>
    <t>Zemní práce při montážích</t>
  </si>
  <si>
    <t>460050704R00</t>
  </si>
  <si>
    <t>Jáma do 2 m3 pro stožár veř.osvětlení, hor.4</t>
  </si>
  <si>
    <t>460100023R00</t>
  </si>
  <si>
    <t>Pouzdrový základ 300x1500 mm v ose trasy kab.</t>
  </si>
  <si>
    <t>59221628</t>
  </si>
  <si>
    <t>Trouba betonová přímá TBP Q 300/1000/36 mm</t>
  </si>
  <si>
    <t>58922205</t>
  </si>
  <si>
    <t>Beton C 12/15</t>
  </si>
  <si>
    <t>58337320</t>
  </si>
  <si>
    <t>Štěrkopísek frakce 4-8 C</t>
  </si>
  <si>
    <t>460200164R00</t>
  </si>
  <si>
    <t>Výkop kabelové rýhy 35/80 cm hor.4</t>
  </si>
  <si>
    <t>460420018R00</t>
  </si>
  <si>
    <t>Zřízení kabelového lože v rýze š.do 35 cm z písku</t>
  </si>
  <si>
    <t>58330002.A</t>
  </si>
  <si>
    <t>Štěrkopísek k zásypu 0-4</t>
  </si>
  <si>
    <t>460490012R00</t>
  </si>
  <si>
    <t>Zakrytí kabelu výstražnou folií PVC, šířka 33 cm</t>
  </si>
  <si>
    <t>673909992034</t>
  </si>
  <si>
    <t>Fólie výstražná šířka 34 cm červená</t>
  </si>
  <si>
    <t>460560164R00</t>
  </si>
  <si>
    <t>Zához rýhy 35/80 cm, hornina třídy 4</t>
  </si>
  <si>
    <t>979084113R00</t>
  </si>
  <si>
    <t>Vodorovná doprava hmot po suchu do 1000 m</t>
  </si>
  <si>
    <t>979084119R00</t>
  </si>
  <si>
    <t>Příplatek k přesunu hmot za každých dalších 1000 m</t>
  </si>
  <si>
    <t>460080101R00</t>
  </si>
  <si>
    <t>Rozbourání betonového základu</t>
  </si>
  <si>
    <t>M65</t>
  </si>
  <si>
    <t>Elektroinstalace</t>
  </si>
  <si>
    <t>650106461R00</t>
  </si>
  <si>
    <t>Demontáž elektrovýzbroje stožáru pro 1 okruh</t>
  </si>
  <si>
    <t>650106121R00</t>
  </si>
  <si>
    <t>Demontáž svítidla veřejného osvětlení na výložník</t>
  </si>
  <si>
    <t>650106211R00</t>
  </si>
  <si>
    <t>Demontáž sadového osvětlovacího stožáru - betonový</t>
  </si>
  <si>
    <t>Přemístění výkopku</t>
  </si>
  <si>
    <t>162301102R00</t>
  </si>
  <si>
    <t>Vodorovné přemístění výkopku z hor.1-4 do 1000 m</t>
  </si>
  <si>
    <t>162701109R00</t>
  </si>
  <si>
    <t>Příplatek k vod. přemístění hor.1-4 za další 1 km</t>
  </si>
  <si>
    <t>Hloubení pro podzemní stěny, ražení a hloubení důlní</t>
  </si>
  <si>
    <t>199000005R00</t>
  </si>
  <si>
    <t>Poplatek za skládku zeminy 1- 4</t>
  </si>
  <si>
    <t>S</t>
  </si>
  <si>
    <t>Přesuny sutí</t>
  </si>
  <si>
    <t>979082213R00</t>
  </si>
  <si>
    <t>Vodorovná doprava suti po suchu do 1 km</t>
  </si>
  <si>
    <t>979082219R00</t>
  </si>
  <si>
    <t>Příplatek za dopravu suti po suchu za další 1 km</t>
  </si>
  <si>
    <t>979990108R00</t>
  </si>
  <si>
    <t>Poplatek za skládku suti</t>
  </si>
  <si>
    <t>VORN</t>
  </si>
  <si>
    <t>Vedlejší a ostatní rozpočtové náklady</t>
  </si>
  <si>
    <t>01VRN</t>
  </si>
  <si>
    <t>Průzkumy, geodetické a projektové práce</t>
  </si>
  <si>
    <t>012002VRN</t>
  </si>
  <si>
    <t>Geodetické práce</t>
  </si>
  <si>
    <t>Soubor</t>
  </si>
  <si>
    <t>03VRN</t>
  </si>
  <si>
    <t>Zařízení staveniště</t>
  </si>
  <si>
    <t>031002VRN</t>
  </si>
  <si>
    <t>Přípravné práce</t>
  </si>
  <si>
    <t>04VRN</t>
  </si>
  <si>
    <t>Inženýrské činnosti</t>
  </si>
  <si>
    <t>040001VRN</t>
  </si>
  <si>
    <t>045002VRN</t>
  </si>
  <si>
    <t>Koordinační činnost zhotovitele</t>
  </si>
  <si>
    <t>043002VRN</t>
  </si>
  <si>
    <t>Dokumentace skutečného provedení</t>
  </si>
  <si>
    <t>07VRN</t>
  </si>
  <si>
    <t>Provozní vlivy</t>
  </si>
  <si>
    <t>072002VRN</t>
  </si>
  <si>
    <t>Silniční provoz - DIO, DIR a dopravní značení</t>
  </si>
  <si>
    <t>075002VRN</t>
  </si>
  <si>
    <t>Vytyčení inženýrských sítí</t>
  </si>
  <si>
    <t>SO801 - Vedlejší rozpočtové náklady SO101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</si>
  <si>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</si>
  <si>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</si>
  <si>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</si>
  <si>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</si>
  <si>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</si>
  <si>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</si>
  <si>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</si>
  <si>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</si>
  <si>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012164000</t>
  </si>
  <si>
    <t>Vytyčení a zaměření inženýrských sítí</t>
  </si>
  <si>
    <t>kpl</t>
  </si>
  <si>
    <t>1024</t>
  </si>
  <si>
    <t>-1903007616</t>
  </si>
  <si>
    <t>https://podminky.urs.cz/item/CS_URS_2026_01/012164000</t>
  </si>
  <si>
    <t>Poznámka k položce:_x000D_
Položka zahrnuje veškeré náklady nutné pro Zajištění inženýrských sítí během realizace stavby dle požadavku správců. Nutné vytyčení všech podzemních sítí s protokolárním zápisem příslušných správců. Přesnou polohu podzemních vedení ověřit ručně kopanými sondami. Podzemní sdělovací kabely, elektrické vedení, odvodňovací potrubí, vodovod, v trase příčné přechody. Přechody nutno ochránit. Zajištění stavby proti škodě na okolních pozemcích a objektech.</t>
  </si>
  <si>
    <t>012303000</t>
  </si>
  <si>
    <t>Geodetická činnost v průběhu provádění stavebních prací (geodet zhotovitele stavby) včetně vytyčení stavby a skutečného zjištění průběhu inženýrských sítí.</t>
  </si>
  <si>
    <t>-992892419</t>
  </si>
  <si>
    <t>https://podminky.urs.cz/item/CS_URS_2026_01/012303000</t>
  </si>
  <si>
    <t>Poznámka k položce:_x000D_
Součástí je vybudování potřebné vytyčovací sítě. _x000D_
Zajištění inženýrských sítí během realizace stavby dle požadavku správců. Nutné vytyčení všech podzemních sítí s protokolárním zápisem příslušných správců. Přesnou polohu podzemních vedení ověřit ručně kopanými sondami. Podzemní plynovod, sdělovací kabely, elektrické vedení , vodovod, v trase příčné přechody. Přechody nutno ochránit. Zajištění stavby proti škodě na okolních pozemcích a objektech.</t>
  </si>
  <si>
    <t>012403000</t>
  </si>
  <si>
    <t>Zeměměřičské práce po výstavbě (GAD DTM)</t>
  </si>
  <si>
    <t>-1043346262</t>
  </si>
  <si>
    <t>https://podminky.urs.cz/item/CS_URS_2026_01/012403000</t>
  </si>
  <si>
    <t>Poznámka k položce:_x000D_
Položka zahrnuje mimo jiné:_x000D_
- přípravu podkladů, určení pevného měřického bodu pro mapování 1:500, technická nivelace, zaměření a zpracování mapy M1:500, digitální model terénu pro měřítko 1:500, předání zaměření skutečného stavu potřebných dat v tzv. jednotném výměnném formátu (JVF - dle specifik Vyhlášky o DTM 393/2020 Sb. Vyhláška o digitální technické mapě kraje</t>
  </si>
  <si>
    <t>012414000</t>
  </si>
  <si>
    <t>Geometrický plán</t>
  </si>
  <si>
    <t>737641724</t>
  </si>
  <si>
    <t>https://podminky.urs.cz/item/CS_URS_2026_01/012414000</t>
  </si>
  <si>
    <t>Poznámka k položce:_x000D_
Zajištění geometrických plánů skutečného provedení objektů a inženýrských sítí  a geometrických plánů věcných břemen v požadovaném formátu s hranicemi pozemků jako podklad pro vklad do katastrální mapy pro evidenci změn na katastrálním úřadu. Tato dokumentace bude potvrzena příslušným katastrálním úřadem a předána v elektronické i v papírové podobě v počtu paré dle smlouvy._x000D_
položka zahrnuje:       _x000D_
- přípravu podkladů, vyhotovení žádosti pro vklad na katastrální úřad_x000D_
- polní práce spojené s vyhotovením geometrického plánu_x000D_
- výpočetní a grafické kancelářské práce_x000D_
- úřední ověření výsledného elaborátu_x000D_
- schválení návrhu vkladu do katastru nemovitostí příslušným katastrálním úřadem</t>
  </si>
  <si>
    <t>013244000</t>
  </si>
  <si>
    <t>Realizační dokumentace</t>
  </si>
  <si>
    <t>981894256</t>
  </si>
  <si>
    <t>https://podminky.urs.cz/item/CS_URS_2026_01/013244000</t>
  </si>
  <si>
    <t>013254000</t>
  </si>
  <si>
    <t>Dokumentace skutečného provedení stavby</t>
  </si>
  <si>
    <t>-1781819741</t>
  </si>
  <si>
    <t>https://podminky.urs.cz/item/CS_URS_2026_01/013254000</t>
  </si>
  <si>
    <t>013274000</t>
  </si>
  <si>
    <t>Pasportizace objektu před započetím prací</t>
  </si>
  <si>
    <t>618622605</t>
  </si>
  <si>
    <t>https://podminky.urs.cz/item/CS_URS_2026_01/013274000</t>
  </si>
  <si>
    <t>Poznámka k položce:_x000D_
Pasportizace komunikací, zeleně a  staveb dotčených výstavbou, které nejsou majetkem investora vč.okolní vzrostlé zeleně</t>
  </si>
  <si>
    <t>013284000</t>
  </si>
  <si>
    <t>Pasportizace objektu po provedení prací</t>
  </si>
  <si>
    <t>-1431540231</t>
  </si>
  <si>
    <t>https://podminky.urs.cz/item/CS_URS_2026_01/013284000</t>
  </si>
  <si>
    <t>VRN3</t>
  </si>
  <si>
    <t>030001000</t>
  </si>
  <si>
    <t>-2136472053</t>
  </si>
  <si>
    <t>https://podminky.urs.cz/item/CS_URS_2026_01/030001000</t>
  </si>
  <si>
    <t>Poznámka k položce:_x000D_
Kompletní zařízení staveniště pro celou stavbu  včetně zajištění potřebných povolení a rozhodnutí.   _x000D_
Položka zahrnuje náklady spojené se staveništními komunikacemi, vstupem a vjezdem na staveniště, nasvětlení výkopů a lávky přes výkopy,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pracoviště.Poplatky a náklady za spotřebované energie, plyn a vodu atd. v době výstavby až do předání díla.Zajištění údržby veřejných komunikací a komunikací pro pěší v průběhu celé stavby, včetně případné zimní údržby, přesunu popelnic od domů na hranici stavby a zpět po svozu odpadu -1x týdně.</t>
  </si>
  <si>
    <t>034303000</t>
  </si>
  <si>
    <t>Dopravní značení na staveništi</t>
  </si>
  <si>
    <t>1322363314</t>
  </si>
  <si>
    <t>https://podminky.urs.cz/item/CS_URS_2026_01/034303000</t>
  </si>
  <si>
    <t>VRN4</t>
  </si>
  <si>
    <t>Inženýrská činnost</t>
  </si>
  <si>
    <t>041903000.1</t>
  </si>
  <si>
    <t>Geotechnický dozor</t>
  </si>
  <si>
    <t>hod</t>
  </si>
  <si>
    <t>1545510171</t>
  </si>
  <si>
    <t>043002000</t>
  </si>
  <si>
    <t>Zkoušky a ostatní měření</t>
  </si>
  <si>
    <t>-1442397267</t>
  </si>
  <si>
    <t>https://podminky.urs.cz/item/CS_URS_2026_01/043002000</t>
  </si>
  <si>
    <t>Poznámka k položce:_x000D_
všechny potřebné zkoušky a měření v rámci stavby</t>
  </si>
  <si>
    <t>043154000</t>
  </si>
  <si>
    <t>Zkoušky hutnicí</t>
  </si>
  <si>
    <t>-1448730088</t>
  </si>
  <si>
    <t>https://podminky.urs.cz/item/CS_URS_2026_01/043154000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</si>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</sst>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274313611" TargetMode="External"/><Relationship Id="rId21" Type="http://schemas.openxmlformats.org/officeDocument/2006/relationships/hyperlink" Target="https://podminky.urs.cz/item/CS_URS_2026_01/183402121" TargetMode="External"/><Relationship Id="rId34" Type="http://schemas.openxmlformats.org/officeDocument/2006/relationships/hyperlink" Target="https://podminky.urs.cz/item/CS_URS_2026_01/564861114" TargetMode="External"/><Relationship Id="rId42" Type="http://schemas.openxmlformats.org/officeDocument/2006/relationships/hyperlink" Target="https://podminky.urs.cz/item/CS_URS_2026_01/596212210" TargetMode="External"/><Relationship Id="rId47" Type="http://schemas.openxmlformats.org/officeDocument/2006/relationships/hyperlink" Target="https://podminky.urs.cz/item/CS_URS_2026_01/871313121" TargetMode="External"/><Relationship Id="rId50" Type="http://schemas.openxmlformats.org/officeDocument/2006/relationships/hyperlink" Target="https://podminky.urs.cz/item/CS_URS_2026_01/895941314" TargetMode="External"/><Relationship Id="rId55" Type="http://schemas.openxmlformats.org/officeDocument/2006/relationships/hyperlink" Target="https://podminky.urs.cz/item/CS_URS_2026_01/899203211" TargetMode="External"/><Relationship Id="rId63" Type="http://schemas.openxmlformats.org/officeDocument/2006/relationships/hyperlink" Target="https://podminky.urs.cz/item/CS_URS_2026_01/916241113" TargetMode="External"/><Relationship Id="rId68" Type="http://schemas.openxmlformats.org/officeDocument/2006/relationships/hyperlink" Target="https://podminky.urs.cz/item/CS_URS_2026_01/919735113" TargetMode="External"/><Relationship Id="rId76" Type="http://schemas.openxmlformats.org/officeDocument/2006/relationships/hyperlink" Target="https://podminky.urs.cz/item/CS_URS_2026_01/113107182" TargetMode="External"/><Relationship Id="rId84" Type="http://schemas.openxmlformats.org/officeDocument/2006/relationships/hyperlink" Target="https://podminky.urs.cz/item/CS_URS_2026_01/113202111" TargetMode="External"/><Relationship Id="rId89" Type="http://schemas.openxmlformats.org/officeDocument/2006/relationships/hyperlink" Target="https://podminky.urs.cz/item/CS_URS_2026_01/997221559" TargetMode="External"/><Relationship Id="rId97" Type="http://schemas.openxmlformats.org/officeDocument/2006/relationships/hyperlink" Target="https://podminky.urs.cz/item/CS_URS_2026_01/721242803" TargetMode="External"/><Relationship Id="rId7" Type="http://schemas.openxmlformats.org/officeDocument/2006/relationships/hyperlink" Target="https://podminky.urs.cz/item/CS_URS_2026_01/151101102" TargetMode="External"/><Relationship Id="rId71" Type="http://schemas.openxmlformats.org/officeDocument/2006/relationships/hyperlink" Target="https://podminky.urs.cz/item/CS_URS_2026_01/979054451" TargetMode="External"/><Relationship Id="rId92" Type="http://schemas.openxmlformats.org/officeDocument/2006/relationships/hyperlink" Target="https://podminky.urs.cz/item/CS_URS_2026_01/997221611" TargetMode="External"/><Relationship Id="rId2" Type="http://schemas.openxmlformats.org/officeDocument/2006/relationships/hyperlink" Target="https://podminky.urs.cz/item/CS_URS_2026_01/122211101" TargetMode="External"/><Relationship Id="rId16" Type="http://schemas.openxmlformats.org/officeDocument/2006/relationships/hyperlink" Target="https://podminky.urs.cz/item/CS_URS_2026_01/175151101" TargetMode="External"/><Relationship Id="rId29" Type="http://schemas.openxmlformats.org/officeDocument/2006/relationships/hyperlink" Target="https://podminky.urs.cz/item/CS_URS_2026_01/451573111" TargetMode="External"/><Relationship Id="rId11" Type="http://schemas.openxmlformats.org/officeDocument/2006/relationships/hyperlink" Target="https://podminky.urs.cz/item/CS_URS_2026_01/162751117" TargetMode="External"/><Relationship Id="rId24" Type="http://schemas.openxmlformats.org/officeDocument/2006/relationships/hyperlink" Target="https://podminky.urs.cz/item/CS_URS_2026_01/211971121" TargetMode="External"/><Relationship Id="rId32" Type="http://schemas.openxmlformats.org/officeDocument/2006/relationships/hyperlink" Target="https://podminky.urs.cz/item/CS_URS_2026_01/564861012" TargetMode="External"/><Relationship Id="rId37" Type="http://schemas.openxmlformats.org/officeDocument/2006/relationships/hyperlink" Target="https://podminky.urs.cz/item/CS_URS_2026_01/573191111" TargetMode="External"/><Relationship Id="rId40" Type="http://schemas.openxmlformats.org/officeDocument/2006/relationships/hyperlink" Target="https://podminky.urs.cz/item/CS_URS_2026_01/591211112" TargetMode="External"/><Relationship Id="rId45" Type="http://schemas.openxmlformats.org/officeDocument/2006/relationships/hyperlink" Target="https://podminky.urs.cz/item/CS_URS_2026_01/622326121" TargetMode="External"/><Relationship Id="rId53" Type="http://schemas.openxmlformats.org/officeDocument/2006/relationships/hyperlink" Target="https://podminky.urs.cz/item/CS_URS_2026_01/899132111" TargetMode="External"/><Relationship Id="rId58" Type="http://schemas.openxmlformats.org/officeDocument/2006/relationships/hyperlink" Target="https://podminky.urs.cz/item/CS_URS_2026_01/914111111" TargetMode="External"/><Relationship Id="rId66" Type="http://schemas.openxmlformats.org/officeDocument/2006/relationships/hyperlink" Target="https://podminky.urs.cz/item/CS_URS_2026_01/919735111" TargetMode="External"/><Relationship Id="rId74" Type="http://schemas.openxmlformats.org/officeDocument/2006/relationships/hyperlink" Target="https://podminky.urs.cz/item/CS_URS_2026_01/113107172" TargetMode="External"/><Relationship Id="rId79" Type="http://schemas.openxmlformats.org/officeDocument/2006/relationships/hyperlink" Target="https://podminky.urs.cz/item/CS_URS_2026_01/113154512" TargetMode="External"/><Relationship Id="rId87" Type="http://schemas.openxmlformats.org/officeDocument/2006/relationships/hyperlink" Target="https://podminky.urs.cz/item/CS_URS_2026_01/966006211" TargetMode="External"/><Relationship Id="rId5" Type="http://schemas.openxmlformats.org/officeDocument/2006/relationships/hyperlink" Target="https://podminky.urs.cz/item/CS_URS_2026_01/132254201" TargetMode="External"/><Relationship Id="rId61" Type="http://schemas.openxmlformats.org/officeDocument/2006/relationships/hyperlink" Target="https://podminky.urs.cz/item/CS_URS_2026_01/916111123" TargetMode="External"/><Relationship Id="rId82" Type="http://schemas.openxmlformats.org/officeDocument/2006/relationships/hyperlink" Target="https://podminky.urs.cz/item/CS_URS_2026_01/113154538" TargetMode="External"/><Relationship Id="rId90" Type="http://schemas.openxmlformats.org/officeDocument/2006/relationships/hyperlink" Target="https://podminky.urs.cz/item/CS_URS_2026_01/997221561" TargetMode="External"/><Relationship Id="rId95" Type="http://schemas.openxmlformats.org/officeDocument/2006/relationships/hyperlink" Target="https://podminky.urs.cz/item/CS_URS_2026_01/998223011" TargetMode="External"/><Relationship Id="rId19" Type="http://schemas.openxmlformats.org/officeDocument/2006/relationships/hyperlink" Target="https://podminky.urs.cz/item/CS_URS_2026_01/181411131" TargetMode="External"/><Relationship Id="rId14" Type="http://schemas.openxmlformats.org/officeDocument/2006/relationships/hyperlink" Target="https://podminky.urs.cz/item/CS_URS_2026_01/174151101" TargetMode="External"/><Relationship Id="rId22" Type="http://schemas.openxmlformats.org/officeDocument/2006/relationships/hyperlink" Target="https://podminky.urs.cz/item/CS_URS_2026_01/184813511" TargetMode="External"/><Relationship Id="rId27" Type="http://schemas.openxmlformats.org/officeDocument/2006/relationships/hyperlink" Target="https://podminky.urs.cz/item/CS_URS_2026_01/279113140" TargetMode="External"/><Relationship Id="rId30" Type="http://schemas.openxmlformats.org/officeDocument/2006/relationships/hyperlink" Target="https://podminky.urs.cz/item/CS_URS_2026_01/452311141" TargetMode="External"/><Relationship Id="rId35" Type="http://schemas.openxmlformats.org/officeDocument/2006/relationships/hyperlink" Target="https://podminky.urs.cz/item/CS_URS_2026_01/564952111" TargetMode="External"/><Relationship Id="rId43" Type="http://schemas.openxmlformats.org/officeDocument/2006/relationships/hyperlink" Target="https://podminky.urs.cz/item/CS_URS_2026_01/596212211" TargetMode="External"/><Relationship Id="rId48" Type="http://schemas.openxmlformats.org/officeDocument/2006/relationships/hyperlink" Target="https://podminky.urs.cz/item/CS_URS_2026_01/890411851" TargetMode="External"/><Relationship Id="rId56" Type="http://schemas.openxmlformats.org/officeDocument/2006/relationships/hyperlink" Target="https://podminky.urs.cz/item/CS_URS_2026_01/899204112" TargetMode="External"/><Relationship Id="rId64" Type="http://schemas.openxmlformats.org/officeDocument/2006/relationships/hyperlink" Target="https://podminky.urs.cz/item/CS_URS_2026_01/919125111" TargetMode="External"/><Relationship Id="rId69" Type="http://schemas.openxmlformats.org/officeDocument/2006/relationships/hyperlink" Target="https://podminky.urs.cz/item/CS_URS_2026_01/919735122" TargetMode="External"/><Relationship Id="rId77" Type="http://schemas.openxmlformats.org/officeDocument/2006/relationships/hyperlink" Target="https://podminky.urs.cz/item/CS_URS_2026_01/113107321" TargetMode="External"/><Relationship Id="rId100" Type="http://schemas.openxmlformats.org/officeDocument/2006/relationships/drawing" Target="../drawings/drawing2.xml"/><Relationship Id="rId8" Type="http://schemas.openxmlformats.org/officeDocument/2006/relationships/hyperlink" Target="https://podminky.urs.cz/item/CS_URS_2026_01/151101112" TargetMode="External"/><Relationship Id="rId51" Type="http://schemas.openxmlformats.org/officeDocument/2006/relationships/hyperlink" Target="https://podminky.urs.cz/item/CS_URS_2026_01/895941322" TargetMode="External"/><Relationship Id="rId72" Type="http://schemas.openxmlformats.org/officeDocument/2006/relationships/hyperlink" Target="https://podminky.urs.cz/item/CS_URS_2026_01/113106123" TargetMode="External"/><Relationship Id="rId80" Type="http://schemas.openxmlformats.org/officeDocument/2006/relationships/hyperlink" Target="https://podminky.urs.cz/item/CS_URS_2026_01/113154514" TargetMode="External"/><Relationship Id="rId85" Type="http://schemas.openxmlformats.org/officeDocument/2006/relationships/hyperlink" Target="https://podminky.urs.cz/item/CS_URS_2026_01/113204111" TargetMode="External"/><Relationship Id="rId93" Type="http://schemas.openxmlformats.org/officeDocument/2006/relationships/hyperlink" Target="https://podminky.urs.cz/item/CS_URS_2026_01/997221861" TargetMode="External"/><Relationship Id="rId98" Type="http://schemas.openxmlformats.org/officeDocument/2006/relationships/hyperlink" Target="https://podminky.urs.cz/item/CS_URS_2026_01/767531121" TargetMode="External"/><Relationship Id="rId3" Type="http://schemas.openxmlformats.org/officeDocument/2006/relationships/hyperlink" Target="https://podminky.urs.cz/item/CS_URS_2026_01/122251104" TargetMode="External"/><Relationship Id="rId12" Type="http://schemas.openxmlformats.org/officeDocument/2006/relationships/hyperlink" Target="https://podminky.urs.cz/item/CS_URS_2026_01/167151101" TargetMode="External"/><Relationship Id="rId17" Type="http://schemas.openxmlformats.org/officeDocument/2006/relationships/hyperlink" Target="https://podminky.urs.cz/item/CS_URS_2026_01/181111111" TargetMode="External"/><Relationship Id="rId25" Type="http://schemas.openxmlformats.org/officeDocument/2006/relationships/hyperlink" Target="https://podminky.urs.cz/item/CS_URS_2026_01/212752412" TargetMode="External"/><Relationship Id="rId33" Type="http://schemas.openxmlformats.org/officeDocument/2006/relationships/hyperlink" Target="https://podminky.urs.cz/item/CS_URS_2026_01/564861112" TargetMode="External"/><Relationship Id="rId38" Type="http://schemas.openxmlformats.org/officeDocument/2006/relationships/hyperlink" Target="https://podminky.urs.cz/item/CS_URS_2026_01/573211108" TargetMode="External"/><Relationship Id="rId46" Type="http://schemas.openxmlformats.org/officeDocument/2006/relationships/hyperlink" Target="https://podminky.urs.cz/item/CS_URS_2026_01/637121112" TargetMode="External"/><Relationship Id="rId59" Type="http://schemas.openxmlformats.org/officeDocument/2006/relationships/hyperlink" Target="https://podminky.urs.cz/item/CS_URS_2026_01/914511112" TargetMode="External"/><Relationship Id="rId67" Type="http://schemas.openxmlformats.org/officeDocument/2006/relationships/hyperlink" Target="https://podminky.urs.cz/item/CS_URS_2026_01/919735112" TargetMode="External"/><Relationship Id="rId20" Type="http://schemas.openxmlformats.org/officeDocument/2006/relationships/hyperlink" Target="https://podminky.urs.cz/item/CS_URS_2026_01/181951112" TargetMode="External"/><Relationship Id="rId41" Type="http://schemas.openxmlformats.org/officeDocument/2006/relationships/hyperlink" Target="https://podminky.urs.cz/item/CS_URS_2026_01/596211110" TargetMode="External"/><Relationship Id="rId54" Type="http://schemas.openxmlformats.org/officeDocument/2006/relationships/hyperlink" Target="https://podminky.urs.cz/item/CS_URS_2026_01/899132212" TargetMode="External"/><Relationship Id="rId62" Type="http://schemas.openxmlformats.org/officeDocument/2006/relationships/hyperlink" Target="https://podminky.urs.cz/item/CS_URS_2026_01/916231213" TargetMode="External"/><Relationship Id="rId70" Type="http://schemas.openxmlformats.org/officeDocument/2006/relationships/hyperlink" Target="https://podminky.urs.cz/item/CS_URS_2026_01/979024443" TargetMode="External"/><Relationship Id="rId75" Type="http://schemas.openxmlformats.org/officeDocument/2006/relationships/hyperlink" Target="https://podminky.urs.cz/item/CS_URS_2026_01/113107181" TargetMode="External"/><Relationship Id="rId83" Type="http://schemas.openxmlformats.org/officeDocument/2006/relationships/hyperlink" Target="https://podminky.urs.cz/item/CS_URS_2026_01/113201112" TargetMode="External"/><Relationship Id="rId88" Type="http://schemas.openxmlformats.org/officeDocument/2006/relationships/hyperlink" Target="https://podminky.urs.cz/item/CS_URS_2026_01/997221551" TargetMode="External"/><Relationship Id="rId91" Type="http://schemas.openxmlformats.org/officeDocument/2006/relationships/hyperlink" Target="https://podminky.urs.cz/item/CS_URS_2026_01/997221569" TargetMode="External"/><Relationship Id="rId96" Type="http://schemas.openxmlformats.org/officeDocument/2006/relationships/hyperlink" Target="https://podminky.urs.cz/item/CS_URS_2026_01/721242106" TargetMode="External"/><Relationship Id="rId1" Type="http://schemas.openxmlformats.org/officeDocument/2006/relationships/hyperlink" Target="https://podminky.urs.cz/item/CS_URS_2026_01/122151101" TargetMode="External"/><Relationship Id="rId6" Type="http://schemas.openxmlformats.org/officeDocument/2006/relationships/hyperlink" Target="https://podminky.urs.cz/item/CS_URS_2026_01/133251101" TargetMode="External"/><Relationship Id="rId15" Type="http://schemas.openxmlformats.org/officeDocument/2006/relationships/hyperlink" Target="https://podminky.urs.cz/item/CS_URS_2026_01/174251101" TargetMode="External"/><Relationship Id="rId23" Type="http://schemas.openxmlformats.org/officeDocument/2006/relationships/hyperlink" Target="https://podminky.urs.cz/item/CS_URS_2026_01/185804312" TargetMode="External"/><Relationship Id="rId28" Type="http://schemas.openxmlformats.org/officeDocument/2006/relationships/hyperlink" Target="https://podminky.urs.cz/item/CS_URS_2026_01/279361821" TargetMode="External"/><Relationship Id="rId36" Type="http://schemas.openxmlformats.org/officeDocument/2006/relationships/hyperlink" Target="https://podminky.urs.cz/item/CS_URS_2026_01/565165021" TargetMode="External"/><Relationship Id="rId49" Type="http://schemas.openxmlformats.org/officeDocument/2006/relationships/hyperlink" Target="https://podminky.urs.cz/item/CS_URS_2026_01/895941302" TargetMode="External"/><Relationship Id="rId57" Type="http://schemas.openxmlformats.org/officeDocument/2006/relationships/hyperlink" Target="https://podminky.urs.cz/item/CS_URS_2026_01/899722113" TargetMode="External"/><Relationship Id="rId10" Type="http://schemas.openxmlformats.org/officeDocument/2006/relationships/hyperlink" Target="https://podminky.urs.cz/item/CS_URS_2026_01/162451106" TargetMode="External"/><Relationship Id="rId31" Type="http://schemas.openxmlformats.org/officeDocument/2006/relationships/hyperlink" Target="https://podminky.urs.cz/item/CS_URS_2026_01/564851011" TargetMode="External"/><Relationship Id="rId44" Type="http://schemas.openxmlformats.org/officeDocument/2006/relationships/hyperlink" Target="https://podminky.urs.cz/item/CS_URS_2026_01/622131111" TargetMode="External"/><Relationship Id="rId52" Type="http://schemas.openxmlformats.org/officeDocument/2006/relationships/hyperlink" Target="https://podminky.urs.cz/item/CS_URS_2026_01/895941332" TargetMode="External"/><Relationship Id="rId60" Type="http://schemas.openxmlformats.org/officeDocument/2006/relationships/hyperlink" Target="https://podminky.urs.cz/item/CS_URS_2026_01/915211115" TargetMode="External"/><Relationship Id="rId65" Type="http://schemas.openxmlformats.org/officeDocument/2006/relationships/hyperlink" Target="https://podminky.urs.cz/item/CS_URS_2026_01/919732211" TargetMode="External"/><Relationship Id="rId73" Type="http://schemas.openxmlformats.org/officeDocument/2006/relationships/hyperlink" Target="https://podminky.urs.cz/item/CS_URS_2026_01/113107161" TargetMode="External"/><Relationship Id="rId78" Type="http://schemas.openxmlformats.org/officeDocument/2006/relationships/hyperlink" Target="https://podminky.urs.cz/item/CS_URS_2026_01/113107330" TargetMode="External"/><Relationship Id="rId81" Type="http://schemas.openxmlformats.org/officeDocument/2006/relationships/hyperlink" Target="https://podminky.urs.cz/item/CS_URS_2026_01/113154535" TargetMode="External"/><Relationship Id="rId86" Type="http://schemas.openxmlformats.org/officeDocument/2006/relationships/hyperlink" Target="https://podminky.urs.cz/item/CS_URS_2026_01/966006132" TargetMode="External"/><Relationship Id="rId94" Type="http://schemas.openxmlformats.org/officeDocument/2006/relationships/hyperlink" Target="https://podminky.urs.cz/item/CS_URS_2026_01/997221873" TargetMode="External"/><Relationship Id="rId99" Type="http://schemas.openxmlformats.org/officeDocument/2006/relationships/hyperlink" Target="https://podminky.urs.cz/item/CS_URS_2026_01/767531211" TargetMode="External"/><Relationship Id="rId4" Type="http://schemas.openxmlformats.org/officeDocument/2006/relationships/hyperlink" Target="https://podminky.urs.cz/item/CS_URS_2026_01/132251101" TargetMode="External"/><Relationship Id="rId9" Type="http://schemas.openxmlformats.org/officeDocument/2006/relationships/hyperlink" Target="https://podminky.urs.cz/item/CS_URS_2026_01/162351103" TargetMode="External"/><Relationship Id="rId13" Type="http://schemas.openxmlformats.org/officeDocument/2006/relationships/hyperlink" Target="https://podminky.urs.cz/item/CS_URS_2026_01/171201231" TargetMode="External"/><Relationship Id="rId18" Type="http://schemas.openxmlformats.org/officeDocument/2006/relationships/hyperlink" Target="https://podminky.urs.cz/item/CS_URS_2026_01/181351003" TargetMode="External"/><Relationship Id="rId39" Type="http://schemas.openxmlformats.org/officeDocument/2006/relationships/hyperlink" Target="https://podminky.urs.cz/item/CS_URS_2026_01/57713412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6_01/171201231" TargetMode="External"/><Relationship Id="rId7" Type="http://schemas.openxmlformats.org/officeDocument/2006/relationships/hyperlink" Target="https://podminky.urs.cz/item/CS_URS_2026_01/998225111" TargetMode="External"/><Relationship Id="rId2" Type="http://schemas.openxmlformats.org/officeDocument/2006/relationships/hyperlink" Target="https://podminky.urs.cz/item/CS_URS_2026_01/162751117" TargetMode="External"/><Relationship Id="rId1" Type="http://schemas.openxmlformats.org/officeDocument/2006/relationships/hyperlink" Target="https://podminky.urs.cz/item/CS_URS_2026_01/122251104" TargetMode="External"/><Relationship Id="rId6" Type="http://schemas.openxmlformats.org/officeDocument/2006/relationships/hyperlink" Target="https://podminky.urs.cz/item/CS_URS_2026_01/919726122" TargetMode="External"/><Relationship Id="rId5" Type="http://schemas.openxmlformats.org/officeDocument/2006/relationships/hyperlink" Target="https://podminky.urs.cz/item/CS_URS_2026_01/564951313" TargetMode="External"/><Relationship Id="rId4" Type="http://schemas.openxmlformats.org/officeDocument/2006/relationships/hyperlink" Target="https://podminky.urs.cz/item/CS_URS_2026_01/18195111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13284000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https://podminky.urs.cz/item/CS_URS_2026_01/012403000" TargetMode="External"/><Relationship Id="rId7" Type="http://schemas.openxmlformats.org/officeDocument/2006/relationships/hyperlink" Target="https://podminky.urs.cz/item/CS_URS_2026_01/013274000" TargetMode="External"/><Relationship Id="rId12" Type="http://schemas.openxmlformats.org/officeDocument/2006/relationships/hyperlink" Target="https://podminky.urs.cz/item/CS_URS_2026_01/043154000" TargetMode="External"/><Relationship Id="rId2" Type="http://schemas.openxmlformats.org/officeDocument/2006/relationships/hyperlink" Target="https://podminky.urs.cz/item/CS_URS_2026_01/012303000" TargetMode="External"/><Relationship Id="rId1" Type="http://schemas.openxmlformats.org/officeDocument/2006/relationships/hyperlink" Target="https://podminky.urs.cz/item/CS_URS_2026_01/012164000" TargetMode="External"/><Relationship Id="rId6" Type="http://schemas.openxmlformats.org/officeDocument/2006/relationships/hyperlink" Target="https://podminky.urs.cz/item/CS_URS_2026_01/013254000" TargetMode="External"/><Relationship Id="rId11" Type="http://schemas.openxmlformats.org/officeDocument/2006/relationships/hyperlink" Target="https://podminky.urs.cz/item/CS_URS_2026_01/043002000" TargetMode="External"/><Relationship Id="rId5" Type="http://schemas.openxmlformats.org/officeDocument/2006/relationships/hyperlink" Target="https://podminky.urs.cz/item/CS_URS_2026_01/013244000" TargetMode="External"/><Relationship Id="rId10" Type="http://schemas.openxmlformats.org/officeDocument/2006/relationships/hyperlink" Target="https://podminky.urs.cz/item/CS_URS_2026_01/034303000" TargetMode="External"/><Relationship Id="rId4" Type="http://schemas.openxmlformats.org/officeDocument/2006/relationships/hyperlink" Target="https://podminky.urs.cz/item/CS_URS_2026_01/012414000" TargetMode="External"/><Relationship Id="rId9" Type="http://schemas.openxmlformats.org/officeDocument/2006/relationships/hyperlink" Target="https://podminky.urs.cz/item/CS_URS_2026_01/030001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58" t="s">
        <v>14</v>
      </c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24"/>
      <c r="AQ5" s="24"/>
      <c r="AR5" s="22"/>
      <c r="BE5" s="355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60" t="s">
        <v>17</v>
      </c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24"/>
      <c r="AQ6" s="24"/>
      <c r="AR6" s="22"/>
      <c r="BE6" s="356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56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56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56"/>
      <c r="BS9" s="19" t="s">
        <v>6</v>
      </c>
    </row>
    <row r="10" spans="1:74" s="1" customFormat="1" ht="12" customHeight="1">
      <c r="B10" s="23"/>
      <c r="C10" s="24"/>
      <c r="D10" s="31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56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30</v>
      </c>
      <c r="AL11" s="24"/>
      <c r="AM11" s="24"/>
      <c r="AN11" s="29" t="s">
        <v>31</v>
      </c>
      <c r="AO11" s="24"/>
      <c r="AP11" s="24"/>
      <c r="AQ11" s="24"/>
      <c r="AR11" s="22"/>
      <c r="BE11" s="356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56"/>
      <c r="BS12" s="19" t="s">
        <v>6</v>
      </c>
    </row>
    <row r="13" spans="1:74" s="1" customFormat="1" ht="12" customHeight="1">
      <c r="B13" s="23"/>
      <c r="C13" s="24"/>
      <c r="D13" s="31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27</v>
      </c>
      <c r="AL13" s="24"/>
      <c r="AM13" s="24"/>
      <c r="AN13" s="33" t="s">
        <v>33</v>
      </c>
      <c r="AO13" s="24"/>
      <c r="AP13" s="24"/>
      <c r="AQ13" s="24"/>
      <c r="AR13" s="22"/>
      <c r="BE13" s="356"/>
      <c r="BS13" s="19" t="s">
        <v>6</v>
      </c>
    </row>
    <row r="14" spans="1:74" ht="12.75">
      <c r="B14" s="23"/>
      <c r="C14" s="24"/>
      <c r="D14" s="24"/>
      <c r="E14" s="361" t="s">
        <v>33</v>
      </c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1" t="s">
        <v>30</v>
      </c>
      <c r="AL14" s="24"/>
      <c r="AM14" s="24"/>
      <c r="AN14" s="33" t="s">
        <v>33</v>
      </c>
      <c r="AO14" s="24"/>
      <c r="AP14" s="24"/>
      <c r="AQ14" s="24"/>
      <c r="AR14" s="22"/>
      <c r="BE14" s="356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56"/>
      <c r="BS15" s="19" t="s">
        <v>4</v>
      </c>
    </row>
    <row r="16" spans="1:74" s="1" customFormat="1" ht="12" customHeight="1">
      <c r="B16" s="23"/>
      <c r="C16" s="24"/>
      <c r="D16" s="31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27</v>
      </c>
      <c r="AL16" s="24"/>
      <c r="AM16" s="24"/>
      <c r="AN16" s="29" t="s">
        <v>35</v>
      </c>
      <c r="AO16" s="24"/>
      <c r="AP16" s="24"/>
      <c r="AQ16" s="24"/>
      <c r="AR16" s="22"/>
      <c r="BE16" s="356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30</v>
      </c>
      <c r="AL17" s="24"/>
      <c r="AM17" s="24"/>
      <c r="AN17" s="29" t="s">
        <v>35</v>
      </c>
      <c r="AO17" s="24"/>
      <c r="AP17" s="24"/>
      <c r="AQ17" s="24"/>
      <c r="AR17" s="22"/>
      <c r="BE17" s="356"/>
      <c r="BS17" s="19" t="s">
        <v>37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56"/>
      <c r="BS18" s="19" t="s">
        <v>6</v>
      </c>
    </row>
    <row r="19" spans="1:71" s="1" customFormat="1" ht="12" customHeight="1">
      <c r="B19" s="23"/>
      <c r="C19" s="24"/>
      <c r="D19" s="31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27</v>
      </c>
      <c r="AL19" s="24"/>
      <c r="AM19" s="24"/>
      <c r="AN19" s="29" t="s">
        <v>35</v>
      </c>
      <c r="AO19" s="24"/>
      <c r="AP19" s="24"/>
      <c r="AQ19" s="24"/>
      <c r="AR19" s="22"/>
      <c r="BE19" s="356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30</v>
      </c>
      <c r="AL20" s="24"/>
      <c r="AM20" s="24"/>
      <c r="AN20" s="29" t="s">
        <v>35</v>
      </c>
      <c r="AO20" s="24"/>
      <c r="AP20" s="24"/>
      <c r="AQ20" s="24"/>
      <c r="AR20" s="22"/>
      <c r="BE20" s="356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56"/>
    </row>
    <row r="22" spans="1:71" s="1" customFormat="1" ht="12" customHeight="1">
      <c r="B22" s="23"/>
      <c r="C22" s="24"/>
      <c r="D22" s="31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56"/>
    </row>
    <row r="23" spans="1:71" s="1" customFormat="1" ht="131.25" customHeight="1">
      <c r="B23" s="23"/>
      <c r="C23" s="24"/>
      <c r="D23" s="24"/>
      <c r="E23" s="363" t="s">
        <v>41</v>
      </c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24"/>
      <c r="AP23" s="24"/>
      <c r="AQ23" s="24"/>
      <c r="AR23" s="22"/>
      <c r="BE23" s="356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56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56"/>
    </row>
    <row r="26" spans="1:71" s="2" customFormat="1" ht="25.9" customHeight="1">
      <c r="A26" s="36"/>
      <c r="B26" s="37"/>
      <c r="C26" s="38"/>
      <c r="D26" s="39" t="s">
        <v>42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64">
        <f>ROUND(AG54,2)</f>
        <v>0</v>
      </c>
      <c r="AL26" s="365"/>
      <c r="AM26" s="365"/>
      <c r="AN26" s="365"/>
      <c r="AO26" s="365"/>
      <c r="AP26" s="38"/>
      <c r="AQ26" s="38"/>
      <c r="AR26" s="41"/>
      <c r="BE26" s="356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56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66" t="s">
        <v>43</v>
      </c>
      <c r="M28" s="366"/>
      <c r="N28" s="366"/>
      <c r="O28" s="366"/>
      <c r="P28" s="366"/>
      <c r="Q28" s="38"/>
      <c r="R28" s="38"/>
      <c r="S28" s="38"/>
      <c r="T28" s="38"/>
      <c r="U28" s="38"/>
      <c r="V28" s="38"/>
      <c r="W28" s="366" t="s">
        <v>44</v>
      </c>
      <c r="X28" s="366"/>
      <c r="Y28" s="366"/>
      <c r="Z28" s="366"/>
      <c r="AA28" s="366"/>
      <c r="AB28" s="366"/>
      <c r="AC28" s="366"/>
      <c r="AD28" s="366"/>
      <c r="AE28" s="366"/>
      <c r="AF28" s="38"/>
      <c r="AG28" s="38"/>
      <c r="AH28" s="38"/>
      <c r="AI28" s="38"/>
      <c r="AJ28" s="38"/>
      <c r="AK28" s="366" t="s">
        <v>45</v>
      </c>
      <c r="AL28" s="366"/>
      <c r="AM28" s="366"/>
      <c r="AN28" s="366"/>
      <c r="AO28" s="366"/>
      <c r="AP28" s="38"/>
      <c r="AQ28" s="38"/>
      <c r="AR28" s="41"/>
      <c r="BE28" s="356"/>
    </row>
    <row r="29" spans="1:71" s="3" customFormat="1" ht="14.45" customHeight="1">
      <c r="B29" s="42"/>
      <c r="C29" s="43"/>
      <c r="D29" s="31" t="s">
        <v>46</v>
      </c>
      <c r="E29" s="43"/>
      <c r="F29" s="31" t="s">
        <v>47</v>
      </c>
      <c r="G29" s="43"/>
      <c r="H29" s="43"/>
      <c r="I29" s="43"/>
      <c r="J29" s="43"/>
      <c r="K29" s="43"/>
      <c r="L29" s="369">
        <v>0.21</v>
      </c>
      <c r="M29" s="368"/>
      <c r="N29" s="368"/>
      <c r="O29" s="368"/>
      <c r="P29" s="368"/>
      <c r="Q29" s="43"/>
      <c r="R29" s="43"/>
      <c r="S29" s="43"/>
      <c r="T29" s="43"/>
      <c r="U29" s="43"/>
      <c r="V29" s="43"/>
      <c r="W29" s="367">
        <f>ROUND(AZ54, 2)</f>
        <v>0</v>
      </c>
      <c r="X29" s="368"/>
      <c r="Y29" s="368"/>
      <c r="Z29" s="368"/>
      <c r="AA29" s="368"/>
      <c r="AB29" s="368"/>
      <c r="AC29" s="368"/>
      <c r="AD29" s="368"/>
      <c r="AE29" s="368"/>
      <c r="AF29" s="43"/>
      <c r="AG29" s="43"/>
      <c r="AH29" s="43"/>
      <c r="AI29" s="43"/>
      <c r="AJ29" s="43"/>
      <c r="AK29" s="367">
        <f>ROUND(AV54, 2)</f>
        <v>0</v>
      </c>
      <c r="AL29" s="368"/>
      <c r="AM29" s="368"/>
      <c r="AN29" s="368"/>
      <c r="AO29" s="368"/>
      <c r="AP29" s="43"/>
      <c r="AQ29" s="43"/>
      <c r="AR29" s="44"/>
      <c r="BE29" s="357"/>
    </row>
    <row r="30" spans="1:71" s="3" customFormat="1" ht="14.45" customHeight="1">
      <c r="B30" s="42"/>
      <c r="C30" s="43"/>
      <c r="D30" s="43"/>
      <c r="E30" s="43"/>
      <c r="F30" s="31" t="s">
        <v>48</v>
      </c>
      <c r="G30" s="43"/>
      <c r="H30" s="43"/>
      <c r="I30" s="43"/>
      <c r="J30" s="43"/>
      <c r="K30" s="43"/>
      <c r="L30" s="369">
        <v>0.12</v>
      </c>
      <c r="M30" s="368"/>
      <c r="N30" s="368"/>
      <c r="O30" s="368"/>
      <c r="P30" s="368"/>
      <c r="Q30" s="43"/>
      <c r="R30" s="43"/>
      <c r="S30" s="43"/>
      <c r="T30" s="43"/>
      <c r="U30" s="43"/>
      <c r="V30" s="43"/>
      <c r="W30" s="367">
        <f>ROUND(BA54, 2)</f>
        <v>0</v>
      </c>
      <c r="X30" s="368"/>
      <c r="Y30" s="368"/>
      <c r="Z30" s="368"/>
      <c r="AA30" s="368"/>
      <c r="AB30" s="368"/>
      <c r="AC30" s="368"/>
      <c r="AD30" s="368"/>
      <c r="AE30" s="368"/>
      <c r="AF30" s="43"/>
      <c r="AG30" s="43"/>
      <c r="AH30" s="43"/>
      <c r="AI30" s="43"/>
      <c r="AJ30" s="43"/>
      <c r="AK30" s="367">
        <f>ROUND(AW54, 2)</f>
        <v>0</v>
      </c>
      <c r="AL30" s="368"/>
      <c r="AM30" s="368"/>
      <c r="AN30" s="368"/>
      <c r="AO30" s="368"/>
      <c r="AP30" s="43"/>
      <c r="AQ30" s="43"/>
      <c r="AR30" s="44"/>
      <c r="BE30" s="357"/>
    </row>
    <row r="31" spans="1:71" s="3" customFormat="1" ht="14.45" hidden="1" customHeight="1">
      <c r="B31" s="42"/>
      <c r="C31" s="43"/>
      <c r="D31" s="43"/>
      <c r="E31" s="43"/>
      <c r="F31" s="31" t="s">
        <v>49</v>
      </c>
      <c r="G31" s="43"/>
      <c r="H31" s="43"/>
      <c r="I31" s="43"/>
      <c r="J31" s="43"/>
      <c r="K31" s="43"/>
      <c r="L31" s="369">
        <v>0.21</v>
      </c>
      <c r="M31" s="368"/>
      <c r="N31" s="368"/>
      <c r="O31" s="368"/>
      <c r="P31" s="368"/>
      <c r="Q31" s="43"/>
      <c r="R31" s="43"/>
      <c r="S31" s="43"/>
      <c r="T31" s="43"/>
      <c r="U31" s="43"/>
      <c r="V31" s="43"/>
      <c r="W31" s="367">
        <f>ROUND(BB54, 2)</f>
        <v>0</v>
      </c>
      <c r="X31" s="368"/>
      <c r="Y31" s="368"/>
      <c r="Z31" s="368"/>
      <c r="AA31" s="368"/>
      <c r="AB31" s="368"/>
      <c r="AC31" s="368"/>
      <c r="AD31" s="368"/>
      <c r="AE31" s="368"/>
      <c r="AF31" s="43"/>
      <c r="AG31" s="43"/>
      <c r="AH31" s="43"/>
      <c r="AI31" s="43"/>
      <c r="AJ31" s="43"/>
      <c r="AK31" s="367">
        <v>0</v>
      </c>
      <c r="AL31" s="368"/>
      <c r="AM31" s="368"/>
      <c r="AN31" s="368"/>
      <c r="AO31" s="368"/>
      <c r="AP31" s="43"/>
      <c r="AQ31" s="43"/>
      <c r="AR31" s="44"/>
      <c r="BE31" s="357"/>
    </row>
    <row r="32" spans="1:71" s="3" customFormat="1" ht="14.45" hidden="1" customHeight="1">
      <c r="B32" s="42"/>
      <c r="C32" s="43"/>
      <c r="D32" s="43"/>
      <c r="E32" s="43"/>
      <c r="F32" s="31" t="s">
        <v>50</v>
      </c>
      <c r="G32" s="43"/>
      <c r="H32" s="43"/>
      <c r="I32" s="43"/>
      <c r="J32" s="43"/>
      <c r="K32" s="43"/>
      <c r="L32" s="369">
        <v>0.12</v>
      </c>
      <c r="M32" s="368"/>
      <c r="N32" s="368"/>
      <c r="O32" s="368"/>
      <c r="P32" s="368"/>
      <c r="Q32" s="43"/>
      <c r="R32" s="43"/>
      <c r="S32" s="43"/>
      <c r="T32" s="43"/>
      <c r="U32" s="43"/>
      <c r="V32" s="43"/>
      <c r="W32" s="367">
        <f>ROUND(BC54, 2)</f>
        <v>0</v>
      </c>
      <c r="X32" s="368"/>
      <c r="Y32" s="368"/>
      <c r="Z32" s="368"/>
      <c r="AA32" s="368"/>
      <c r="AB32" s="368"/>
      <c r="AC32" s="368"/>
      <c r="AD32" s="368"/>
      <c r="AE32" s="368"/>
      <c r="AF32" s="43"/>
      <c r="AG32" s="43"/>
      <c r="AH32" s="43"/>
      <c r="AI32" s="43"/>
      <c r="AJ32" s="43"/>
      <c r="AK32" s="367">
        <v>0</v>
      </c>
      <c r="AL32" s="368"/>
      <c r="AM32" s="368"/>
      <c r="AN32" s="368"/>
      <c r="AO32" s="368"/>
      <c r="AP32" s="43"/>
      <c r="AQ32" s="43"/>
      <c r="AR32" s="44"/>
      <c r="BE32" s="357"/>
    </row>
    <row r="33" spans="1:57" s="3" customFormat="1" ht="14.45" hidden="1" customHeight="1">
      <c r="B33" s="42"/>
      <c r="C33" s="43"/>
      <c r="D33" s="43"/>
      <c r="E33" s="43"/>
      <c r="F33" s="31" t="s">
        <v>51</v>
      </c>
      <c r="G33" s="43"/>
      <c r="H33" s="43"/>
      <c r="I33" s="43"/>
      <c r="J33" s="43"/>
      <c r="K33" s="43"/>
      <c r="L33" s="369">
        <v>0</v>
      </c>
      <c r="M33" s="368"/>
      <c r="N33" s="368"/>
      <c r="O33" s="368"/>
      <c r="P33" s="368"/>
      <c r="Q33" s="43"/>
      <c r="R33" s="43"/>
      <c r="S33" s="43"/>
      <c r="T33" s="43"/>
      <c r="U33" s="43"/>
      <c r="V33" s="43"/>
      <c r="W33" s="367">
        <f>ROUND(BD54, 2)</f>
        <v>0</v>
      </c>
      <c r="X33" s="368"/>
      <c r="Y33" s="368"/>
      <c r="Z33" s="368"/>
      <c r="AA33" s="368"/>
      <c r="AB33" s="368"/>
      <c r="AC33" s="368"/>
      <c r="AD33" s="368"/>
      <c r="AE33" s="368"/>
      <c r="AF33" s="43"/>
      <c r="AG33" s="43"/>
      <c r="AH33" s="43"/>
      <c r="AI33" s="43"/>
      <c r="AJ33" s="43"/>
      <c r="AK33" s="367">
        <v>0</v>
      </c>
      <c r="AL33" s="368"/>
      <c r="AM33" s="368"/>
      <c r="AN33" s="368"/>
      <c r="AO33" s="368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52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53</v>
      </c>
      <c r="U35" s="47"/>
      <c r="V35" s="47"/>
      <c r="W35" s="47"/>
      <c r="X35" s="373" t="s">
        <v>54</v>
      </c>
      <c r="Y35" s="371"/>
      <c r="Z35" s="371"/>
      <c r="AA35" s="371"/>
      <c r="AB35" s="371"/>
      <c r="AC35" s="47"/>
      <c r="AD35" s="47"/>
      <c r="AE35" s="47"/>
      <c r="AF35" s="47"/>
      <c r="AG35" s="47"/>
      <c r="AH35" s="47"/>
      <c r="AI35" s="47"/>
      <c r="AJ35" s="47"/>
      <c r="AK35" s="370">
        <f>SUM(AK26:AK33)</f>
        <v>0</v>
      </c>
      <c r="AL35" s="371"/>
      <c r="AM35" s="371"/>
      <c r="AN35" s="371"/>
      <c r="AO35" s="372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02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35" t="str">
        <f>K6</f>
        <v>Oprava povrchu komunikací v Klatovech 2026 - Havlíčkova ulice</v>
      </c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36"/>
      <c r="AJ45" s="336"/>
      <c r="AK45" s="336"/>
      <c r="AL45" s="336"/>
      <c r="AM45" s="336"/>
      <c r="AN45" s="336"/>
      <c r="AO45" s="336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22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Klatovy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24</v>
      </c>
      <c r="AJ47" s="38"/>
      <c r="AK47" s="38"/>
      <c r="AL47" s="38"/>
      <c r="AM47" s="337" t="str">
        <f>IF(AN8= "","",AN8)</f>
        <v>9. 2. 2026</v>
      </c>
      <c r="AN47" s="337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7" customHeight="1">
      <c r="A49" s="36"/>
      <c r="B49" s="37"/>
      <c r="C49" s="31" t="s">
        <v>26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město Klatovy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34</v>
      </c>
      <c r="AJ49" s="38"/>
      <c r="AK49" s="38"/>
      <c r="AL49" s="38"/>
      <c r="AM49" s="338" t="str">
        <f>IF(E17="","",E17)</f>
        <v>Projekce dopravní Filip, s.r.o.</v>
      </c>
      <c r="AN49" s="339"/>
      <c r="AO49" s="339"/>
      <c r="AP49" s="339"/>
      <c r="AQ49" s="38"/>
      <c r="AR49" s="41"/>
      <c r="AS49" s="340" t="s">
        <v>56</v>
      </c>
      <c r="AT49" s="341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32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38</v>
      </c>
      <c r="AJ50" s="38"/>
      <c r="AK50" s="38"/>
      <c r="AL50" s="38"/>
      <c r="AM50" s="338" t="str">
        <f>IF(E20="","",E20)</f>
        <v xml:space="preserve"> </v>
      </c>
      <c r="AN50" s="339"/>
      <c r="AO50" s="339"/>
      <c r="AP50" s="339"/>
      <c r="AQ50" s="38"/>
      <c r="AR50" s="41"/>
      <c r="AS50" s="342"/>
      <c r="AT50" s="343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4"/>
      <c r="AT51" s="345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6" t="s">
        <v>57</v>
      </c>
      <c r="D52" s="347"/>
      <c r="E52" s="347"/>
      <c r="F52" s="347"/>
      <c r="G52" s="347"/>
      <c r="H52" s="68"/>
      <c r="I52" s="349" t="s">
        <v>58</v>
      </c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7"/>
      <c r="AG52" s="348" t="s">
        <v>59</v>
      </c>
      <c r="AH52" s="347"/>
      <c r="AI52" s="347"/>
      <c r="AJ52" s="347"/>
      <c r="AK52" s="347"/>
      <c r="AL52" s="347"/>
      <c r="AM52" s="347"/>
      <c r="AN52" s="349" t="s">
        <v>60</v>
      </c>
      <c r="AO52" s="347"/>
      <c r="AP52" s="347"/>
      <c r="AQ52" s="69" t="s">
        <v>61</v>
      </c>
      <c r="AR52" s="41"/>
      <c r="AS52" s="70" t="s">
        <v>62</v>
      </c>
      <c r="AT52" s="71" t="s">
        <v>63</v>
      </c>
      <c r="AU52" s="71" t="s">
        <v>64</v>
      </c>
      <c r="AV52" s="71" t="s">
        <v>65</v>
      </c>
      <c r="AW52" s="71" t="s">
        <v>66</v>
      </c>
      <c r="AX52" s="71" t="s">
        <v>67</v>
      </c>
      <c r="AY52" s="71" t="s">
        <v>68</v>
      </c>
      <c r="AZ52" s="71" t="s">
        <v>69</v>
      </c>
      <c r="BA52" s="71" t="s">
        <v>70</v>
      </c>
      <c r="BB52" s="71" t="s">
        <v>71</v>
      </c>
      <c r="BC52" s="71" t="s">
        <v>72</v>
      </c>
      <c r="BD52" s="72" t="s">
        <v>73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74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53">
        <f>ROUND(SUM(AG55:AG58),2)</f>
        <v>0</v>
      </c>
      <c r="AH54" s="353"/>
      <c r="AI54" s="353"/>
      <c r="AJ54" s="353"/>
      <c r="AK54" s="353"/>
      <c r="AL54" s="353"/>
      <c r="AM54" s="353"/>
      <c r="AN54" s="354">
        <f>SUM(AG54,AT54)</f>
        <v>0</v>
      </c>
      <c r="AO54" s="354"/>
      <c r="AP54" s="354"/>
      <c r="AQ54" s="80" t="s">
        <v>35</v>
      </c>
      <c r="AR54" s="81"/>
      <c r="AS54" s="82">
        <f>ROUND(SUM(AS55:AS58),2)</f>
        <v>0</v>
      </c>
      <c r="AT54" s="83">
        <f>ROUND(SUM(AV54:AW54),2)</f>
        <v>0</v>
      </c>
      <c r="AU54" s="84">
        <f>ROUND(SUM(AU55:AU58),5)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ROUND(SUM(AZ55:AZ58),2)</f>
        <v>0</v>
      </c>
      <c r="BA54" s="83">
        <f>ROUND(SUM(BA55:BA58),2)</f>
        <v>0</v>
      </c>
      <c r="BB54" s="83">
        <f>ROUND(SUM(BB55:BB58),2)</f>
        <v>0</v>
      </c>
      <c r="BC54" s="83">
        <f>ROUND(SUM(BC55:BC58),2)</f>
        <v>0</v>
      </c>
      <c r="BD54" s="85">
        <f>ROUND(SUM(BD55:BD58),2)</f>
        <v>0</v>
      </c>
      <c r="BS54" s="86" t="s">
        <v>75</v>
      </c>
      <c r="BT54" s="86" t="s">
        <v>76</v>
      </c>
      <c r="BU54" s="87" t="s">
        <v>77</v>
      </c>
      <c r="BV54" s="86" t="s">
        <v>78</v>
      </c>
      <c r="BW54" s="86" t="s">
        <v>5</v>
      </c>
      <c r="BX54" s="86" t="s">
        <v>79</v>
      </c>
      <c r="CL54" s="86" t="s">
        <v>19</v>
      </c>
    </row>
    <row r="55" spans="1:91" s="7" customFormat="1" ht="16.5" customHeight="1">
      <c r="A55" s="88" t="s">
        <v>80</v>
      </c>
      <c r="B55" s="89"/>
      <c r="C55" s="90"/>
      <c r="D55" s="350" t="s">
        <v>81</v>
      </c>
      <c r="E55" s="350"/>
      <c r="F55" s="350"/>
      <c r="G55" s="350"/>
      <c r="H55" s="350"/>
      <c r="I55" s="91"/>
      <c r="J55" s="350" t="s">
        <v>82</v>
      </c>
      <c r="K55" s="350"/>
      <c r="L55" s="350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  <c r="Y55" s="350"/>
      <c r="Z55" s="350"/>
      <c r="AA55" s="350"/>
      <c r="AB55" s="350"/>
      <c r="AC55" s="350"/>
      <c r="AD55" s="350"/>
      <c r="AE55" s="350"/>
      <c r="AF55" s="350"/>
      <c r="AG55" s="351">
        <f>'SO101 - KOMUNIKACE'!J30</f>
        <v>0</v>
      </c>
      <c r="AH55" s="352"/>
      <c r="AI55" s="352"/>
      <c r="AJ55" s="352"/>
      <c r="AK55" s="352"/>
      <c r="AL55" s="352"/>
      <c r="AM55" s="352"/>
      <c r="AN55" s="351">
        <f>SUM(AG55,AT55)</f>
        <v>0</v>
      </c>
      <c r="AO55" s="352"/>
      <c r="AP55" s="352"/>
      <c r="AQ55" s="92" t="s">
        <v>83</v>
      </c>
      <c r="AR55" s="93"/>
      <c r="AS55" s="94">
        <v>0</v>
      </c>
      <c r="AT55" s="95">
        <f>ROUND(SUM(AV55:AW55),2)</f>
        <v>0</v>
      </c>
      <c r="AU55" s="96">
        <f>'SO101 - KOMUNIKACE'!P94</f>
        <v>0</v>
      </c>
      <c r="AV55" s="95">
        <f>'SO101 - KOMUNIKACE'!J33</f>
        <v>0</v>
      </c>
      <c r="AW55" s="95">
        <f>'SO101 - KOMUNIKACE'!J34</f>
        <v>0</v>
      </c>
      <c r="AX55" s="95">
        <f>'SO101 - KOMUNIKACE'!J35</f>
        <v>0</v>
      </c>
      <c r="AY55" s="95">
        <f>'SO101 - KOMUNIKACE'!J36</f>
        <v>0</v>
      </c>
      <c r="AZ55" s="95">
        <f>'SO101 - KOMUNIKACE'!F33</f>
        <v>0</v>
      </c>
      <c r="BA55" s="95">
        <f>'SO101 - KOMUNIKACE'!F34</f>
        <v>0</v>
      </c>
      <c r="BB55" s="95">
        <f>'SO101 - KOMUNIKACE'!F35</f>
        <v>0</v>
      </c>
      <c r="BC55" s="95">
        <f>'SO101 - KOMUNIKACE'!F36</f>
        <v>0</v>
      </c>
      <c r="BD55" s="97">
        <f>'SO101 - KOMUNIKACE'!F37</f>
        <v>0</v>
      </c>
      <c r="BT55" s="98" t="s">
        <v>84</v>
      </c>
      <c r="BV55" s="98" t="s">
        <v>78</v>
      </c>
      <c r="BW55" s="98" t="s">
        <v>85</v>
      </c>
      <c r="BX55" s="98" t="s">
        <v>5</v>
      </c>
      <c r="CL55" s="98" t="s">
        <v>19</v>
      </c>
      <c r="CM55" s="98" t="s">
        <v>86</v>
      </c>
    </row>
    <row r="56" spans="1:91" s="7" customFormat="1" ht="16.5" customHeight="1">
      <c r="A56" s="88" t="s">
        <v>80</v>
      </c>
      <c r="B56" s="89"/>
      <c r="C56" s="90"/>
      <c r="D56" s="350" t="s">
        <v>87</v>
      </c>
      <c r="E56" s="350"/>
      <c r="F56" s="350"/>
      <c r="G56" s="350"/>
      <c r="H56" s="350"/>
      <c r="I56" s="91"/>
      <c r="J56" s="350" t="s">
        <v>88</v>
      </c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1">
        <f>'SO101s - SANACE'!J30</f>
        <v>0</v>
      </c>
      <c r="AH56" s="352"/>
      <c r="AI56" s="352"/>
      <c r="AJ56" s="352"/>
      <c r="AK56" s="352"/>
      <c r="AL56" s="352"/>
      <c r="AM56" s="352"/>
      <c r="AN56" s="351">
        <f>SUM(AG56,AT56)</f>
        <v>0</v>
      </c>
      <c r="AO56" s="352"/>
      <c r="AP56" s="352"/>
      <c r="AQ56" s="92" t="s">
        <v>83</v>
      </c>
      <c r="AR56" s="93"/>
      <c r="AS56" s="94">
        <v>0</v>
      </c>
      <c r="AT56" s="95">
        <f>ROUND(SUM(AV56:AW56),2)</f>
        <v>0</v>
      </c>
      <c r="AU56" s="96">
        <f>'SO101s - SANACE'!P84</f>
        <v>0</v>
      </c>
      <c r="AV56" s="95">
        <f>'SO101s - SANACE'!J33</f>
        <v>0</v>
      </c>
      <c r="AW56" s="95">
        <f>'SO101s - SANACE'!J34</f>
        <v>0</v>
      </c>
      <c r="AX56" s="95">
        <f>'SO101s - SANACE'!J35</f>
        <v>0</v>
      </c>
      <c r="AY56" s="95">
        <f>'SO101s - SANACE'!J36</f>
        <v>0</v>
      </c>
      <c r="AZ56" s="95">
        <f>'SO101s - SANACE'!F33</f>
        <v>0</v>
      </c>
      <c r="BA56" s="95">
        <f>'SO101s - SANACE'!F34</f>
        <v>0</v>
      </c>
      <c r="BB56" s="95">
        <f>'SO101s - SANACE'!F35</f>
        <v>0</v>
      </c>
      <c r="BC56" s="95">
        <f>'SO101s - SANACE'!F36</f>
        <v>0</v>
      </c>
      <c r="BD56" s="97">
        <f>'SO101s - SANACE'!F37</f>
        <v>0</v>
      </c>
      <c r="BT56" s="98" t="s">
        <v>84</v>
      </c>
      <c r="BV56" s="98" t="s">
        <v>78</v>
      </c>
      <c r="BW56" s="98" t="s">
        <v>89</v>
      </c>
      <c r="BX56" s="98" t="s">
        <v>5</v>
      </c>
      <c r="CL56" s="98" t="s">
        <v>19</v>
      </c>
      <c r="CM56" s="98" t="s">
        <v>86</v>
      </c>
    </row>
    <row r="57" spans="1:91" s="7" customFormat="1" ht="16.5" customHeight="1">
      <c r="A57" s="88" t="s">
        <v>80</v>
      </c>
      <c r="B57" s="89"/>
      <c r="C57" s="90"/>
      <c r="D57" s="350" t="s">
        <v>90</v>
      </c>
      <c r="E57" s="350"/>
      <c r="F57" s="350"/>
      <c r="G57" s="350"/>
      <c r="H57" s="350"/>
      <c r="I57" s="91"/>
      <c r="J57" s="350" t="s">
        <v>91</v>
      </c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1">
        <f>'SO401 - VEŘEJNÉ OSVĚTLENÍ'!J30</f>
        <v>0</v>
      </c>
      <c r="AH57" s="352"/>
      <c r="AI57" s="352"/>
      <c r="AJ57" s="352"/>
      <c r="AK57" s="352"/>
      <c r="AL57" s="352"/>
      <c r="AM57" s="352"/>
      <c r="AN57" s="351">
        <f>SUM(AG57,AT57)</f>
        <v>0</v>
      </c>
      <c r="AO57" s="352"/>
      <c r="AP57" s="352"/>
      <c r="AQ57" s="92" t="s">
        <v>92</v>
      </c>
      <c r="AR57" s="93"/>
      <c r="AS57" s="94">
        <v>0</v>
      </c>
      <c r="AT57" s="95">
        <f>ROUND(SUM(AV57:AW57),2)</f>
        <v>0</v>
      </c>
      <c r="AU57" s="96">
        <f>'SO401 - VEŘEJNÉ OSVĚTLENÍ'!P95</f>
        <v>0</v>
      </c>
      <c r="AV57" s="95">
        <f>'SO401 - VEŘEJNÉ OSVĚTLENÍ'!J33</f>
        <v>0</v>
      </c>
      <c r="AW57" s="95">
        <f>'SO401 - VEŘEJNÉ OSVĚTLENÍ'!J34</f>
        <v>0</v>
      </c>
      <c r="AX57" s="95">
        <f>'SO401 - VEŘEJNÉ OSVĚTLENÍ'!J35</f>
        <v>0</v>
      </c>
      <c r="AY57" s="95">
        <f>'SO401 - VEŘEJNÉ OSVĚTLENÍ'!J36</f>
        <v>0</v>
      </c>
      <c r="AZ57" s="95">
        <f>'SO401 - VEŘEJNÉ OSVĚTLENÍ'!F33</f>
        <v>0</v>
      </c>
      <c r="BA57" s="95">
        <f>'SO401 - VEŘEJNÉ OSVĚTLENÍ'!F34</f>
        <v>0</v>
      </c>
      <c r="BB57" s="95">
        <f>'SO401 - VEŘEJNÉ OSVĚTLENÍ'!F35</f>
        <v>0</v>
      </c>
      <c r="BC57" s="95">
        <f>'SO401 - VEŘEJNÉ OSVĚTLENÍ'!F36</f>
        <v>0</v>
      </c>
      <c r="BD57" s="97">
        <f>'SO401 - VEŘEJNÉ OSVĚTLENÍ'!F37</f>
        <v>0</v>
      </c>
      <c r="BT57" s="98" t="s">
        <v>84</v>
      </c>
      <c r="BV57" s="98" t="s">
        <v>78</v>
      </c>
      <c r="BW57" s="98" t="s">
        <v>93</v>
      </c>
      <c r="BX57" s="98" t="s">
        <v>5</v>
      </c>
      <c r="CL57" s="98" t="s">
        <v>35</v>
      </c>
      <c r="CM57" s="98" t="s">
        <v>86</v>
      </c>
    </row>
    <row r="58" spans="1:91" s="7" customFormat="1" ht="16.5" customHeight="1">
      <c r="A58" s="88" t="s">
        <v>80</v>
      </c>
      <c r="B58" s="89"/>
      <c r="C58" s="90"/>
      <c r="D58" s="350" t="s">
        <v>94</v>
      </c>
      <c r="E58" s="350"/>
      <c r="F58" s="350"/>
      <c r="G58" s="350"/>
      <c r="H58" s="350"/>
      <c r="I58" s="91"/>
      <c r="J58" s="350" t="s">
        <v>95</v>
      </c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1">
        <f>'SO801 - Vedlejší rozpočto...'!J30</f>
        <v>0</v>
      </c>
      <c r="AH58" s="352"/>
      <c r="AI58" s="352"/>
      <c r="AJ58" s="352"/>
      <c r="AK58" s="352"/>
      <c r="AL58" s="352"/>
      <c r="AM58" s="352"/>
      <c r="AN58" s="351">
        <f>SUM(AG58,AT58)</f>
        <v>0</v>
      </c>
      <c r="AO58" s="352"/>
      <c r="AP58" s="352"/>
      <c r="AQ58" s="92" t="s">
        <v>96</v>
      </c>
      <c r="AR58" s="93"/>
      <c r="AS58" s="99">
        <v>0</v>
      </c>
      <c r="AT58" s="100">
        <f>ROUND(SUM(AV58:AW58),2)</f>
        <v>0</v>
      </c>
      <c r="AU58" s="101">
        <f>'SO801 - Vedlejší rozpočto...'!P83</f>
        <v>0</v>
      </c>
      <c r="AV58" s="100">
        <f>'SO801 - Vedlejší rozpočto...'!J33</f>
        <v>0</v>
      </c>
      <c r="AW58" s="100">
        <f>'SO801 - Vedlejší rozpočto...'!J34</f>
        <v>0</v>
      </c>
      <c r="AX58" s="100">
        <f>'SO801 - Vedlejší rozpočto...'!J35</f>
        <v>0</v>
      </c>
      <c r="AY58" s="100">
        <f>'SO801 - Vedlejší rozpočto...'!J36</f>
        <v>0</v>
      </c>
      <c r="AZ58" s="100">
        <f>'SO801 - Vedlejší rozpočto...'!F33</f>
        <v>0</v>
      </c>
      <c r="BA58" s="100">
        <f>'SO801 - Vedlejší rozpočto...'!F34</f>
        <v>0</v>
      </c>
      <c r="BB58" s="100">
        <f>'SO801 - Vedlejší rozpočto...'!F35</f>
        <v>0</v>
      </c>
      <c r="BC58" s="100">
        <f>'SO801 - Vedlejší rozpočto...'!F36</f>
        <v>0</v>
      </c>
      <c r="BD58" s="102">
        <f>'SO801 - Vedlejší rozpočto...'!F37</f>
        <v>0</v>
      </c>
      <c r="BT58" s="98" t="s">
        <v>84</v>
      </c>
      <c r="BV58" s="98" t="s">
        <v>78</v>
      </c>
      <c r="BW58" s="98" t="s">
        <v>97</v>
      </c>
      <c r="BX58" s="98" t="s">
        <v>5</v>
      </c>
      <c r="CL58" s="98" t="s">
        <v>19</v>
      </c>
      <c r="CM58" s="98" t="s">
        <v>86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cy3gfwiGkWOnap5QFDbOs76uxzN6r6bUHONRlVwsm7xmO3S7OOKAfo50AyR1lM4XO5B3MnfpJyApk/ntPgOANQ==" saltValue="lAUigiNoKdfm1jDTDgFqWnTDMMrScCRthDMgcBN7ZpCE53OvA8fE7IKYMU76k8ZDvAdcJE2ejaGtu90zDuq+nQ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101 - KOMUNIKACE'!C2" display="/"/>
    <hyperlink ref="A56" location="'SO101s - SANACE'!C2" display="/"/>
    <hyperlink ref="A57" location="'SO401 - VEŘEJNÉ OSVĚTLENÍ'!C2" display="/"/>
    <hyperlink ref="A58" location="'SO801 - Vedlejší rozpočto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AT2" s="19" t="s">
        <v>85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5" t="str">
        <f>'Rekapitulace stavby'!K6</f>
        <v>Oprava povrchu komunikací v Klatovech 2026 - Havlíčkova ulice</v>
      </c>
      <c r="F7" s="376"/>
      <c r="G7" s="376"/>
      <c r="H7" s="376"/>
      <c r="L7" s="22"/>
    </row>
    <row r="8" spans="1:46" s="2" customFormat="1" ht="12" customHeight="1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7" t="s">
        <v>100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35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9. 2. 2026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">
        <v>35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39</v>
      </c>
      <c r="F15" s="36"/>
      <c r="G15" s="36"/>
      <c r="H15" s="36"/>
      <c r="I15" s="107" t="s">
        <v>30</v>
      </c>
      <c r="J15" s="109" t="s">
        <v>35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9" t="str">
        <f>'Rekapitulace stavby'!E14</f>
        <v>Vyplň údaj</v>
      </c>
      <c r="F18" s="380"/>
      <c r="G18" s="380"/>
      <c r="H18" s="380"/>
      <c r="I18" s="107" t="s">
        <v>30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">
        <v>35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36</v>
      </c>
      <c r="F21" s="36"/>
      <c r="G21" s="36"/>
      <c r="H21" s="36"/>
      <c r="I21" s="107" t="s">
        <v>30</v>
      </c>
      <c r="J21" s="109" t="s">
        <v>35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39</v>
      </c>
      <c r="F24" s="36"/>
      <c r="G24" s="36"/>
      <c r="H24" s="36"/>
      <c r="I24" s="107" t="s">
        <v>30</v>
      </c>
      <c r="J24" s="109" t="s">
        <v>35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40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1" t="s">
        <v>35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42</v>
      </c>
      <c r="E30" s="36"/>
      <c r="F30" s="36"/>
      <c r="G30" s="36"/>
      <c r="H30" s="36"/>
      <c r="I30" s="36"/>
      <c r="J30" s="116">
        <f>ROUND(J94,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44</v>
      </c>
      <c r="G32" s="36"/>
      <c r="H32" s="36"/>
      <c r="I32" s="117" t="s">
        <v>43</v>
      </c>
      <c r="J32" s="117" t="s">
        <v>45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46</v>
      </c>
      <c r="E33" s="107" t="s">
        <v>47</v>
      </c>
      <c r="F33" s="119">
        <f>ROUND((SUM(BE94:BE565)),  2)</f>
        <v>0</v>
      </c>
      <c r="G33" s="36"/>
      <c r="H33" s="36"/>
      <c r="I33" s="120">
        <v>0.21</v>
      </c>
      <c r="J33" s="119">
        <f>ROUND(((SUM(BE94:BE565))*I33),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48</v>
      </c>
      <c r="F34" s="119">
        <f>ROUND((SUM(BF94:BF565)),  2)</f>
        <v>0</v>
      </c>
      <c r="G34" s="36"/>
      <c r="H34" s="36"/>
      <c r="I34" s="120">
        <v>0.12</v>
      </c>
      <c r="J34" s="119">
        <f>ROUND(((SUM(BF94:BF565))*I34),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49</v>
      </c>
      <c r="F35" s="119">
        <f>ROUND((SUM(BG94:BG565)),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50</v>
      </c>
      <c r="F36" s="119">
        <f>ROUND((SUM(BH94:BH565)),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51</v>
      </c>
      <c r="F37" s="119">
        <f>ROUND((SUM(BI94:BI565)),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52</v>
      </c>
      <c r="E39" s="123"/>
      <c r="F39" s="123"/>
      <c r="G39" s="124" t="s">
        <v>53</v>
      </c>
      <c r="H39" s="125" t="s">
        <v>54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101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2" t="str">
        <f>E7</f>
        <v>Oprava povrchu komunikací v Klatovech 2026 - Havlíčkova ulice</v>
      </c>
      <c r="F48" s="383"/>
      <c r="G48" s="383"/>
      <c r="H48" s="38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5" t="str">
        <f>E9</f>
        <v>SO101 - KOMUNIKACE</v>
      </c>
      <c r="F50" s="384"/>
      <c r="G50" s="384"/>
      <c r="H50" s="38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Klatovy</v>
      </c>
      <c r="G52" s="38"/>
      <c r="H52" s="38"/>
      <c r="I52" s="31" t="s">
        <v>24</v>
      </c>
      <c r="J52" s="61" t="str">
        <f>IF(J12="","",J12)</f>
        <v>9. 2. 2026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26</v>
      </c>
      <c r="D54" s="38"/>
      <c r="E54" s="38"/>
      <c r="F54" s="29" t="str">
        <f>E15</f>
        <v xml:space="preserve"> </v>
      </c>
      <c r="G54" s="38"/>
      <c r="H54" s="38"/>
      <c r="I54" s="31" t="s">
        <v>34</v>
      </c>
      <c r="J54" s="34" t="str">
        <f>E21</f>
        <v>Projekce dopravní Filip,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102</v>
      </c>
      <c r="D57" s="133"/>
      <c r="E57" s="133"/>
      <c r="F57" s="133"/>
      <c r="G57" s="133"/>
      <c r="H57" s="133"/>
      <c r="I57" s="133"/>
      <c r="J57" s="134" t="s">
        <v>103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74</v>
      </c>
      <c r="D59" s="38"/>
      <c r="E59" s="38"/>
      <c r="F59" s="38"/>
      <c r="G59" s="38"/>
      <c r="H59" s="38"/>
      <c r="I59" s="38"/>
      <c r="J59" s="79">
        <f>J94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104</v>
      </c>
    </row>
    <row r="60" spans="1:47" s="9" customFormat="1" ht="24.95" customHeight="1">
      <c r="B60" s="136"/>
      <c r="C60" s="137"/>
      <c r="D60" s="138" t="s">
        <v>105</v>
      </c>
      <c r="E60" s="139"/>
      <c r="F60" s="139"/>
      <c r="G60" s="139"/>
      <c r="H60" s="139"/>
      <c r="I60" s="139"/>
      <c r="J60" s="140">
        <f>J95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106</v>
      </c>
      <c r="E61" s="145"/>
      <c r="F61" s="145"/>
      <c r="G61" s="145"/>
      <c r="H61" s="145"/>
      <c r="I61" s="145"/>
      <c r="J61" s="146">
        <f>J96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107</v>
      </c>
      <c r="E62" s="145"/>
      <c r="F62" s="145"/>
      <c r="G62" s="145"/>
      <c r="H62" s="145"/>
      <c r="I62" s="145"/>
      <c r="J62" s="146">
        <f>J201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108</v>
      </c>
      <c r="E63" s="145"/>
      <c r="F63" s="145"/>
      <c r="G63" s="145"/>
      <c r="H63" s="145"/>
      <c r="I63" s="145"/>
      <c r="J63" s="146">
        <f>J222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109</v>
      </c>
      <c r="E64" s="145"/>
      <c r="F64" s="145"/>
      <c r="G64" s="145"/>
      <c r="H64" s="145"/>
      <c r="I64" s="145"/>
      <c r="J64" s="146">
        <f>J231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110</v>
      </c>
      <c r="E65" s="145"/>
      <c r="F65" s="145"/>
      <c r="G65" s="145"/>
      <c r="H65" s="145"/>
      <c r="I65" s="145"/>
      <c r="J65" s="146">
        <f>J297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111</v>
      </c>
      <c r="E66" s="145"/>
      <c r="F66" s="145"/>
      <c r="G66" s="145"/>
      <c r="H66" s="145"/>
      <c r="I66" s="145"/>
      <c r="J66" s="146">
        <f>J308</f>
        <v>0</v>
      </c>
      <c r="K66" s="143"/>
      <c r="L66" s="147"/>
    </row>
    <row r="67" spans="1:31" s="10" customFormat="1" ht="19.899999999999999" customHeight="1">
      <c r="B67" s="142"/>
      <c r="C67" s="143"/>
      <c r="D67" s="144" t="s">
        <v>112</v>
      </c>
      <c r="E67" s="145"/>
      <c r="F67" s="145"/>
      <c r="G67" s="145"/>
      <c r="H67" s="145"/>
      <c r="I67" s="145"/>
      <c r="J67" s="146">
        <f>J375</f>
        <v>0</v>
      </c>
      <c r="K67" s="143"/>
      <c r="L67" s="147"/>
    </row>
    <row r="68" spans="1:31" s="10" customFormat="1" ht="14.85" customHeight="1">
      <c r="B68" s="142"/>
      <c r="C68" s="143"/>
      <c r="D68" s="144" t="s">
        <v>113</v>
      </c>
      <c r="E68" s="145"/>
      <c r="F68" s="145"/>
      <c r="G68" s="145"/>
      <c r="H68" s="145"/>
      <c r="I68" s="145"/>
      <c r="J68" s="146">
        <f>J449</f>
        <v>0</v>
      </c>
      <c r="K68" s="143"/>
      <c r="L68" s="147"/>
    </row>
    <row r="69" spans="1:31" s="10" customFormat="1" ht="19.899999999999999" customHeight="1">
      <c r="B69" s="142"/>
      <c r="C69" s="143"/>
      <c r="D69" s="144" t="s">
        <v>114</v>
      </c>
      <c r="E69" s="145"/>
      <c r="F69" s="145"/>
      <c r="G69" s="145"/>
      <c r="H69" s="145"/>
      <c r="I69" s="145"/>
      <c r="J69" s="146">
        <f>J499</f>
        <v>0</v>
      </c>
      <c r="K69" s="143"/>
      <c r="L69" s="147"/>
    </row>
    <row r="70" spans="1:31" s="10" customFormat="1" ht="19.899999999999999" customHeight="1">
      <c r="B70" s="142"/>
      <c r="C70" s="143"/>
      <c r="D70" s="144" t="s">
        <v>115</v>
      </c>
      <c r="E70" s="145"/>
      <c r="F70" s="145"/>
      <c r="G70" s="145"/>
      <c r="H70" s="145"/>
      <c r="I70" s="145"/>
      <c r="J70" s="146">
        <f>J534</f>
        <v>0</v>
      </c>
      <c r="K70" s="143"/>
      <c r="L70" s="147"/>
    </row>
    <row r="71" spans="1:31" s="9" customFormat="1" ht="24.95" customHeight="1">
      <c r="B71" s="136"/>
      <c r="C71" s="137"/>
      <c r="D71" s="138" t="s">
        <v>116</v>
      </c>
      <c r="E71" s="139"/>
      <c r="F71" s="139"/>
      <c r="G71" s="139"/>
      <c r="H71" s="139"/>
      <c r="I71" s="139"/>
      <c r="J71" s="140">
        <f>J537</f>
        <v>0</v>
      </c>
      <c r="K71" s="137"/>
      <c r="L71" s="141"/>
    </row>
    <row r="72" spans="1:31" s="10" customFormat="1" ht="19.899999999999999" customHeight="1">
      <c r="B72" s="142"/>
      <c r="C72" s="143"/>
      <c r="D72" s="144" t="s">
        <v>117</v>
      </c>
      <c r="E72" s="145"/>
      <c r="F72" s="145"/>
      <c r="G72" s="145"/>
      <c r="H72" s="145"/>
      <c r="I72" s="145"/>
      <c r="J72" s="146">
        <f>J538</f>
        <v>0</v>
      </c>
      <c r="K72" s="143"/>
      <c r="L72" s="147"/>
    </row>
    <row r="73" spans="1:31" s="10" customFormat="1" ht="19.899999999999999" customHeight="1">
      <c r="B73" s="142"/>
      <c r="C73" s="143"/>
      <c r="D73" s="144" t="s">
        <v>118</v>
      </c>
      <c r="E73" s="145"/>
      <c r="F73" s="145"/>
      <c r="G73" s="145"/>
      <c r="H73" s="145"/>
      <c r="I73" s="145"/>
      <c r="J73" s="146">
        <f>J546</f>
        <v>0</v>
      </c>
      <c r="K73" s="143"/>
      <c r="L73" s="147"/>
    </row>
    <row r="74" spans="1:31" s="10" customFormat="1" ht="19.899999999999999" customHeight="1">
      <c r="B74" s="142"/>
      <c r="C74" s="143"/>
      <c r="D74" s="144" t="s">
        <v>119</v>
      </c>
      <c r="E74" s="145"/>
      <c r="F74" s="145"/>
      <c r="G74" s="145"/>
      <c r="H74" s="145"/>
      <c r="I74" s="145"/>
      <c r="J74" s="146">
        <f>J551</f>
        <v>0</v>
      </c>
      <c r="K74" s="143"/>
      <c r="L74" s="147"/>
    </row>
    <row r="75" spans="1:31" s="2" customFormat="1" ht="21.7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80" spans="1:31" s="2" customFormat="1" ht="6.95" customHeight="1">
      <c r="A80" s="36"/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24.95" customHeight="1">
      <c r="A81" s="36"/>
      <c r="B81" s="37"/>
      <c r="C81" s="25" t="s">
        <v>120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2" customHeight="1">
      <c r="A83" s="36"/>
      <c r="B83" s="37"/>
      <c r="C83" s="31" t="s">
        <v>16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16.5" customHeight="1">
      <c r="A84" s="36"/>
      <c r="B84" s="37"/>
      <c r="C84" s="38"/>
      <c r="D84" s="38"/>
      <c r="E84" s="382" t="str">
        <f>E7</f>
        <v>Oprava povrchu komunikací v Klatovech 2026 - Havlíčkova ulice</v>
      </c>
      <c r="F84" s="383"/>
      <c r="G84" s="383"/>
      <c r="H84" s="383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1" t="s">
        <v>99</v>
      </c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35" t="str">
        <f>E9</f>
        <v>SO101 - KOMUNIKACE</v>
      </c>
      <c r="F86" s="384"/>
      <c r="G86" s="384"/>
      <c r="H86" s="384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1" t="s">
        <v>22</v>
      </c>
      <c r="D88" s="38"/>
      <c r="E88" s="38"/>
      <c r="F88" s="29" t="str">
        <f>F12</f>
        <v>Klatovy</v>
      </c>
      <c r="G88" s="38"/>
      <c r="H88" s="38"/>
      <c r="I88" s="31" t="s">
        <v>24</v>
      </c>
      <c r="J88" s="61" t="str">
        <f>IF(J12="","",J12)</f>
        <v>9. 2. 2026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25.7" customHeight="1">
      <c r="A90" s="36"/>
      <c r="B90" s="37"/>
      <c r="C90" s="31" t="s">
        <v>26</v>
      </c>
      <c r="D90" s="38"/>
      <c r="E90" s="38"/>
      <c r="F90" s="29" t="str">
        <f>E15</f>
        <v xml:space="preserve"> </v>
      </c>
      <c r="G90" s="38"/>
      <c r="H90" s="38"/>
      <c r="I90" s="31" t="s">
        <v>34</v>
      </c>
      <c r="J90" s="34" t="str">
        <f>E21</f>
        <v>Projekce dopravní Filip, s.r.o.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1" t="s">
        <v>32</v>
      </c>
      <c r="D91" s="38"/>
      <c r="E91" s="38"/>
      <c r="F91" s="29" t="str">
        <f>IF(E18="","",E18)</f>
        <v>Vyplň údaj</v>
      </c>
      <c r="G91" s="38"/>
      <c r="H91" s="38"/>
      <c r="I91" s="31" t="s">
        <v>38</v>
      </c>
      <c r="J91" s="34" t="str">
        <f>E24</f>
        <v xml:space="preserve"> 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1" customFormat="1" ht="29.25" customHeight="1">
      <c r="A93" s="148"/>
      <c r="B93" s="149"/>
      <c r="C93" s="150" t="s">
        <v>121</v>
      </c>
      <c r="D93" s="151" t="s">
        <v>61</v>
      </c>
      <c r="E93" s="151" t="s">
        <v>57</v>
      </c>
      <c r="F93" s="151" t="s">
        <v>58</v>
      </c>
      <c r="G93" s="151" t="s">
        <v>122</v>
      </c>
      <c r="H93" s="151" t="s">
        <v>123</v>
      </c>
      <c r="I93" s="151" t="s">
        <v>124</v>
      </c>
      <c r="J93" s="151" t="s">
        <v>103</v>
      </c>
      <c r="K93" s="152" t="s">
        <v>125</v>
      </c>
      <c r="L93" s="153"/>
      <c r="M93" s="70" t="s">
        <v>35</v>
      </c>
      <c r="N93" s="71" t="s">
        <v>46</v>
      </c>
      <c r="O93" s="71" t="s">
        <v>126</v>
      </c>
      <c r="P93" s="71" t="s">
        <v>127</v>
      </c>
      <c r="Q93" s="71" t="s">
        <v>128</v>
      </c>
      <c r="R93" s="71" t="s">
        <v>129</v>
      </c>
      <c r="S93" s="71" t="s">
        <v>130</v>
      </c>
      <c r="T93" s="72" t="s">
        <v>131</v>
      </c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</row>
    <row r="94" spans="1:63" s="2" customFormat="1" ht="22.9" customHeight="1">
      <c r="A94" s="36"/>
      <c r="B94" s="37"/>
      <c r="C94" s="77" t="s">
        <v>132</v>
      </c>
      <c r="D94" s="38"/>
      <c r="E94" s="38"/>
      <c r="F94" s="38"/>
      <c r="G94" s="38"/>
      <c r="H94" s="38"/>
      <c r="I94" s="38"/>
      <c r="J94" s="154">
        <f>BK94</f>
        <v>0</v>
      </c>
      <c r="K94" s="38"/>
      <c r="L94" s="41"/>
      <c r="M94" s="73"/>
      <c r="N94" s="155"/>
      <c r="O94" s="74"/>
      <c r="P94" s="156">
        <f>P95+P537</f>
        <v>0</v>
      </c>
      <c r="Q94" s="74"/>
      <c r="R94" s="156">
        <f>R95+R537</f>
        <v>425.61462870000003</v>
      </c>
      <c r="S94" s="74"/>
      <c r="T94" s="157">
        <f>T95+T537</f>
        <v>663.53698999999995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75</v>
      </c>
      <c r="AU94" s="19" t="s">
        <v>104</v>
      </c>
      <c r="BK94" s="158">
        <f>BK95+BK537</f>
        <v>0</v>
      </c>
    </row>
    <row r="95" spans="1:63" s="12" customFormat="1" ht="25.9" customHeight="1">
      <c r="B95" s="159"/>
      <c r="C95" s="160"/>
      <c r="D95" s="161" t="s">
        <v>75</v>
      </c>
      <c r="E95" s="162" t="s">
        <v>133</v>
      </c>
      <c r="F95" s="162" t="s">
        <v>134</v>
      </c>
      <c r="G95" s="160"/>
      <c r="H95" s="160"/>
      <c r="I95" s="163"/>
      <c r="J95" s="164">
        <f>BK95</f>
        <v>0</v>
      </c>
      <c r="K95" s="160"/>
      <c r="L95" s="165"/>
      <c r="M95" s="166"/>
      <c r="N95" s="167"/>
      <c r="O95" s="167"/>
      <c r="P95" s="168">
        <f>P96+P201+P222+P231+P297+P308+P375+P499+P534</f>
        <v>0</v>
      </c>
      <c r="Q95" s="167"/>
      <c r="R95" s="168">
        <f>R96+R201+R222+R231+R297+R308+R375+R499+R534</f>
        <v>425.59260870000003</v>
      </c>
      <c r="S95" s="167"/>
      <c r="T95" s="169">
        <f>T96+T201+T222+T231+T297+T308+T375+T499+T534</f>
        <v>663.41163999999992</v>
      </c>
      <c r="AR95" s="170" t="s">
        <v>84</v>
      </c>
      <c r="AT95" s="171" t="s">
        <v>75</v>
      </c>
      <c r="AU95" s="171" t="s">
        <v>76</v>
      </c>
      <c r="AY95" s="170" t="s">
        <v>135</v>
      </c>
      <c r="BK95" s="172">
        <f>BK96+BK201+BK222+BK231+BK297+BK308+BK375+BK499+BK534</f>
        <v>0</v>
      </c>
    </row>
    <row r="96" spans="1:63" s="12" customFormat="1" ht="22.9" customHeight="1">
      <c r="B96" s="159"/>
      <c r="C96" s="160"/>
      <c r="D96" s="161" t="s">
        <v>75</v>
      </c>
      <c r="E96" s="173" t="s">
        <v>84</v>
      </c>
      <c r="F96" s="173" t="s">
        <v>136</v>
      </c>
      <c r="G96" s="160"/>
      <c r="H96" s="160"/>
      <c r="I96" s="163"/>
      <c r="J96" s="174">
        <f>BK96</f>
        <v>0</v>
      </c>
      <c r="K96" s="160"/>
      <c r="L96" s="165"/>
      <c r="M96" s="166"/>
      <c r="N96" s="167"/>
      <c r="O96" s="167"/>
      <c r="P96" s="168">
        <f>SUM(P97:P200)</f>
        <v>0</v>
      </c>
      <c r="Q96" s="167"/>
      <c r="R96" s="168">
        <f>SUM(R97:R200)</f>
        <v>132.27044300000003</v>
      </c>
      <c r="S96" s="167"/>
      <c r="T96" s="169">
        <f>SUM(T97:T200)</f>
        <v>0</v>
      </c>
      <c r="AR96" s="170" t="s">
        <v>84</v>
      </c>
      <c r="AT96" s="171" t="s">
        <v>75</v>
      </c>
      <c r="AU96" s="171" t="s">
        <v>84</v>
      </c>
      <c r="AY96" s="170" t="s">
        <v>135</v>
      </c>
      <c r="BK96" s="172">
        <f>SUM(BK97:BK200)</f>
        <v>0</v>
      </c>
    </row>
    <row r="97" spans="1:65" s="2" customFormat="1" ht="21.75" customHeight="1">
      <c r="A97" s="36"/>
      <c r="B97" s="37"/>
      <c r="C97" s="175" t="s">
        <v>84</v>
      </c>
      <c r="D97" s="175" t="s">
        <v>137</v>
      </c>
      <c r="E97" s="176" t="s">
        <v>138</v>
      </c>
      <c r="F97" s="177" t="s">
        <v>139</v>
      </c>
      <c r="G97" s="178" t="s">
        <v>140</v>
      </c>
      <c r="H97" s="179">
        <v>6.444</v>
      </c>
      <c r="I97" s="180"/>
      <c r="J97" s="181">
        <f>ROUND(I97*H97,2)</f>
        <v>0</v>
      </c>
      <c r="K97" s="177" t="s">
        <v>141</v>
      </c>
      <c r="L97" s="41"/>
      <c r="M97" s="182" t="s">
        <v>35</v>
      </c>
      <c r="N97" s="183" t="s">
        <v>47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142</v>
      </c>
      <c r="AT97" s="186" t="s">
        <v>137</v>
      </c>
      <c r="AU97" s="186" t="s">
        <v>86</v>
      </c>
      <c r="AY97" s="19" t="s">
        <v>135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84</v>
      </c>
      <c r="BK97" s="187">
        <f>ROUND(I97*H97,2)</f>
        <v>0</v>
      </c>
      <c r="BL97" s="19" t="s">
        <v>142</v>
      </c>
      <c r="BM97" s="186" t="s">
        <v>143</v>
      </c>
    </row>
    <row r="98" spans="1:65" s="2" customFormat="1" ht="11.25">
      <c r="A98" s="36"/>
      <c r="B98" s="37"/>
      <c r="C98" s="38"/>
      <c r="D98" s="188" t="s">
        <v>144</v>
      </c>
      <c r="E98" s="38"/>
      <c r="F98" s="189" t="s">
        <v>145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144</v>
      </c>
      <c r="AU98" s="19" t="s">
        <v>86</v>
      </c>
    </row>
    <row r="99" spans="1:65" s="13" customFormat="1" ht="11.25">
      <c r="B99" s="193"/>
      <c r="C99" s="194"/>
      <c r="D99" s="195" t="s">
        <v>146</v>
      </c>
      <c r="E99" s="196" t="s">
        <v>35</v>
      </c>
      <c r="F99" s="197" t="s">
        <v>147</v>
      </c>
      <c r="G99" s="194"/>
      <c r="H99" s="198">
        <v>6.444</v>
      </c>
      <c r="I99" s="199"/>
      <c r="J99" s="194"/>
      <c r="K99" s="194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146</v>
      </c>
      <c r="AU99" s="204" t="s">
        <v>86</v>
      </c>
      <c r="AV99" s="13" t="s">
        <v>86</v>
      </c>
      <c r="AW99" s="13" t="s">
        <v>37</v>
      </c>
      <c r="AX99" s="13" t="s">
        <v>84</v>
      </c>
      <c r="AY99" s="204" t="s">
        <v>135</v>
      </c>
    </row>
    <row r="100" spans="1:65" s="2" customFormat="1" ht="16.5" customHeight="1">
      <c r="A100" s="36"/>
      <c r="B100" s="37"/>
      <c r="C100" s="175" t="s">
        <v>86</v>
      </c>
      <c r="D100" s="175" t="s">
        <v>137</v>
      </c>
      <c r="E100" s="176" t="s">
        <v>148</v>
      </c>
      <c r="F100" s="177" t="s">
        <v>149</v>
      </c>
      <c r="G100" s="178" t="s">
        <v>140</v>
      </c>
      <c r="H100" s="179">
        <v>24.472000000000001</v>
      </c>
      <c r="I100" s="180"/>
      <c r="J100" s="181">
        <f>ROUND(I100*H100,2)</f>
        <v>0</v>
      </c>
      <c r="K100" s="177" t="s">
        <v>141</v>
      </c>
      <c r="L100" s="41"/>
      <c r="M100" s="182" t="s">
        <v>35</v>
      </c>
      <c r="N100" s="183" t="s">
        <v>47</v>
      </c>
      <c r="O100" s="66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142</v>
      </c>
      <c r="AT100" s="186" t="s">
        <v>137</v>
      </c>
      <c r="AU100" s="186" t="s">
        <v>86</v>
      </c>
      <c r="AY100" s="19" t="s">
        <v>135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84</v>
      </c>
      <c r="BK100" s="187">
        <f>ROUND(I100*H100,2)</f>
        <v>0</v>
      </c>
      <c r="BL100" s="19" t="s">
        <v>142</v>
      </c>
      <c r="BM100" s="186" t="s">
        <v>150</v>
      </c>
    </row>
    <row r="101" spans="1:65" s="2" customFormat="1" ht="11.25">
      <c r="A101" s="36"/>
      <c r="B101" s="37"/>
      <c r="C101" s="38"/>
      <c r="D101" s="188" t="s">
        <v>144</v>
      </c>
      <c r="E101" s="38"/>
      <c r="F101" s="189" t="s">
        <v>151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144</v>
      </c>
      <c r="AU101" s="19" t="s">
        <v>86</v>
      </c>
    </row>
    <row r="102" spans="1:65" s="13" customFormat="1" ht="11.25">
      <c r="B102" s="193"/>
      <c r="C102" s="194"/>
      <c r="D102" s="195" t="s">
        <v>146</v>
      </c>
      <c r="E102" s="196" t="s">
        <v>35</v>
      </c>
      <c r="F102" s="197" t="s">
        <v>152</v>
      </c>
      <c r="G102" s="194"/>
      <c r="H102" s="198">
        <v>24.472000000000001</v>
      </c>
      <c r="I102" s="199"/>
      <c r="J102" s="194"/>
      <c r="K102" s="194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146</v>
      </c>
      <c r="AU102" s="204" t="s">
        <v>86</v>
      </c>
      <c r="AV102" s="13" t="s">
        <v>86</v>
      </c>
      <c r="AW102" s="13" t="s">
        <v>37</v>
      </c>
      <c r="AX102" s="13" t="s">
        <v>84</v>
      </c>
      <c r="AY102" s="204" t="s">
        <v>135</v>
      </c>
    </row>
    <row r="103" spans="1:65" s="2" customFormat="1" ht="21.75" customHeight="1">
      <c r="A103" s="36"/>
      <c r="B103" s="37"/>
      <c r="C103" s="175" t="s">
        <v>153</v>
      </c>
      <c r="D103" s="175" t="s">
        <v>137</v>
      </c>
      <c r="E103" s="176" t="s">
        <v>154</v>
      </c>
      <c r="F103" s="177" t="s">
        <v>155</v>
      </c>
      <c r="G103" s="178" t="s">
        <v>140</v>
      </c>
      <c r="H103" s="179">
        <v>222.35</v>
      </c>
      <c r="I103" s="180"/>
      <c r="J103" s="181">
        <f>ROUND(I103*H103,2)</f>
        <v>0</v>
      </c>
      <c r="K103" s="177" t="s">
        <v>141</v>
      </c>
      <c r="L103" s="41"/>
      <c r="M103" s="182" t="s">
        <v>35</v>
      </c>
      <c r="N103" s="183" t="s">
        <v>47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142</v>
      </c>
      <c r="AT103" s="186" t="s">
        <v>137</v>
      </c>
      <c r="AU103" s="186" t="s">
        <v>86</v>
      </c>
      <c r="AY103" s="19" t="s">
        <v>135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84</v>
      </c>
      <c r="BK103" s="187">
        <f>ROUND(I103*H103,2)</f>
        <v>0</v>
      </c>
      <c r="BL103" s="19" t="s">
        <v>142</v>
      </c>
      <c r="BM103" s="186" t="s">
        <v>156</v>
      </c>
    </row>
    <row r="104" spans="1:65" s="2" customFormat="1" ht="11.25">
      <c r="A104" s="36"/>
      <c r="B104" s="37"/>
      <c r="C104" s="38"/>
      <c r="D104" s="188" t="s">
        <v>144</v>
      </c>
      <c r="E104" s="38"/>
      <c r="F104" s="189" t="s">
        <v>157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144</v>
      </c>
      <c r="AU104" s="19" t="s">
        <v>86</v>
      </c>
    </row>
    <row r="105" spans="1:65" s="13" customFormat="1" ht="11.25">
      <c r="B105" s="193"/>
      <c r="C105" s="194"/>
      <c r="D105" s="195" t="s">
        <v>146</v>
      </c>
      <c r="E105" s="196" t="s">
        <v>35</v>
      </c>
      <c r="F105" s="197" t="s">
        <v>158</v>
      </c>
      <c r="G105" s="194"/>
      <c r="H105" s="198">
        <v>46.81</v>
      </c>
      <c r="I105" s="199"/>
      <c r="J105" s="194"/>
      <c r="K105" s="194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146</v>
      </c>
      <c r="AU105" s="204" t="s">
        <v>86</v>
      </c>
      <c r="AV105" s="13" t="s">
        <v>86</v>
      </c>
      <c r="AW105" s="13" t="s">
        <v>37</v>
      </c>
      <c r="AX105" s="13" t="s">
        <v>76</v>
      </c>
      <c r="AY105" s="204" t="s">
        <v>135</v>
      </c>
    </row>
    <row r="106" spans="1:65" s="13" customFormat="1" ht="11.25">
      <c r="B106" s="193"/>
      <c r="C106" s="194"/>
      <c r="D106" s="195" t="s">
        <v>146</v>
      </c>
      <c r="E106" s="196" t="s">
        <v>35</v>
      </c>
      <c r="F106" s="197" t="s">
        <v>159</v>
      </c>
      <c r="G106" s="194"/>
      <c r="H106" s="198">
        <v>36.840000000000003</v>
      </c>
      <c r="I106" s="199"/>
      <c r="J106" s="194"/>
      <c r="K106" s="194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146</v>
      </c>
      <c r="AU106" s="204" t="s">
        <v>86</v>
      </c>
      <c r="AV106" s="13" t="s">
        <v>86</v>
      </c>
      <c r="AW106" s="13" t="s">
        <v>37</v>
      </c>
      <c r="AX106" s="13" t="s">
        <v>76</v>
      </c>
      <c r="AY106" s="204" t="s">
        <v>135</v>
      </c>
    </row>
    <row r="107" spans="1:65" s="13" customFormat="1" ht="11.25">
      <c r="B107" s="193"/>
      <c r="C107" s="194"/>
      <c r="D107" s="195" t="s">
        <v>146</v>
      </c>
      <c r="E107" s="196" t="s">
        <v>35</v>
      </c>
      <c r="F107" s="197" t="s">
        <v>160</v>
      </c>
      <c r="G107" s="194"/>
      <c r="H107" s="198">
        <v>138.69999999999999</v>
      </c>
      <c r="I107" s="199"/>
      <c r="J107" s="194"/>
      <c r="K107" s="194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146</v>
      </c>
      <c r="AU107" s="204" t="s">
        <v>86</v>
      </c>
      <c r="AV107" s="13" t="s">
        <v>86</v>
      </c>
      <c r="AW107" s="13" t="s">
        <v>37</v>
      </c>
      <c r="AX107" s="13" t="s">
        <v>76</v>
      </c>
      <c r="AY107" s="204" t="s">
        <v>135</v>
      </c>
    </row>
    <row r="108" spans="1:65" s="14" customFormat="1" ht="11.25">
      <c r="B108" s="205"/>
      <c r="C108" s="206"/>
      <c r="D108" s="195" t="s">
        <v>146</v>
      </c>
      <c r="E108" s="207" t="s">
        <v>35</v>
      </c>
      <c r="F108" s="208" t="s">
        <v>161</v>
      </c>
      <c r="G108" s="206"/>
      <c r="H108" s="209">
        <v>222.35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146</v>
      </c>
      <c r="AU108" s="215" t="s">
        <v>86</v>
      </c>
      <c r="AV108" s="14" t="s">
        <v>142</v>
      </c>
      <c r="AW108" s="14" t="s">
        <v>37</v>
      </c>
      <c r="AX108" s="14" t="s">
        <v>84</v>
      </c>
      <c r="AY108" s="215" t="s">
        <v>135</v>
      </c>
    </row>
    <row r="109" spans="1:65" s="2" customFormat="1" ht="24.2" customHeight="1">
      <c r="A109" s="36"/>
      <c r="B109" s="37"/>
      <c r="C109" s="175" t="s">
        <v>142</v>
      </c>
      <c r="D109" s="175" t="s">
        <v>137</v>
      </c>
      <c r="E109" s="176" t="s">
        <v>162</v>
      </c>
      <c r="F109" s="177" t="s">
        <v>163</v>
      </c>
      <c r="G109" s="178" t="s">
        <v>140</v>
      </c>
      <c r="H109" s="179">
        <v>18.829999999999998</v>
      </c>
      <c r="I109" s="180"/>
      <c r="J109" s="181">
        <f>ROUND(I109*H109,2)</f>
        <v>0</v>
      </c>
      <c r="K109" s="177" t="s">
        <v>141</v>
      </c>
      <c r="L109" s="41"/>
      <c r="M109" s="182" t="s">
        <v>35</v>
      </c>
      <c r="N109" s="183" t="s">
        <v>47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142</v>
      </c>
      <c r="AT109" s="186" t="s">
        <v>137</v>
      </c>
      <c r="AU109" s="186" t="s">
        <v>86</v>
      </c>
      <c r="AY109" s="19" t="s">
        <v>135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84</v>
      </c>
      <c r="BK109" s="187">
        <f>ROUND(I109*H109,2)</f>
        <v>0</v>
      </c>
      <c r="BL109" s="19" t="s">
        <v>142</v>
      </c>
      <c r="BM109" s="186" t="s">
        <v>164</v>
      </c>
    </row>
    <row r="110" spans="1:65" s="2" customFormat="1" ht="11.25">
      <c r="A110" s="36"/>
      <c r="B110" s="37"/>
      <c r="C110" s="38"/>
      <c r="D110" s="188" t="s">
        <v>144</v>
      </c>
      <c r="E110" s="38"/>
      <c r="F110" s="189" t="s">
        <v>165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144</v>
      </c>
      <c r="AU110" s="19" t="s">
        <v>86</v>
      </c>
    </row>
    <row r="111" spans="1:65" s="13" customFormat="1" ht="11.25">
      <c r="B111" s="193"/>
      <c r="C111" s="194"/>
      <c r="D111" s="195" t="s">
        <v>146</v>
      </c>
      <c r="E111" s="196" t="s">
        <v>35</v>
      </c>
      <c r="F111" s="197" t="s">
        <v>166</v>
      </c>
      <c r="G111" s="194"/>
      <c r="H111" s="198">
        <v>18.829999999999998</v>
      </c>
      <c r="I111" s="199"/>
      <c r="J111" s="194"/>
      <c r="K111" s="194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146</v>
      </c>
      <c r="AU111" s="204" t="s">
        <v>86</v>
      </c>
      <c r="AV111" s="13" t="s">
        <v>86</v>
      </c>
      <c r="AW111" s="13" t="s">
        <v>37</v>
      </c>
      <c r="AX111" s="13" t="s">
        <v>76</v>
      </c>
      <c r="AY111" s="204" t="s">
        <v>135</v>
      </c>
    </row>
    <row r="112" spans="1:65" s="14" customFormat="1" ht="11.25">
      <c r="B112" s="205"/>
      <c r="C112" s="206"/>
      <c r="D112" s="195" t="s">
        <v>146</v>
      </c>
      <c r="E112" s="207" t="s">
        <v>35</v>
      </c>
      <c r="F112" s="208" t="s">
        <v>161</v>
      </c>
      <c r="G112" s="206"/>
      <c r="H112" s="209">
        <v>18.829999999999998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146</v>
      </c>
      <c r="AU112" s="215" t="s">
        <v>86</v>
      </c>
      <c r="AV112" s="14" t="s">
        <v>142</v>
      </c>
      <c r="AW112" s="14" t="s">
        <v>37</v>
      </c>
      <c r="AX112" s="14" t="s">
        <v>84</v>
      </c>
      <c r="AY112" s="215" t="s">
        <v>135</v>
      </c>
    </row>
    <row r="113" spans="1:65" s="2" customFormat="1" ht="24.2" customHeight="1">
      <c r="A113" s="36"/>
      <c r="B113" s="37"/>
      <c r="C113" s="175" t="s">
        <v>167</v>
      </c>
      <c r="D113" s="175" t="s">
        <v>137</v>
      </c>
      <c r="E113" s="176" t="s">
        <v>168</v>
      </c>
      <c r="F113" s="177" t="s">
        <v>169</v>
      </c>
      <c r="G113" s="178" t="s">
        <v>140</v>
      </c>
      <c r="H113" s="179">
        <v>64.400000000000006</v>
      </c>
      <c r="I113" s="180"/>
      <c r="J113" s="181">
        <f>ROUND(I113*H113,2)</f>
        <v>0</v>
      </c>
      <c r="K113" s="177" t="s">
        <v>141</v>
      </c>
      <c r="L113" s="41"/>
      <c r="M113" s="182" t="s">
        <v>35</v>
      </c>
      <c r="N113" s="183" t="s">
        <v>47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142</v>
      </c>
      <c r="AT113" s="186" t="s">
        <v>137</v>
      </c>
      <c r="AU113" s="186" t="s">
        <v>86</v>
      </c>
      <c r="AY113" s="19" t="s">
        <v>135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84</v>
      </c>
      <c r="BK113" s="187">
        <f>ROUND(I113*H113,2)</f>
        <v>0</v>
      </c>
      <c r="BL113" s="19" t="s">
        <v>142</v>
      </c>
      <c r="BM113" s="186" t="s">
        <v>170</v>
      </c>
    </row>
    <row r="114" spans="1:65" s="2" customFormat="1" ht="11.25">
      <c r="A114" s="36"/>
      <c r="B114" s="37"/>
      <c r="C114" s="38"/>
      <c r="D114" s="188" t="s">
        <v>144</v>
      </c>
      <c r="E114" s="38"/>
      <c r="F114" s="189" t="s">
        <v>171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144</v>
      </c>
      <c r="AU114" s="19" t="s">
        <v>86</v>
      </c>
    </row>
    <row r="115" spans="1:65" s="13" customFormat="1" ht="11.25">
      <c r="B115" s="193"/>
      <c r="C115" s="194"/>
      <c r="D115" s="195" t="s">
        <v>146</v>
      </c>
      <c r="E115" s="196" t="s">
        <v>35</v>
      </c>
      <c r="F115" s="197" t="s">
        <v>172</v>
      </c>
      <c r="G115" s="194"/>
      <c r="H115" s="198">
        <v>64.400000000000006</v>
      </c>
      <c r="I115" s="199"/>
      <c r="J115" s="194"/>
      <c r="K115" s="194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146</v>
      </c>
      <c r="AU115" s="204" t="s">
        <v>86</v>
      </c>
      <c r="AV115" s="13" t="s">
        <v>86</v>
      </c>
      <c r="AW115" s="13" t="s">
        <v>37</v>
      </c>
      <c r="AX115" s="13" t="s">
        <v>84</v>
      </c>
      <c r="AY115" s="204" t="s">
        <v>135</v>
      </c>
    </row>
    <row r="116" spans="1:65" s="2" customFormat="1" ht="16.5" customHeight="1">
      <c r="A116" s="36"/>
      <c r="B116" s="37"/>
      <c r="C116" s="175" t="s">
        <v>173</v>
      </c>
      <c r="D116" s="175" t="s">
        <v>137</v>
      </c>
      <c r="E116" s="176" t="s">
        <v>174</v>
      </c>
      <c r="F116" s="177" t="s">
        <v>175</v>
      </c>
      <c r="G116" s="178" t="s">
        <v>140</v>
      </c>
      <c r="H116" s="179">
        <v>6.4</v>
      </c>
      <c r="I116" s="180"/>
      <c r="J116" s="181">
        <f>ROUND(I116*H116,2)</f>
        <v>0</v>
      </c>
      <c r="K116" s="177" t="s">
        <v>141</v>
      </c>
      <c r="L116" s="41"/>
      <c r="M116" s="182" t="s">
        <v>35</v>
      </c>
      <c r="N116" s="183" t="s">
        <v>47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142</v>
      </c>
      <c r="AT116" s="186" t="s">
        <v>137</v>
      </c>
      <c r="AU116" s="186" t="s">
        <v>86</v>
      </c>
      <c r="AY116" s="19" t="s">
        <v>135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84</v>
      </c>
      <c r="BK116" s="187">
        <f>ROUND(I116*H116,2)</f>
        <v>0</v>
      </c>
      <c r="BL116" s="19" t="s">
        <v>142</v>
      </c>
      <c r="BM116" s="186" t="s">
        <v>176</v>
      </c>
    </row>
    <row r="117" spans="1:65" s="2" customFormat="1" ht="11.25">
      <c r="A117" s="36"/>
      <c r="B117" s="37"/>
      <c r="C117" s="38"/>
      <c r="D117" s="188" t="s">
        <v>144</v>
      </c>
      <c r="E117" s="38"/>
      <c r="F117" s="189" t="s">
        <v>177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144</v>
      </c>
      <c r="AU117" s="19" t="s">
        <v>86</v>
      </c>
    </row>
    <row r="118" spans="1:65" s="15" customFormat="1" ht="11.25">
      <c r="B118" s="216"/>
      <c r="C118" s="217"/>
      <c r="D118" s="195" t="s">
        <v>146</v>
      </c>
      <c r="E118" s="218" t="s">
        <v>35</v>
      </c>
      <c r="F118" s="219" t="s">
        <v>178</v>
      </c>
      <c r="G118" s="217"/>
      <c r="H118" s="218" t="s">
        <v>35</v>
      </c>
      <c r="I118" s="220"/>
      <c r="J118" s="217"/>
      <c r="K118" s="217"/>
      <c r="L118" s="221"/>
      <c r="M118" s="222"/>
      <c r="N118" s="223"/>
      <c r="O118" s="223"/>
      <c r="P118" s="223"/>
      <c r="Q118" s="223"/>
      <c r="R118" s="223"/>
      <c r="S118" s="223"/>
      <c r="T118" s="224"/>
      <c r="AT118" s="225" t="s">
        <v>146</v>
      </c>
      <c r="AU118" s="225" t="s">
        <v>86</v>
      </c>
      <c r="AV118" s="15" t="s">
        <v>84</v>
      </c>
      <c r="AW118" s="15" t="s">
        <v>37</v>
      </c>
      <c r="AX118" s="15" t="s">
        <v>76</v>
      </c>
      <c r="AY118" s="225" t="s">
        <v>135</v>
      </c>
    </row>
    <row r="119" spans="1:65" s="13" customFormat="1" ht="11.25">
      <c r="B119" s="193"/>
      <c r="C119" s="194"/>
      <c r="D119" s="195" t="s">
        <v>146</v>
      </c>
      <c r="E119" s="196" t="s">
        <v>35</v>
      </c>
      <c r="F119" s="197" t="s">
        <v>179</v>
      </c>
      <c r="G119" s="194"/>
      <c r="H119" s="198">
        <v>6.4</v>
      </c>
      <c r="I119" s="199"/>
      <c r="J119" s="194"/>
      <c r="K119" s="194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146</v>
      </c>
      <c r="AU119" s="204" t="s">
        <v>86</v>
      </c>
      <c r="AV119" s="13" t="s">
        <v>86</v>
      </c>
      <c r="AW119" s="13" t="s">
        <v>37</v>
      </c>
      <c r="AX119" s="13" t="s">
        <v>84</v>
      </c>
      <c r="AY119" s="204" t="s">
        <v>135</v>
      </c>
    </row>
    <row r="120" spans="1:65" s="2" customFormat="1" ht="24.2" customHeight="1">
      <c r="A120" s="36"/>
      <c r="B120" s="37"/>
      <c r="C120" s="175" t="s">
        <v>180</v>
      </c>
      <c r="D120" s="175" t="s">
        <v>137</v>
      </c>
      <c r="E120" s="176" t="s">
        <v>181</v>
      </c>
      <c r="F120" s="177" t="s">
        <v>182</v>
      </c>
      <c r="G120" s="178" t="s">
        <v>183</v>
      </c>
      <c r="H120" s="179">
        <v>128.80000000000001</v>
      </c>
      <c r="I120" s="180"/>
      <c r="J120" s="181">
        <f>ROUND(I120*H120,2)</f>
        <v>0</v>
      </c>
      <c r="K120" s="177" t="s">
        <v>141</v>
      </c>
      <c r="L120" s="41"/>
      <c r="M120" s="182" t="s">
        <v>35</v>
      </c>
      <c r="N120" s="183" t="s">
        <v>47</v>
      </c>
      <c r="O120" s="66"/>
      <c r="P120" s="184">
        <f>O120*H120</f>
        <v>0</v>
      </c>
      <c r="Q120" s="184">
        <v>8.4999999999999995E-4</v>
      </c>
      <c r="R120" s="184">
        <f>Q120*H120</f>
        <v>0.10948000000000001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142</v>
      </c>
      <c r="AT120" s="186" t="s">
        <v>137</v>
      </c>
      <c r="AU120" s="186" t="s">
        <v>86</v>
      </c>
      <c r="AY120" s="19" t="s">
        <v>135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84</v>
      </c>
      <c r="BK120" s="187">
        <f>ROUND(I120*H120,2)</f>
        <v>0</v>
      </c>
      <c r="BL120" s="19" t="s">
        <v>142</v>
      </c>
      <c r="BM120" s="186" t="s">
        <v>184</v>
      </c>
    </row>
    <row r="121" spans="1:65" s="2" customFormat="1" ht="11.25">
      <c r="A121" s="36"/>
      <c r="B121" s="37"/>
      <c r="C121" s="38"/>
      <c r="D121" s="188" t="s">
        <v>144</v>
      </c>
      <c r="E121" s="38"/>
      <c r="F121" s="189" t="s">
        <v>185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144</v>
      </c>
      <c r="AU121" s="19" t="s">
        <v>86</v>
      </c>
    </row>
    <row r="122" spans="1:65" s="13" customFormat="1" ht="11.25">
      <c r="B122" s="193"/>
      <c r="C122" s="194"/>
      <c r="D122" s="195" t="s">
        <v>146</v>
      </c>
      <c r="E122" s="196" t="s">
        <v>35</v>
      </c>
      <c r="F122" s="197" t="s">
        <v>186</v>
      </c>
      <c r="G122" s="194"/>
      <c r="H122" s="198">
        <v>128.80000000000001</v>
      </c>
      <c r="I122" s="199"/>
      <c r="J122" s="194"/>
      <c r="K122" s="194"/>
      <c r="L122" s="200"/>
      <c r="M122" s="201"/>
      <c r="N122" s="202"/>
      <c r="O122" s="202"/>
      <c r="P122" s="202"/>
      <c r="Q122" s="202"/>
      <c r="R122" s="202"/>
      <c r="S122" s="202"/>
      <c r="T122" s="203"/>
      <c r="AT122" s="204" t="s">
        <v>146</v>
      </c>
      <c r="AU122" s="204" t="s">
        <v>86</v>
      </c>
      <c r="AV122" s="13" t="s">
        <v>86</v>
      </c>
      <c r="AW122" s="13" t="s">
        <v>37</v>
      </c>
      <c r="AX122" s="13" t="s">
        <v>84</v>
      </c>
      <c r="AY122" s="204" t="s">
        <v>135</v>
      </c>
    </row>
    <row r="123" spans="1:65" s="2" customFormat="1" ht="24.2" customHeight="1">
      <c r="A123" s="36"/>
      <c r="B123" s="37"/>
      <c r="C123" s="175" t="s">
        <v>187</v>
      </c>
      <c r="D123" s="175" t="s">
        <v>137</v>
      </c>
      <c r="E123" s="176" t="s">
        <v>188</v>
      </c>
      <c r="F123" s="177" t="s">
        <v>189</v>
      </c>
      <c r="G123" s="178" t="s">
        <v>183</v>
      </c>
      <c r="H123" s="179">
        <v>128.80000000000001</v>
      </c>
      <c r="I123" s="180"/>
      <c r="J123" s="181">
        <f>ROUND(I123*H123,2)</f>
        <v>0</v>
      </c>
      <c r="K123" s="177" t="s">
        <v>141</v>
      </c>
      <c r="L123" s="41"/>
      <c r="M123" s="182" t="s">
        <v>35</v>
      </c>
      <c r="N123" s="183" t="s">
        <v>47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142</v>
      </c>
      <c r="AT123" s="186" t="s">
        <v>137</v>
      </c>
      <c r="AU123" s="186" t="s">
        <v>86</v>
      </c>
      <c r="AY123" s="19" t="s">
        <v>135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84</v>
      </c>
      <c r="BK123" s="187">
        <f>ROUND(I123*H123,2)</f>
        <v>0</v>
      </c>
      <c r="BL123" s="19" t="s">
        <v>142</v>
      </c>
      <c r="BM123" s="186" t="s">
        <v>190</v>
      </c>
    </row>
    <row r="124" spans="1:65" s="2" customFormat="1" ht="11.25">
      <c r="A124" s="36"/>
      <c r="B124" s="37"/>
      <c r="C124" s="38"/>
      <c r="D124" s="188" t="s">
        <v>144</v>
      </c>
      <c r="E124" s="38"/>
      <c r="F124" s="189" t="s">
        <v>191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144</v>
      </c>
      <c r="AU124" s="19" t="s">
        <v>86</v>
      </c>
    </row>
    <row r="125" spans="1:65" s="13" customFormat="1" ht="11.25">
      <c r="B125" s="193"/>
      <c r="C125" s="194"/>
      <c r="D125" s="195" t="s">
        <v>146</v>
      </c>
      <c r="E125" s="196" t="s">
        <v>35</v>
      </c>
      <c r="F125" s="197" t="s">
        <v>192</v>
      </c>
      <c r="G125" s="194"/>
      <c r="H125" s="198">
        <v>128.80000000000001</v>
      </c>
      <c r="I125" s="199"/>
      <c r="J125" s="194"/>
      <c r="K125" s="194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146</v>
      </c>
      <c r="AU125" s="204" t="s">
        <v>86</v>
      </c>
      <c r="AV125" s="13" t="s">
        <v>86</v>
      </c>
      <c r="AW125" s="13" t="s">
        <v>37</v>
      </c>
      <c r="AX125" s="13" t="s">
        <v>84</v>
      </c>
      <c r="AY125" s="204" t="s">
        <v>135</v>
      </c>
    </row>
    <row r="126" spans="1:65" s="2" customFormat="1" ht="37.9" customHeight="1">
      <c r="A126" s="36"/>
      <c r="B126" s="37"/>
      <c r="C126" s="175" t="s">
        <v>193</v>
      </c>
      <c r="D126" s="175" t="s">
        <v>137</v>
      </c>
      <c r="E126" s="176" t="s">
        <v>194</v>
      </c>
      <c r="F126" s="177" t="s">
        <v>195</v>
      </c>
      <c r="G126" s="178" t="s">
        <v>140</v>
      </c>
      <c r="H126" s="179">
        <v>1.835</v>
      </c>
      <c r="I126" s="180"/>
      <c r="J126" s="181">
        <f>ROUND(I126*H126,2)</f>
        <v>0</v>
      </c>
      <c r="K126" s="177" t="s">
        <v>141</v>
      </c>
      <c r="L126" s="41"/>
      <c r="M126" s="182" t="s">
        <v>35</v>
      </c>
      <c r="N126" s="183" t="s">
        <v>47</v>
      </c>
      <c r="O126" s="66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142</v>
      </c>
      <c r="AT126" s="186" t="s">
        <v>137</v>
      </c>
      <c r="AU126" s="186" t="s">
        <v>86</v>
      </c>
      <c r="AY126" s="19" t="s">
        <v>135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19" t="s">
        <v>84</v>
      </c>
      <c r="BK126" s="187">
        <f>ROUND(I126*H126,2)</f>
        <v>0</v>
      </c>
      <c r="BL126" s="19" t="s">
        <v>142</v>
      </c>
      <c r="BM126" s="186" t="s">
        <v>196</v>
      </c>
    </row>
    <row r="127" spans="1:65" s="2" customFormat="1" ht="11.25">
      <c r="A127" s="36"/>
      <c r="B127" s="37"/>
      <c r="C127" s="38"/>
      <c r="D127" s="188" t="s">
        <v>144</v>
      </c>
      <c r="E127" s="38"/>
      <c r="F127" s="189" t="s">
        <v>197</v>
      </c>
      <c r="G127" s="38"/>
      <c r="H127" s="38"/>
      <c r="I127" s="190"/>
      <c r="J127" s="38"/>
      <c r="K127" s="38"/>
      <c r="L127" s="41"/>
      <c r="M127" s="191"/>
      <c r="N127" s="192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144</v>
      </c>
      <c r="AU127" s="19" t="s">
        <v>86</v>
      </c>
    </row>
    <row r="128" spans="1:65" s="13" customFormat="1" ht="11.25">
      <c r="B128" s="193"/>
      <c r="C128" s="194"/>
      <c r="D128" s="195" t="s">
        <v>146</v>
      </c>
      <c r="E128" s="196" t="s">
        <v>35</v>
      </c>
      <c r="F128" s="197" t="s">
        <v>198</v>
      </c>
      <c r="G128" s="194"/>
      <c r="H128" s="198">
        <v>1.835</v>
      </c>
      <c r="I128" s="199"/>
      <c r="J128" s="194"/>
      <c r="K128" s="194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146</v>
      </c>
      <c r="AU128" s="204" t="s">
        <v>86</v>
      </c>
      <c r="AV128" s="13" t="s">
        <v>86</v>
      </c>
      <c r="AW128" s="13" t="s">
        <v>37</v>
      </c>
      <c r="AX128" s="13" t="s">
        <v>84</v>
      </c>
      <c r="AY128" s="204" t="s">
        <v>135</v>
      </c>
    </row>
    <row r="129" spans="1:65" s="2" customFormat="1" ht="37.9" customHeight="1">
      <c r="A129" s="36"/>
      <c r="B129" s="37"/>
      <c r="C129" s="175" t="s">
        <v>199</v>
      </c>
      <c r="D129" s="175" t="s">
        <v>137</v>
      </c>
      <c r="E129" s="176" t="s">
        <v>200</v>
      </c>
      <c r="F129" s="177" t="s">
        <v>201</v>
      </c>
      <c r="G129" s="178" t="s">
        <v>140</v>
      </c>
      <c r="H129" s="179">
        <v>12.84</v>
      </c>
      <c r="I129" s="180"/>
      <c r="J129" s="181">
        <f>ROUND(I129*H129,2)</f>
        <v>0</v>
      </c>
      <c r="K129" s="177" t="s">
        <v>141</v>
      </c>
      <c r="L129" s="41"/>
      <c r="M129" s="182" t="s">
        <v>35</v>
      </c>
      <c r="N129" s="183" t="s">
        <v>47</v>
      </c>
      <c r="O129" s="66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142</v>
      </c>
      <c r="AT129" s="186" t="s">
        <v>137</v>
      </c>
      <c r="AU129" s="186" t="s">
        <v>86</v>
      </c>
      <c r="AY129" s="19" t="s">
        <v>135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19" t="s">
        <v>84</v>
      </c>
      <c r="BK129" s="187">
        <f>ROUND(I129*H129,2)</f>
        <v>0</v>
      </c>
      <c r="BL129" s="19" t="s">
        <v>142</v>
      </c>
      <c r="BM129" s="186" t="s">
        <v>202</v>
      </c>
    </row>
    <row r="130" spans="1:65" s="2" customFormat="1" ht="11.25">
      <c r="A130" s="36"/>
      <c r="B130" s="37"/>
      <c r="C130" s="38"/>
      <c r="D130" s="188" t="s">
        <v>144</v>
      </c>
      <c r="E130" s="38"/>
      <c r="F130" s="189" t="s">
        <v>203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144</v>
      </c>
      <c r="AU130" s="19" t="s">
        <v>86</v>
      </c>
    </row>
    <row r="131" spans="1:65" s="13" customFormat="1" ht="11.25">
      <c r="B131" s="193"/>
      <c r="C131" s="194"/>
      <c r="D131" s="195" t="s">
        <v>146</v>
      </c>
      <c r="E131" s="196" t="s">
        <v>35</v>
      </c>
      <c r="F131" s="197" t="s">
        <v>204</v>
      </c>
      <c r="G131" s="194"/>
      <c r="H131" s="198">
        <v>6.42</v>
      </c>
      <c r="I131" s="199"/>
      <c r="J131" s="194"/>
      <c r="K131" s="194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146</v>
      </c>
      <c r="AU131" s="204" t="s">
        <v>86</v>
      </c>
      <c r="AV131" s="13" t="s">
        <v>86</v>
      </c>
      <c r="AW131" s="13" t="s">
        <v>37</v>
      </c>
      <c r="AX131" s="13" t="s">
        <v>76</v>
      </c>
      <c r="AY131" s="204" t="s">
        <v>135</v>
      </c>
    </row>
    <row r="132" spans="1:65" s="13" customFormat="1" ht="11.25">
      <c r="B132" s="193"/>
      <c r="C132" s="194"/>
      <c r="D132" s="195" t="s">
        <v>146</v>
      </c>
      <c r="E132" s="196" t="s">
        <v>35</v>
      </c>
      <c r="F132" s="197" t="s">
        <v>205</v>
      </c>
      <c r="G132" s="194"/>
      <c r="H132" s="198">
        <v>6.42</v>
      </c>
      <c r="I132" s="199"/>
      <c r="J132" s="194"/>
      <c r="K132" s="194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146</v>
      </c>
      <c r="AU132" s="204" t="s">
        <v>86</v>
      </c>
      <c r="AV132" s="13" t="s">
        <v>86</v>
      </c>
      <c r="AW132" s="13" t="s">
        <v>37</v>
      </c>
      <c r="AX132" s="13" t="s">
        <v>76</v>
      </c>
      <c r="AY132" s="204" t="s">
        <v>135</v>
      </c>
    </row>
    <row r="133" spans="1:65" s="14" customFormat="1" ht="11.25">
      <c r="B133" s="205"/>
      <c r="C133" s="206"/>
      <c r="D133" s="195" t="s">
        <v>146</v>
      </c>
      <c r="E133" s="207" t="s">
        <v>35</v>
      </c>
      <c r="F133" s="208" t="s">
        <v>161</v>
      </c>
      <c r="G133" s="206"/>
      <c r="H133" s="209">
        <v>12.84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146</v>
      </c>
      <c r="AU133" s="215" t="s">
        <v>86</v>
      </c>
      <c r="AV133" s="14" t="s">
        <v>142</v>
      </c>
      <c r="AW133" s="14" t="s">
        <v>37</v>
      </c>
      <c r="AX133" s="14" t="s">
        <v>84</v>
      </c>
      <c r="AY133" s="215" t="s">
        <v>135</v>
      </c>
    </row>
    <row r="134" spans="1:65" s="2" customFormat="1" ht="37.9" customHeight="1">
      <c r="A134" s="36"/>
      <c r="B134" s="37"/>
      <c r="C134" s="175" t="s">
        <v>206</v>
      </c>
      <c r="D134" s="175" t="s">
        <v>137</v>
      </c>
      <c r="E134" s="176" t="s">
        <v>207</v>
      </c>
      <c r="F134" s="177" t="s">
        <v>208</v>
      </c>
      <c r="G134" s="178" t="s">
        <v>140</v>
      </c>
      <c r="H134" s="179">
        <v>334.61700000000002</v>
      </c>
      <c r="I134" s="180"/>
      <c r="J134" s="181">
        <f>ROUND(I134*H134,2)</f>
        <v>0</v>
      </c>
      <c r="K134" s="177" t="s">
        <v>141</v>
      </c>
      <c r="L134" s="41"/>
      <c r="M134" s="182" t="s">
        <v>35</v>
      </c>
      <c r="N134" s="183" t="s">
        <v>47</v>
      </c>
      <c r="O134" s="66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142</v>
      </c>
      <c r="AT134" s="186" t="s">
        <v>137</v>
      </c>
      <c r="AU134" s="186" t="s">
        <v>86</v>
      </c>
      <c r="AY134" s="19" t="s">
        <v>135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84</v>
      </c>
      <c r="BK134" s="187">
        <f>ROUND(I134*H134,2)</f>
        <v>0</v>
      </c>
      <c r="BL134" s="19" t="s">
        <v>142</v>
      </c>
      <c r="BM134" s="186" t="s">
        <v>209</v>
      </c>
    </row>
    <row r="135" spans="1:65" s="2" customFormat="1" ht="11.25">
      <c r="A135" s="36"/>
      <c r="B135" s="37"/>
      <c r="C135" s="38"/>
      <c r="D135" s="188" t="s">
        <v>144</v>
      </c>
      <c r="E135" s="38"/>
      <c r="F135" s="189" t="s">
        <v>210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144</v>
      </c>
      <c r="AU135" s="19" t="s">
        <v>86</v>
      </c>
    </row>
    <row r="136" spans="1:65" s="2" customFormat="1" ht="19.5">
      <c r="A136" s="36"/>
      <c r="B136" s="37"/>
      <c r="C136" s="38"/>
      <c r="D136" s="195" t="s">
        <v>211</v>
      </c>
      <c r="E136" s="38"/>
      <c r="F136" s="226" t="s">
        <v>212</v>
      </c>
      <c r="G136" s="38"/>
      <c r="H136" s="38"/>
      <c r="I136" s="190"/>
      <c r="J136" s="38"/>
      <c r="K136" s="38"/>
      <c r="L136" s="41"/>
      <c r="M136" s="191"/>
      <c r="N136" s="192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211</v>
      </c>
      <c r="AU136" s="19" t="s">
        <v>86</v>
      </c>
    </row>
    <row r="137" spans="1:65" s="13" customFormat="1" ht="11.25">
      <c r="B137" s="193"/>
      <c r="C137" s="194"/>
      <c r="D137" s="195" t="s">
        <v>146</v>
      </c>
      <c r="E137" s="196" t="s">
        <v>35</v>
      </c>
      <c r="F137" s="197" t="s">
        <v>213</v>
      </c>
      <c r="G137" s="194"/>
      <c r="H137" s="198">
        <v>336.452</v>
      </c>
      <c r="I137" s="199"/>
      <c r="J137" s="194"/>
      <c r="K137" s="194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146</v>
      </c>
      <c r="AU137" s="204" t="s">
        <v>86</v>
      </c>
      <c r="AV137" s="13" t="s">
        <v>86</v>
      </c>
      <c r="AW137" s="13" t="s">
        <v>37</v>
      </c>
      <c r="AX137" s="13" t="s">
        <v>76</v>
      </c>
      <c r="AY137" s="204" t="s">
        <v>135</v>
      </c>
    </row>
    <row r="138" spans="1:65" s="13" customFormat="1" ht="11.25">
      <c r="B138" s="193"/>
      <c r="C138" s="194"/>
      <c r="D138" s="195" t="s">
        <v>146</v>
      </c>
      <c r="E138" s="196" t="s">
        <v>35</v>
      </c>
      <c r="F138" s="197" t="s">
        <v>214</v>
      </c>
      <c r="G138" s="194"/>
      <c r="H138" s="198">
        <v>-1.835</v>
      </c>
      <c r="I138" s="199"/>
      <c r="J138" s="194"/>
      <c r="K138" s="194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146</v>
      </c>
      <c r="AU138" s="204" t="s">
        <v>86</v>
      </c>
      <c r="AV138" s="13" t="s">
        <v>86</v>
      </c>
      <c r="AW138" s="13" t="s">
        <v>37</v>
      </c>
      <c r="AX138" s="13" t="s">
        <v>76</v>
      </c>
      <c r="AY138" s="204" t="s">
        <v>135</v>
      </c>
    </row>
    <row r="139" spans="1:65" s="14" customFormat="1" ht="11.25">
      <c r="B139" s="205"/>
      <c r="C139" s="206"/>
      <c r="D139" s="195" t="s">
        <v>146</v>
      </c>
      <c r="E139" s="207" t="s">
        <v>35</v>
      </c>
      <c r="F139" s="208" t="s">
        <v>161</v>
      </c>
      <c r="G139" s="206"/>
      <c r="H139" s="209">
        <v>334.61700000000002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146</v>
      </c>
      <c r="AU139" s="215" t="s">
        <v>86</v>
      </c>
      <c r="AV139" s="14" t="s">
        <v>142</v>
      </c>
      <c r="AW139" s="14" t="s">
        <v>37</v>
      </c>
      <c r="AX139" s="14" t="s">
        <v>84</v>
      </c>
      <c r="AY139" s="215" t="s">
        <v>135</v>
      </c>
    </row>
    <row r="140" spans="1:65" s="2" customFormat="1" ht="24.2" customHeight="1">
      <c r="A140" s="36"/>
      <c r="B140" s="37"/>
      <c r="C140" s="175" t="s">
        <v>8</v>
      </c>
      <c r="D140" s="175" t="s">
        <v>137</v>
      </c>
      <c r="E140" s="176" t="s">
        <v>215</v>
      </c>
      <c r="F140" s="177" t="s">
        <v>216</v>
      </c>
      <c r="G140" s="178" t="s">
        <v>140</v>
      </c>
      <c r="H140" s="179">
        <v>8.2550000000000008</v>
      </c>
      <c r="I140" s="180"/>
      <c r="J140" s="181">
        <f>ROUND(I140*H140,2)</f>
        <v>0</v>
      </c>
      <c r="K140" s="177" t="s">
        <v>141</v>
      </c>
      <c r="L140" s="41"/>
      <c r="M140" s="182" t="s">
        <v>35</v>
      </c>
      <c r="N140" s="183" t="s">
        <v>47</v>
      </c>
      <c r="O140" s="66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142</v>
      </c>
      <c r="AT140" s="186" t="s">
        <v>137</v>
      </c>
      <c r="AU140" s="186" t="s">
        <v>86</v>
      </c>
      <c r="AY140" s="19" t="s">
        <v>135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84</v>
      </c>
      <c r="BK140" s="187">
        <f>ROUND(I140*H140,2)</f>
        <v>0</v>
      </c>
      <c r="BL140" s="19" t="s">
        <v>142</v>
      </c>
      <c r="BM140" s="186" t="s">
        <v>217</v>
      </c>
    </row>
    <row r="141" spans="1:65" s="2" customFormat="1" ht="11.25">
      <c r="A141" s="36"/>
      <c r="B141" s="37"/>
      <c r="C141" s="38"/>
      <c r="D141" s="188" t="s">
        <v>144</v>
      </c>
      <c r="E141" s="38"/>
      <c r="F141" s="189" t="s">
        <v>218</v>
      </c>
      <c r="G141" s="38"/>
      <c r="H141" s="38"/>
      <c r="I141" s="190"/>
      <c r="J141" s="38"/>
      <c r="K141" s="38"/>
      <c r="L141" s="41"/>
      <c r="M141" s="191"/>
      <c r="N141" s="192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144</v>
      </c>
      <c r="AU141" s="19" t="s">
        <v>86</v>
      </c>
    </row>
    <row r="142" spans="1:65" s="13" customFormat="1" ht="11.25">
      <c r="B142" s="193"/>
      <c r="C142" s="194"/>
      <c r="D142" s="195" t="s">
        <v>146</v>
      </c>
      <c r="E142" s="196" t="s">
        <v>35</v>
      </c>
      <c r="F142" s="197" t="s">
        <v>219</v>
      </c>
      <c r="G142" s="194"/>
      <c r="H142" s="198">
        <v>6.42</v>
      </c>
      <c r="I142" s="199"/>
      <c r="J142" s="194"/>
      <c r="K142" s="194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146</v>
      </c>
      <c r="AU142" s="204" t="s">
        <v>86</v>
      </c>
      <c r="AV142" s="13" t="s">
        <v>86</v>
      </c>
      <c r="AW142" s="13" t="s">
        <v>37</v>
      </c>
      <c r="AX142" s="13" t="s">
        <v>76</v>
      </c>
      <c r="AY142" s="204" t="s">
        <v>135</v>
      </c>
    </row>
    <row r="143" spans="1:65" s="13" customFormat="1" ht="11.25">
      <c r="B143" s="193"/>
      <c r="C143" s="194"/>
      <c r="D143" s="195" t="s">
        <v>146</v>
      </c>
      <c r="E143" s="196" t="s">
        <v>35</v>
      </c>
      <c r="F143" s="197" t="s">
        <v>220</v>
      </c>
      <c r="G143" s="194"/>
      <c r="H143" s="198">
        <v>1.835</v>
      </c>
      <c r="I143" s="199"/>
      <c r="J143" s="194"/>
      <c r="K143" s="194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146</v>
      </c>
      <c r="AU143" s="204" t="s">
        <v>86</v>
      </c>
      <c r="AV143" s="13" t="s">
        <v>86</v>
      </c>
      <c r="AW143" s="13" t="s">
        <v>37</v>
      </c>
      <c r="AX143" s="13" t="s">
        <v>76</v>
      </c>
      <c r="AY143" s="204" t="s">
        <v>135</v>
      </c>
    </row>
    <row r="144" spans="1:65" s="14" customFormat="1" ht="11.25">
      <c r="B144" s="205"/>
      <c r="C144" s="206"/>
      <c r="D144" s="195" t="s">
        <v>146</v>
      </c>
      <c r="E144" s="207" t="s">
        <v>35</v>
      </c>
      <c r="F144" s="208" t="s">
        <v>161</v>
      </c>
      <c r="G144" s="206"/>
      <c r="H144" s="209">
        <v>8.254999999999999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146</v>
      </c>
      <c r="AU144" s="215" t="s">
        <v>86</v>
      </c>
      <c r="AV144" s="14" t="s">
        <v>142</v>
      </c>
      <c r="AW144" s="14" t="s">
        <v>37</v>
      </c>
      <c r="AX144" s="14" t="s">
        <v>84</v>
      </c>
      <c r="AY144" s="215" t="s">
        <v>135</v>
      </c>
    </row>
    <row r="145" spans="1:65" s="2" customFormat="1" ht="24.2" customHeight="1">
      <c r="A145" s="36"/>
      <c r="B145" s="37"/>
      <c r="C145" s="175" t="s">
        <v>221</v>
      </c>
      <c r="D145" s="175" t="s">
        <v>137</v>
      </c>
      <c r="E145" s="176" t="s">
        <v>222</v>
      </c>
      <c r="F145" s="177" t="s">
        <v>223</v>
      </c>
      <c r="G145" s="178" t="s">
        <v>224</v>
      </c>
      <c r="H145" s="179">
        <v>602.31100000000004</v>
      </c>
      <c r="I145" s="180"/>
      <c r="J145" s="181">
        <f>ROUND(I145*H145,2)</f>
        <v>0</v>
      </c>
      <c r="K145" s="177" t="s">
        <v>141</v>
      </c>
      <c r="L145" s="41"/>
      <c r="M145" s="182" t="s">
        <v>35</v>
      </c>
      <c r="N145" s="183" t="s">
        <v>47</v>
      </c>
      <c r="O145" s="66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6" t="s">
        <v>142</v>
      </c>
      <c r="AT145" s="186" t="s">
        <v>137</v>
      </c>
      <c r="AU145" s="186" t="s">
        <v>86</v>
      </c>
      <c r="AY145" s="19" t="s">
        <v>135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19" t="s">
        <v>84</v>
      </c>
      <c r="BK145" s="187">
        <f>ROUND(I145*H145,2)</f>
        <v>0</v>
      </c>
      <c r="BL145" s="19" t="s">
        <v>142</v>
      </c>
      <c r="BM145" s="186" t="s">
        <v>225</v>
      </c>
    </row>
    <row r="146" spans="1:65" s="2" customFormat="1" ht="11.25">
      <c r="A146" s="36"/>
      <c r="B146" s="37"/>
      <c r="C146" s="38"/>
      <c r="D146" s="188" t="s">
        <v>144</v>
      </c>
      <c r="E146" s="38"/>
      <c r="F146" s="189" t="s">
        <v>226</v>
      </c>
      <c r="G146" s="38"/>
      <c r="H146" s="38"/>
      <c r="I146" s="190"/>
      <c r="J146" s="38"/>
      <c r="K146" s="38"/>
      <c r="L146" s="41"/>
      <c r="M146" s="191"/>
      <c r="N146" s="192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144</v>
      </c>
      <c r="AU146" s="19" t="s">
        <v>86</v>
      </c>
    </row>
    <row r="147" spans="1:65" s="13" customFormat="1" ht="11.25">
      <c r="B147" s="193"/>
      <c r="C147" s="194"/>
      <c r="D147" s="195" t="s">
        <v>146</v>
      </c>
      <c r="E147" s="196" t="s">
        <v>35</v>
      </c>
      <c r="F147" s="197" t="s">
        <v>227</v>
      </c>
      <c r="G147" s="194"/>
      <c r="H147" s="198">
        <v>334.61700000000002</v>
      </c>
      <c r="I147" s="199"/>
      <c r="J147" s="194"/>
      <c r="K147" s="194"/>
      <c r="L147" s="200"/>
      <c r="M147" s="201"/>
      <c r="N147" s="202"/>
      <c r="O147" s="202"/>
      <c r="P147" s="202"/>
      <c r="Q147" s="202"/>
      <c r="R147" s="202"/>
      <c r="S147" s="202"/>
      <c r="T147" s="203"/>
      <c r="AT147" s="204" t="s">
        <v>146</v>
      </c>
      <c r="AU147" s="204" t="s">
        <v>86</v>
      </c>
      <c r="AV147" s="13" t="s">
        <v>86</v>
      </c>
      <c r="AW147" s="13" t="s">
        <v>37</v>
      </c>
      <c r="AX147" s="13" t="s">
        <v>76</v>
      </c>
      <c r="AY147" s="204" t="s">
        <v>135</v>
      </c>
    </row>
    <row r="148" spans="1:65" s="14" customFormat="1" ht="11.25">
      <c r="B148" s="205"/>
      <c r="C148" s="206"/>
      <c r="D148" s="195" t="s">
        <v>146</v>
      </c>
      <c r="E148" s="207" t="s">
        <v>35</v>
      </c>
      <c r="F148" s="208" t="s">
        <v>161</v>
      </c>
      <c r="G148" s="206"/>
      <c r="H148" s="209">
        <v>334.61700000000002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146</v>
      </c>
      <c r="AU148" s="215" t="s">
        <v>86</v>
      </c>
      <c r="AV148" s="14" t="s">
        <v>142</v>
      </c>
      <c r="AW148" s="14" t="s">
        <v>37</v>
      </c>
      <c r="AX148" s="14" t="s">
        <v>76</v>
      </c>
      <c r="AY148" s="215" t="s">
        <v>135</v>
      </c>
    </row>
    <row r="149" spans="1:65" s="13" customFormat="1" ht="11.25">
      <c r="B149" s="193"/>
      <c r="C149" s="194"/>
      <c r="D149" s="195" t="s">
        <v>146</v>
      </c>
      <c r="E149" s="196" t="s">
        <v>35</v>
      </c>
      <c r="F149" s="197" t="s">
        <v>228</v>
      </c>
      <c r="G149" s="194"/>
      <c r="H149" s="198">
        <v>602.31100000000004</v>
      </c>
      <c r="I149" s="199"/>
      <c r="J149" s="194"/>
      <c r="K149" s="194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146</v>
      </c>
      <c r="AU149" s="204" t="s">
        <v>86</v>
      </c>
      <c r="AV149" s="13" t="s">
        <v>86</v>
      </c>
      <c r="AW149" s="13" t="s">
        <v>37</v>
      </c>
      <c r="AX149" s="13" t="s">
        <v>84</v>
      </c>
      <c r="AY149" s="204" t="s">
        <v>135</v>
      </c>
    </row>
    <row r="150" spans="1:65" s="2" customFormat="1" ht="24.2" customHeight="1">
      <c r="A150" s="36"/>
      <c r="B150" s="37"/>
      <c r="C150" s="175" t="s">
        <v>229</v>
      </c>
      <c r="D150" s="175" t="s">
        <v>137</v>
      </c>
      <c r="E150" s="176" t="s">
        <v>230</v>
      </c>
      <c r="F150" s="177" t="s">
        <v>231</v>
      </c>
      <c r="G150" s="178" t="s">
        <v>140</v>
      </c>
      <c r="H150" s="179">
        <v>60.72</v>
      </c>
      <c r="I150" s="180"/>
      <c r="J150" s="181">
        <f>ROUND(I150*H150,2)</f>
        <v>0</v>
      </c>
      <c r="K150" s="177" t="s">
        <v>141</v>
      </c>
      <c r="L150" s="41"/>
      <c r="M150" s="182" t="s">
        <v>35</v>
      </c>
      <c r="N150" s="183" t="s">
        <v>47</v>
      </c>
      <c r="O150" s="66"/>
      <c r="P150" s="184">
        <f>O150*H150</f>
        <v>0</v>
      </c>
      <c r="Q150" s="184">
        <v>0</v>
      </c>
      <c r="R150" s="184">
        <f>Q150*H150</f>
        <v>0</v>
      </c>
      <c r="S150" s="184">
        <v>0</v>
      </c>
      <c r="T150" s="18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6" t="s">
        <v>142</v>
      </c>
      <c r="AT150" s="186" t="s">
        <v>137</v>
      </c>
      <c r="AU150" s="186" t="s">
        <v>86</v>
      </c>
      <c r="AY150" s="19" t="s">
        <v>135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19" t="s">
        <v>84</v>
      </c>
      <c r="BK150" s="187">
        <f>ROUND(I150*H150,2)</f>
        <v>0</v>
      </c>
      <c r="BL150" s="19" t="s">
        <v>142</v>
      </c>
      <c r="BM150" s="186" t="s">
        <v>232</v>
      </c>
    </row>
    <row r="151" spans="1:65" s="2" customFormat="1" ht="11.25">
      <c r="A151" s="36"/>
      <c r="B151" s="37"/>
      <c r="C151" s="38"/>
      <c r="D151" s="188" t="s">
        <v>144</v>
      </c>
      <c r="E151" s="38"/>
      <c r="F151" s="189" t="s">
        <v>233</v>
      </c>
      <c r="G151" s="38"/>
      <c r="H151" s="38"/>
      <c r="I151" s="190"/>
      <c r="J151" s="38"/>
      <c r="K151" s="38"/>
      <c r="L151" s="41"/>
      <c r="M151" s="191"/>
      <c r="N151" s="192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144</v>
      </c>
      <c r="AU151" s="19" t="s">
        <v>86</v>
      </c>
    </row>
    <row r="152" spans="1:65" s="13" customFormat="1" ht="11.25">
      <c r="B152" s="193"/>
      <c r="C152" s="194"/>
      <c r="D152" s="195" t="s">
        <v>146</v>
      </c>
      <c r="E152" s="196" t="s">
        <v>35</v>
      </c>
      <c r="F152" s="197" t="s">
        <v>234</v>
      </c>
      <c r="G152" s="194"/>
      <c r="H152" s="198">
        <v>1.425</v>
      </c>
      <c r="I152" s="199"/>
      <c r="J152" s="194"/>
      <c r="K152" s="194"/>
      <c r="L152" s="200"/>
      <c r="M152" s="201"/>
      <c r="N152" s="202"/>
      <c r="O152" s="202"/>
      <c r="P152" s="202"/>
      <c r="Q152" s="202"/>
      <c r="R152" s="202"/>
      <c r="S152" s="202"/>
      <c r="T152" s="203"/>
      <c r="AT152" s="204" t="s">
        <v>146</v>
      </c>
      <c r="AU152" s="204" t="s">
        <v>86</v>
      </c>
      <c r="AV152" s="13" t="s">
        <v>86</v>
      </c>
      <c r="AW152" s="13" t="s">
        <v>37</v>
      </c>
      <c r="AX152" s="13" t="s">
        <v>76</v>
      </c>
      <c r="AY152" s="204" t="s">
        <v>135</v>
      </c>
    </row>
    <row r="153" spans="1:65" s="13" customFormat="1" ht="11.25">
      <c r="B153" s="193"/>
      <c r="C153" s="194"/>
      <c r="D153" s="195" t="s">
        <v>146</v>
      </c>
      <c r="E153" s="196" t="s">
        <v>35</v>
      </c>
      <c r="F153" s="197" t="s">
        <v>235</v>
      </c>
      <c r="G153" s="194"/>
      <c r="H153" s="198">
        <v>4.9749999999999996</v>
      </c>
      <c r="I153" s="199"/>
      <c r="J153" s="194"/>
      <c r="K153" s="194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146</v>
      </c>
      <c r="AU153" s="204" t="s">
        <v>86</v>
      </c>
      <c r="AV153" s="13" t="s">
        <v>86</v>
      </c>
      <c r="AW153" s="13" t="s">
        <v>37</v>
      </c>
      <c r="AX153" s="13" t="s">
        <v>76</v>
      </c>
      <c r="AY153" s="204" t="s">
        <v>135</v>
      </c>
    </row>
    <row r="154" spans="1:65" s="13" customFormat="1" ht="11.25">
      <c r="B154" s="193"/>
      <c r="C154" s="194"/>
      <c r="D154" s="195" t="s">
        <v>146</v>
      </c>
      <c r="E154" s="196" t="s">
        <v>35</v>
      </c>
      <c r="F154" s="197" t="s">
        <v>236</v>
      </c>
      <c r="G154" s="194"/>
      <c r="H154" s="198">
        <v>54.32</v>
      </c>
      <c r="I154" s="199"/>
      <c r="J154" s="194"/>
      <c r="K154" s="194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146</v>
      </c>
      <c r="AU154" s="204" t="s">
        <v>86</v>
      </c>
      <c r="AV154" s="13" t="s">
        <v>86</v>
      </c>
      <c r="AW154" s="13" t="s">
        <v>37</v>
      </c>
      <c r="AX154" s="13" t="s">
        <v>76</v>
      </c>
      <c r="AY154" s="204" t="s">
        <v>135</v>
      </c>
    </row>
    <row r="155" spans="1:65" s="14" customFormat="1" ht="11.25">
      <c r="B155" s="205"/>
      <c r="C155" s="206"/>
      <c r="D155" s="195" t="s">
        <v>146</v>
      </c>
      <c r="E155" s="207" t="s">
        <v>35</v>
      </c>
      <c r="F155" s="208" t="s">
        <v>161</v>
      </c>
      <c r="G155" s="206"/>
      <c r="H155" s="209">
        <v>60.72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146</v>
      </c>
      <c r="AU155" s="215" t="s">
        <v>86</v>
      </c>
      <c r="AV155" s="14" t="s">
        <v>142</v>
      </c>
      <c r="AW155" s="14" t="s">
        <v>37</v>
      </c>
      <c r="AX155" s="14" t="s">
        <v>84</v>
      </c>
      <c r="AY155" s="215" t="s">
        <v>135</v>
      </c>
    </row>
    <row r="156" spans="1:65" s="2" customFormat="1" ht="16.5" customHeight="1">
      <c r="A156" s="36"/>
      <c r="B156" s="37"/>
      <c r="C156" s="227" t="s">
        <v>237</v>
      </c>
      <c r="D156" s="227" t="s">
        <v>238</v>
      </c>
      <c r="E156" s="228" t="s">
        <v>239</v>
      </c>
      <c r="F156" s="229" t="s">
        <v>240</v>
      </c>
      <c r="G156" s="230" t="s">
        <v>224</v>
      </c>
      <c r="H156" s="231">
        <v>108.64</v>
      </c>
      <c r="I156" s="232"/>
      <c r="J156" s="233">
        <f>ROUND(I156*H156,2)</f>
        <v>0</v>
      </c>
      <c r="K156" s="229" t="s">
        <v>141</v>
      </c>
      <c r="L156" s="234"/>
      <c r="M156" s="235" t="s">
        <v>35</v>
      </c>
      <c r="N156" s="236" t="s">
        <v>47</v>
      </c>
      <c r="O156" s="66"/>
      <c r="P156" s="184">
        <f>O156*H156</f>
        <v>0</v>
      </c>
      <c r="Q156" s="184">
        <v>1</v>
      </c>
      <c r="R156" s="184">
        <f>Q156*H156</f>
        <v>108.64</v>
      </c>
      <c r="S156" s="184">
        <v>0</v>
      </c>
      <c r="T156" s="185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187</v>
      </c>
      <c r="AT156" s="186" t="s">
        <v>238</v>
      </c>
      <c r="AU156" s="186" t="s">
        <v>86</v>
      </c>
      <c r="AY156" s="19" t="s">
        <v>135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84</v>
      </c>
      <c r="BK156" s="187">
        <f>ROUND(I156*H156,2)</f>
        <v>0</v>
      </c>
      <c r="BL156" s="19" t="s">
        <v>142</v>
      </c>
      <c r="BM156" s="186" t="s">
        <v>241</v>
      </c>
    </row>
    <row r="157" spans="1:65" s="13" customFormat="1" ht="11.25">
      <c r="B157" s="193"/>
      <c r="C157" s="194"/>
      <c r="D157" s="195" t="s">
        <v>146</v>
      </c>
      <c r="E157" s="196" t="s">
        <v>35</v>
      </c>
      <c r="F157" s="197" t="s">
        <v>242</v>
      </c>
      <c r="G157" s="194"/>
      <c r="H157" s="198">
        <v>54.32</v>
      </c>
      <c r="I157" s="199"/>
      <c r="J157" s="194"/>
      <c r="K157" s="194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146</v>
      </c>
      <c r="AU157" s="204" t="s">
        <v>86</v>
      </c>
      <c r="AV157" s="13" t="s">
        <v>86</v>
      </c>
      <c r="AW157" s="13" t="s">
        <v>37</v>
      </c>
      <c r="AX157" s="13" t="s">
        <v>76</v>
      </c>
      <c r="AY157" s="204" t="s">
        <v>135</v>
      </c>
    </row>
    <row r="158" spans="1:65" s="13" customFormat="1" ht="11.25">
      <c r="B158" s="193"/>
      <c r="C158" s="194"/>
      <c r="D158" s="195" t="s">
        <v>146</v>
      </c>
      <c r="E158" s="196" t="s">
        <v>35</v>
      </c>
      <c r="F158" s="197" t="s">
        <v>243</v>
      </c>
      <c r="G158" s="194"/>
      <c r="H158" s="198">
        <v>108.64</v>
      </c>
      <c r="I158" s="199"/>
      <c r="J158" s="194"/>
      <c r="K158" s="194"/>
      <c r="L158" s="200"/>
      <c r="M158" s="201"/>
      <c r="N158" s="202"/>
      <c r="O158" s="202"/>
      <c r="P158" s="202"/>
      <c r="Q158" s="202"/>
      <c r="R158" s="202"/>
      <c r="S158" s="202"/>
      <c r="T158" s="203"/>
      <c r="AT158" s="204" t="s">
        <v>146</v>
      </c>
      <c r="AU158" s="204" t="s">
        <v>86</v>
      </c>
      <c r="AV158" s="13" t="s">
        <v>86</v>
      </c>
      <c r="AW158" s="13" t="s">
        <v>37</v>
      </c>
      <c r="AX158" s="13" t="s">
        <v>84</v>
      </c>
      <c r="AY158" s="204" t="s">
        <v>135</v>
      </c>
    </row>
    <row r="159" spans="1:65" s="2" customFormat="1" ht="24.2" customHeight="1">
      <c r="A159" s="36"/>
      <c r="B159" s="37"/>
      <c r="C159" s="175" t="s">
        <v>244</v>
      </c>
      <c r="D159" s="175" t="s">
        <v>137</v>
      </c>
      <c r="E159" s="176" t="s">
        <v>245</v>
      </c>
      <c r="F159" s="177" t="s">
        <v>246</v>
      </c>
      <c r="G159" s="178" t="s">
        <v>140</v>
      </c>
      <c r="H159" s="179">
        <v>0.41</v>
      </c>
      <c r="I159" s="180"/>
      <c r="J159" s="181">
        <f>ROUND(I159*H159,2)</f>
        <v>0</v>
      </c>
      <c r="K159" s="177" t="s">
        <v>141</v>
      </c>
      <c r="L159" s="41"/>
      <c r="M159" s="182" t="s">
        <v>35</v>
      </c>
      <c r="N159" s="183" t="s">
        <v>47</v>
      </c>
      <c r="O159" s="66"/>
      <c r="P159" s="184">
        <f>O159*H159</f>
        <v>0</v>
      </c>
      <c r="Q159" s="184">
        <v>0</v>
      </c>
      <c r="R159" s="184">
        <f>Q159*H159</f>
        <v>0</v>
      </c>
      <c r="S159" s="184">
        <v>0</v>
      </c>
      <c r="T159" s="185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6" t="s">
        <v>142</v>
      </c>
      <c r="AT159" s="186" t="s">
        <v>137</v>
      </c>
      <c r="AU159" s="186" t="s">
        <v>86</v>
      </c>
      <c r="AY159" s="19" t="s">
        <v>135</v>
      </c>
      <c r="BE159" s="187">
        <f>IF(N159="základní",J159,0)</f>
        <v>0</v>
      </c>
      <c r="BF159" s="187">
        <f>IF(N159="snížená",J159,0)</f>
        <v>0</v>
      </c>
      <c r="BG159" s="187">
        <f>IF(N159="zákl. přenesená",J159,0)</f>
        <v>0</v>
      </c>
      <c r="BH159" s="187">
        <f>IF(N159="sníž. přenesená",J159,0)</f>
        <v>0</v>
      </c>
      <c r="BI159" s="187">
        <f>IF(N159="nulová",J159,0)</f>
        <v>0</v>
      </c>
      <c r="BJ159" s="19" t="s">
        <v>84</v>
      </c>
      <c r="BK159" s="187">
        <f>ROUND(I159*H159,2)</f>
        <v>0</v>
      </c>
      <c r="BL159" s="19" t="s">
        <v>142</v>
      </c>
      <c r="BM159" s="186" t="s">
        <v>247</v>
      </c>
    </row>
    <row r="160" spans="1:65" s="2" customFormat="1" ht="11.25">
      <c r="A160" s="36"/>
      <c r="B160" s="37"/>
      <c r="C160" s="38"/>
      <c r="D160" s="188" t="s">
        <v>144</v>
      </c>
      <c r="E160" s="38"/>
      <c r="F160" s="189" t="s">
        <v>248</v>
      </c>
      <c r="G160" s="38"/>
      <c r="H160" s="38"/>
      <c r="I160" s="190"/>
      <c r="J160" s="38"/>
      <c r="K160" s="38"/>
      <c r="L160" s="41"/>
      <c r="M160" s="191"/>
      <c r="N160" s="192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144</v>
      </c>
      <c r="AU160" s="19" t="s">
        <v>86</v>
      </c>
    </row>
    <row r="161" spans="1:65" s="13" customFormat="1" ht="11.25">
      <c r="B161" s="193"/>
      <c r="C161" s="194"/>
      <c r="D161" s="195" t="s">
        <v>146</v>
      </c>
      <c r="E161" s="196" t="s">
        <v>35</v>
      </c>
      <c r="F161" s="197" t="s">
        <v>249</v>
      </c>
      <c r="G161" s="194"/>
      <c r="H161" s="198">
        <v>0.41</v>
      </c>
      <c r="I161" s="199"/>
      <c r="J161" s="194"/>
      <c r="K161" s="194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146</v>
      </c>
      <c r="AU161" s="204" t="s">
        <v>86</v>
      </c>
      <c r="AV161" s="13" t="s">
        <v>86</v>
      </c>
      <c r="AW161" s="13" t="s">
        <v>37</v>
      </c>
      <c r="AX161" s="13" t="s">
        <v>84</v>
      </c>
      <c r="AY161" s="204" t="s">
        <v>135</v>
      </c>
    </row>
    <row r="162" spans="1:65" s="2" customFormat="1" ht="37.9" customHeight="1">
      <c r="A162" s="36"/>
      <c r="B162" s="37"/>
      <c r="C162" s="175" t="s">
        <v>250</v>
      </c>
      <c r="D162" s="175" t="s">
        <v>137</v>
      </c>
      <c r="E162" s="176" t="s">
        <v>251</v>
      </c>
      <c r="F162" s="177" t="s">
        <v>252</v>
      </c>
      <c r="G162" s="178" t="s">
        <v>140</v>
      </c>
      <c r="H162" s="179">
        <v>6.7850000000000001</v>
      </c>
      <c r="I162" s="180"/>
      <c r="J162" s="181">
        <f>ROUND(I162*H162,2)</f>
        <v>0</v>
      </c>
      <c r="K162" s="177" t="s">
        <v>141</v>
      </c>
      <c r="L162" s="41"/>
      <c r="M162" s="182" t="s">
        <v>35</v>
      </c>
      <c r="N162" s="183" t="s">
        <v>47</v>
      </c>
      <c r="O162" s="66"/>
      <c r="P162" s="184">
        <f>O162*H162</f>
        <v>0</v>
      </c>
      <c r="Q162" s="184">
        <v>0</v>
      </c>
      <c r="R162" s="184">
        <f>Q162*H162</f>
        <v>0</v>
      </c>
      <c r="S162" s="184">
        <v>0</v>
      </c>
      <c r="T162" s="185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142</v>
      </c>
      <c r="AT162" s="186" t="s">
        <v>137</v>
      </c>
      <c r="AU162" s="186" t="s">
        <v>86</v>
      </c>
      <c r="AY162" s="19" t="s">
        <v>135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84</v>
      </c>
      <c r="BK162" s="187">
        <f>ROUND(I162*H162,2)</f>
        <v>0</v>
      </c>
      <c r="BL162" s="19" t="s">
        <v>142</v>
      </c>
      <c r="BM162" s="186" t="s">
        <v>253</v>
      </c>
    </row>
    <row r="163" spans="1:65" s="2" customFormat="1" ht="11.25">
      <c r="A163" s="36"/>
      <c r="B163" s="37"/>
      <c r="C163" s="38"/>
      <c r="D163" s="188" t="s">
        <v>144</v>
      </c>
      <c r="E163" s="38"/>
      <c r="F163" s="189" t="s">
        <v>254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144</v>
      </c>
      <c r="AU163" s="19" t="s">
        <v>86</v>
      </c>
    </row>
    <row r="164" spans="1:65" s="13" customFormat="1" ht="11.25">
      <c r="B164" s="193"/>
      <c r="C164" s="194"/>
      <c r="D164" s="195" t="s">
        <v>146</v>
      </c>
      <c r="E164" s="196" t="s">
        <v>35</v>
      </c>
      <c r="F164" s="197" t="s">
        <v>255</v>
      </c>
      <c r="G164" s="194"/>
      <c r="H164" s="198">
        <v>6.7850000000000001</v>
      </c>
      <c r="I164" s="199"/>
      <c r="J164" s="194"/>
      <c r="K164" s="194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146</v>
      </c>
      <c r="AU164" s="204" t="s">
        <v>86</v>
      </c>
      <c r="AV164" s="13" t="s">
        <v>86</v>
      </c>
      <c r="AW164" s="13" t="s">
        <v>37</v>
      </c>
      <c r="AX164" s="13" t="s">
        <v>76</v>
      </c>
      <c r="AY164" s="204" t="s">
        <v>135</v>
      </c>
    </row>
    <row r="165" spans="1:65" s="14" customFormat="1" ht="11.25">
      <c r="B165" s="205"/>
      <c r="C165" s="206"/>
      <c r="D165" s="195" t="s">
        <v>146</v>
      </c>
      <c r="E165" s="207" t="s">
        <v>35</v>
      </c>
      <c r="F165" s="208" t="s">
        <v>161</v>
      </c>
      <c r="G165" s="206"/>
      <c r="H165" s="209">
        <v>6.7850000000000001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146</v>
      </c>
      <c r="AU165" s="215" t="s">
        <v>86</v>
      </c>
      <c r="AV165" s="14" t="s">
        <v>142</v>
      </c>
      <c r="AW165" s="14" t="s">
        <v>37</v>
      </c>
      <c r="AX165" s="14" t="s">
        <v>84</v>
      </c>
      <c r="AY165" s="215" t="s">
        <v>135</v>
      </c>
    </row>
    <row r="166" spans="1:65" s="2" customFormat="1" ht="16.5" customHeight="1">
      <c r="A166" s="36"/>
      <c r="B166" s="37"/>
      <c r="C166" s="227" t="s">
        <v>256</v>
      </c>
      <c r="D166" s="227" t="s">
        <v>238</v>
      </c>
      <c r="E166" s="228" t="s">
        <v>257</v>
      </c>
      <c r="F166" s="229" t="s">
        <v>258</v>
      </c>
      <c r="G166" s="230" t="s">
        <v>224</v>
      </c>
      <c r="H166" s="231">
        <v>23.52</v>
      </c>
      <c r="I166" s="232"/>
      <c r="J166" s="233">
        <f>ROUND(I166*H166,2)</f>
        <v>0</v>
      </c>
      <c r="K166" s="229" t="s">
        <v>141</v>
      </c>
      <c r="L166" s="234"/>
      <c r="M166" s="235" t="s">
        <v>35</v>
      </c>
      <c r="N166" s="236" t="s">
        <v>47</v>
      </c>
      <c r="O166" s="66"/>
      <c r="P166" s="184">
        <f>O166*H166</f>
        <v>0</v>
      </c>
      <c r="Q166" s="184">
        <v>1</v>
      </c>
      <c r="R166" s="184">
        <f>Q166*H166</f>
        <v>23.52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187</v>
      </c>
      <c r="AT166" s="186" t="s">
        <v>238</v>
      </c>
      <c r="AU166" s="186" t="s">
        <v>86</v>
      </c>
      <c r="AY166" s="19" t="s">
        <v>135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84</v>
      </c>
      <c r="BK166" s="187">
        <f>ROUND(I166*H166,2)</f>
        <v>0</v>
      </c>
      <c r="BL166" s="19" t="s">
        <v>142</v>
      </c>
      <c r="BM166" s="186" t="s">
        <v>259</v>
      </c>
    </row>
    <row r="167" spans="1:65" s="13" customFormat="1" ht="11.25">
      <c r="B167" s="193"/>
      <c r="C167" s="194"/>
      <c r="D167" s="195" t="s">
        <v>146</v>
      </c>
      <c r="E167" s="196" t="s">
        <v>35</v>
      </c>
      <c r="F167" s="197" t="s">
        <v>260</v>
      </c>
      <c r="G167" s="194"/>
      <c r="H167" s="198">
        <v>11.76</v>
      </c>
      <c r="I167" s="199"/>
      <c r="J167" s="194"/>
      <c r="K167" s="194"/>
      <c r="L167" s="200"/>
      <c r="M167" s="201"/>
      <c r="N167" s="202"/>
      <c r="O167" s="202"/>
      <c r="P167" s="202"/>
      <c r="Q167" s="202"/>
      <c r="R167" s="202"/>
      <c r="S167" s="202"/>
      <c r="T167" s="203"/>
      <c r="AT167" s="204" t="s">
        <v>146</v>
      </c>
      <c r="AU167" s="204" t="s">
        <v>86</v>
      </c>
      <c r="AV167" s="13" t="s">
        <v>86</v>
      </c>
      <c r="AW167" s="13" t="s">
        <v>37</v>
      </c>
      <c r="AX167" s="13" t="s">
        <v>76</v>
      </c>
      <c r="AY167" s="204" t="s">
        <v>135</v>
      </c>
    </row>
    <row r="168" spans="1:65" s="14" customFormat="1" ht="11.25">
      <c r="B168" s="205"/>
      <c r="C168" s="206"/>
      <c r="D168" s="195" t="s">
        <v>146</v>
      </c>
      <c r="E168" s="207" t="s">
        <v>35</v>
      </c>
      <c r="F168" s="208" t="s">
        <v>161</v>
      </c>
      <c r="G168" s="206"/>
      <c r="H168" s="209">
        <v>11.76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146</v>
      </c>
      <c r="AU168" s="215" t="s">
        <v>86</v>
      </c>
      <c r="AV168" s="14" t="s">
        <v>142</v>
      </c>
      <c r="AW168" s="14" t="s">
        <v>37</v>
      </c>
      <c r="AX168" s="14" t="s">
        <v>76</v>
      </c>
      <c r="AY168" s="215" t="s">
        <v>135</v>
      </c>
    </row>
    <row r="169" spans="1:65" s="13" customFormat="1" ht="11.25">
      <c r="B169" s="193"/>
      <c r="C169" s="194"/>
      <c r="D169" s="195" t="s">
        <v>146</v>
      </c>
      <c r="E169" s="196" t="s">
        <v>35</v>
      </c>
      <c r="F169" s="197" t="s">
        <v>261</v>
      </c>
      <c r="G169" s="194"/>
      <c r="H169" s="198">
        <v>23.52</v>
      </c>
      <c r="I169" s="199"/>
      <c r="J169" s="194"/>
      <c r="K169" s="194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146</v>
      </c>
      <c r="AU169" s="204" t="s">
        <v>86</v>
      </c>
      <c r="AV169" s="13" t="s">
        <v>86</v>
      </c>
      <c r="AW169" s="13" t="s">
        <v>37</v>
      </c>
      <c r="AX169" s="13" t="s">
        <v>84</v>
      </c>
      <c r="AY169" s="204" t="s">
        <v>135</v>
      </c>
    </row>
    <row r="170" spans="1:65" s="2" customFormat="1" ht="33" customHeight="1">
      <c r="A170" s="36"/>
      <c r="B170" s="37"/>
      <c r="C170" s="175" t="s">
        <v>262</v>
      </c>
      <c r="D170" s="175" t="s">
        <v>137</v>
      </c>
      <c r="E170" s="176" t="s">
        <v>263</v>
      </c>
      <c r="F170" s="177" t="s">
        <v>264</v>
      </c>
      <c r="G170" s="178" t="s">
        <v>183</v>
      </c>
      <c r="H170" s="179">
        <v>32.1</v>
      </c>
      <c r="I170" s="180"/>
      <c r="J170" s="181">
        <f>ROUND(I170*H170,2)</f>
        <v>0</v>
      </c>
      <c r="K170" s="177" t="s">
        <v>141</v>
      </c>
      <c r="L170" s="41"/>
      <c r="M170" s="182" t="s">
        <v>35</v>
      </c>
      <c r="N170" s="183" t="s">
        <v>47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142</v>
      </c>
      <c r="AT170" s="186" t="s">
        <v>137</v>
      </c>
      <c r="AU170" s="186" t="s">
        <v>86</v>
      </c>
      <c r="AY170" s="19" t="s">
        <v>135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84</v>
      </c>
      <c r="BK170" s="187">
        <f>ROUND(I170*H170,2)</f>
        <v>0</v>
      </c>
      <c r="BL170" s="19" t="s">
        <v>142</v>
      </c>
      <c r="BM170" s="186" t="s">
        <v>265</v>
      </c>
    </row>
    <row r="171" spans="1:65" s="2" customFormat="1" ht="11.25">
      <c r="A171" s="36"/>
      <c r="B171" s="37"/>
      <c r="C171" s="38"/>
      <c r="D171" s="188" t="s">
        <v>144</v>
      </c>
      <c r="E171" s="38"/>
      <c r="F171" s="189" t="s">
        <v>266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144</v>
      </c>
      <c r="AU171" s="19" t="s">
        <v>86</v>
      </c>
    </row>
    <row r="172" spans="1:65" s="13" customFormat="1" ht="11.25">
      <c r="B172" s="193"/>
      <c r="C172" s="194"/>
      <c r="D172" s="195" t="s">
        <v>146</v>
      </c>
      <c r="E172" s="196" t="s">
        <v>35</v>
      </c>
      <c r="F172" s="197" t="s">
        <v>267</v>
      </c>
      <c r="G172" s="194"/>
      <c r="H172" s="198">
        <v>32.1</v>
      </c>
      <c r="I172" s="199"/>
      <c r="J172" s="194"/>
      <c r="K172" s="194"/>
      <c r="L172" s="200"/>
      <c r="M172" s="201"/>
      <c r="N172" s="202"/>
      <c r="O172" s="202"/>
      <c r="P172" s="202"/>
      <c r="Q172" s="202"/>
      <c r="R172" s="202"/>
      <c r="S172" s="202"/>
      <c r="T172" s="203"/>
      <c r="AT172" s="204" t="s">
        <v>146</v>
      </c>
      <c r="AU172" s="204" t="s">
        <v>86</v>
      </c>
      <c r="AV172" s="13" t="s">
        <v>86</v>
      </c>
      <c r="AW172" s="13" t="s">
        <v>37</v>
      </c>
      <c r="AX172" s="13" t="s">
        <v>76</v>
      </c>
      <c r="AY172" s="204" t="s">
        <v>135</v>
      </c>
    </row>
    <row r="173" spans="1:65" s="14" customFormat="1" ht="11.25">
      <c r="B173" s="205"/>
      <c r="C173" s="206"/>
      <c r="D173" s="195" t="s">
        <v>146</v>
      </c>
      <c r="E173" s="207" t="s">
        <v>35</v>
      </c>
      <c r="F173" s="208" t="s">
        <v>161</v>
      </c>
      <c r="G173" s="206"/>
      <c r="H173" s="209">
        <v>32.1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146</v>
      </c>
      <c r="AU173" s="215" t="s">
        <v>86</v>
      </c>
      <c r="AV173" s="14" t="s">
        <v>142</v>
      </c>
      <c r="AW173" s="14" t="s">
        <v>37</v>
      </c>
      <c r="AX173" s="14" t="s">
        <v>84</v>
      </c>
      <c r="AY173" s="215" t="s">
        <v>135</v>
      </c>
    </row>
    <row r="174" spans="1:65" s="2" customFormat="1" ht="24.2" customHeight="1">
      <c r="A174" s="36"/>
      <c r="B174" s="37"/>
      <c r="C174" s="175" t="s">
        <v>268</v>
      </c>
      <c r="D174" s="175" t="s">
        <v>137</v>
      </c>
      <c r="E174" s="176" t="s">
        <v>269</v>
      </c>
      <c r="F174" s="177" t="s">
        <v>270</v>
      </c>
      <c r="G174" s="178" t="s">
        <v>183</v>
      </c>
      <c r="H174" s="179">
        <v>32.1</v>
      </c>
      <c r="I174" s="180"/>
      <c r="J174" s="181">
        <f>ROUND(I174*H174,2)</f>
        <v>0</v>
      </c>
      <c r="K174" s="177" t="s">
        <v>141</v>
      </c>
      <c r="L174" s="41"/>
      <c r="M174" s="182" t="s">
        <v>35</v>
      </c>
      <c r="N174" s="183" t="s">
        <v>47</v>
      </c>
      <c r="O174" s="66"/>
      <c r="P174" s="184">
        <f>O174*H174</f>
        <v>0</v>
      </c>
      <c r="Q174" s="184">
        <v>0</v>
      </c>
      <c r="R174" s="184">
        <f>Q174*H174</f>
        <v>0</v>
      </c>
      <c r="S174" s="184">
        <v>0</v>
      </c>
      <c r="T174" s="18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6" t="s">
        <v>142</v>
      </c>
      <c r="AT174" s="186" t="s">
        <v>137</v>
      </c>
      <c r="AU174" s="186" t="s">
        <v>86</v>
      </c>
      <c r="AY174" s="19" t="s">
        <v>135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19" t="s">
        <v>84</v>
      </c>
      <c r="BK174" s="187">
        <f>ROUND(I174*H174,2)</f>
        <v>0</v>
      </c>
      <c r="BL174" s="19" t="s">
        <v>142</v>
      </c>
      <c r="BM174" s="186" t="s">
        <v>271</v>
      </c>
    </row>
    <row r="175" spans="1:65" s="2" customFormat="1" ht="11.25">
      <c r="A175" s="36"/>
      <c r="B175" s="37"/>
      <c r="C175" s="38"/>
      <c r="D175" s="188" t="s">
        <v>144</v>
      </c>
      <c r="E175" s="38"/>
      <c r="F175" s="189" t="s">
        <v>272</v>
      </c>
      <c r="G175" s="38"/>
      <c r="H175" s="38"/>
      <c r="I175" s="190"/>
      <c r="J175" s="38"/>
      <c r="K175" s="38"/>
      <c r="L175" s="41"/>
      <c r="M175" s="191"/>
      <c r="N175" s="192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144</v>
      </c>
      <c r="AU175" s="19" t="s">
        <v>86</v>
      </c>
    </row>
    <row r="176" spans="1:65" s="13" customFormat="1" ht="11.25">
      <c r="B176" s="193"/>
      <c r="C176" s="194"/>
      <c r="D176" s="195" t="s">
        <v>146</v>
      </c>
      <c r="E176" s="196" t="s">
        <v>35</v>
      </c>
      <c r="F176" s="197" t="s">
        <v>267</v>
      </c>
      <c r="G176" s="194"/>
      <c r="H176" s="198">
        <v>32.1</v>
      </c>
      <c r="I176" s="199"/>
      <c r="J176" s="194"/>
      <c r="K176" s="194"/>
      <c r="L176" s="200"/>
      <c r="M176" s="201"/>
      <c r="N176" s="202"/>
      <c r="O176" s="202"/>
      <c r="P176" s="202"/>
      <c r="Q176" s="202"/>
      <c r="R176" s="202"/>
      <c r="S176" s="202"/>
      <c r="T176" s="203"/>
      <c r="AT176" s="204" t="s">
        <v>146</v>
      </c>
      <c r="AU176" s="204" t="s">
        <v>86</v>
      </c>
      <c r="AV176" s="13" t="s">
        <v>86</v>
      </c>
      <c r="AW176" s="13" t="s">
        <v>37</v>
      </c>
      <c r="AX176" s="13" t="s">
        <v>76</v>
      </c>
      <c r="AY176" s="204" t="s">
        <v>135</v>
      </c>
    </row>
    <row r="177" spans="1:65" s="14" customFormat="1" ht="11.25">
      <c r="B177" s="205"/>
      <c r="C177" s="206"/>
      <c r="D177" s="195" t="s">
        <v>146</v>
      </c>
      <c r="E177" s="207" t="s">
        <v>35</v>
      </c>
      <c r="F177" s="208" t="s">
        <v>161</v>
      </c>
      <c r="G177" s="206"/>
      <c r="H177" s="209">
        <v>32.1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146</v>
      </c>
      <c r="AU177" s="215" t="s">
        <v>86</v>
      </c>
      <c r="AV177" s="14" t="s">
        <v>142</v>
      </c>
      <c r="AW177" s="14" t="s">
        <v>37</v>
      </c>
      <c r="AX177" s="14" t="s">
        <v>84</v>
      </c>
      <c r="AY177" s="215" t="s">
        <v>135</v>
      </c>
    </row>
    <row r="178" spans="1:65" s="2" customFormat="1" ht="24.2" customHeight="1">
      <c r="A178" s="36"/>
      <c r="B178" s="37"/>
      <c r="C178" s="175" t="s">
        <v>7</v>
      </c>
      <c r="D178" s="175" t="s">
        <v>137</v>
      </c>
      <c r="E178" s="176" t="s">
        <v>273</v>
      </c>
      <c r="F178" s="177" t="s">
        <v>274</v>
      </c>
      <c r="G178" s="178" t="s">
        <v>183</v>
      </c>
      <c r="H178" s="179">
        <v>32.1</v>
      </c>
      <c r="I178" s="180"/>
      <c r="J178" s="181">
        <f>ROUND(I178*H178,2)</f>
        <v>0</v>
      </c>
      <c r="K178" s="177" t="s">
        <v>141</v>
      </c>
      <c r="L178" s="41"/>
      <c r="M178" s="182" t="s">
        <v>35</v>
      </c>
      <c r="N178" s="183" t="s">
        <v>47</v>
      </c>
      <c r="O178" s="66"/>
      <c r="P178" s="184">
        <f>O178*H178</f>
        <v>0</v>
      </c>
      <c r="Q178" s="184">
        <v>0</v>
      </c>
      <c r="R178" s="184">
        <f>Q178*H178</f>
        <v>0</v>
      </c>
      <c r="S178" s="184">
        <v>0</v>
      </c>
      <c r="T178" s="185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6" t="s">
        <v>142</v>
      </c>
      <c r="AT178" s="186" t="s">
        <v>137</v>
      </c>
      <c r="AU178" s="186" t="s">
        <v>86</v>
      </c>
      <c r="AY178" s="19" t="s">
        <v>135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19" t="s">
        <v>84</v>
      </c>
      <c r="BK178" s="187">
        <f>ROUND(I178*H178,2)</f>
        <v>0</v>
      </c>
      <c r="BL178" s="19" t="s">
        <v>142</v>
      </c>
      <c r="BM178" s="186" t="s">
        <v>275</v>
      </c>
    </row>
    <row r="179" spans="1:65" s="2" customFormat="1" ht="11.25">
      <c r="A179" s="36"/>
      <c r="B179" s="37"/>
      <c r="C179" s="38"/>
      <c r="D179" s="188" t="s">
        <v>144</v>
      </c>
      <c r="E179" s="38"/>
      <c r="F179" s="189" t="s">
        <v>276</v>
      </c>
      <c r="G179" s="38"/>
      <c r="H179" s="38"/>
      <c r="I179" s="190"/>
      <c r="J179" s="38"/>
      <c r="K179" s="38"/>
      <c r="L179" s="41"/>
      <c r="M179" s="191"/>
      <c r="N179" s="192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144</v>
      </c>
      <c r="AU179" s="19" t="s">
        <v>86</v>
      </c>
    </row>
    <row r="180" spans="1:65" s="13" customFormat="1" ht="11.25">
      <c r="B180" s="193"/>
      <c r="C180" s="194"/>
      <c r="D180" s="195" t="s">
        <v>146</v>
      </c>
      <c r="E180" s="196" t="s">
        <v>35</v>
      </c>
      <c r="F180" s="197" t="s">
        <v>267</v>
      </c>
      <c r="G180" s="194"/>
      <c r="H180" s="198">
        <v>32.1</v>
      </c>
      <c r="I180" s="199"/>
      <c r="J180" s="194"/>
      <c r="K180" s="194"/>
      <c r="L180" s="200"/>
      <c r="M180" s="201"/>
      <c r="N180" s="202"/>
      <c r="O180" s="202"/>
      <c r="P180" s="202"/>
      <c r="Q180" s="202"/>
      <c r="R180" s="202"/>
      <c r="S180" s="202"/>
      <c r="T180" s="203"/>
      <c r="AT180" s="204" t="s">
        <v>146</v>
      </c>
      <c r="AU180" s="204" t="s">
        <v>86</v>
      </c>
      <c r="AV180" s="13" t="s">
        <v>86</v>
      </c>
      <c r="AW180" s="13" t="s">
        <v>37</v>
      </c>
      <c r="AX180" s="13" t="s">
        <v>84</v>
      </c>
      <c r="AY180" s="204" t="s">
        <v>135</v>
      </c>
    </row>
    <row r="181" spans="1:65" s="2" customFormat="1" ht="16.5" customHeight="1">
      <c r="A181" s="36"/>
      <c r="B181" s="37"/>
      <c r="C181" s="227" t="s">
        <v>277</v>
      </c>
      <c r="D181" s="227" t="s">
        <v>238</v>
      </c>
      <c r="E181" s="228" t="s">
        <v>278</v>
      </c>
      <c r="F181" s="229" t="s">
        <v>279</v>
      </c>
      <c r="G181" s="230" t="s">
        <v>280</v>
      </c>
      <c r="H181" s="231">
        <v>0.96299999999999997</v>
      </c>
      <c r="I181" s="232"/>
      <c r="J181" s="233">
        <f>ROUND(I181*H181,2)</f>
        <v>0</v>
      </c>
      <c r="K181" s="229" t="s">
        <v>141</v>
      </c>
      <c r="L181" s="234"/>
      <c r="M181" s="235" t="s">
        <v>35</v>
      </c>
      <c r="N181" s="236" t="s">
        <v>47</v>
      </c>
      <c r="O181" s="66"/>
      <c r="P181" s="184">
        <f>O181*H181</f>
        <v>0</v>
      </c>
      <c r="Q181" s="184">
        <v>1E-3</v>
      </c>
      <c r="R181" s="184">
        <f>Q181*H181</f>
        <v>9.6299999999999999E-4</v>
      </c>
      <c r="S181" s="184">
        <v>0</v>
      </c>
      <c r="T181" s="185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6" t="s">
        <v>187</v>
      </c>
      <c r="AT181" s="186" t="s">
        <v>238</v>
      </c>
      <c r="AU181" s="186" t="s">
        <v>86</v>
      </c>
      <c r="AY181" s="19" t="s">
        <v>135</v>
      </c>
      <c r="BE181" s="187">
        <f>IF(N181="základní",J181,0)</f>
        <v>0</v>
      </c>
      <c r="BF181" s="187">
        <f>IF(N181="snížená",J181,0)</f>
        <v>0</v>
      </c>
      <c r="BG181" s="187">
        <f>IF(N181="zákl. přenesená",J181,0)</f>
        <v>0</v>
      </c>
      <c r="BH181" s="187">
        <f>IF(N181="sníž. přenesená",J181,0)</f>
        <v>0</v>
      </c>
      <c r="BI181" s="187">
        <f>IF(N181="nulová",J181,0)</f>
        <v>0</v>
      </c>
      <c r="BJ181" s="19" t="s">
        <v>84</v>
      </c>
      <c r="BK181" s="187">
        <f>ROUND(I181*H181,2)</f>
        <v>0</v>
      </c>
      <c r="BL181" s="19" t="s">
        <v>142</v>
      </c>
      <c r="BM181" s="186" t="s">
        <v>281</v>
      </c>
    </row>
    <row r="182" spans="1:65" s="13" customFormat="1" ht="11.25">
      <c r="B182" s="193"/>
      <c r="C182" s="194"/>
      <c r="D182" s="195" t="s">
        <v>146</v>
      </c>
      <c r="E182" s="196" t="s">
        <v>35</v>
      </c>
      <c r="F182" s="197" t="s">
        <v>282</v>
      </c>
      <c r="G182" s="194"/>
      <c r="H182" s="198">
        <v>0.96299999999999997</v>
      </c>
      <c r="I182" s="199"/>
      <c r="J182" s="194"/>
      <c r="K182" s="194"/>
      <c r="L182" s="200"/>
      <c r="M182" s="201"/>
      <c r="N182" s="202"/>
      <c r="O182" s="202"/>
      <c r="P182" s="202"/>
      <c r="Q182" s="202"/>
      <c r="R182" s="202"/>
      <c r="S182" s="202"/>
      <c r="T182" s="203"/>
      <c r="AT182" s="204" t="s">
        <v>146</v>
      </c>
      <c r="AU182" s="204" t="s">
        <v>86</v>
      </c>
      <c r="AV182" s="13" t="s">
        <v>86</v>
      </c>
      <c r="AW182" s="13" t="s">
        <v>37</v>
      </c>
      <c r="AX182" s="13" t="s">
        <v>76</v>
      </c>
      <c r="AY182" s="204" t="s">
        <v>135</v>
      </c>
    </row>
    <row r="183" spans="1:65" s="14" customFormat="1" ht="11.25">
      <c r="B183" s="205"/>
      <c r="C183" s="206"/>
      <c r="D183" s="195" t="s">
        <v>146</v>
      </c>
      <c r="E183" s="207" t="s">
        <v>35</v>
      </c>
      <c r="F183" s="208" t="s">
        <v>161</v>
      </c>
      <c r="G183" s="206"/>
      <c r="H183" s="209">
        <v>0.96299999999999997</v>
      </c>
      <c r="I183" s="210"/>
      <c r="J183" s="206"/>
      <c r="K183" s="206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146</v>
      </c>
      <c r="AU183" s="215" t="s">
        <v>86</v>
      </c>
      <c r="AV183" s="14" t="s">
        <v>142</v>
      </c>
      <c r="AW183" s="14" t="s">
        <v>37</v>
      </c>
      <c r="AX183" s="14" t="s">
        <v>84</v>
      </c>
      <c r="AY183" s="215" t="s">
        <v>135</v>
      </c>
    </row>
    <row r="184" spans="1:65" s="2" customFormat="1" ht="21.75" customHeight="1">
      <c r="A184" s="36"/>
      <c r="B184" s="37"/>
      <c r="C184" s="175" t="s">
        <v>283</v>
      </c>
      <c r="D184" s="175" t="s">
        <v>137</v>
      </c>
      <c r="E184" s="176" t="s">
        <v>284</v>
      </c>
      <c r="F184" s="177" t="s">
        <v>285</v>
      </c>
      <c r="G184" s="178" t="s">
        <v>183</v>
      </c>
      <c r="H184" s="179">
        <v>1208.43</v>
      </c>
      <c r="I184" s="180"/>
      <c r="J184" s="181">
        <f>ROUND(I184*H184,2)</f>
        <v>0</v>
      </c>
      <c r="K184" s="177" t="s">
        <v>141</v>
      </c>
      <c r="L184" s="41"/>
      <c r="M184" s="182" t="s">
        <v>35</v>
      </c>
      <c r="N184" s="183" t="s">
        <v>47</v>
      </c>
      <c r="O184" s="66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6" t="s">
        <v>142</v>
      </c>
      <c r="AT184" s="186" t="s">
        <v>137</v>
      </c>
      <c r="AU184" s="186" t="s">
        <v>86</v>
      </c>
      <c r="AY184" s="19" t="s">
        <v>135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9" t="s">
        <v>84</v>
      </c>
      <c r="BK184" s="187">
        <f>ROUND(I184*H184,2)</f>
        <v>0</v>
      </c>
      <c r="BL184" s="19" t="s">
        <v>142</v>
      </c>
      <c r="BM184" s="186" t="s">
        <v>286</v>
      </c>
    </row>
    <row r="185" spans="1:65" s="2" customFormat="1" ht="11.25">
      <c r="A185" s="36"/>
      <c r="B185" s="37"/>
      <c r="C185" s="38"/>
      <c r="D185" s="188" t="s">
        <v>144</v>
      </c>
      <c r="E185" s="38"/>
      <c r="F185" s="189" t="s">
        <v>287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144</v>
      </c>
      <c r="AU185" s="19" t="s">
        <v>86</v>
      </c>
    </row>
    <row r="186" spans="1:65" s="13" customFormat="1" ht="11.25">
      <c r="B186" s="193"/>
      <c r="C186" s="194"/>
      <c r="D186" s="195" t="s">
        <v>146</v>
      </c>
      <c r="E186" s="196" t="s">
        <v>35</v>
      </c>
      <c r="F186" s="197" t="s">
        <v>288</v>
      </c>
      <c r="G186" s="194"/>
      <c r="H186" s="198">
        <v>1208.43</v>
      </c>
      <c r="I186" s="199"/>
      <c r="J186" s="194"/>
      <c r="K186" s="194"/>
      <c r="L186" s="200"/>
      <c r="M186" s="201"/>
      <c r="N186" s="202"/>
      <c r="O186" s="202"/>
      <c r="P186" s="202"/>
      <c r="Q186" s="202"/>
      <c r="R186" s="202"/>
      <c r="S186" s="202"/>
      <c r="T186" s="203"/>
      <c r="AT186" s="204" t="s">
        <v>146</v>
      </c>
      <c r="AU186" s="204" t="s">
        <v>86</v>
      </c>
      <c r="AV186" s="13" t="s">
        <v>86</v>
      </c>
      <c r="AW186" s="13" t="s">
        <v>37</v>
      </c>
      <c r="AX186" s="13" t="s">
        <v>76</v>
      </c>
      <c r="AY186" s="204" t="s">
        <v>135</v>
      </c>
    </row>
    <row r="187" spans="1:65" s="14" customFormat="1" ht="11.25">
      <c r="B187" s="205"/>
      <c r="C187" s="206"/>
      <c r="D187" s="195" t="s">
        <v>146</v>
      </c>
      <c r="E187" s="207" t="s">
        <v>35</v>
      </c>
      <c r="F187" s="208" t="s">
        <v>161</v>
      </c>
      <c r="G187" s="206"/>
      <c r="H187" s="209">
        <v>1208.43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146</v>
      </c>
      <c r="AU187" s="215" t="s">
        <v>86</v>
      </c>
      <c r="AV187" s="14" t="s">
        <v>142</v>
      </c>
      <c r="AW187" s="14" t="s">
        <v>37</v>
      </c>
      <c r="AX187" s="14" t="s">
        <v>84</v>
      </c>
      <c r="AY187" s="215" t="s">
        <v>135</v>
      </c>
    </row>
    <row r="188" spans="1:65" s="2" customFormat="1" ht="21.75" customHeight="1">
      <c r="A188" s="36"/>
      <c r="B188" s="37"/>
      <c r="C188" s="175" t="s">
        <v>289</v>
      </c>
      <c r="D188" s="175" t="s">
        <v>137</v>
      </c>
      <c r="E188" s="176" t="s">
        <v>290</v>
      </c>
      <c r="F188" s="177" t="s">
        <v>291</v>
      </c>
      <c r="G188" s="178" t="s">
        <v>183</v>
      </c>
      <c r="H188" s="179">
        <v>32.1</v>
      </c>
      <c r="I188" s="180"/>
      <c r="J188" s="181">
        <f>ROUND(I188*H188,2)</f>
        <v>0</v>
      </c>
      <c r="K188" s="177" t="s">
        <v>141</v>
      </c>
      <c r="L188" s="41"/>
      <c r="M188" s="182" t="s">
        <v>35</v>
      </c>
      <c r="N188" s="183" t="s">
        <v>47</v>
      </c>
      <c r="O188" s="66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6" t="s">
        <v>142</v>
      </c>
      <c r="AT188" s="186" t="s">
        <v>137</v>
      </c>
      <c r="AU188" s="186" t="s">
        <v>86</v>
      </c>
      <c r="AY188" s="19" t="s">
        <v>135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19" t="s">
        <v>84</v>
      </c>
      <c r="BK188" s="187">
        <f>ROUND(I188*H188,2)</f>
        <v>0</v>
      </c>
      <c r="BL188" s="19" t="s">
        <v>142</v>
      </c>
      <c r="BM188" s="186" t="s">
        <v>292</v>
      </c>
    </row>
    <row r="189" spans="1:65" s="2" customFormat="1" ht="11.25">
      <c r="A189" s="36"/>
      <c r="B189" s="37"/>
      <c r="C189" s="38"/>
      <c r="D189" s="188" t="s">
        <v>144</v>
      </c>
      <c r="E189" s="38"/>
      <c r="F189" s="189" t="s">
        <v>293</v>
      </c>
      <c r="G189" s="38"/>
      <c r="H189" s="38"/>
      <c r="I189" s="190"/>
      <c r="J189" s="38"/>
      <c r="K189" s="38"/>
      <c r="L189" s="41"/>
      <c r="M189" s="191"/>
      <c r="N189" s="192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144</v>
      </c>
      <c r="AU189" s="19" t="s">
        <v>86</v>
      </c>
    </row>
    <row r="190" spans="1:65" s="13" customFormat="1" ht="11.25">
      <c r="B190" s="193"/>
      <c r="C190" s="194"/>
      <c r="D190" s="195" t="s">
        <v>146</v>
      </c>
      <c r="E190" s="196" t="s">
        <v>35</v>
      </c>
      <c r="F190" s="197" t="s">
        <v>267</v>
      </c>
      <c r="G190" s="194"/>
      <c r="H190" s="198">
        <v>32.1</v>
      </c>
      <c r="I190" s="199"/>
      <c r="J190" s="194"/>
      <c r="K190" s="194"/>
      <c r="L190" s="200"/>
      <c r="M190" s="201"/>
      <c r="N190" s="202"/>
      <c r="O190" s="202"/>
      <c r="P190" s="202"/>
      <c r="Q190" s="202"/>
      <c r="R190" s="202"/>
      <c r="S190" s="202"/>
      <c r="T190" s="203"/>
      <c r="AT190" s="204" t="s">
        <v>146</v>
      </c>
      <c r="AU190" s="204" t="s">
        <v>86</v>
      </c>
      <c r="AV190" s="13" t="s">
        <v>86</v>
      </c>
      <c r="AW190" s="13" t="s">
        <v>37</v>
      </c>
      <c r="AX190" s="13" t="s">
        <v>76</v>
      </c>
      <c r="AY190" s="204" t="s">
        <v>135</v>
      </c>
    </row>
    <row r="191" spans="1:65" s="14" customFormat="1" ht="11.25">
      <c r="B191" s="205"/>
      <c r="C191" s="206"/>
      <c r="D191" s="195" t="s">
        <v>146</v>
      </c>
      <c r="E191" s="207" t="s">
        <v>35</v>
      </c>
      <c r="F191" s="208" t="s">
        <v>161</v>
      </c>
      <c r="G191" s="206"/>
      <c r="H191" s="209">
        <v>32.1</v>
      </c>
      <c r="I191" s="210"/>
      <c r="J191" s="206"/>
      <c r="K191" s="206"/>
      <c r="L191" s="211"/>
      <c r="M191" s="212"/>
      <c r="N191" s="213"/>
      <c r="O191" s="213"/>
      <c r="P191" s="213"/>
      <c r="Q191" s="213"/>
      <c r="R191" s="213"/>
      <c r="S191" s="213"/>
      <c r="T191" s="214"/>
      <c r="AT191" s="215" t="s">
        <v>146</v>
      </c>
      <c r="AU191" s="215" t="s">
        <v>86</v>
      </c>
      <c r="AV191" s="14" t="s">
        <v>142</v>
      </c>
      <c r="AW191" s="14" t="s">
        <v>37</v>
      </c>
      <c r="AX191" s="14" t="s">
        <v>84</v>
      </c>
      <c r="AY191" s="215" t="s">
        <v>135</v>
      </c>
    </row>
    <row r="192" spans="1:65" s="2" customFormat="1" ht="24.2" customHeight="1">
      <c r="A192" s="36"/>
      <c r="B192" s="37"/>
      <c r="C192" s="175" t="s">
        <v>294</v>
      </c>
      <c r="D192" s="175" t="s">
        <v>137</v>
      </c>
      <c r="E192" s="176" t="s">
        <v>295</v>
      </c>
      <c r="F192" s="177" t="s">
        <v>296</v>
      </c>
      <c r="G192" s="178" t="s">
        <v>183</v>
      </c>
      <c r="H192" s="179">
        <v>32.1</v>
      </c>
      <c r="I192" s="180"/>
      <c r="J192" s="181">
        <f>ROUND(I192*H192,2)</f>
        <v>0</v>
      </c>
      <c r="K192" s="177" t="s">
        <v>141</v>
      </c>
      <c r="L192" s="41"/>
      <c r="M192" s="182" t="s">
        <v>35</v>
      </c>
      <c r="N192" s="183" t="s">
        <v>47</v>
      </c>
      <c r="O192" s="66"/>
      <c r="P192" s="184">
        <f>O192*H192</f>
        <v>0</v>
      </c>
      <c r="Q192" s="184">
        <v>0</v>
      </c>
      <c r="R192" s="184">
        <f>Q192*H192</f>
        <v>0</v>
      </c>
      <c r="S192" s="184">
        <v>0</v>
      </c>
      <c r="T192" s="185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6" t="s">
        <v>142</v>
      </c>
      <c r="AT192" s="186" t="s">
        <v>137</v>
      </c>
      <c r="AU192" s="186" t="s">
        <v>86</v>
      </c>
      <c r="AY192" s="19" t="s">
        <v>135</v>
      </c>
      <c r="BE192" s="187">
        <f>IF(N192="základní",J192,0)</f>
        <v>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19" t="s">
        <v>84</v>
      </c>
      <c r="BK192" s="187">
        <f>ROUND(I192*H192,2)</f>
        <v>0</v>
      </c>
      <c r="BL192" s="19" t="s">
        <v>142</v>
      </c>
      <c r="BM192" s="186" t="s">
        <v>297</v>
      </c>
    </row>
    <row r="193" spans="1:65" s="2" customFormat="1" ht="11.25">
      <c r="A193" s="36"/>
      <c r="B193" s="37"/>
      <c r="C193" s="38"/>
      <c r="D193" s="188" t="s">
        <v>144</v>
      </c>
      <c r="E193" s="38"/>
      <c r="F193" s="189" t="s">
        <v>298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144</v>
      </c>
      <c r="AU193" s="19" t="s">
        <v>86</v>
      </c>
    </row>
    <row r="194" spans="1:65" s="13" customFormat="1" ht="11.25">
      <c r="B194" s="193"/>
      <c r="C194" s="194"/>
      <c r="D194" s="195" t="s">
        <v>146</v>
      </c>
      <c r="E194" s="196" t="s">
        <v>35</v>
      </c>
      <c r="F194" s="197" t="s">
        <v>267</v>
      </c>
      <c r="G194" s="194"/>
      <c r="H194" s="198">
        <v>32.1</v>
      </c>
      <c r="I194" s="199"/>
      <c r="J194" s="194"/>
      <c r="K194" s="194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146</v>
      </c>
      <c r="AU194" s="204" t="s">
        <v>86</v>
      </c>
      <c r="AV194" s="13" t="s">
        <v>86</v>
      </c>
      <c r="AW194" s="13" t="s">
        <v>37</v>
      </c>
      <c r="AX194" s="13" t="s">
        <v>76</v>
      </c>
      <c r="AY194" s="204" t="s">
        <v>135</v>
      </c>
    </row>
    <row r="195" spans="1:65" s="14" customFormat="1" ht="11.25">
      <c r="B195" s="205"/>
      <c r="C195" s="206"/>
      <c r="D195" s="195" t="s">
        <v>146</v>
      </c>
      <c r="E195" s="207" t="s">
        <v>35</v>
      </c>
      <c r="F195" s="208" t="s">
        <v>161</v>
      </c>
      <c r="G195" s="206"/>
      <c r="H195" s="209">
        <v>32.1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146</v>
      </c>
      <c r="AU195" s="215" t="s">
        <v>86</v>
      </c>
      <c r="AV195" s="14" t="s">
        <v>142</v>
      </c>
      <c r="AW195" s="14" t="s">
        <v>37</v>
      </c>
      <c r="AX195" s="14" t="s">
        <v>84</v>
      </c>
      <c r="AY195" s="215" t="s">
        <v>135</v>
      </c>
    </row>
    <row r="196" spans="1:65" s="2" customFormat="1" ht="16.5" customHeight="1">
      <c r="A196" s="36"/>
      <c r="B196" s="37"/>
      <c r="C196" s="175" t="s">
        <v>299</v>
      </c>
      <c r="D196" s="175" t="s">
        <v>137</v>
      </c>
      <c r="E196" s="176" t="s">
        <v>300</v>
      </c>
      <c r="F196" s="177" t="s">
        <v>301</v>
      </c>
      <c r="G196" s="178" t="s">
        <v>140</v>
      </c>
      <c r="H196" s="179">
        <v>0.96299999999999997</v>
      </c>
      <c r="I196" s="180"/>
      <c r="J196" s="181">
        <f>ROUND(I196*H196,2)</f>
        <v>0</v>
      </c>
      <c r="K196" s="177" t="s">
        <v>141</v>
      </c>
      <c r="L196" s="41"/>
      <c r="M196" s="182" t="s">
        <v>35</v>
      </c>
      <c r="N196" s="183" t="s">
        <v>47</v>
      </c>
      <c r="O196" s="66"/>
      <c r="P196" s="184">
        <f>O196*H196</f>
        <v>0</v>
      </c>
      <c r="Q196" s="184">
        <v>0</v>
      </c>
      <c r="R196" s="184">
        <f>Q196*H196</f>
        <v>0</v>
      </c>
      <c r="S196" s="184">
        <v>0</v>
      </c>
      <c r="T196" s="185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6" t="s">
        <v>142</v>
      </c>
      <c r="AT196" s="186" t="s">
        <v>137</v>
      </c>
      <c r="AU196" s="186" t="s">
        <v>86</v>
      </c>
      <c r="AY196" s="19" t="s">
        <v>135</v>
      </c>
      <c r="BE196" s="187">
        <f>IF(N196="základní",J196,0)</f>
        <v>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19" t="s">
        <v>84</v>
      </c>
      <c r="BK196" s="187">
        <f>ROUND(I196*H196,2)</f>
        <v>0</v>
      </c>
      <c r="BL196" s="19" t="s">
        <v>142</v>
      </c>
      <c r="BM196" s="186" t="s">
        <v>302</v>
      </c>
    </row>
    <row r="197" spans="1:65" s="2" customFormat="1" ht="11.25">
      <c r="A197" s="36"/>
      <c r="B197" s="37"/>
      <c r="C197" s="38"/>
      <c r="D197" s="188" t="s">
        <v>144</v>
      </c>
      <c r="E197" s="38"/>
      <c r="F197" s="189" t="s">
        <v>303</v>
      </c>
      <c r="G197" s="38"/>
      <c r="H197" s="38"/>
      <c r="I197" s="190"/>
      <c r="J197" s="38"/>
      <c r="K197" s="38"/>
      <c r="L197" s="41"/>
      <c r="M197" s="191"/>
      <c r="N197" s="192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144</v>
      </c>
      <c r="AU197" s="19" t="s">
        <v>86</v>
      </c>
    </row>
    <row r="198" spans="1:65" s="2" customFormat="1" ht="19.5">
      <c r="A198" s="36"/>
      <c r="B198" s="37"/>
      <c r="C198" s="38"/>
      <c r="D198" s="195" t="s">
        <v>211</v>
      </c>
      <c r="E198" s="38"/>
      <c r="F198" s="226" t="s">
        <v>304</v>
      </c>
      <c r="G198" s="38"/>
      <c r="H198" s="38"/>
      <c r="I198" s="190"/>
      <c r="J198" s="38"/>
      <c r="K198" s="38"/>
      <c r="L198" s="41"/>
      <c r="M198" s="191"/>
      <c r="N198" s="192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211</v>
      </c>
      <c r="AU198" s="19" t="s">
        <v>86</v>
      </c>
    </row>
    <row r="199" spans="1:65" s="13" customFormat="1" ht="11.25">
      <c r="B199" s="193"/>
      <c r="C199" s="194"/>
      <c r="D199" s="195" t="s">
        <v>146</v>
      </c>
      <c r="E199" s="196" t="s">
        <v>35</v>
      </c>
      <c r="F199" s="197" t="s">
        <v>305</v>
      </c>
      <c r="G199" s="194"/>
      <c r="H199" s="198">
        <v>0.96299999999999997</v>
      </c>
      <c r="I199" s="199"/>
      <c r="J199" s="194"/>
      <c r="K199" s="194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146</v>
      </c>
      <c r="AU199" s="204" t="s">
        <v>86</v>
      </c>
      <c r="AV199" s="13" t="s">
        <v>86</v>
      </c>
      <c r="AW199" s="13" t="s">
        <v>37</v>
      </c>
      <c r="AX199" s="13" t="s">
        <v>76</v>
      </c>
      <c r="AY199" s="204" t="s">
        <v>135</v>
      </c>
    </row>
    <row r="200" spans="1:65" s="14" customFormat="1" ht="11.25">
      <c r="B200" s="205"/>
      <c r="C200" s="206"/>
      <c r="D200" s="195" t="s">
        <v>146</v>
      </c>
      <c r="E200" s="207" t="s">
        <v>35</v>
      </c>
      <c r="F200" s="208" t="s">
        <v>161</v>
      </c>
      <c r="G200" s="206"/>
      <c r="H200" s="209">
        <v>0.96299999999999997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146</v>
      </c>
      <c r="AU200" s="215" t="s">
        <v>86</v>
      </c>
      <c r="AV200" s="14" t="s">
        <v>142</v>
      </c>
      <c r="AW200" s="14" t="s">
        <v>37</v>
      </c>
      <c r="AX200" s="14" t="s">
        <v>84</v>
      </c>
      <c r="AY200" s="215" t="s">
        <v>135</v>
      </c>
    </row>
    <row r="201" spans="1:65" s="12" customFormat="1" ht="22.9" customHeight="1">
      <c r="B201" s="159"/>
      <c r="C201" s="160"/>
      <c r="D201" s="161" t="s">
        <v>75</v>
      </c>
      <c r="E201" s="173" t="s">
        <v>86</v>
      </c>
      <c r="F201" s="173" t="s">
        <v>306</v>
      </c>
      <c r="G201" s="160"/>
      <c r="H201" s="160"/>
      <c r="I201" s="163"/>
      <c r="J201" s="174">
        <f>BK201</f>
        <v>0</v>
      </c>
      <c r="K201" s="160"/>
      <c r="L201" s="165"/>
      <c r="M201" s="166"/>
      <c r="N201" s="167"/>
      <c r="O201" s="167"/>
      <c r="P201" s="168">
        <f>SUM(P202:P221)</f>
        <v>0</v>
      </c>
      <c r="Q201" s="167"/>
      <c r="R201" s="168">
        <f>SUM(R202:R221)</f>
        <v>28.660900700000003</v>
      </c>
      <c r="S201" s="167"/>
      <c r="T201" s="169">
        <f>SUM(T202:T221)</f>
        <v>0</v>
      </c>
      <c r="AR201" s="170" t="s">
        <v>84</v>
      </c>
      <c r="AT201" s="171" t="s">
        <v>75</v>
      </c>
      <c r="AU201" s="171" t="s">
        <v>84</v>
      </c>
      <c r="AY201" s="170" t="s">
        <v>135</v>
      </c>
      <c r="BK201" s="172">
        <f>SUM(BK202:BK221)</f>
        <v>0</v>
      </c>
    </row>
    <row r="202" spans="1:65" s="2" customFormat="1" ht="24.2" customHeight="1">
      <c r="A202" s="36"/>
      <c r="B202" s="37"/>
      <c r="C202" s="175" t="s">
        <v>307</v>
      </c>
      <c r="D202" s="175" t="s">
        <v>137</v>
      </c>
      <c r="E202" s="176" t="s">
        <v>308</v>
      </c>
      <c r="F202" s="177" t="s">
        <v>309</v>
      </c>
      <c r="G202" s="178" t="s">
        <v>183</v>
      </c>
      <c r="H202" s="179">
        <v>203.7</v>
      </c>
      <c r="I202" s="180"/>
      <c r="J202" s="181">
        <f>ROUND(I202*H202,2)</f>
        <v>0</v>
      </c>
      <c r="K202" s="177" t="s">
        <v>141</v>
      </c>
      <c r="L202" s="41"/>
      <c r="M202" s="182" t="s">
        <v>35</v>
      </c>
      <c r="N202" s="183" t="s">
        <v>47</v>
      </c>
      <c r="O202" s="66"/>
      <c r="P202" s="184">
        <f>O202*H202</f>
        <v>0</v>
      </c>
      <c r="Q202" s="184">
        <v>3.1E-4</v>
      </c>
      <c r="R202" s="184">
        <f>Q202*H202</f>
        <v>6.3146999999999995E-2</v>
      </c>
      <c r="S202" s="184">
        <v>0</v>
      </c>
      <c r="T202" s="185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6" t="s">
        <v>142</v>
      </c>
      <c r="AT202" s="186" t="s">
        <v>137</v>
      </c>
      <c r="AU202" s="186" t="s">
        <v>86</v>
      </c>
      <c r="AY202" s="19" t="s">
        <v>135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19" t="s">
        <v>84</v>
      </c>
      <c r="BK202" s="187">
        <f>ROUND(I202*H202,2)</f>
        <v>0</v>
      </c>
      <c r="BL202" s="19" t="s">
        <v>142</v>
      </c>
      <c r="BM202" s="186" t="s">
        <v>310</v>
      </c>
    </row>
    <row r="203" spans="1:65" s="2" customFormat="1" ht="11.25">
      <c r="A203" s="36"/>
      <c r="B203" s="37"/>
      <c r="C203" s="38"/>
      <c r="D203" s="188" t="s">
        <v>144</v>
      </c>
      <c r="E203" s="38"/>
      <c r="F203" s="189" t="s">
        <v>311</v>
      </c>
      <c r="G203" s="38"/>
      <c r="H203" s="38"/>
      <c r="I203" s="190"/>
      <c r="J203" s="38"/>
      <c r="K203" s="38"/>
      <c r="L203" s="41"/>
      <c r="M203" s="191"/>
      <c r="N203" s="192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144</v>
      </c>
      <c r="AU203" s="19" t="s">
        <v>86</v>
      </c>
    </row>
    <row r="204" spans="1:65" s="13" customFormat="1" ht="11.25">
      <c r="B204" s="193"/>
      <c r="C204" s="194"/>
      <c r="D204" s="195" t="s">
        <v>146</v>
      </c>
      <c r="E204" s="196" t="s">
        <v>35</v>
      </c>
      <c r="F204" s="197" t="s">
        <v>312</v>
      </c>
      <c r="G204" s="194"/>
      <c r="H204" s="198">
        <v>203.7</v>
      </c>
      <c r="I204" s="199"/>
      <c r="J204" s="194"/>
      <c r="K204" s="194"/>
      <c r="L204" s="200"/>
      <c r="M204" s="201"/>
      <c r="N204" s="202"/>
      <c r="O204" s="202"/>
      <c r="P204" s="202"/>
      <c r="Q204" s="202"/>
      <c r="R204" s="202"/>
      <c r="S204" s="202"/>
      <c r="T204" s="203"/>
      <c r="AT204" s="204" t="s">
        <v>146</v>
      </c>
      <c r="AU204" s="204" t="s">
        <v>86</v>
      </c>
      <c r="AV204" s="13" t="s">
        <v>86</v>
      </c>
      <c r="AW204" s="13" t="s">
        <v>37</v>
      </c>
      <c r="AX204" s="13" t="s">
        <v>76</v>
      </c>
      <c r="AY204" s="204" t="s">
        <v>135</v>
      </c>
    </row>
    <row r="205" spans="1:65" s="14" customFormat="1" ht="11.25">
      <c r="B205" s="205"/>
      <c r="C205" s="206"/>
      <c r="D205" s="195" t="s">
        <v>146</v>
      </c>
      <c r="E205" s="207" t="s">
        <v>35</v>
      </c>
      <c r="F205" s="208" t="s">
        <v>161</v>
      </c>
      <c r="G205" s="206"/>
      <c r="H205" s="209">
        <v>203.7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146</v>
      </c>
      <c r="AU205" s="215" t="s">
        <v>86</v>
      </c>
      <c r="AV205" s="14" t="s">
        <v>142</v>
      </c>
      <c r="AW205" s="14" t="s">
        <v>37</v>
      </c>
      <c r="AX205" s="14" t="s">
        <v>84</v>
      </c>
      <c r="AY205" s="215" t="s">
        <v>135</v>
      </c>
    </row>
    <row r="206" spans="1:65" s="2" customFormat="1" ht="16.5" customHeight="1">
      <c r="A206" s="36"/>
      <c r="B206" s="37"/>
      <c r="C206" s="227" t="s">
        <v>313</v>
      </c>
      <c r="D206" s="227" t="s">
        <v>238</v>
      </c>
      <c r="E206" s="228" t="s">
        <v>314</v>
      </c>
      <c r="F206" s="229" t="s">
        <v>315</v>
      </c>
      <c r="G206" s="230" t="s">
        <v>183</v>
      </c>
      <c r="H206" s="231">
        <v>224.07</v>
      </c>
      <c r="I206" s="232"/>
      <c r="J206" s="233">
        <f>ROUND(I206*H206,2)</f>
        <v>0</v>
      </c>
      <c r="K206" s="229" t="s">
        <v>141</v>
      </c>
      <c r="L206" s="234"/>
      <c r="M206" s="235" t="s">
        <v>35</v>
      </c>
      <c r="N206" s="236" t="s">
        <v>47</v>
      </c>
      <c r="O206" s="66"/>
      <c r="P206" s="184">
        <f>O206*H206</f>
        <v>0</v>
      </c>
      <c r="Q206" s="184">
        <v>2.9999999999999997E-4</v>
      </c>
      <c r="R206" s="184">
        <f>Q206*H206</f>
        <v>6.7220999999999989E-2</v>
      </c>
      <c r="S206" s="184">
        <v>0</v>
      </c>
      <c r="T206" s="185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6" t="s">
        <v>187</v>
      </c>
      <c r="AT206" s="186" t="s">
        <v>238</v>
      </c>
      <c r="AU206" s="186" t="s">
        <v>86</v>
      </c>
      <c r="AY206" s="19" t="s">
        <v>135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19" t="s">
        <v>84</v>
      </c>
      <c r="BK206" s="187">
        <f>ROUND(I206*H206,2)</f>
        <v>0</v>
      </c>
      <c r="BL206" s="19" t="s">
        <v>142</v>
      </c>
      <c r="BM206" s="186" t="s">
        <v>316</v>
      </c>
    </row>
    <row r="207" spans="1:65" s="13" customFormat="1" ht="11.25">
      <c r="B207" s="193"/>
      <c r="C207" s="194"/>
      <c r="D207" s="195" t="s">
        <v>146</v>
      </c>
      <c r="E207" s="196" t="s">
        <v>35</v>
      </c>
      <c r="F207" s="197" t="s">
        <v>312</v>
      </c>
      <c r="G207" s="194"/>
      <c r="H207" s="198">
        <v>203.7</v>
      </c>
      <c r="I207" s="199"/>
      <c r="J207" s="194"/>
      <c r="K207" s="194"/>
      <c r="L207" s="200"/>
      <c r="M207" s="201"/>
      <c r="N207" s="202"/>
      <c r="O207" s="202"/>
      <c r="P207" s="202"/>
      <c r="Q207" s="202"/>
      <c r="R207" s="202"/>
      <c r="S207" s="202"/>
      <c r="T207" s="203"/>
      <c r="AT207" s="204" t="s">
        <v>146</v>
      </c>
      <c r="AU207" s="204" t="s">
        <v>86</v>
      </c>
      <c r="AV207" s="13" t="s">
        <v>86</v>
      </c>
      <c r="AW207" s="13" t="s">
        <v>37</v>
      </c>
      <c r="AX207" s="13" t="s">
        <v>76</v>
      </c>
      <c r="AY207" s="204" t="s">
        <v>135</v>
      </c>
    </row>
    <row r="208" spans="1:65" s="14" customFormat="1" ht="11.25">
      <c r="B208" s="205"/>
      <c r="C208" s="206"/>
      <c r="D208" s="195" t="s">
        <v>146</v>
      </c>
      <c r="E208" s="207" t="s">
        <v>35</v>
      </c>
      <c r="F208" s="208" t="s">
        <v>161</v>
      </c>
      <c r="G208" s="206"/>
      <c r="H208" s="209">
        <v>203.7</v>
      </c>
      <c r="I208" s="210"/>
      <c r="J208" s="206"/>
      <c r="K208" s="206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146</v>
      </c>
      <c r="AU208" s="215" t="s">
        <v>86</v>
      </c>
      <c r="AV208" s="14" t="s">
        <v>142</v>
      </c>
      <c r="AW208" s="14" t="s">
        <v>37</v>
      </c>
      <c r="AX208" s="14" t="s">
        <v>76</v>
      </c>
      <c r="AY208" s="215" t="s">
        <v>135</v>
      </c>
    </row>
    <row r="209" spans="1:65" s="13" customFormat="1" ht="11.25">
      <c r="B209" s="193"/>
      <c r="C209" s="194"/>
      <c r="D209" s="195" t="s">
        <v>146</v>
      </c>
      <c r="E209" s="196" t="s">
        <v>35</v>
      </c>
      <c r="F209" s="197" t="s">
        <v>317</v>
      </c>
      <c r="G209" s="194"/>
      <c r="H209" s="198">
        <v>224.07</v>
      </c>
      <c r="I209" s="199"/>
      <c r="J209" s="194"/>
      <c r="K209" s="194"/>
      <c r="L209" s="200"/>
      <c r="M209" s="201"/>
      <c r="N209" s="202"/>
      <c r="O209" s="202"/>
      <c r="P209" s="202"/>
      <c r="Q209" s="202"/>
      <c r="R209" s="202"/>
      <c r="S209" s="202"/>
      <c r="T209" s="203"/>
      <c r="AT209" s="204" t="s">
        <v>146</v>
      </c>
      <c r="AU209" s="204" t="s">
        <v>86</v>
      </c>
      <c r="AV209" s="13" t="s">
        <v>86</v>
      </c>
      <c r="AW209" s="13" t="s">
        <v>37</v>
      </c>
      <c r="AX209" s="13" t="s">
        <v>84</v>
      </c>
      <c r="AY209" s="204" t="s">
        <v>135</v>
      </c>
    </row>
    <row r="210" spans="1:65" s="2" customFormat="1" ht="33" customHeight="1">
      <c r="A210" s="36"/>
      <c r="B210" s="37"/>
      <c r="C210" s="175" t="s">
        <v>318</v>
      </c>
      <c r="D210" s="175" t="s">
        <v>137</v>
      </c>
      <c r="E210" s="176" t="s">
        <v>319</v>
      </c>
      <c r="F210" s="177" t="s">
        <v>320</v>
      </c>
      <c r="G210" s="178" t="s">
        <v>321</v>
      </c>
      <c r="H210" s="179">
        <v>101.8</v>
      </c>
      <c r="I210" s="180"/>
      <c r="J210" s="181">
        <f>ROUND(I210*H210,2)</f>
        <v>0</v>
      </c>
      <c r="K210" s="177" t="s">
        <v>141</v>
      </c>
      <c r="L210" s="41"/>
      <c r="M210" s="182" t="s">
        <v>35</v>
      </c>
      <c r="N210" s="183" t="s">
        <v>47</v>
      </c>
      <c r="O210" s="66"/>
      <c r="P210" s="184">
        <f>O210*H210</f>
        <v>0</v>
      </c>
      <c r="Q210" s="184">
        <v>0.27411000000000002</v>
      </c>
      <c r="R210" s="184">
        <f>Q210*H210</f>
        <v>27.904398</v>
      </c>
      <c r="S210" s="184">
        <v>0</v>
      </c>
      <c r="T210" s="185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6" t="s">
        <v>142</v>
      </c>
      <c r="AT210" s="186" t="s">
        <v>137</v>
      </c>
      <c r="AU210" s="186" t="s">
        <v>86</v>
      </c>
      <c r="AY210" s="19" t="s">
        <v>135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19" t="s">
        <v>84</v>
      </c>
      <c r="BK210" s="187">
        <f>ROUND(I210*H210,2)</f>
        <v>0</v>
      </c>
      <c r="BL210" s="19" t="s">
        <v>142</v>
      </c>
      <c r="BM210" s="186" t="s">
        <v>322</v>
      </c>
    </row>
    <row r="211" spans="1:65" s="2" customFormat="1" ht="11.25">
      <c r="A211" s="36"/>
      <c r="B211" s="37"/>
      <c r="C211" s="38"/>
      <c r="D211" s="188" t="s">
        <v>144</v>
      </c>
      <c r="E211" s="38"/>
      <c r="F211" s="189" t="s">
        <v>323</v>
      </c>
      <c r="G211" s="38"/>
      <c r="H211" s="38"/>
      <c r="I211" s="190"/>
      <c r="J211" s="38"/>
      <c r="K211" s="38"/>
      <c r="L211" s="41"/>
      <c r="M211" s="191"/>
      <c r="N211" s="192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144</v>
      </c>
      <c r="AU211" s="19" t="s">
        <v>86</v>
      </c>
    </row>
    <row r="212" spans="1:65" s="13" customFormat="1" ht="11.25">
      <c r="B212" s="193"/>
      <c r="C212" s="194"/>
      <c r="D212" s="195" t="s">
        <v>146</v>
      </c>
      <c r="E212" s="196" t="s">
        <v>35</v>
      </c>
      <c r="F212" s="197" t="s">
        <v>324</v>
      </c>
      <c r="G212" s="194"/>
      <c r="H212" s="198">
        <v>101.8</v>
      </c>
      <c r="I212" s="199"/>
      <c r="J212" s="194"/>
      <c r="K212" s="194"/>
      <c r="L212" s="200"/>
      <c r="M212" s="201"/>
      <c r="N212" s="202"/>
      <c r="O212" s="202"/>
      <c r="P212" s="202"/>
      <c r="Q212" s="202"/>
      <c r="R212" s="202"/>
      <c r="S212" s="202"/>
      <c r="T212" s="203"/>
      <c r="AT212" s="204" t="s">
        <v>146</v>
      </c>
      <c r="AU212" s="204" t="s">
        <v>86</v>
      </c>
      <c r="AV212" s="13" t="s">
        <v>86</v>
      </c>
      <c r="AW212" s="13" t="s">
        <v>37</v>
      </c>
      <c r="AX212" s="13" t="s">
        <v>84</v>
      </c>
      <c r="AY212" s="204" t="s">
        <v>135</v>
      </c>
    </row>
    <row r="213" spans="1:65" s="2" customFormat="1" ht="16.5" customHeight="1">
      <c r="A213" s="36"/>
      <c r="B213" s="37"/>
      <c r="C213" s="175" t="s">
        <v>325</v>
      </c>
      <c r="D213" s="175" t="s">
        <v>137</v>
      </c>
      <c r="E213" s="176" t="s">
        <v>326</v>
      </c>
      <c r="F213" s="177" t="s">
        <v>327</v>
      </c>
      <c r="G213" s="178" t="s">
        <v>140</v>
      </c>
      <c r="H213" s="179">
        <v>4.4999999999999998E-2</v>
      </c>
      <c r="I213" s="180"/>
      <c r="J213" s="181">
        <f>ROUND(I213*H213,2)</f>
        <v>0</v>
      </c>
      <c r="K213" s="177" t="s">
        <v>141</v>
      </c>
      <c r="L213" s="41"/>
      <c r="M213" s="182" t="s">
        <v>35</v>
      </c>
      <c r="N213" s="183" t="s">
        <v>47</v>
      </c>
      <c r="O213" s="66"/>
      <c r="P213" s="184">
        <f>O213*H213</f>
        <v>0</v>
      </c>
      <c r="Q213" s="184">
        <v>2.3010199999999998</v>
      </c>
      <c r="R213" s="184">
        <f>Q213*H213</f>
        <v>0.10354589999999998</v>
      </c>
      <c r="S213" s="184">
        <v>0</v>
      </c>
      <c r="T213" s="185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6" t="s">
        <v>142</v>
      </c>
      <c r="AT213" s="186" t="s">
        <v>137</v>
      </c>
      <c r="AU213" s="186" t="s">
        <v>86</v>
      </c>
      <c r="AY213" s="19" t="s">
        <v>135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19" t="s">
        <v>84</v>
      </c>
      <c r="BK213" s="187">
        <f>ROUND(I213*H213,2)</f>
        <v>0</v>
      </c>
      <c r="BL213" s="19" t="s">
        <v>142</v>
      </c>
      <c r="BM213" s="186" t="s">
        <v>328</v>
      </c>
    </row>
    <row r="214" spans="1:65" s="2" customFormat="1" ht="11.25">
      <c r="A214" s="36"/>
      <c r="B214" s="37"/>
      <c r="C214" s="38"/>
      <c r="D214" s="188" t="s">
        <v>144</v>
      </c>
      <c r="E214" s="38"/>
      <c r="F214" s="189" t="s">
        <v>329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144</v>
      </c>
      <c r="AU214" s="19" t="s">
        <v>86</v>
      </c>
    </row>
    <row r="215" spans="1:65" s="13" customFormat="1" ht="11.25">
      <c r="B215" s="193"/>
      <c r="C215" s="194"/>
      <c r="D215" s="195" t="s">
        <v>146</v>
      </c>
      <c r="E215" s="196" t="s">
        <v>35</v>
      </c>
      <c r="F215" s="197" t="s">
        <v>330</v>
      </c>
      <c r="G215" s="194"/>
      <c r="H215" s="198">
        <v>4.4999999999999998E-2</v>
      </c>
      <c r="I215" s="199"/>
      <c r="J215" s="194"/>
      <c r="K215" s="194"/>
      <c r="L215" s="200"/>
      <c r="M215" s="201"/>
      <c r="N215" s="202"/>
      <c r="O215" s="202"/>
      <c r="P215" s="202"/>
      <c r="Q215" s="202"/>
      <c r="R215" s="202"/>
      <c r="S215" s="202"/>
      <c r="T215" s="203"/>
      <c r="AT215" s="204" t="s">
        <v>146</v>
      </c>
      <c r="AU215" s="204" t="s">
        <v>86</v>
      </c>
      <c r="AV215" s="13" t="s">
        <v>86</v>
      </c>
      <c r="AW215" s="13" t="s">
        <v>37</v>
      </c>
      <c r="AX215" s="13" t="s">
        <v>84</v>
      </c>
      <c r="AY215" s="204" t="s">
        <v>135</v>
      </c>
    </row>
    <row r="216" spans="1:65" s="2" customFormat="1" ht="24.2" customHeight="1">
      <c r="A216" s="36"/>
      <c r="B216" s="37"/>
      <c r="C216" s="175" t="s">
        <v>331</v>
      </c>
      <c r="D216" s="175" t="s">
        <v>137</v>
      </c>
      <c r="E216" s="176" t="s">
        <v>332</v>
      </c>
      <c r="F216" s="177" t="s">
        <v>333</v>
      </c>
      <c r="G216" s="178" t="s">
        <v>183</v>
      </c>
      <c r="H216" s="179">
        <v>2.25</v>
      </c>
      <c r="I216" s="180"/>
      <c r="J216" s="181">
        <f>ROUND(I216*H216,2)</f>
        <v>0</v>
      </c>
      <c r="K216" s="177" t="s">
        <v>141</v>
      </c>
      <c r="L216" s="41"/>
      <c r="M216" s="182" t="s">
        <v>35</v>
      </c>
      <c r="N216" s="183" t="s">
        <v>47</v>
      </c>
      <c r="O216" s="66"/>
      <c r="P216" s="184">
        <f>O216*H216</f>
        <v>0</v>
      </c>
      <c r="Q216" s="184">
        <v>0.23132</v>
      </c>
      <c r="R216" s="184">
        <f>Q216*H216</f>
        <v>0.52046999999999999</v>
      </c>
      <c r="S216" s="184">
        <v>0</v>
      </c>
      <c r="T216" s="185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142</v>
      </c>
      <c r="AT216" s="186" t="s">
        <v>137</v>
      </c>
      <c r="AU216" s="186" t="s">
        <v>86</v>
      </c>
      <c r="AY216" s="19" t="s">
        <v>135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84</v>
      </c>
      <c r="BK216" s="187">
        <f>ROUND(I216*H216,2)</f>
        <v>0</v>
      </c>
      <c r="BL216" s="19" t="s">
        <v>142</v>
      </c>
      <c r="BM216" s="186" t="s">
        <v>334</v>
      </c>
    </row>
    <row r="217" spans="1:65" s="2" customFormat="1" ht="11.25">
      <c r="A217" s="36"/>
      <c r="B217" s="37"/>
      <c r="C217" s="38"/>
      <c r="D217" s="188" t="s">
        <v>144</v>
      </c>
      <c r="E217" s="38"/>
      <c r="F217" s="189" t="s">
        <v>335</v>
      </c>
      <c r="G217" s="38"/>
      <c r="H217" s="38"/>
      <c r="I217" s="190"/>
      <c r="J217" s="38"/>
      <c r="K217" s="38"/>
      <c r="L217" s="41"/>
      <c r="M217" s="191"/>
      <c r="N217" s="192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144</v>
      </c>
      <c r="AU217" s="19" t="s">
        <v>86</v>
      </c>
    </row>
    <row r="218" spans="1:65" s="13" customFormat="1" ht="11.25">
      <c r="B218" s="193"/>
      <c r="C218" s="194"/>
      <c r="D218" s="195" t="s">
        <v>146</v>
      </c>
      <c r="E218" s="196" t="s">
        <v>35</v>
      </c>
      <c r="F218" s="197" t="s">
        <v>336</v>
      </c>
      <c r="G218" s="194"/>
      <c r="H218" s="198">
        <v>2.25</v>
      </c>
      <c r="I218" s="199"/>
      <c r="J218" s="194"/>
      <c r="K218" s="194"/>
      <c r="L218" s="200"/>
      <c r="M218" s="201"/>
      <c r="N218" s="202"/>
      <c r="O218" s="202"/>
      <c r="P218" s="202"/>
      <c r="Q218" s="202"/>
      <c r="R218" s="202"/>
      <c r="S218" s="202"/>
      <c r="T218" s="203"/>
      <c r="AT218" s="204" t="s">
        <v>146</v>
      </c>
      <c r="AU218" s="204" t="s">
        <v>86</v>
      </c>
      <c r="AV218" s="13" t="s">
        <v>86</v>
      </c>
      <c r="AW218" s="13" t="s">
        <v>37</v>
      </c>
      <c r="AX218" s="13" t="s">
        <v>84</v>
      </c>
      <c r="AY218" s="204" t="s">
        <v>135</v>
      </c>
    </row>
    <row r="219" spans="1:65" s="2" customFormat="1" ht="33" customHeight="1">
      <c r="A219" s="36"/>
      <c r="B219" s="37"/>
      <c r="C219" s="175" t="s">
        <v>337</v>
      </c>
      <c r="D219" s="175" t="s">
        <v>137</v>
      </c>
      <c r="E219" s="176" t="s">
        <v>338</v>
      </c>
      <c r="F219" s="177" t="s">
        <v>339</v>
      </c>
      <c r="G219" s="178" t="s">
        <v>224</v>
      </c>
      <c r="H219" s="179">
        <v>2E-3</v>
      </c>
      <c r="I219" s="180"/>
      <c r="J219" s="181">
        <f>ROUND(I219*H219,2)</f>
        <v>0</v>
      </c>
      <c r="K219" s="177" t="s">
        <v>141</v>
      </c>
      <c r="L219" s="41"/>
      <c r="M219" s="182" t="s">
        <v>35</v>
      </c>
      <c r="N219" s="183" t="s">
        <v>47</v>
      </c>
      <c r="O219" s="66"/>
      <c r="P219" s="184">
        <f>O219*H219</f>
        <v>0</v>
      </c>
      <c r="Q219" s="184">
        <v>1.0593999999999999</v>
      </c>
      <c r="R219" s="184">
        <f>Q219*H219</f>
        <v>2.1187999999999997E-3</v>
      </c>
      <c r="S219" s="184">
        <v>0</v>
      </c>
      <c r="T219" s="185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6" t="s">
        <v>142</v>
      </c>
      <c r="AT219" s="186" t="s">
        <v>137</v>
      </c>
      <c r="AU219" s="186" t="s">
        <v>86</v>
      </c>
      <c r="AY219" s="19" t="s">
        <v>135</v>
      </c>
      <c r="BE219" s="187">
        <f>IF(N219="základní",J219,0)</f>
        <v>0</v>
      </c>
      <c r="BF219" s="187">
        <f>IF(N219="snížená",J219,0)</f>
        <v>0</v>
      </c>
      <c r="BG219" s="187">
        <f>IF(N219="zákl. přenesená",J219,0)</f>
        <v>0</v>
      </c>
      <c r="BH219" s="187">
        <f>IF(N219="sníž. přenesená",J219,0)</f>
        <v>0</v>
      </c>
      <c r="BI219" s="187">
        <f>IF(N219="nulová",J219,0)</f>
        <v>0</v>
      </c>
      <c r="BJ219" s="19" t="s">
        <v>84</v>
      </c>
      <c r="BK219" s="187">
        <f>ROUND(I219*H219,2)</f>
        <v>0</v>
      </c>
      <c r="BL219" s="19" t="s">
        <v>142</v>
      </c>
      <c r="BM219" s="186" t="s">
        <v>340</v>
      </c>
    </row>
    <row r="220" spans="1:65" s="2" customFormat="1" ht="11.25">
      <c r="A220" s="36"/>
      <c r="B220" s="37"/>
      <c r="C220" s="38"/>
      <c r="D220" s="188" t="s">
        <v>144</v>
      </c>
      <c r="E220" s="38"/>
      <c r="F220" s="189" t="s">
        <v>341</v>
      </c>
      <c r="G220" s="38"/>
      <c r="H220" s="38"/>
      <c r="I220" s="190"/>
      <c r="J220" s="38"/>
      <c r="K220" s="38"/>
      <c r="L220" s="41"/>
      <c r="M220" s="191"/>
      <c r="N220" s="192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144</v>
      </c>
      <c r="AU220" s="19" t="s">
        <v>86</v>
      </c>
    </row>
    <row r="221" spans="1:65" s="13" customFormat="1" ht="11.25">
      <c r="B221" s="193"/>
      <c r="C221" s="194"/>
      <c r="D221" s="195" t="s">
        <v>146</v>
      </c>
      <c r="E221" s="196" t="s">
        <v>35</v>
      </c>
      <c r="F221" s="197" t="s">
        <v>342</v>
      </c>
      <c r="G221" s="194"/>
      <c r="H221" s="198">
        <v>2E-3</v>
      </c>
      <c r="I221" s="199"/>
      <c r="J221" s="194"/>
      <c r="K221" s="194"/>
      <c r="L221" s="200"/>
      <c r="M221" s="201"/>
      <c r="N221" s="202"/>
      <c r="O221" s="202"/>
      <c r="P221" s="202"/>
      <c r="Q221" s="202"/>
      <c r="R221" s="202"/>
      <c r="S221" s="202"/>
      <c r="T221" s="203"/>
      <c r="AT221" s="204" t="s">
        <v>146</v>
      </c>
      <c r="AU221" s="204" t="s">
        <v>86</v>
      </c>
      <c r="AV221" s="13" t="s">
        <v>86</v>
      </c>
      <c r="AW221" s="13" t="s">
        <v>37</v>
      </c>
      <c r="AX221" s="13" t="s">
        <v>84</v>
      </c>
      <c r="AY221" s="204" t="s">
        <v>135</v>
      </c>
    </row>
    <row r="222" spans="1:65" s="12" customFormat="1" ht="22.9" customHeight="1">
      <c r="B222" s="159"/>
      <c r="C222" s="160"/>
      <c r="D222" s="161" t="s">
        <v>75</v>
      </c>
      <c r="E222" s="173" t="s">
        <v>142</v>
      </c>
      <c r="F222" s="173" t="s">
        <v>343</v>
      </c>
      <c r="G222" s="160"/>
      <c r="H222" s="160"/>
      <c r="I222" s="163"/>
      <c r="J222" s="174">
        <f>BK222</f>
        <v>0</v>
      </c>
      <c r="K222" s="160"/>
      <c r="L222" s="165"/>
      <c r="M222" s="166"/>
      <c r="N222" s="167"/>
      <c r="O222" s="167"/>
      <c r="P222" s="168">
        <f>SUM(P223:P230)</f>
        <v>0</v>
      </c>
      <c r="Q222" s="167"/>
      <c r="R222" s="168">
        <f>SUM(R223:R230)</f>
        <v>0</v>
      </c>
      <c r="S222" s="167"/>
      <c r="T222" s="169">
        <f>SUM(T223:T230)</f>
        <v>0</v>
      </c>
      <c r="AR222" s="170" t="s">
        <v>84</v>
      </c>
      <c r="AT222" s="171" t="s">
        <v>75</v>
      </c>
      <c r="AU222" s="171" t="s">
        <v>84</v>
      </c>
      <c r="AY222" s="170" t="s">
        <v>135</v>
      </c>
      <c r="BK222" s="172">
        <f>SUM(BK223:BK230)</f>
        <v>0</v>
      </c>
    </row>
    <row r="223" spans="1:65" s="2" customFormat="1" ht="16.5" customHeight="1">
      <c r="A223" s="36"/>
      <c r="B223" s="37"/>
      <c r="C223" s="175" t="s">
        <v>344</v>
      </c>
      <c r="D223" s="175" t="s">
        <v>137</v>
      </c>
      <c r="E223" s="176" t="s">
        <v>345</v>
      </c>
      <c r="F223" s="177" t="s">
        <v>346</v>
      </c>
      <c r="G223" s="178" t="s">
        <v>140</v>
      </c>
      <c r="H223" s="179">
        <v>2.8</v>
      </c>
      <c r="I223" s="180"/>
      <c r="J223" s="181">
        <f>ROUND(I223*H223,2)</f>
        <v>0</v>
      </c>
      <c r="K223" s="177" t="s">
        <v>141</v>
      </c>
      <c r="L223" s="41"/>
      <c r="M223" s="182" t="s">
        <v>35</v>
      </c>
      <c r="N223" s="183" t="s">
        <v>47</v>
      </c>
      <c r="O223" s="66"/>
      <c r="P223" s="184">
        <f>O223*H223</f>
        <v>0</v>
      </c>
      <c r="Q223" s="184">
        <v>0</v>
      </c>
      <c r="R223" s="184">
        <f>Q223*H223</f>
        <v>0</v>
      </c>
      <c r="S223" s="184">
        <v>0</v>
      </c>
      <c r="T223" s="185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6" t="s">
        <v>142</v>
      </c>
      <c r="AT223" s="186" t="s">
        <v>137</v>
      </c>
      <c r="AU223" s="186" t="s">
        <v>86</v>
      </c>
      <c r="AY223" s="19" t="s">
        <v>135</v>
      </c>
      <c r="BE223" s="187">
        <f>IF(N223="základní",J223,0)</f>
        <v>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19" t="s">
        <v>84</v>
      </c>
      <c r="BK223" s="187">
        <f>ROUND(I223*H223,2)</f>
        <v>0</v>
      </c>
      <c r="BL223" s="19" t="s">
        <v>142</v>
      </c>
      <c r="BM223" s="186" t="s">
        <v>347</v>
      </c>
    </row>
    <row r="224" spans="1:65" s="2" customFormat="1" ht="11.25">
      <c r="A224" s="36"/>
      <c r="B224" s="37"/>
      <c r="C224" s="38"/>
      <c r="D224" s="188" t="s">
        <v>144</v>
      </c>
      <c r="E224" s="38"/>
      <c r="F224" s="189" t="s">
        <v>348</v>
      </c>
      <c r="G224" s="38"/>
      <c r="H224" s="38"/>
      <c r="I224" s="190"/>
      <c r="J224" s="38"/>
      <c r="K224" s="38"/>
      <c r="L224" s="41"/>
      <c r="M224" s="191"/>
      <c r="N224" s="192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144</v>
      </c>
      <c r="AU224" s="19" t="s">
        <v>86</v>
      </c>
    </row>
    <row r="225" spans="1:65" s="13" customFormat="1" ht="11.25">
      <c r="B225" s="193"/>
      <c r="C225" s="194"/>
      <c r="D225" s="195" t="s">
        <v>146</v>
      </c>
      <c r="E225" s="196" t="s">
        <v>35</v>
      </c>
      <c r="F225" s="197" t="s">
        <v>349</v>
      </c>
      <c r="G225" s="194"/>
      <c r="H225" s="198">
        <v>2.8</v>
      </c>
      <c r="I225" s="199"/>
      <c r="J225" s="194"/>
      <c r="K225" s="194"/>
      <c r="L225" s="200"/>
      <c r="M225" s="201"/>
      <c r="N225" s="202"/>
      <c r="O225" s="202"/>
      <c r="P225" s="202"/>
      <c r="Q225" s="202"/>
      <c r="R225" s="202"/>
      <c r="S225" s="202"/>
      <c r="T225" s="203"/>
      <c r="AT225" s="204" t="s">
        <v>146</v>
      </c>
      <c r="AU225" s="204" t="s">
        <v>86</v>
      </c>
      <c r="AV225" s="13" t="s">
        <v>86</v>
      </c>
      <c r="AW225" s="13" t="s">
        <v>37</v>
      </c>
      <c r="AX225" s="13" t="s">
        <v>76</v>
      </c>
      <c r="AY225" s="204" t="s">
        <v>135</v>
      </c>
    </row>
    <row r="226" spans="1:65" s="14" customFormat="1" ht="11.25">
      <c r="B226" s="205"/>
      <c r="C226" s="206"/>
      <c r="D226" s="195" t="s">
        <v>146</v>
      </c>
      <c r="E226" s="207" t="s">
        <v>35</v>
      </c>
      <c r="F226" s="208" t="s">
        <v>161</v>
      </c>
      <c r="G226" s="206"/>
      <c r="H226" s="209">
        <v>2.8</v>
      </c>
      <c r="I226" s="210"/>
      <c r="J226" s="206"/>
      <c r="K226" s="206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146</v>
      </c>
      <c r="AU226" s="215" t="s">
        <v>86</v>
      </c>
      <c r="AV226" s="14" t="s">
        <v>142</v>
      </c>
      <c r="AW226" s="14" t="s">
        <v>37</v>
      </c>
      <c r="AX226" s="14" t="s">
        <v>84</v>
      </c>
      <c r="AY226" s="215" t="s">
        <v>135</v>
      </c>
    </row>
    <row r="227" spans="1:65" s="2" customFormat="1" ht="24.2" customHeight="1">
      <c r="A227" s="36"/>
      <c r="B227" s="37"/>
      <c r="C227" s="175" t="s">
        <v>350</v>
      </c>
      <c r="D227" s="175" t="s">
        <v>137</v>
      </c>
      <c r="E227" s="176" t="s">
        <v>351</v>
      </c>
      <c r="F227" s="177" t="s">
        <v>352</v>
      </c>
      <c r="G227" s="178" t="s">
        <v>140</v>
      </c>
      <c r="H227" s="179">
        <v>0.14399999999999999</v>
      </c>
      <c r="I227" s="180"/>
      <c r="J227" s="181">
        <f>ROUND(I227*H227,2)</f>
        <v>0</v>
      </c>
      <c r="K227" s="177" t="s">
        <v>141</v>
      </c>
      <c r="L227" s="41"/>
      <c r="M227" s="182" t="s">
        <v>35</v>
      </c>
      <c r="N227" s="183" t="s">
        <v>47</v>
      </c>
      <c r="O227" s="66"/>
      <c r="P227" s="184">
        <f>O227*H227</f>
        <v>0</v>
      </c>
      <c r="Q227" s="184">
        <v>0</v>
      </c>
      <c r="R227" s="184">
        <f>Q227*H227</f>
        <v>0</v>
      </c>
      <c r="S227" s="184">
        <v>0</v>
      </c>
      <c r="T227" s="185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6" t="s">
        <v>142</v>
      </c>
      <c r="AT227" s="186" t="s">
        <v>137</v>
      </c>
      <c r="AU227" s="186" t="s">
        <v>86</v>
      </c>
      <c r="AY227" s="19" t="s">
        <v>135</v>
      </c>
      <c r="BE227" s="187">
        <f>IF(N227="základní",J227,0)</f>
        <v>0</v>
      </c>
      <c r="BF227" s="187">
        <f>IF(N227="snížená",J227,0)</f>
        <v>0</v>
      </c>
      <c r="BG227" s="187">
        <f>IF(N227="zákl. přenesená",J227,0)</f>
        <v>0</v>
      </c>
      <c r="BH227" s="187">
        <f>IF(N227="sníž. přenesená",J227,0)</f>
        <v>0</v>
      </c>
      <c r="BI227" s="187">
        <f>IF(N227="nulová",J227,0)</f>
        <v>0</v>
      </c>
      <c r="BJ227" s="19" t="s">
        <v>84</v>
      </c>
      <c r="BK227" s="187">
        <f>ROUND(I227*H227,2)</f>
        <v>0</v>
      </c>
      <c r="BL227" s="19" t="s">
        <v>142</v>
      </c>
      <c r="BM227" s="186" t="s">
        <v>353</v>
      </c>
    </row>
    <row r="228" spans="1:65" s="2" customFormat="1" ht="11.25">
      <c r="A228" s="36"/>
      <c r="B228" s="37"/>
      <c r="C228" s="38"/>
      <c r="D228" s="188" t="s">
        <v>144</v>
      </c>
      <c r="E228" s="38"/>
      <c r="F228" s="189" t="s">
        <v>354</v>
      </c>
      <c r="G228" s="38"/>
      <c r="H228" s="38"/>
      <c r="I228" s="190"/>
      <c r="J228" s="38"/>
      <c r="K228" s="38"/>
      <c r="L228" s="41"/>
      <c r="M228" s="191"/>
      <c r="N228" s="192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144</v>
      </c>
      <c r="AU228" s="19" t="s">
        <v>86</v>
      </c>
    </row>
    <row r="229" spans="1:65" s="13" customFormat="1" ht="11.25">
      <c r="B229" s="193"/>
      <c r="C229" s="194"/>
      <c r="D229" s="195" t="s">
        <v>146</v>
      </c>
      <c r="E229" s="196" t="s">
        <v>35</v>
      </c>
      <c r="F229" s="197" t="s">
        <v>355</v>
      </c>
      <c r="G229" s="194"/>
      <c r="H229" s="198">
        <v>0.14399999999999999</v>
      </c>
      <c r="I229" s="199"/>
      <c r="J229" s="194"/>
      <c r="K229" s="194"/>
      <c r="L229" s="200"/>
      <c r="M229" s="201"/>
      <c r="N229" s="202"/>
      <c r="O229" s="202"/>
      <c r="P229" s="202"/>
      <c r="Q229" s="202"/>
      <c r="R229" s="202"/>
      <c r="S229" s="202"/>
      <c r="T229" s="203"/>
      <c r="AT229" s="204" t="s">
        <v>146</v>
      </c>
      <c r="AU229" s="204" t="s">
        <v>86</v>
      </c>
      <c r="AV229" s="13" t="s">
        <v>86</v>
      </c>
      <c r="AW229" s="13" t="s">
        <v>37</v>
      </c>
      <c r="AX229" s="13" t="s">
        <v>76</v>
      </c>
      <c r="AY229" s="204" t="s">
        <v>135</v>
      </c>
    </row>
    <row r="230" spans="1:65" s="14" customFormat="1" ht="11.25">
      <c r="B230" s="205"/>
      <c r="C230" s="206"/>
      <c r="D230" s="195" t="s">
        <v>146</v>
      </c>
      <c r="E230" s="207" t="s">
        <v>35</v>
      </c>
      <c r="F230" s="208" t="s">
        <v>161</v>
      </c>
      <c r="G230" s="206"/>
      <c r="H230" s="209">
        <v>0.14399999999999999</v>
      </c>
      <c r="I230" s="210"/>
      <c r="J230" s="206"/>
      <c r="K230" s="206"/>
      <c r="L230" s="211"/>
      <c r="M230" s="212"/>
      <c r="N230" s="213"/>
      <c r="O230" s="213"/>
      <c r="P230" s="213"/>
      <c r="Q230" s="213"/>
      <c r="R230" s="213"/>
      <c r="S230" s="213"/>
      <c r="T230" s="214"/>
      <c r="AT230" s="215" t="s">
        <v>146</v>
      </c>
      <c r="AU230" s="215" t="s">
        <v>86</v>
      </c>
      <c r="AV230" s="14" t="s">
        <v>142</v>
      </c>
      <c r="AW230" s="14" t="s">
        <v>37</v>
      </c>
      <c r="AX230" s="14" t="s">
        <v>84</v>
      </c>
      <c r="AY230" s="215" t="s">
        <v>135</v>
      </c>
    </row>
    <row r="231" spans="1:65" s="12" customFormat="1" ht="22.9" customHeight="1">
      <c r="B231" s="159"/>
      <c r="C231" s="160"/>
      <c r="D231" s="161" t="s">
        <v>75</v>
      </c>
      <c r="E231" s="173" t="s">
        <v>167</v>
      </c>
      <c r="F231" s="173" t="s">
        <v>356</v>
      </c>
      <c r="G231" s="160"/>
      <c r="H231" s="160"/>
      <c r="I231" s="163"/>
      <c r="J231" s="174">
        <f>BK231</f>
        <v>0</v>
      </c>
      <c r="K231" s="160"/>
      <c r="L231" s="165"/>
      <c r="M231" s="166"/>
      <c r="N231" s="167"/>
      <c r="O231" s="167"/>
      <c r="P231" s="168">
        <f>SUM(P232:P296)</f>
        <v>0</v>
      </c>
      <c r="Q231" s="167"/>
      <c r="R231" s="168">
        <f>SUM(R232:R296)</f>
        <v>149.69088820000002</v>
      </c>
      <c r="S231" s="167"/>
      <c r="T231" s="169">
        <f>SUM(T232:T296)</f>
        <v>0</v>
      </c>
      <c r="AR231" s="170" t="s">
        <v>84</v>
      </c>
      <c r="AT231" s="171" t="s">
        <v>75</v>
      </c>
      <c r="AU231" s="171" t="s">
        <v>84</v>
      </c>
      <c r="AY231" s="170" t="s">
        <v>135</v>
      </c>
      <c r="BK231" s="172">
        <f>SUM(BK232:BK296)</f>
        <v>0</v>
      </c>
    </row>
    <row r="232" spans="1:65" s="2" customFormat="1" ht="21.75" customHeight="1">
      <c r="A232" s="36"/>
      <c r="B232" s="37"/>
      <c r="C232" s="175" t="s">
        <v>357</v>
      </c>
      <c r="D232" s="175" t="s">
        <v>137</v>
      </c>
      <c r="E232" s="176" t="s">
        <v>358</v>
      </c>
      <c r="F232" s="177" t="s">
        <v>359</v>
      </c>
      <c r="G232" s="178" t="s">
        <v>183</v>
      </c>
      <c r="H232" s="179">
        <v>97.19</v>
      </c>
      <c r="I232" s="180"/>
      <c r="J232" s="181">
        <f>ROUND(I232*H232,2)</f>
        <v>0</v>
      </c>
      <c r="K232" s="177" t="s">
        <v>141</v>
      </c>
      <c r="L232" s="41"/>
      <c r="M232" s="182" t="s">
        <v>35</v>
      </c>
      <c r="N232" s="183" t="s">
        <v>47</v>
      </c>
      <c r="O232" s="66"/>
      <c r="P232" s="184">
        <f>O232*H232</f>
        <v>0</v>
      </c>
      <c r="Q232" s="184">
        <v>0</v>
      </c>
      <c r="R232" s="184">
        <f>Q232*H232</f>
        <v>0</v>
      </c>
      <c r="S232" s="184">
        <v>0</v>
      </c>
      <c r="T232" s="185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6" t="s">
        <v>142</v>
      </c>
      <c r="AT232" s="186" t="s">
        <v>137</v>
      </c>
      <c r="AU232" s="186" t="s">
        <v>86</v>
      </c>
      <c r="AY232" s="19" t="s">
        <v>135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19" t="s">
        <v>84</v>
      </c>
      <c r="BK232" s="187">
        <f>ROUND(I232*H232,2)</f>
        <v>0</v>
      </c>
      <c r="BL232" s="19" t="s">
        <v>142</v>
      </c>
      <c r="BM232" s="186" t="s">
        <v>360</v>
      </c>
    </row>
    <row r="233" spans="1:65" s="2" customFormat="1" ht="11.25">
      <c r="A233" s="36"/>
      <c r="B233" s="37"/>
      <c r="C233" s="38"/>
      <c r="D233" s="188" t="s">
        <v>144</v>
      </c>
      <c r="E233" s="38"/>
      <c r="F233" s="189" t="s">
        <v>361</v>
      </c>
      <c r="G233" s="38"/>
      <c r="H233" s="38"/>
      <c r="I233" s="190"/>
      <c r="J233" s="38"/>
      <c r="K233" s="38"/>
      <c r="L233" s="41"/>
      <c r="M233" s="191"/>
      <c r="N233" s="192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144</v>
      </c>
      <c r="AU233" s="19" t="s">
        <v>86</v>
      </c>
    </row>
    <row r="234" spans="1:65" s="13" customFormat="1" ht="11.25">
      <c r="B234" s="193"/>
      <c r="C234" s="194"/>
      <c r="D234" s="195" t="s">
        <v>146</v>
      </c>
      <c r="E234" s="196" t="s">
        <v>35</v>
      </c>
      <c r="F234" s="197" t="s">
        <v>362</v>
      </c>
      <c r="G234" s="194"/>
      <c r="H234" s="198">
        <v>97.19</v>
      </c>
      <c r="I234" s="199"/>
      <c r="J234" s="194"/>
      <c r="K234" s="194"/>
      <c r="L234" s="200"/>
      <c r="M234" s="201"/>
      <c r="N234" s="202"/>
      <c r="O234" s="202"/>
      <c r="P234" s="202"/>
      <c r="Q234" s="202"/>
      <c r="R234" s="202"/>
      <c r="S234" s="202"/>
      <c r="T234" s="203"/>
      <c r="AT234" s="204" t="s">
        <v>146</v>
      </c>
      <c r="AU234" s="204" t="s">
        <v>86</v>
      </c>
      <c r="AV234" s="13" t="s">
        <v>86</v>
      </c>
      <c r="AW234" s="13" t="s">
        <v>37</v>
      </c>
      <c r="AX234" s="13" t="s">
        <v>84</v>
      </c>
      <c r="AY234" s="204" t="s">
        <v>135</v>
      </c>
    </row>
    <row r="235" spans="1:65" s="2" customFormat="1" ht="21.75" customHeight="1">
      <c r="A235" s="36"/>
      <c r="B235" s="37"/>
      <c r="C235" s="175" t="s">
        <v>363</v>
      </c>
      <c r="D235" s="175" t="s">
        <v>137</v>
      </c>
      <c r="E235" s="176" t="s">
        <v>364</v>
      </c>
      <c r="F235" s="177" t="s">
        <v>365</v>
      </c>
      <c r="G235" s="178" t="s">
        <v>183</v>
      </c>
      <c r="H235" s="179">
        <v>151.13</v>
      </c>
      <c r="I235" s="180"/>
      <c r="J235" s="181">
        <f>ROUND(I235*H235,2)</f>
        <v>0</v>
      </c>
      <c r="K235" s="177" t="s">
        <v>141</v>
      </c>
      <c r="L235" s="41"/>
      <c r="M235" s="182" t="s">
        <v>35</v>
      </c>
      <c r="N235" s="183" t="s">
        <v>47</v>
      </c>
      <c r="O235" s="66"/>
      <c r="P235" s="184">
        <f>O235*H235</f>
        <v>0</v>
      </c>
      <c r="Q235" s="184">
        <v>0</v>
      </c>
      <c r="R235" s="184">
        <f>Q235*H235</f>
        <v>0</v>
      </c>
      <c r="S235" s="184">
        <v>0</v>
      </c>
      <c r="T235" s="185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6" t="s">
        <v>142</v>
      </c>
      <c r="AT235" s="186" t="s">
        <v>137</v>
      </c>
      <c r="AU235" s="186" t="s">
        <v>86</v>
      </c>
      <c r="AY235" s="19" t="s">
        <v>135</v>
      </c>
      <c r="BE235" s="187">
        <f>IF(N235="základní",J235,0)</f>
        <v>0</v>
      </c>
      <c r="BF235" s="187">
        <f>IF(N235="snížená",J235,0)</f>
        <v>0</v>
      </c>
      <c r="BG235" s="187">
        <f>IF(N235="zákl. přenesená",J235,0)</f>
        <v>0</v>
      </c>
      <c r="BH235" s="187">
        <f>IF(N235="sníž. přenesená",J235,0)</f>
        <v>0</v>
      </c>
      <c r="BI235" s="187">
        <f>IF(N235="nulová",J235,0)</f>
        <v>0</v>
      </c>
      <c r="BJ235" s="19" t="s">
        <v>84</v>
      </c>
      <c r="BK235" s="187">
        <f>ROUND(I235*H235,2)</f>
        <v>0</v>
      </c>
      <c r="BL235" s="19" t="s">
        <v>142</v>
      </c>
      <c r="BM235" s="186" t="s">
        <v>366</v>
      </c>
    </row>
    <row r="236" spans="1:65" s="2" customFormat="1" ht="11.25">
      <c r="A236" s="36"/>
      <c r="B236" s="37"/>
      <c r="C236" s="38"/>
      <c r="D236" s="188" t="s">
        <v>144</v>
      </c>
      <c r="E236" s="38"/>
      <c r="F236" s="189" t="s">
        <v>367</v>
      </c>
      <c r="G236" s="38"/>
      <c r="H236" s="38"/>
      <c r="I236" s="190"/>
      <c r="J236" s="38"/>
      <c r="K236" s="38"/>
      <c r="L236" s="41"/>
      <c r="M236" s="191"/>
      <c r="N236" s="192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144</v>
      </c>
      <c r="AU236" s="19" t="s">
        <v>86</v>
      </c>
    </row>
    <row r="237" spans="1:65" s="13" customFormat="1" ht="11.25">
      <c r="B237" s="193"/>
      <c r="C237" s="194"/>
      <c r="D237" s="195" t="s">
        <v>146</v>
      </c>
      <c r="E237" s="196" t="s">
        <v>35</v>
      </c>
      <c r="F237" s="197" t="s">
        <v>368</v>
      </c>
      <c r="G237" s="194"/>
      <c r="H237" s="198">
        <v>117.48</v>
      </c>
      <c r="I237" s="199"/>
      <c r="J237" s="194"/>
      <c r="K237" s="194"/>
      <c r="L237" s="200"/>
      <c r="M237" s="201"/>
      <c r="N237" s="202"/>
      <c r="O237" s="202"/>
      <c r="P237" s="202"/>
      <c r="Q237" s="202"/>
      <c r="R237" s="202"/>
      <c r="S237" s="202"/>
      <c r="T237" s="203"/>
      <c r="AT237" s="204" t="s">
        <v>146</v>
      </c>
      <c r="AU237" s="204" t="s">
        <v>86</v>
      </c>
      <c r="AV237" s="13" t="s">
        <v>86</v>
      </c>
      <c r="AW237" s="13" t="s">
        <v>37</v>
      </c>
      <c r="AX237" s="13" t="s">
        <v>76</v>
      </c>
      <c r="AY237" s="204" t="s">
        <v>135</v>
      </c>
    </row>
    <row r="238" spans="1:65" s="13" customFormat="1" ht="11.25">
      <c r="B238" s="193"/>
      <c r="C238" s="194"/>
      <c r="D238" s="195" t="s">
        <v>146</v>
      </c>
      <c r="E238" s="196" t="s">
        <v>35</v>
      </c>
      <c r="F238" s="197" t="s">
        <v>369</v>
      </c>
      <c r="G238" s="194"/>
      <c r="H238" s="198">
        <v>33.65</v>
      </c>
      <c r="I238" s="199"/>
      <c r="J238" s="194"/>
      <c r="K238" s="194"/>
      <c r="L238" s="200"/>
      <c r="M238" s="201"/>
      <c r="N238" s="202"/>
      <c r="O238" s="202"/>
      <c r="P238" s="202"/>
      <c r="Q238" s="202"/>
      <c r="R238" s="202"/>
      <c r="S238" s="202"/>
      <c r="T238" s="203"/>
      <c r="AT238" s="204" t="s">
        <v>146</v>
      </c>
      <c r="AU238" s="204" t="s">
        <v>86</v>
      </c>
      <c r="AV238" s="13" t="s">
        <v>86</v>
      </c>
      <c r="AW238" s="13" t="s">
        <v>37</v>
      </c>
      <c r="AX238" s="13" t="s">
        <v>76</v>
      </c>
      <c r="AY238" s="204" t="s">
        <v>135</v>
      </c>
    </row>
    <row r="239" spans="1:65" s="14" customFormat="1" ht="11.25">
      <c r="B239" s="205"/>
      <c r="C239" s="206"/>
      <c r="D239" s="195" t="s">
        <v>146</v>
      </c>
      <c r="E239" s="207" t="s">
        <v>35</v>
      </c>
      <c r="F239" s="208" t="s">
        <v>161</v>
      </c>
      <c r="G239" s="206"/>
      <c r="H239" s="209">
        <v>151.13</v>
      </c>
      <c r="I239" s="210"/>
      <c r="J239" s="206"/>
      <c r="K239" s="206"/>
      <c r="L239" s="211"/>
      <c r="M239" s="212"/>
      <c r="N239" s="213"/>
      <c r="O239" s="213"/>
      <c r="P239" s="213"/>
      <c r="Q239" s="213"/>
      <c r="R239" s="213"/>
      <c r="S239" s="213"/>
      <c r="T239" s="214"/>
      <c r="AT239" s="215" t="s">
        <v>146</v>
      </c>
      <c r="AU239" s="215" t="s">
        <v>86</v>
      </c>
      <c r="AV239" s="14" t="s">
        <v>142</v>
      </c>
      <c r="AW239" s="14" t="s">
        <v>37</v>
      </c>
      <c r="AX239" s="14" t="s">
        <v>84</v>
      </c>
      <c r="AY239" s="215" t="s">
        <v>135</v>
      </c>
    </row>
    <row r="240" spans="1:65" s="2" customFormat="1" ht="21.75" customHeight="1">
      <c r="A240" s="36"/>
      <c r="B240" s="37"/>
      <c r="C240" s="175" t="s">
        <v>370</v>
      </c>
      <c r="D240" s="175" t="s">
        <v>137</v>
      </c>
      <c r="E240" s="176" t="s">
        <v>371</v>
      </c>
      <c r="F240" s="177" t="s">
        <v>372</v>
      </c>
      <c r="G240" s="178" t="s">
        <v>183</v>
      </c>
      <c r="H240" s="179">
        <v>367.77</v>
      </c>
      <c r="I240" s="180"/>
      <c r="J240" s="181">
        <f>ROUND(I240*H240,2)</f>
        <v>0</v>
      </c>
      <c r="K240" s="177" t="s">
        <v>141</v>
      </c>
      <c r="L240" s="41"/>
      <c r="M240" s="182" t="s">
        <v>35</v>
      </c>
      <c r="N240" s="183" t="s">
        <v>47</v>
      </c>
      <c r="O240" s="66"/>
      <c r="P240" s="184">
        <f>O240*H240</f>
        <v>0</v>
      </c>
      <c r="Q240" s="184">
        <v>0</v>
      </c>
      <c r="R240" s="184">
        <f>Q240*H240</f>
        <v>0</v>
      </c>
      <c r="S240" s="184">
        <v>0</v>
      </c>
      <c r="T240" s="185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6" t="s">
        <v>142</v>
      </c>
      <c r="AT240" s="186" t="s">
        <v>137</v>
      </c>
      <c r="AU240" s="186" t="s">
        <v>86</v>
      </c>
      <c r="AY240" s="19" t="s">
        <v>135</v>
      </c>
      <c r="BE240" s="187">
        <f>IF(N240="základní",J240,0)</f>
        <v>0</v>
      </c>
      <c r="BF240" s="187">
        <f>IF(N240="snížená",J240,0)</f>
        <v>0</v>
      </c>
      <c r="BG240" s="187">
        <f>IF(N240="zákl. přenesená",J240,0)</f>
        <v>0</v>
      </c>
      <c r="BH240" s="187">
        <f>IF(N240="sníž. přenesená",J240,0)</f>
        <v>0</v>
      </c>
      <c r="BI240" s="187">
        <f>IF(N240="nulová",J240,0)</f>
        <v>0</v>
      </c>
      <c r="BJ240" s="19" t="s">
        <v>84</v>
      </c>
      <c r="BK240" s="187">
        <f>ROUND(I240*H240,2)</f>
        <v>0</v>
      </c>
      <c r="BL240" s="19" t="s">
        <v>142</v>
      </c>
      <c r="BM240" s="186" t="s">
        <v>373</v>
      </c>
    </row>
    <row r="241" spans="1:65" s="2" customFormat="1" ht="11.25">
      <c r="A241" s="36"/>
      <c r="B241" s="37"/>
      <c r="C241" s="38"/>
      <c r="D241" s="188" t="s">
        <v>144</v>
      </c>
      <c r="E241" s="38"/>
      <c r="F241" s="189" t="s">
        <v>374</v>
      </c>
      <c r="G241" s="38"/>
      <c r="H241" s="38"/>
      <c r="I241" s="190"/>
      <c r="J241" s="38"/>
      <c r="K241" s="38"/>
      <c r="L241" s="41"/>
      <c r="M241" s="191"/>
      <c r="N241" s="192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144</v>
      </c>
      <c r="AU241" s="19" t="s">
        <v>86</v>
      </c>
    </row>
    <row r="242" spans="1:65" s="13" customFormat="1" ht="11.25">
      <c r="B242" s="193"/>
      <c r="C242" s="194"/>
      <c r="D242" s="195" t="s">
        <v>146</v>
      </c>
      <c r="E242" s="196" t="s">
        <v>35</v>
      </c>
      <c r="F242" s="197" t="s">
        <v>375</v>
      </c>
      <c r="G242" s="194"/>
      <c r="H242" s="198">
        <v>367.77</v>
      </c>
      <c r="I242" s="199"/>
      <c r="J242" s="194"/>
      <c r="K242" s="194"/>
      <c r="L242" s="200"/>
      <c r="M242" s="201"/>
      <c r="N242" s="202"/>
      <c r="O242" s="202"/>
      <c r="P242" s="202"/>
      <c r="Q242" s="202"/>
      <c r="R242" s="202"/>
      <c r="S242" s="202"/>
      <c r="T242" s="203"/>
      <c r="AT242" s="204" t="s">
        <v>146</v>
      </c>
      <c r="AU242" s="204" t="s">
        <v>86</v>
      </c>
      <c r="AV242" s="13" t="s">
        <v>86</v>
      </c>
      <c r="AW242" s="13" t="s">
        <v>37</v>
      </c>
      <c r="AX242" s="13" t="s">
        <v>84</v>
      </c>
      <c r="AY242" s="204" t="s">
        <v>135</v>
      </c>
    </row>
    <row r="243" spans="1:65" s="2" customFormat="1" ht="21.75" customHeight="1">
      <c r="A243" s="36"/>
      <c r="B243" s="37"/>
      <c r="C243" s="175" t="s">
        <v>376</v>
      </c>
      <c r="D243" s="175" t="s">
        <v>137</v>
      </c>
      <c r="E243" s="176" t="s">
        <v>377</v>
      </c>
      <c r="F243" s="177" t="s">
        <v>378</v>
      </c>
      <c r="G243" s="178" t="s">
        <v>183</v>
      </c>
      <c r="H243" s="179">
        <v>677.43</v>
      </c>
      <c r="I243" s="180"/>
      <c r="J243" s="181">
        <f>ROUND(I243*H243,2)</f>
        <v>0</v>
      </c>
      <c r="K243" s="177" t="s">
        <v>141</v>
      </c>
      <c r="L243" s="41"/>
      <c r="M243" s="182" t="s">
        <v>35</v>
      </c>
      <c r="N243" s="183" t="s">
        <v>47</v>
      </c>
      <c r="O243" s="66"/>
      <c r="P243" s="184">
        <f>O243*H243</f>
        <v>0</v>
      </c>
      <c r="Q243" s="184">
        <v>0</v>
      </c>
      <c r="R243" s="184">
        <f>Q243*H243</f>
        <v>0</v>
      </c>
      <c r="S243" s="184">
        <v>0</v>
      </c>
      <c r="T243" s="185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6" t="s">
        <v>142</v>
      </c>
      <c r="AT243" s="186" t="s">
        <v>137</v>
      </c>
      <c r="AU243" s="186" t="s">
        <v>86</v>
      </c>
      <c r="AY243" s="19" t="s">
        <v>135</v>
      </c>
      <c r="BE243" s="187">
        <f>IF(N243="základní",J243,0)</f>
        <v>0</v>
      </c>
      <c r="BF243" s="187">
        <f>IF(N243="snížená",J243,0)</f>
        <v>0</v>
      </c>
      <c r="BG243" s="187">
        <f>IF(N243="zákl. přenesená",J243,0)</f>
        <v>0</v>
      </c>
      <c r="BH243" s="187">
        <f>IF(N243="sníž. přenesená",J243,0)</f>
        <v>0</v>
      </c>
      <c r="BI243" s="187">
        <f>IF(N243="nulová",J243,0)</f>
        <v>0</v>
      </c>
      <c r="BJ243" s="19" t="s">
        <v>84</v>
      </c>
      <c r="BK243" s="187">
        <f>ROUND(I243*H243,2)</f>
        <v>0</v>
      </c>
      <c r="BL243" s="19" t="s">
        <v>142</v>
      </c>
      <c r="BM243" s="186" t="s">
        <v>379</v>
      </c>
    </row>
    <row r="244" spans="1:65" s="2" customFormat="1" ht="11.25">
      <c r="A244" s="36"/>
      <c r="B244" s="37"/>
      <c r="C244" s="38"/>
      <c r="D244" s="188" t="s">
        <v>144</v>
      </c>
      <c r="E244" s="38"/>
      <c r="F244" s="189" t="s">
        <v>380</v>
      </c>
      <c r="G244" s="38"/>
      <c r="H244" s="38"/>
      <c r="I244" s="190"/>
      <c r="J244" s="38"/>
      <c r="K244" s="38"/>
      <c r="L244" s="41"/>
      <c r="M244" s="191"/>
      <c r="N244" s="192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144</v>
      </c>
      <c r="AU244" s="19" t="s">
        <v>86</v>
      </c>
    </row>
    <row r="245" spans="1:65" s="13" customFormat="1" ht="11.25">
      <c r="B245" s="193"/>
      <c r="C245" s="194"/>
      <c r="D245" s="195" t="s">
        <v>146</v>
      </c>
      <c r="E245" s="196" t="s">
        <v>35</v>
      </c>
      <c r="F245" s="197" t="s">
        <v>381</v>
      </c>
      <c r="G245" s="194"/>
      <c r="H245" s="198">
        <v>677.43</v>
      </c>
      <c r="I245" s="199"/>
      <c r="J245" s="194"/>
      <c r="K245" s="194"/>
      <c r="L245" s="200"/>
      <c r="M245" s="201"/>
      <c r="N245" s="202"/>
      <c r="O245" s="202"/>
      <c r="P245" s="202"/>
      <c r="Q245" s="202"/>
      <c r="R245" s="202"/>
      <c r="S245" s="202"/>
      <c r="T245" s="203"/>
      <c r="AT245" s="204" t="s">
        <v>146</v>
      </c>
      <c r="AU245" s="204" t="s">
        <v>86</v>
      </c>
      <c r="AV245" s="13" t="s">
        <v>86</v>
      </c>
      <c r="AW245" s="13" t="s">
        <v>37</v>
      </c>
      <c r="AX245" s="13" t="s">
        <v>84</v>
      </c>
      <c r="AY245" s="204" t="s">
        <v>135</v>
      </c>
    </row>
    <row r="246" spans="1:65" s="2" customFormat="1" ht="24.2" customHeight="1">
      <c r="A246" s="36"/>
      <c r="B246" s="37"/>
      <c r="C246" s="175" t="s">
        <v>382</v>
      </c>
      <c r="D246" s="175" t="s">
        <v>137</v>
      </c>
      <c r="E246" s="176" t="s">
        <v>383</v>
      </c>
      <c r="F246" s="177" t="s">
        <v>384</v>
      </c>
      <c r="G246" s="178" t="s">
        <v>183</v>
      </c>
      <c r="H246" s="179">
        <v>580.70000000000005</v>
      </c>
      <c r="I246" s="180"/>
      <c r="J246" s="181">
        <f>ROUND(I246*H246,2)</f>
        <v>0</v>
      </c>
      <c r="K246" s="177" t="s">
        <v>141</v>
      </c>
      <c r="L246" s="41"/>
      <c r="M246" s="182" t="s">
        <v>35</v>
      </c>
      <c r="N246" s="183" t="s">
        <v>47</v>
      </c>
      <c r="O246" s="66"/>
      <c r="P246" s="184">
        <f>O246*H246</f>
        <v>0</v>
      </c>
      <c r="Q246" s="184">
        <v>0</v>
      </c>
      <c r="R246" s="184">
        <f>Q246*H246</f>
        <v>0</v>
      </c>
      <c r="S246" s="184">
        <v>0</v>
      </c>
      <c r="T246" s="185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6" t="s">
        <v>142</v>
      </c>
      <c r="AT246" s="186" t="s">
        <v>137</v>
      </c>
      <c r="AU246" s="186" t="s">
        <v>86</v>
      </c>
      <c r="AY246" s="19" t="s">
        <v>135</v>
      </c>
      <c r="BE246" s="187">
        <f>IF(N246="základní",J246,0)</f>
        <v>0</v>
      </c>
      <c r="BF246" s="187">
        <f>IF(N246="snížená",J246,0)</f>
        <v>0</v>
      </c>
      <c r="BG246" s="187">
        <f>IF(N246="zákl. přenesená",J246,0)</f>
        <v>0</v>
      </c>
      <c r="BH246" s="187">
        <f>IF(N246="sníž. přenesená",J246,0)</f>
        <v>0</v>
      </c>
      <c r="BI246" s="187">
        <f>IF(N246="nulová",J246,0)</f>
        <v>0</v>
      </c>
      <c r="BJ246" s="19" t="s">
        <v>84</v>
      </c>
      <c r="BK246" s="187">
        <f>ROUND(I246*H246,2)</f>
        <v>0</v>
      </c>
      <c r="BL246" s="19" t="s">
        <v>142</v>
      </c>
      <c r="BM246" s="186" t="s">
        <v>385</v>
      </c>
    </row>
    <row r="247" spans="1:65" s="2" customFormat="1" ht="11.25">
      <c r="A247" s="36"/>
      <c r="B247" s="37"/>
      <c r="C247" s="38"/>
      <c r="D247" s="188" t="s">
        <v>144</v>
      </c>
      <c r="E247" s="38"/>
      <c r="F247" s="189" t="s">
        <v>386</v>
      </c>
      <c r="G247" s="38"/>
      <c r="H247" s="38"/>
      <c r="I247" s="190"/>
      <c r="J247" s="38"/>
      <c r="K247" s="38"/>
      <c r="L247" s="41"/>
      <c r="M247" s="191"/>
      <c r="N247" s="192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144</v>
      </c>
      <c r="AU247" s="19" t="s">
        <v>86</v>
      </c>
    </row>
    <row r="248" spans="1:65" s="13" customFormat="1" ht="11.25">
      <c r="B248" s="193"/>
      <c r="C248" s="194"/>
      <c r="D248" s="195" t="s">
        <v>146</v>
      </c>
      <c r="E248" s="196" t="s">
        <v>35</v>
      </c>
      <c r="F248" s="197" t="s">
        <v>387</v>
      </c>
      <c r="G248" s="194"/>
      <c r="H248" s="198">
        <v>580.70000000000005</v>
      </c>
      <c r="I248" s="199"/>
      <c r="J248" s="194"/>
      <c r="K248" s="194"/>
      <c r="L248" s="200"/>
      <c r="M248" s="201"/>
      <c r="N248" s="202"/>
      <c r="O248" s="202"/>
      <c r="P248" s="202"/>
      <c r="Q248" s="202"/>
      <c r="R248" s="202"/>
      <c r="S248" s="202"/>
      <c r="T248" s="203"/>
      <c r="AT248" s="204" t="s">
        <v>146</v>
      </c>
      <c r="AU248" s="204" t="s">
        <v>86</v>
      </c>
      <c r="AV248" s="13" t="s">
        <v>86</v>
      </c>
      <c r="AW248" s="13" t="s">
        <v>37</v>
      </c>
      <c r="AX248" s="13" t="s">
        <v>84</v>
      </c>
      <c r="AY248" s="204" t="s">
        <v>135</v>
      </c>
    </row>
    <row r="249" spans="1:65" s="2" customFormat="1" ht="24.2" customHeight="1">
      <c r="A249" s="36"/>
      <c r="B249" s="37"/>
      <c r="C249" s="175" t="s">
        <v>388</v>
      </c>
      <c r="D249" s="175" t="s">
        <v>137</v>
      </c>
      <c r="E249" s="176" t="s">
        <v>389</v>
      </c>
      <c r="F249" s="177" t="s">
        <v>390</v>
      </c>
      <c r="G249" s="178" t="s">
        <v>183</v>
      </c>
      <c r="H249" s="179">
        <v>607.20000000000005</v>
      </c>
      <c r="I249" s="180"/>
      <c r="J249" s="181">
        <f>ROUND(I249*H249,2)</f>
        <v>0</v>
      </c>
      <c r="K249" s="177" t="s">
        <v>141</v>
      </c>
      <c r="L249" s="41"/>
      <c r="M249" s="182" t="s">
        <v>35</v>
      </c>
      <c r="N249" s="183" t="s">
        <v>47</v>
      </c>
      <c r="O249" s="66"/>
      <c r="P249" s="184">
        <f>O249*H249</f>
        <v>0</v>
      </c>
      <c r="Q249" s="184">
        <v>0</v>
      </c>
      <c r="R249" s="184">
        <f>Q249*H249</f>
        <v>0</v>
      </c>
      <c r="S249" s="184">
        <v>0</v>
      </c>
      <c r="T249" s="185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6" t="s">
        <v>142</v>
      </c>
      <c r="AT249" s="186" t="s">
        <v>137</v>
      </c>
      <c r="AU249" s="186" t="s">
        <v>86</v>
      </c>
      <c r="AY249" s="19" t="s">
        <v>135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19" t="s">
        <v>84</v>
      </c>
      <c r="BK249" s="187">
        <f>ROUND(I249*H249,2)</f>
        <v>0</v>
      </c>
      <c r="BL249" s="19" t="s">
        <v>142</v>
      </c>
      <c r="BM249" s="186" t="s">
        <v>391</v>
      </c>
    </row>
    <row r="250" spans="1:65" s="2" customFormat="1" ht="11.25">
      <c r="A250" s="36"/>
      <c r="B250" s="37"/>
      <c r="C250" s="38"/>
      <c r="D250" s="188" t="s">
        <v>144</v>
      </c>
      <c r="E250" s="38"/>
      <c r="F250" s="189" t="s">
        <v>392</v>
      </c>
      <c r="G250" s="38"/>
      <c r="H250" s="38"/>
      <c r="I250" s="190"/>
      <c r="J250" s="38"/>
      <c r="K250" s="38"/>
      <c r="L250" s="41"/>
      <c r="M250" s="191"/>
      <c r="N250" s="192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144</v>
      </c>
      <c r="AU250" s="19" t="s">
        <v>86</v>
      </c>
    </row>
    <row r="251" spans="1:65" s="13" customFormat="1" ht="11.25">
      <c r="B251" s="193"/>
      <c r="C251" s="194"/>
      <c r="D251" s="195" t="s">
        <v>146</v>
      </c>
      <c r="E251" s="196" t="s">
        <v>35</v>
      </c>
      <c r="F251" s="197" t="s">
        <v>393</v>
      </c>
      <c r="G251" s="194"/>
      <c r="H251" s="198">
        <v>595.1</v>
      </c>
      <c r="I251" s="199"/>
      <c r="J251" s="194"/>
      <c r="K251" s="194"/>
      <c r="L251" s="200"/>
      <c r="M251" s="201"/>
      <c r="N251" s="202"/>
      <c r="O251" s="202"/>
      <c r="P251" s="202"/>
      <c r="Q251" s="202"/>
      <c r="R251" s="202"/>
      <c r="S251" s="202"/>
      <c r="T251" s="203"/>
      <c r="AT251" s="204" t="s">
        <v>146</v>
      </c>
      <c r="AU251" s="204" t="s">
        <v>86</v>
      </c>
      <c r="AV251" s="13" t="s">
        <v>86</v>
      </c>
      <c r="AW251" s="13" t="s">
        <v>37</v>
      </c>
      <c r="AX251" s="13" t="s">
        <v>76</v>
      </c>
      <c r="AY251" s="204" t="s">
        <v>135</v>
      </c>
    </row>
    <row r="252" spans="1:65" s="13" customFormat="1" ht="11.25">
      <c r="B252" s="193"/>
      <c r="C252" s="194"/>
      <c r="D252" s="195" t="s">
        <v>146</v>
      </c>
      <c r="E252" s="196" t="s">
        <v>35</v>
      </c>
      <c r="F252" s="197" t="s">
        <v>394</v>
      </c>
      <c r="G252" s="194"/>
      <c r="H252" s="198">
        <v>12.1</v>
      </c>
      <c r="I252" s="199"/>
      <c r="J252" s="194"/>
      <c r="K252" s="194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146</v>
      </c>
      <c r="AU252" s="204" t="s">
        <v>86</v>
      </c>
      <c r="AV252" s="13" t="s">
        <v>86</v>
      </c>
      <c r="AW252" s="13" t="s">
        <v>37</v>
      </c>
      <c r="AX252" s="13" t="s">
        <v>76</v>
      </c>
      <c r="AY252" s="204" t="s">
        <v>135</v>
      </c>
    </row>
    <row r="253" spans="1:65" s="14" customFormat="1" ht="11.25">
      <c r="B253" s="205"/>
      <c r="C253" s="206"/>
      <c r="D253" s="195" t="s">
        <v>146</v>
      </c>
      <c r="E253" s="207" t="s">
        <v>35</v>
      </c>
      <c r="F253" s="208" t="s">
        <v>161</v>
      </c>
      <c r="G253" s="206"/>
      <c r="H253" s="209">
        <v>607.20000000000005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146</v>
      </c>
      <c r="AU253" s="215" t="s">
        <v>86</v>
      </c>
      <c r="AV253" s="14" t="s">
        <v>142</v>
      </c>
      <c r="AW253" s="14" t="s">
        <v>37</v>
      </c>
      <c r="AX253" s="14" t="s">
        <v>84</v>
      </c>
      <c r="AY253" s="215" t="s">
        <v>135</v>
      </c>
    </row>
    <row r="254" spans="1:65" s="2" customFormat="1" ht="16.5" customHeight="1">
      <c r="A254" s="36"/>
      <c r="B254" s="37"/>
      <c r="C254" s="175" t="s">
        <v>395</v>
      </c>
      <c r="D254" s="175" t="s">
        <v>137</v>
      </c>
      <c r="E254" s="176" t="s">
        <v>396</v>
      </c>
      <c r="F254" s="177" t="s">
        <v>397</v>
      </c>
      <c r="G254" s="178" t="s">
        <v>183</v>
      </c>
      <c r="H254" s="179">
        <v>12.1</v>
      </c>
      <c r="I254" s="180"/>
      <c r="J254" s="181">
        <f>ROUND(I254*H254,2)</f>
        <v>0</v>
      </c>
      <c r="K254" s="177" t="s">
        <v>141</v>
      </c>
      <c r="L254" s="41"/>
      <c r="M254" s="182" t="s">
        <v>35</v>
      </c>
      <c r="N254" s="183" t="s">
        <v>47</v>
      </c>
      <c r="O254" s="66"/>
      <c r="P254" s="184">
        <f>O254*H254</f>
        <v>0</v>
      </c>
      <c r="Q254" s="184">
        <v>0</v>
      </c>
      <c r="R254" s="184">
        <f>Q254*H254</f>
        <v>0</v>
      </c>
      <c r="S254" s="184">
        <v>0</v>
      </c>
      <c r="T254" s="185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6" t="s">
        <v>142</v>
      </c>
      <c r="AT254" s="186" t="s">
        <v>137</v>
      </c>
      <c r="AU254" s="186" t="s">
        <v>86</v>
      </c>
      <c r="AY254" s="19" t="s">
        <v>135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19" t="s">
        <v>84</v>
      </c>
      <c r="BK254" s="187">
        <f>ROUND(I254*H254,2)</f>
        <v>0</v>
      </c>
      <c r="BL254" s="19" t="s">
        <v>142</v>
      </c>
      <c r="BM254" s="186" t="s">
        <v>398</v>
      </c>
    </row>
    <row r="255" spans="1:65" s="2" customFormat="1" ht="11.25">
      <c r="A255" s="36"/>
      <c r="B255" s="37"/>
      <c r="C255" s="38"/>
      <c r="D255" s="188" t="s">
        <v>144</v>
      </c>
      <c r="E255" s="38"/>
      <c r="F255" s="189" t="s">
        <v>399</v>
      </c>
      <c r="G255" s="38"/>
      <c r="H255" s="38"/>
      <c r="I255" s="190"/>
      <c r="J255" s="38"/>
      <c r="K255" s="38"/>
      <c r="L255" s="41"/>
      <c r="M255" s="191"/>
      <c r="N255" s="192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144</v>
      </c>
      <c r="AU255" s="19" t="s">
        <v>86</v>
      </c>
    </row>
    <row r="256" spans="1:65" s="13" customFormat="1" ht="11.25">
      <c r="B256" s="193"/>
      <c r="C256" s="194"/>
      <c r="D256" s="195" t="s">
        <v>146</v>
      </c>
      <c r="E256" s="196" t="s">
        <v>35</v>
      </c>
      <c r="F256" s="197" t="s">
        <v>394</v>
      </c>
      <c r="G256" s="194"/>
      <c r="H256" s="198">
        <v>12.1</v>
      </c>
      <c r="I256" s="199"/>
      <c r="J256" s="194"/>
      <c r="K256" s="194"/>
      <c r="L256" s="200"/>
      <c r="M256" s="201"/>
      <c r="N256" s="202"/>
      <c r="O256" s="202"/>
      <c r="P256" s="202"/>
      <c r="Q256" s="202"/>
      <c r="R256" s="202"/>
      <c r="S256" s="202"/>
      <c r="T256" s="203"/>
      <c r="AT256" s="204" t="s">
        <v>146</v>
      </c>
      <c r="AU256" s="204" t="s">
        <v>86</v>
      </c>
      <c r="AV256" s="13" t="s">
        <v>86</v>
      </c>
      <c r="AW256" s="13" t="s">
        <v>37</v>
      </c>
      <c r="AX256" s="13" t="s">
        <v>84</v>
      </c>
      <c r="AY256" s="204" t="s">
        <v>135</v>
      </c>
    </row>
    <row r="257" spans="1:65" s="2" customFormat="1" ht="16.5" customHeight="1">
      <c r="A257" s="36"/>
      <c r="B257" s="37"/>
      <c r="C257" s="175" t="s">
        <v>400</v>
      </c>
      <c r="D257" s="175" t="s">
        <v>137</v>
      </c>
      <c r="E257" s="176" t="s">
        <v>401</v>
      </c>
      <c r="F257" s="177" t="s">
        <v>402</v>
      </c>
      <c r="G257" s="178" t="s">
        <v>183</v>
      </c>
      <c r="H257" s="179">
        <v>612.66</v>
      </c>
      <c r="I257" s="180"/>
      <c r="J257" s="181">
        <f>ROUND(I257*H257,2)</f>
        <v>0</v>
      </c>
      <c r="K257" s="177" t="s">
        <v>141</v>
      </c>
      <c r="L257" s="41"/>
      <c r="M257" s="182" t="s">
        <v>35</v>
      </c>
      <c r="N257" s="183" t="s">
        <v>47</v>
      </c>
      <c r="O257" s="66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6" t="s">
        <v>142</v>
      </c>
      <c r="AT257" s="186" t="s">
        <v>137</v>
      </c>
      <c r="AU257" s="186" t="s">
        <v>86</v>
      </c>
      <c r="AY257" s="19" t="s">
        <v>135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9" t="s">
        <v>84</v>
      </c>
      <c r="BK257" s="187">
        <f>ROUND(I257*H257,2)</f>
        <v>0</v>
      </c>
      <c r="BL257" s="19" t="s">
        <v>142</v>
      </c>
      <c r="BM257" s="186" t="s">
        <v>403</v>
      </c>
    </row>
    <row r="258" spans="1:65" s="2" customFormat="1" ht="11.25">
      <c r="A258" s="36"/>
      <c r="B258" s="37"/>
      <c r="C258" s="38"/>
      <c r="D258" s="188" t="s">
        <v>144</v>
      </c>
      <c r="E258" s="38"/>
      <c r="F258" s="189" t="s">
        <v>404</v>
      </c>
      <c r="G258" s="38"/>
      <c r="H258" s="38"/>
      <c r="I258" s="190"/>
      <c r="J258" s="38"/>
      <c r="K258" s="38"/>
      <c r="L258" s="41"/>
      <c r="M258" s="191"/>
      <c r="N258" s="192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144</v>
      </c>
      <c r="AU258" s="19" t="s">
        <v>86</v>
      </c>
    </row>
    <row r="259" spans="1:65" s="13" customFormat="1" ht="11.25">
      <c r="B259" s="193"/>
      <c r="C259" s="194"/>
      <c r="D259" s="195" t="s">
        <v>146</v>
      </c>
      <c r="E259" s="196" t="s">
        <v>35</v>
      </c>
      <c r="F259" s="197" t="s">
        <v>393</v>
      </c>
      <c r="G259" s="194"/>
      <c r="H259" s="198">
        <v>595.1</v>
      </c>
      <c r="I259" s="199"/>
      <c r="J259" s="194"/>
      <c r="K259" s="194"/>
      <c r="L259" s="200"/>
      <c r="M259" s="201"/>
      <c r="N259" s="202"/>
      <c r="O259" s="202"/>
      <c r="P259" s="202"/>
      <c r="Q259" s="202"/>
      <c r="R259" s="202"/>
      <c r="S259" s="202"/>
      <c r="T259" s="203"/>
      <c r="AT259" s="204" t="s">
        <v>146</v>
      </c>
      <c r="AU259" s="204" t="s">
        <v>86</v>
      </c>
      <c r="AV259" s="13" t="s">
        <v>86</v>
      </c>
      <c r="AW259" s="13" t="s">
        <v>37</v>
      </c>
      <c r="AX259" s="13" t="s">
        <v>76</v>
      </c>
      <c r="AY259" s="204" t="s">
        <v>135</v>
      </c>
    </row>
    <row r="260" spans="1:65" s="13" customFormat="1" ht="11.25">
      <c r="B260" s="193"/>
      <c r="C260" s="194"/>
      <c r="D260" s="195" t="s">
        <v>146</v>
      </c>
      <c r="E260" s="196" t="s">
        <v>35</v>
      </c>
      <c r="F260" s="197" t="s">
        <v>405</v>
      </c>
      <c r="G260" s="194"/>
      <c r="H260" s="198">
        <v>17.559999999999999</v>
      </c>
      <c r="I260" s="199"/>
      <c r="J260" s="194"/>
      <c r="K260" s="194"/>
      <c r="L260" s="200"/>
      <c r="M260" s="201"/>
      <c r="N260" s="202"/>
      <c r="O260" s="202"/>
      <c r="P260" s="202"/>
      <c r="Q260" s="202"/>
      <c r="R260" s="202"/>
      <c r="S260" s="202"/>
      <c r="T260" s="203"/>
      <c r="AT260" s="204" t="s">
        <v>146</v>
      </c>
      <c r="AU260" s="204" t="s">
        <v>86</v>
      </c>
      <c r="AV260" s="13" t="s">
        <v>86</v>
      </c>
      <c r="AW260" s="13" t="s">
        <v>37</v>
      </c>
      <c r="AX260" s="13" t="s">
        <v>76</v>
      </c>
      <c r="AY260" s="204" t="s">
        <v>135</v>
      </c>
    </row>
    <row r="261" spans="1:65" s="14" customFormat="1" ht="11.25">
      <c r="B261" s="205"/>
      <c r="C261" s="206"/>
      <c r="D261" s="195" t="s">
        <v>146</v>
      </c>
      <c r="E261" s="207" t="s">
        <v>35</v>
      </c>
      <c r="F261" s="208" t="s">
        <v>161</v>
      </c>
      <c r="G261" s="206"/>
      <c r="H261" s="209">
        <v>612.66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146</v>
      </c>
      <c r="AU261" s="215" t="s">
        <v>86</v>
      </c>
      <c r="AV261" s="14" t="s">
        <v>142</v>
      </c>
      <c r="AW261" s="14" t="s">
        <v>37</v>
      </c>
      <c r="AX261" s="14" t="s">
        <v>84</v>
      </c>
      <c r="AY261" s="215" t="s">
        <v>135</v>
      </c>
    </row>
    <row r="262" spans="1:65" s="2" customFormat="1" ht="24.2" customHeight="1">
      <c r="A262" s="36"/>
      <c r="B262" s="37"/>
      <c r="C262" s="175" t="s">
        <v>406</v>
      </c>
      <c r="D262" s="175" t="s">
        <v>137</v>
      </c>
      <c r="E262" s="176" t="s">
        <v>407</v>
      </c>
      <c r="F262" s="177" t="s">
        <v>408</v>
      </c>
      <c r="G262" s="178" t="s">
        <v>183</v>
      </c>
      <c r="H262" s="179">
        <v>612.66</v>
      </c>
      <c r="I262" s="180"/>
      <c r="J262" s="181">
        <f>ROUND(I262*H262,2)</f>
        <v>0</v>
      </c>
      <c r="K262" s="177" t="s">
        <v>141</v>
      </c>
      <c r="L262" s="41"/>
      <c r="M262" s="182" t="s">
        <v>35</v>
      </c>
      <c r="N262" s="183" t="s">
        <v>47</v>
      </c>
      <c r="O262" s="66"/>
      <c r="P262" s="184">
        <f>O262*H262</f>
        <v>0</v>
      </c>
      <c r="Q262" s="184">
        <v>0</v>
      </c>
      <c r="R262" s="184">
        <f>Q262*H262</f>
        <v>0</v>
      </c>
      <c r="S262" s="184">
        <v>0</v>
      </c>
      <c r="T262" s="185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6" t="s">
        <v>142</v>
      </c>
      <c r="AT262" s="186" t="s">
        <v>137</v>
      </c>
      <c r="AU262" s="186" t="s">
        <v>86</v>
      </c>
      <c r="AY262" s="19" t="s">
        <v>135</v>
      </c>
      <c r="BE262" s="187">
        <f>IF(N262="základní",J262,0)</f>
        <v>0</v>
      </c>
      <c r="BF262" s="187">
        <f>IF(N262="snížená",J262,0)</f>
        <v>0</v>
      </c>
      <c r="BG262" s="187">
        <f>IF(N262="zákl. přenesená",J262,0)</f>
        <v>0</v>
      </c>
      <c r="BH262" s="187">
        <f>IF(N262="sníž. přenesená",J262,0)</f>
        <v>0</v>
      </c>
      <c r="BI262" s="187">
        <f>IF(N262="nulová",J262,0)</f>
        <v>0</v>
      </c>
      <c r="BJ262" s="19" t="s">
        <v>84</v>
      </c>
      <c r="BK262" s="187">
        <f>ROUND(I262*H262,2)</f>
        <v>0</v>
      </c>
      <c r="BL262" s="19" t="s">
        <v>142</v>
      </c>
      <c r="BM262" s="186" t="s">
        <v>409</v>
      </c>
    </row>
    <row r="263" spans="1:65" s="2" customFormat="1" ht="11.25">
      <c r="A263" s="36"/>
      <c r="B263" s="37"/>
      <c r="C263" s="38"/>
      <c r="D263" s="188" t="s">
        <v>144</v>
      </c>
      <c r="E263" s="38"/>
      <c r="F263" s="189" t="s">
        <v>410</v>
      </c>
      <c r="G263" s="38"/>
      <c r="H263" s="38"/>
      <c r="I263" s="190"/>
      <c r="J263" s="38"/>
      <c r="K263" s="38"/>
      <c r="L263" s="41"/>
      <c r="M263" s="191"/>
      <c r="N263" s="192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144</v>
      </c>
      <c r="AU263" s="19" t="s">
        <v>86</v>
      </c>
    </row>
    <row r="264" spans="1:65" s="13" customFormat="1" ht="11.25">
      <c r="B264" s="193"/>
      <c r="C264" s="194"/>
      <c r="D264" s="195" t="s">
        <v>146</v>
      </c>
      <c r="E264" s="196" t="s">
        <v>35</v>
      </c>
      <c r="F264" s="197" t="s">
        <v>393</v>
      </c>
      <c r="G264" s="194"/>
      <c r="H264" s="198">
        <v>595.1</v>
      </c>
      <c r="I264" s="199"/>
      <c r="J264" s="194"/>
      <c r="K264" s="194"/>
      <c r="L264" s="200"/>
      <c r="M264" s="201"/>
      <c r="N264" s="202"/>
      <c r="O264" s="202"/>
      <c r="P264" s="202"/>
      <c r="Q264" s="202"/>
      <c r="R264" s="202"/>
      <c r="S264" s="202"/>
      <c r="T264" s="203"/>
      <c r="AT264" s="204" t="s">
        <v>146</v>
      </c>
      <c r="AU264" s="204" t="s">
        <v>86</v>
      </c>
      <c r="AV264" s="13" t="s">
        <v>86</v>
      </c>
      <c r="AW264" s="13" t="s">
        <v>37</v>
      </c>
      <c r="AX264" s="13" t="s">
        <v>76</v>
      </c>
      <c r="AY264" s="204" t="s">
        <v>135</v>
      </c>
    </row>
    <row r="265" spans="1:65" s="13" customFormat="1" ht="11.25">
      <c r="B265" s="193"/>
      <c r="C265" s="194"/>
      <c r="D265" s="195" t="s">
        <v>146</v>
      </c>
      <c r="E265" s="196" t="s">
        <v>35</v>
      </c>
      <c r="F265" s="197" t="s">
        <v>405</v>
      </c>
      <c r="G265" s="194"/>
      <c r="H265" s="198">
        <v>17.559999999999999</v>
      </c>
      <c r="I265" s="199"/>
      <c r="J265" s="194"/>
      <c r="K265" s="194"/>
      <c r="L265" s="200"/>
      <c r="M265" s="201"/>
      <c r="N265" s="202"/>
      <c r="O265" s="202"/>
      <c r="P265" s="202"/>
      <c r="Q265" s="202"/>
      <c r="R265" s="202"/>
      <c r="S265" s="202"/>
      <c r="T265" s="203"/>
      <c r="AT265" s="204" t="s">
        <v>146</v>
      </c>
      <c r="AU265" s="204" t="s">
        <v>86</v>
      </c>
      <c r="AV265" s="13" t="s">
        <v>86</v>
      </c>
      <c r="AW265" s="13" t="s">
        <v>37</v>
      </c>
      <c r="AX265" s="13" t="s">
        <v>76</v>
      </c>
      <c r="AY265" s="204" t="s">
        <v>135</v>
      </c>
    </row>
    <row r="266" spans="1:65" s="14" customFormat="1" ht="11.25">
      <c r="B266" s="205"/>
      <c r="C266" s="206"/>
      <c r="D266" s="195" t="s">
        <v>146</v>
      </c>
      <c r="E266" s="207" t="s">
        <v>35</v>
      </c>
      <c r="F266" s="208" t="s">
        <v>161</v>
      </c>
      <c r="G266" s="206"/>
      <c r="H266" s="209">
        <v>612.66</v>
      </c>
      <c r="I266" s="210"/>
      <c r="J266" s="206"/>
      <c r="K266" s="206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146</v>
      </c>
      <c r="AU266" s="215" t="s">
        <v>86</v>
      </c>
      <c r="AV266" s="14" t="s">
        <v>142</v>
      </c>
      <c r="AW266" s="14" t="s">
        <v>37</v>
      </c>
      <c r="AX266" s="14" t="s">
        <v>84</v>
      </c>
      <c r="AY266" s="215" t="s">
        <v>135</v>
      </c>
    </row>
    <row r="267" spans="1:65" s="2" customFormat="1" ht="33" customHeight="1">
      <c r="A267" s="36"/>
      <c r="B267" s="37"/>
      <c r="C267" s="175" t="s">
        <v>411</v>
      </c>
      <c r="D267" s="175" t="s">
        <v>137</v>
      </c>
      <c r="E267" s="176" t="s">
        <v>412</v>
      </c>
      <c r="F267" s="177" t="s">
        <v>413</v>
      </c>
      <c r="G267" s="178" t="s">
        <v>183</v>
      </c>
      <c r="H267" s="179">
        <v>95.5</v>
      </c>
      <c r="I267" s="180"/>
      <c r="J267" s="181">
        <f>ROUND(I267*H267,2)</f>
        <v>0</v>
      </c>
      <c r="K267" s="177" t="s">
        <v>141</v>
      </c>
      <c r="L267" s="41"/>
      <c r="M267" s="182" t="s">
        <v>35</v>
      </c>
      <c r="N267" s="183" t="s">
        <v>47</v>
      </c>
      <c r="O267" s="66"/>
      <c r="P267" s="184">
        <f>O267*H267</f>
        <v>0</v>
      </c>
      <c r="Q267" s="184">
        <v>0.1837</v>
      </c>
      <c r="R267" s="184">
        <f>Q267*H267</f>
        <v>17.54335</v>
      </c>
      <c r="S267" s="184">
        <v>0</v>
      </c>
      <c r="T267" s="185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6" t="s">
        <v>142</v>
      </c>
      <c r="AT267" s="186" t="s">
        <v>137</v>
      </c>
      <c r="AU267" s="186" t="s">
        <v>86</v>
      </c>
      <c r="AY267" s="19" t="s">
        <v>135</v>
      </c>
      <c r="BE267" s="187">
        <f>IF(N267="základní",J267,0)</f>
        <v>0</v>
      </c>
      <c r="BF267" s="187">
        <f>IF(N267="snížená",J267,0)</f>
        <v>0</v>
      </c>
      <c r="BG267" s="187">
        <f>IF(N267="zákl. přenesená",J267,0)</f>
        <v>0</v>
      </c>
      <c r="BH267" s="187">
        <f>IF(N267="sníž. přenesená",J267,0)</f>
        <v>0</v>
      </c>
      <c r="BI267" s="187">
        <f>IF(N267="nulová",J267,0)</f>
        <v>0</v>
      </c>
      <c r="BJ267" s="19" t="s">
        <v>84</v>
      </c>
      <c r="BK267" s="187">
        <f>ROUND(I267*H267,2)</f>
        <v>0</v>
      </c>
      <c r="BL267" s="19" t="s">
        <v>142</v>
      </c>
      <c r="BM267" s="186" t="s">
        <v>414</v>
      </c>
    </row>
    <row r="268" spans="1:65" s="2" customFormat="1" ht="11.25">
      <c r="A268" s="36"/>
      <c r="B268" s="37"/>
      <c r="C268" s="38"/>
      <c r="D268" s="188" t="s">
        <v>144</v>
      </c>
      <c r="E268" s="38"/>
      <c r="F268" s="189" t="s">
        <v>415</v>
      </c>
      <c r="G268" s="38"/>
      <c r="H268" s="38"/>
      <c r="I268" s="190"/>
      <c r="J268" s="38"/>
      <c r="K268" s="38"/>
      <c r="L268" s="41"/>
      <c r="M268" s="191"/>
      <c r="N268" s="192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144</v>
      </c>
      <c r="AU268" s="19" t="s">
        <v>86</v>
      </c>
    </row>
    <row r="269" spans="1:65" s="13" customFormat="1" ht="11.25">
      <c r="B269" s="193"/>
      <c r="C269" s="194"/>
      <c r="D269" s="195" t="s">
        <v>146</v>
      </c>
      <c r="E269" s="196" t="s">
        <v>35</v>
      </c>
      <c r="F269" s="197" t="s">
        <v>416</v>
      </c>
      <c r="G269" s="194"/>
      <c r="H269" s="198">
        <v>95.5</v>
      </c>
      <c r="I269" s="199"/>
      <c r="J269" s="194"/>
      <c r="K269" s="194"/>
      <c r="L269" s="200"/>
      <c r="M269" s="201"/>
      <c r="N269" s="202"/>
      <c r="O269" s="202"/>
      <c r="P269" s="202"/>
      <c r="Q269" s="202"/>
      <c r="R269" s="202"/>
      <c r="S269" s="202"/>
      <c r="T269" s="203"/>
      <c r="AT269" s="204" t="s">
        <v>146</v>
      </c>
      <c r="AU269" s="204" t="s">
        <v>86</v>
      </c>
      <c r="AV269" s="13" t="s">
        <v>86</v>
      </c>
      <c r="AW269" s="13" t="s">
        <v>37</v>
      </c>
      <c r="AX269" s="13" t="s">
        <v>84</v>
      </c>
      <c r="AY269" s="204" t="s">
        <v>135</v>
      </c>
    </row>
    <row r="270" spans="1:65" s="2" customFormat="1" ht="16.5" customHeight="1">
      <c r="A270" s="36"/>
      <c r="B270" s="37"/>
      <c r="C270" s="227" t="s">
        <v>417</v>
      </c>
      <c r="D270" s="227" t="s">
        <v>238</v>
      </c>
      <c r="E270" s="228" t="s">
        <v>418</v>
      </c>
      <c r="F270" s="229" t="s">
        <v>419</v>
      </c>
      <c r="G270" s="230" t="s">
        <v>183</v>
      </c>
      <c r="H270" s="231">
        <v>98.364999999999995</v>
      </c>
      <c r="I270" s="232"/>
      <c r="J270" s="233">
        <f>ROUND(I270*H270,2)</f>
        <v>0</v>
      </c>
      <c r="K270" s="229" t="s">
        <v>141</v>
      </c>
      <c r="L270" s="234"/>
      <c r="M270" s="235" t="s">
        <v>35</v>
      </c>
      <c r="N270" s="236" t="s">
        <v>47</v>
      </c>
      <c r="O270" s="66"/>
      <c r="P270" s="184">
        <f>O270*H270</f>
        <v>0</v>
      </c>
      <c r="Q270" s="184">
        <v>0.222</v>
      </c>
      <c r="R270" s="184">
        <f>Q270*H270</f>
        <v>21.837029999999999</v>
      </c>
      <c r="S270" s="184">
        <v>0</v>
      </c>
      <c r="T270" s="185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6" t="s">
        <v>187</v>
      </c>
      <c r="AT270" s="186" t="s">
        <v>238</v>
      </c>
      <c r="AU270" s="186" t="s">
        <v>86</v>
      </c>
      <c r="AY270" s="19" t="s">
        <v>135</v>
      </c>
      <c r="BE270" s="187">
        <f>IF(N270="základní",J270,0)</f>
        <v>0</v>
      </c>
      <c r="BF270" s="187">
        <f>IF(N270="snížená",J270,0)</f>
        <v>0</v>
      </c>
      <c r="BG270" s="187">
        <f>IF(N270="zákl. přenesená",J270,0)</f>
        <v>0</v>
      </c>
      <c r="BH270" s="187">
        <f>IF(N270="sníž. přenesená",J270,0)</f>
        <v>0</v>
      </c>
      <c r="BI270" s="187">
        <f>IF(N270="nulová",J270,0)</f>
        <v>0</v>
      </c>
      <c r="BJ270" s="19" t="s">
        <v>84</v>
      </c>
      <c r="BK270" s="187">
        <f>ROUND(I270*H270,2)</f>
        <v>0</v>
      </c>
      <c r="BL270" s="19" t="s">
        <v>142</v>
      </c>
      <c r="BM270" s="186" t="s">
        <v>420</v>
      </c>
    </row>
    <row r="271" spans="1:65" s="13" customFormat="1" ht="11.25">
      <c r="B271" s="193"/>
      <c r="C271" s="194"/>
      <c r="D271" s="195" t="s">
        <v>146</v>
      </c>
      <c r="E271" s="196" t="s">
        <v>35</v>
      </c>
      <c r="F271" s="197" t="s">
        <v>416</v>
      </c>
      <c r="G271" s="194"/>
      <c r="H271" s="198">
        <v>95.5</v>
      </c>
      <c r="I271" s="199"/>
      <c r="J271" s="194"/>
      <c r="K271" s="194"/>
      <c r="L271" s="200"/>
      <c r="M271" s="201"/>
      <c r="N271" s="202"/>
      <c r="O271" s="202"/>
      <c r="P271" s="202"/>
      <c r="Q271" s="202"/>
      <c r="R271" s="202"/>
      <c r="S271" s="202"/>
      <c r="T271" s="203"/>
      <c r="AT271" s="204" t="s">
        <v>146</v>
      </c>
      <c r="AU271" s="204" t="s">
        <v>86</v>
      </c>
      <c r="AV271" s="13" t="s">
        <v>86</v>
      </c>
      <c r="AW271" s="13" t="s">
        <v>37</v>
      </c>
      <c r="AX271" s="13" t="s">
        <v>76</v>
      </c>
      <c r="AY271" s="204" t="s">
        <v>135</v>
      </c>
    </row>
    <row r="272" spans="1:65" s="13" customFormat="1" ht="11.25">
      <c r="B272" s="193"/>
      <c r="C272" s="194"/>
      <c r="D272" s="195" t="s">
        <v>146</v>
      </c>
      <c r="E272" s="196" t="s">
        <v>35</v>
      </c>
      <c r="F272" s="197" t="s">
        <v>421</v>
      </c>
      <c r="G272" s="194"/>
      <c r="H272" s="198">
        <v>98.364999999999995</v>
      </c>
      <c r="I272" s="199"/>
      <c r="J272" s="194"/>
      <c r="K272" s="194"/>
      <c r="L272" s="200"/>
      <c r="M272" s="201"/>
      <c r="N272" s="202"/>
      <c r="O272" s="202"/>
      <c r="P272" s="202"/>
      <c r="Q272" s="202"/>
      <c r="R272" s="202"/>
      <c r="S272" s="202"/>
      <c r="T272" s="203"/>
      <c r="AT272" s="204" t="s">
        <v>146</v>
      </c>
      <c r="AU272" s="204" t="s">
        <v>86</v>
      </c>
      <c r="AV272" s="13" t="s">
        <v>86</v>
      </c>
      <c r="AW272" s="13" t="s">
        <v>37</v>
      </c>
      <c r="AX272" s="13" t="s">
        <v>84</v>
      </c>
      <c r="AY272" s="204" t="s">
        <v>135</v>
      </c>
    </row>
    <row r="273" spans="1:65" s="2" customFormat="1" ht="37.9" customHeight="1">
      <c r="A273" s="36"/>
      <c r="B273" s="37"/>
      <c r="C273" s="175" t="s">
        <v>422</v>
      </c>
      <c r="D273" s="175" t="s">
        <v>137</v>
      </c>
      <c r="E273" s="176" t="s">
        <v>423</v>
      </c>
      <c r="F273" s="177" t="s">
        <v>424</v>
      </c>
      <c r="G273" s="178" t="s">
        <v>183</v>
      </c>
      <c r="H273" s="179">
        <v>44.15</v>
      </c>
      <c r="I273" s="180"/>
      <c r="J273" s="181">
        <f>ROUND(I273*H273,2)</f>
        <v>0</v>
      </c>
      <c r="K273" s="177" t="s">
        <v>141</v>
      </c>
      <c r="L273" s="41"/>
      <c r="M273" s="182" t="s">
        <v>35</v>
      </c>
      <c r="N273" s="183" t="s">
        <v>47</v>
      </c>
      <c r="O273" s="66"/>
      <c r="P273" s="184">
        <f>O273*H273</f>
        <v>0</v>
      </c>
      <c r="Q273" s="184">
        <v>8.9219999999999994E-2</v>
      </c>
      <c r="R273" s="184">
        <f>Q273*H273</f>
        <v>3.9390629999999995</v>
      </c>
      <c r="S273" s="184">
        <v>0</v>
      </c>
      <c r="T273" s="185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6" t="s">
        <v>142</v>
      </c>
      <c r="AT273" s="186" t="s">
        <v>137</v>
      </c>
      <c r="AU273" s="186" t="s">
        <v>86</v>
      </c>
      <c r="AY273" s="19" t="s">
        <v>135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19" t="s">
        <v>84</v>
      </c>
      <c r="BK273" s="187">
        <f>ROUND(I273*H273,2)</f>
        <v>0</v>
      </c>
      <c r="BL273" s="19" t="s">
        <v>142</v>
      </c>
      <c r="BM273" s="186" t="s">
        <v>425</v>
      </c>
    </row>
    <row r="274" spans="1:65" s="2" customFormat="1" ht="11.25">
      <c r="A274" s="36"/>
      <c r="B274" s="37"/>
      <c r="C274" s="38"/>
      <c r="D274" s="188" t="s">
        <v>144</v>
      </c>
      <c r="E274" s="38"/>
      <c r="F274" s="189" t="s">
        <v>426</v>
      </c>
      <c r="G274" s="38"/>
      <c r="H274" s="38"/>
      <c r="I274" s="190"/>
      <c r="J274" s="38"/>
      <c r="K274" s="38"/>
      <c r="L274" s="41"/>
      <c r="M274" s="191"/>
      <c r="N274" s="192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144</v>
      </c>
      <c r="AU274" s="19" t="s">
        <v>86</v>
      </c>
    </row>
    <row r="275" spans="1:65" s="13" customFormat="1" ht="11.25">
      <c r="B275" s="193"/>
      <c r="C275" s="194"/>
      <c r="D275" s="195" t="s">
        <v>146</v>
      </c>
      <c r="E275" s="196" t="s">
        <v>35</v>
      </c>
      <c r="F275" s="197" t="s">
        <v>427</v>
      </c>
      <c r="G275" s="194"/>
      <c r="H275" s="198">
        <v>32.049999999999997</v>
      </c>
      <c r="I275" s="199"/>
      <c r="J275" s="194"/>
      <c r="K275" s="194"/>
      <c r="L275" s="200"/>
      <c r="M275" s="201"/>
      <c r="N275" s="202"/>
      <c r="O275" s="202"/>
      <c r="P275" s="202"/>
      <c r="Q275" s="202"/>
      <c r="R275" s="202"/>
      <c r="S275" s="202"/>
      <c r="T275" s="203"/>
      <c r="AT275" s="204" t="s">
        <v>146</v>
      </c>
      <c r="AU275" s="204" t="s">
        <v>86</v>
      </c>
      <c r="AV275" s="13" t="s">
        <v>86</v>
      </c>
      <c r="AW275" s="13" t="s">
        <v>37</v>
      </c>
      <c r="AX275" s="13" t="s">
        <v>76</v>
      </c>
      <c r="AY275" s="204" t="s">
        <v>135</v>
      </c>
    </row>
    <row r="276" spans="1:65" s="13" customFormat="1" ht="11.25">
      <c r="B276" s="193"/>
      <c r="C276" s="194"/>
      <c r="D276" s="195" t="s">
        <v>146</v>
      </c>
      <c r="E276" s="196" t="s">
        <v>35</v>
      </c>
      <c r="F276" s="197" t="s">
        <v>428</v>
      </c>
      <c r="G276" s="194"/>
      <c r="H276" s="198">
        <v>12.1</v>
      </c>
      <c r="I276" s="199"/>
      <c r="J276" s="194"/>
      <c r="K276" s="194"/>
      <c r="L276" s="200"/>
      <c r="M276" s="201"/>
      <c r="N276" s="202"/>
      <c r="O276" s="202"/>
      <c r="P276" s="202"/>
      <c r="Q276" s="202"/>
      <c r="R276" s="202"/>
      <c r="S276" s="202"/>
      <c r="T276" s="203"/>
      <c r="AT276" s="204" t="s">
        <v>146</v>
      </c>
      <c r="AU276" s="204" t="s">
        <v>86</v>
      </c>
      <c r="AV276" s="13" t="s">
        <v>86</v>
      </c>
      <c r="AW276" s="13" t="s">
        <v>37</v>
      </c>
      <c r="AX276" s="13" t="s">
        <v>76</v>
      </c>
      <c r="AY276" s="204" t="s">
        <v>135</v>
      </c>
    </row>
    <row r="277" spans="1:65" s="14" customFormat="1" ht="11.25">
      <c r="B277" s="205"/>
      <c r="C277" s="206"/>
      <c r="D277" s="195" t="s">
        <v>146</v>
      </c>
      <c r="E277" s="207" t="s">
        <v>35</v>
      </c>
      <c r="F277" s="208" t="s">
        <v>161</v>
      </c>
      <c r="G277" s="206"/>
      <c r="H277" s="209">
        <v>44.15</v>
      </c>
      <c r="I277" s="210"/>
      <c r="J277" s="206"/>
      <c r="K277" s="206"/>
      <c r="L277" s="211"/>
      <c r="M277" s="212"/>
      <c r="N277" s="213"/>
      <c r="O277" s="213"/>
      <c r="P277" s="213"/>
      <c r="Q277" s="213"/>
      <c r="R277" s="213"/>
      <c r="S277" s="213"/>
      <c r="T277" s="214"/>
      <c r="AT277" s="215" t="s">
        <v>146</v>
      </c>
      <c r="AU277" s="215" t="s">
        <v>86</v>
      </c>
      <c r="AV277" s="14" t="s">
        <v>142</v>
      </c>
      <c r="AW277" s="14" t="s">
        <v>37</v>
      </c>
      <c r="AX277" s="14" t="s">
        <v>84</v>
      </c>
      <c r="AY277" s="215" t="s">
        <v>135</v>
      </c>
    </row>
    <row r="278" spans="1:65" s="2" customFormat="1" ht="16.5" customHeight="1">
      <c r="A278" s="36"/>
      <c r="B278" s="37"/>
      <c r="C278" s="227" t="s">
        <v>429</v>
      </c>
      <c r="D278" s="227" t="s">
        <v>238</v>
      </c>
      <c r="E278" s="228" t="s">
        <v>430</v>
      </c>
      <c r="F278" s="229" t="s">
        <v>431</v>
      </c>
      <c r="G278" s="230" t="s">
        <v>183</v>
      </c>
      <c r="H278" s="231">
        <v>33.012</v>
      </c>
      <c r="I278" s="232"/>
      <c r="J278" s="233">
        <f>ROUND(I278*H278,2)</f>
        <v>0</v>
      </c>
      <c r="K278" s="229" t="s">
        <v>141</v>
      </c>
      <c r="L278" s="234"/>
      <c r="M278" s="235" t="s">
        <v>35</v>
      </c>
      <c r="N278" s="236" t="s">
        <v>47</v>
      </c>
      <c r="O278" s="66"/>
      <c r="P278" s="184">
        <f>O278*H278</f>
        <v>0</v>
      </c>
      <c r="Q278" s="184">
        <v>0.13200000000000001</v>
      </c>
      <c r="R278" s="184">
        <f>Q278*H278</f>
        <v>4.3575840000000001</v>
      </c>
      <c r="S278" s="184">
        <v>0</v>
      </c>
      <c r="T278" s="185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6" t="s">
        <v>187</v>
      </c>
      <c r="AT278" s="186" t="s">
        <v>238</v>
      </c>
      <c r="AU278" s="186" t="s">
        <v>86</v>
      </c>
      <c r="AY278" s="19" t="s">
        <v>135</v>
      </c>
      <c r="BE278" s="187">
        <f>IF(N278="základní",J278,0)</f>
        <v>0</v>
      </c>
      <c r="BF278" s="187">
        <f>IF(N278="snížená",J278,0)</f>
        <v>0</v>
      </c>
      <c r="BG278" s="187">
        <f>IF(N278="zákl. přenesená",J278,0)</f>
        <v>0</v>
      </c>
      <c r="BH278" s="187">
        <f>IF(N278="sníž. přenesená",J278,0)</f>
        <v>0</v>
      </c>
      <c r="BI278" s="187">
        <f>IF(N278="nulová",J278,0)</f>
        <v>0</v>
      </c>
      <c r="BJ278" s="19" t="s">
        <v>84</v>
      </c>
      <c r="BK278" s="187">
        <f>ROUND(I278*H278,2)</f>
        <v>0</v>
      </c>
      <c r="BL278" s="19" t="s">
        <v>142</v>
      </c>
      <c r="BM278" s="186" t="s">
        <v>432</v>
      </c>
    </row>
    <row r="279" spans="1:65" s="13" customFormat="1" ht="11.25">
      <c r="B279" s="193"/>
      <c r="C279" s="194"/>
      <c r="D279" s="195" t="s">
        <v>146</v>
      </c>
      <c r="E279" s="196" t="s">
        <v>35</v>
      </c>
      <c r="F279" s="197" t="s">
        <v>427</v>
      </c>
      <c r="G279" s="194"/>
      <c r="H279" s="198">
        <v>32.049999999999997</v>
      </c>
      <c r="I279" s="199"/>
      <c r="J279" s="194"/>
      <c r="K279" s="194"/>
      <c r="L279" s="200"/>
      <c r="M279" s="201"/>
      <c r="N279" s="202"/>
      <c r="O279" s="202"/>
      <c r="P279" s="202"/>
      <c r="Q279" s="202"/>
      <c r="R279" s="202"/>
      <c r="S279" s="202"/>
      <c r="T279" s="203"/>
      <c r="AT279" s="204" t="s">
        <v>146</v>
      </c>
      <c r="AU279" s="204" t="s">
        <v>86</v>
      </c>
      <c r="AV279" s="13" t="s">
        <v>86</v>
      </c>
      <c r="AW279" s="13" t="s">
        <v>37</v>
      </c>
      <c r="AX279" s="13" t="s">
        <v>76</v>
      </c>
      <c r="AY279" s="204" t="s">
        <v>135</v>
      </c>
    </row>
    <row r="280" spans="1:65" s="13" customFormat="1" ht="11.25">
      <c r="B280" s="193"/>
      <c r="C280" s="194"/>
      <c r="D280" s="195" t="s">
        <v>146</v>
      </c>
      <c r="E280" s="196" t="s">
        <v>35</v>
      </c>
      <c r="F280" s="197" t="s">
        <v>433</v>
      </c>
      <c r="G280" s="194"/>
      <c r="H280" s="198">
        <v>33.012</v>
      </c>
      <c r="I280" s="199"/>
      <c r="J280" s="194"/>
      <c r="K280" s="194"/>
      <c r="L280" s="200"/>
      <c r="M280" s="201"/>
      <c r="N280" s="202"/>
      <c r="O280" s="202"/>
      <c r="P280" s="202"/>
      <c r="Q280" s="202"/>
      <c r="R280" s="202"/>
      <c r="S280" s="202"/>
      <c r="T280" s="203"/>
      <c r="AT280" s="204" t="s">
        <v>146</v>
      </c>
      <c r="AU280" s="204" t="s">
        <v>86</v>
      </c>
      <c r="AV280" s="13" t="s">
        <v>86</v>
      </c>
      <c r="AW280" s="13" t="s">
        <v>37</v>
      </c>
      <c r="AX280" s="13" t="s">
        <v>84</v>
      </c>
      <c r="AY280" s="204" t="s">
        <v>135</v>
      </c>
    </row>
    <row r="281" spans="1:65" s="2" customFormat="1" ht="37.9" customHeight="1">
      <c r="A281" s="36"/>
      <c r="B281" s="37"/>
      <c r="C281" s="175" t="s">
        <v>434</v>
      </c>
      <c r="D281" s="175" t="s">
        <v>137</v>
      </c>
      <c r="E281" s="176" t="s">
        <v>435</v>
      </c>
      <c r="F281" s="177" t="s">
        <v>436</v>
      </c>
      <c r="G281" s="178" t="s">
        <v>183</v>
      </c>
      <c r="H281" s="179">
        <v>53.53</v>
      </c>
      <c r="I281" s="180"/>
      <c r="J281" s="181">
        <f>ROUND(I281*H281,2)</f>
        <v>0</v>
      </c>
      <c r="K281" s="177" t="s">
        <v>141</v>
      </c>
      <c r="L281" s="41"/>
      <c r="M281" s="182" t="s">
        <v>35</v>
      </c>
      <c r="N281" s="183" t="s">
        <v>47</v>
      </c>
      <c r="O281" s="66"/>
      <c r="P281" s="184">
        <f>O281*H281</f>
        <v>0</v>
      </c>
      <c r="Q281" s="184">
        <v>0.11162</v>
      </c>
      <c r="R281" s="184">
        <f>Q281*H281</f>
        <v>5.9750186000000003</v>
      </c>
      <c r="S281" s="184">
        <v>0</v>
      </c>
      <c r="T281" s="185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6" t="s">
        <v>142</v>
      </c>
      <c r="AT281" s="186" t="s">
        <v>137</v>
      </c>
      <c r="AU281" s="186" t="s">
        <v>86</v>
      </c>
      <c r="AY281" s="19" t="s">
        <v>135</v>
      </c>
      <c r="BE281" s="187">
        <f>IF(N281="základní",J281,0)</f>
        <v>0</v>
      </c>
      <c r="BF281" s="187">
        <f>IF(N281="snížená",J281,0)</f>
        <v>0</v>
      </c>
      <c r="BG281" s="187">
        <f>IF(N281="zákl. přenesená",J281,0)</f>
        <v>0</v>
      </c>
      <c r="BH281" s="187">
        <f>IF(N281="sníž. přenesená",J281,0)</f>
        <v>0</v>
      </c>
      <c r="BI281" s="187">
        <f>IF(N281="nulová",J281,0)</f>
        <v>0</v>
      </c>
      <c r="BJ281" s="19" t="s">
        <v>84</v>
      </c>
      <c r="BK281" s="187">
        <f>ROUND(I281*H281,2)</f>
        <v>0</v>
      </c>
      <c r="BL281" s="19" t="s">
        <v>142</v>
      </c>
      <c r="BM281" s="186" t="s">
        <v>437</v>
      </c>
    </row>
    <row r="282" spans="1:65" s="2" customFormat="1" ht="11.25">
      <c r="A282" s="36"/>
      <c r="B282" s="37"/>
      <c r="C282" s="38"/>
      <c r="D282" s="188" t="s">
        <v>144</v>
      </c>
      <c r="E282" s="38"/>
      <c r="F282" s="189" t="s">
        <v>438</v>
      </c>
      <c r="G282" s="38"/>
      <c r="H282" s="38"/>
      <c r="I282" s="190"/>
      <c r="J282" s="38"/>
      <c r="K282" s="38"/>
      <c r="L282" s="41"/>
      <c r="M282" s="191"/>
      <c r="N282" s="192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144</v>
      </c>
      <c r="AU282" s="19" t="s">
        <v>86</v>
      </c>
    </row>
    <row r="283" spans="1:65" s="13" customFormat="1" ht="11.25">
      <c r="B283" s="193"/>
      <c r="C283" s="194"/>
      <c r="D283" s="195" t="s">
        <v>146</v>
      </c>
      <c r="E283" s="196" t="s">
        <v>35</v>
      </c>
      <c r="F283" s="197" t="s">
        <v>439</v>
      </c>
      <c r="G283" s="194"/>
      <c r="H283" s="198">
        <v>53.53</v>
      </c>
      <c r="I283" s="199"/>
      <c r="J283" s="194"/>
      <c r="K283" s="194"/>
      <c r="L283" s="200"/>
      <c r="M283" s="201"/>
      <c r="N283" s="202"/>
      <c r="O283" s="202"/>
      <c r="P283" s="202"/>
      <c r="Q283" s="202"/>
      <c r="R283" s="202"/>
      <c r="S283" s="202"/>
      <c r="T283" s="203"/>
      <c r="AT283" s="204" t="s">
        <v>146</v>
      </c>
      <c r="AU283" s="204" t="s">
        <v>86</v>
      </c>
      <c r="AV283" s="13" t="s">
        <v>86</v>
      </c>
      <c r="AW283" s="13" t="s">
        <v>37</v>
      </c>
      <c r="AX283" s="13" t="s">
        <v>84</v>
      </c>
      <c r="AY283" s="204" t="s">
        <v>135</v>
      </c>
    </row>
    <row r="284" spans="1:65" s="2" customFormat="1" ht="16.5" customHeight="1">
      <c r="A284" s="36"/>
      <c r="B284" s="37"/>
      <c r="C284" s="227" t="s">
        <v>440</v>
      </c>
      <c r="D284" s="227" t="s">
        <v>238</v>
      </c>
      <c r="E284" s="228" t="s">
        <v>441</v>
      </c>
      <c r="F284" s="229" t="s">
        <v>442</v>
      </c>
      <c r="G284" s="230" t="s">
        <v>183</v>
      </c>
      <c r="H284" s="231">
        <v>32.630000000000003</v>
      </c>
      <c r="I284" s="232"/>
      <c r="J284" s="233">
        <f>ROUND(I284*H284,2)</f>
        <v>0</v>
      </c>
      <c r="K284" s="229" t="s">
        <v>141</v>
      </c>
      <c r="L284" s="234"/>
      <c r="M284" s="235" t="s">
        <v>35</v>
      </c>
      <c r="N284" s="236" t="s">
        <v>47</v>
      </c>
      <c r="O284" s="66"/>
      <c r="P284" s="184">
        <f>O284*H284</f>
        <v>0</v>
      </c>
      <c r="Q284" s="184">
        <v>0.17499999999999999</v>
      </c>
      <c r="R284" s="184">
        <f>Q284*H284</f>
        <v>5.7102500000000003</v>
      </c>
      <c r="S284" s="184">
        <v>0</v>
      </c>
      <c r="T284" s="185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6" t="s">
        <v>187</v>
      </c>
      <c r="AT284" s="186" t="s">
        <v>238</v>
      </c>
      <c r="AU284" s="186" t="s">
        <v>86</v>
      </c>
      <c r="AY284" s="19" t="s">
        <v>135</v>
      </c>
      <c r="BE284" s="187">
        <f>IF(N284="základní",J284,0)</f>
        <v>0</v>
      </c>
      <c r="BF284" s="187">
        <f>IF(N284="snížená",J284,0)</f>
        <v>0</v>
      </c>
      <c r="BG284" s="187">
        <f>IF(N284="zákl. přenesená",J284,0)</f>
        <v>0</v>
      </c>
      <c r="BH284" s="187">
        <f>IF(N284="sníž. přenesená",J284,0)</f>
        <v>0</v>
      </c>
      <c r="BI284" s="187">
        <f>IF(N284="nulová",J284,0)</f>
        <v>0</v>
      </c>
      <c r="BJ284" s="19" t="s">
        <v>84</v>
      </c>
      <c r="BK284" s="187">
        <f>ROUND(I284*H284,2)</f>
        <v>0</v>
      </c>
      <c r="BL284" s="19" t="s">
        <v>142</v>
      </c>
      <c r="BM284" s="186" t="s">
        <v>443</v>
      </c>
    </row>
    <row r="285" spans="1:65" s="13" customFormat="1" ht="11.25">
      <c r="B285" s="193"/>
      <c r="C285" s="194"/>
      <c r="D285" s="195" t="s">
        <v>146</v>
      </c>
      <c r="E285" s="196" t="s">
        <v>35</v>
      </c>
      <c r="F285" s="197" t="s">
        <v>444</v>
      </c>
      <c r="G285" s="194"/>
      <c r="H285" s="198">
        <v>31.68</v>
      </c>
      <c r="I285" s="199"/>
      <c r="J285" s="194"/>
      <c r="K285" s="194"/>
      <c r="L285" s="200"/>
      <c r="M285" s="201"/>
      <c r="N285" s="202"/>
      <c r="O285" s="202"/>
      <c r="P285" s="202"/>
      <c r="Q285" s="202"/>
      <c r="R285" s="202"/>
      <c r="S285" s="202"/>
      <c r="T285" s="203"/>
      <c r="AT285" s="204" t="s">
        <v>146</v>
      </c>
      <c r="AU285" s="204" t="s">
        <v>86</v>
      </c>
      <c r="AV285" s="13" t="s">
        <v>86</v>
      </c>
      <c r="AW285" s="13" t="s">
        <v>37</v>
      </c>
      <c r="AX285" s="13" t="s">
        <v>76</v>
      </c>
      <c r="AY285" s="204" t="s">
        <v>135</v>
      </c>
    </row>
    <row r="286" spans="1:65" s="13" customFormat="1" ht="11.25">
      <c r="B286" s="193"/>
      <c r="C286" s="194"/>
      <c r="D286" s="195" t="s">
        <v>146</v>
      </c>
      <c r="E286" s="196" t="s">
        <v>35</v>
      </c>
      <c r="F286" s="197" t="s">
        <v>445</v>
      </c>
      <c r="G286" s="194"/>
      <c r="H286" s="198">
        <v>32.630000000000003</v>
      </c>
      <c r="I286" s="199"/>
      <c r="J286" s="194"/>
      <c r="K286" s="194"/>
      <c r="L286" s="200"/>
      <c r="M286" s="201"/>
      <c r="N286" s="202"/>
      <c r="O286" s="202"/>
      <c r="P286" s="202"/>
      <c r="Q286" s="202"/>
      <c r="R286" s="202"/>
      <c r="S286" s="202"/>
      <c r="T286" s="203"/>
      <c r="AT286" s="204" t="s">
        <v>146</v>
      </c>
      <c r="AU286" s="204" t="s">
        <v>86</v>
      </c>
      <c r="AV286" s="13" t="s">
        <v>86</v>
      </c>
      <c r="AW286" s="13" t="s">
        <v>37</v>
      </c>
      <c r="AX286" s="13" t="s">
        <v>84</v>
      </c>
      <c r="AY286" s="204" t="s">
        <v>135</v>
      </c>
    </row>
    <row r="287" spans="1:65" s="2" customFormat="1" ht="16.5" customHeight="1">
      <c r="A287" s="36"/>
      <c r="B287" s="37"/>
      <c r="C287" s="227" t="s">
        <v>446</v>
      </c>
      <c r="D287" s="227" t="s">
        <v>238</v>
      </c>
      <c r="E287" s="228" t="s">
        <v>447</v>
      </c>
      <c r="F287" s="229" t="s">
        <v>448</v>
      </c>
      <c r="G287" s="230" t="s">
        <v>183</v>
      </c>
      <c r="H287" s="231">
        <v>22.506</v>
      </c>
      <c r="I287" s="232"/>
      <c r="J287" s="233">
        <f>ROUND(I287*H287,2)</f>
        <v>0</v>
      </c>
      <c r="K287" s="229" t="s">
        <v>35</v>
      </c>
      <c r="L287" s="234"/>
      <c r="M287" s="235" t="s">
        <v>35</v>
      </c>
      <c r="N287" s="236" t="s">
        <v>47</v>
      </c>
      <c r="O287" s="66"/>
      <c r="P287" s="184">
        <f>O287*H287</f>
        <v>0</v>
      </c>
      <c r="Q287" s="184">
        <v>0.17499999999999999</v>
      </c>
      <c r="R287" s="184">
        <f>Q287*H287</f>
        <v>3.9385499999999998</v>
      </c>
      <c r="S287" s="184">
        <v>0</v>
      </c>
      <c r="T287" s="185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6" t="s">
        <v>187</v>
      </c>
      <c r="AT287" s="186" t="s">
        <v>238</v>
      </c>
      <c r="AU287" s="186" t="s">
        <v>86</v>
      </c>
      <c r="AY287" s="19" t="s">
        <v>135</v>
      </c>
      <c r="BE287" s="187">
        <f>IF(N287="základní",J287,0)</f>
        <v>0</v>
      </c>
      <c r="BF287" s="187">
        <f>IF(N287="snížená",J287,0)</f>
        <v>0</v>
      </c>
      <c r="BG287" s="187">
        <f>IF(N287="zákl. přenesená",J287,0)</f>
        <v>0</v>
      </c>
      <c r="BH287" s="187">
        <f>IF(N287="sníž. přenesená",J287,0)</f>
        <v>0</v>
      </c>
      <c r="BI287" s="187">
        <f>IF(N287="nulová",J287,0)</f>
        <v>0</v>
      </c>
      <c r="BJ287" s="19" t="s">
        <v>84</v>
      </c>
      <c r="BK287" s="187">
        <f>ROUND(I287*H287,2)</f>
        <v>0</v>
      </c>
      <c r="BL287" s="19" t="s">
        <v>142</v>
      </c>
      <c r="BM287" s="186" t="s">
        <v>449</v>
      </c>
    </row>
    <row r="288" spans="1:65" s="2" customFormat="1" ht="19.5">
      <c r="A288" s="36"/>
      <c r="B288" s="37"/>
      <c r="C288" s="38"/>
      <c r="D288" s="195" t="s">
        <v>211</v>
      </c>
      <c r="E288" s="38"/>
      <c r="F288" s="226" t="s">
        <v>450</v>
      </c>
      <c r="G288" s="38"/>
      <c r="H288" s="38"/>
      <c r="I288" s="190"/>
      <c r="J288" s="38"/>
      <c r="K288" s="38"/>
      <c r="L288" s="41"/>
      <c r="M288" s="191"/>
      <c r="N288" s="192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211</v>
      </c>
      <c r="AU288" s="19" t="s">
        <v>86</v>
      </c>
    </row>
    <row r="289" spans="1:65" s="13" customFormat="1" ht="11.25">
      <c r="B289" s="193"/>
      <c r="C289" s="194"/>
      <c r="D289" s="195" t="s">
        <v>146</v>
      </c>
      <c r="E289" s="196" t="s">
        <v>35</v>
      </c>
      <c r="F289" s="197" t="s">
        <v>451</v>
      </c>
      <c r="G289" s="194"/>
      <c r="H289" s="198">
        <v>21.85</v>
      </c>
      <c r="I289" s="199"/>
      <c r="J289" s="194"/>
      <c r="K289" s="194"/>
      <c r="L289" s="200"/>
      <c r="M289" s="201"/>
      <c r="N289" s="202"/>
      <c r="O289" s="202"/>
      <c r="P289" s="202"/>
      <c r="Q289" s="202"/>
      <c r="R289" s="202"/>
      <c r="S289" s="202"/>
      <c r="T289" s="203"/>
      <c r="AT289" s="204" t="s">
        <v>146</v>
      </c>
      <c r="AU289" s="204" t="s">
        <v>86</v>
      </c>
      <c r="AV289" s="13" t="s">
        <v>86</v>
      </c>
      <c r="AW289" s="13" t="s">
        <v>37</v>
      </c>
      <c r="AX289" s="13" t="s">
        <v>76</v>
      </c>
      <c r="AY289" s="204" t="s">
        <v>135</v>
      </c>
    </row>
    <row r="290" spans="1:65" s="13" customFormat="1" ht="11.25">
      <c r="B290" s="193"/>
      <c r="C290" s="194"/>
      <c r="D290" s="195" t="s">
        <v>146</v>
      </c>
      <c r="E290" s="196" t="s">
        <v>35</v>
      </c>
      <c r="F290" s="197" t="s">
        <v>452</v>
      </c>
      <c r="G290" s="194"/>
      <c r="H290" s="198">
        <v>22.506</v>
      </c>
      <c r="I290" s="199"/>
      <c r="J290" s="194"/>
      <c r="K290" s="194"/>
      <c r="L290" s="200"/>
      <c r="M290" s="201"/>
      <c r="N290" s="202"/>
      <c r="O290" s="202"/>
      <c r="P290" s="202"/>
      <c r="Q290" s="202"/>
      <c r="R290" s="202"/>
      <c r="S290" s="202"/>
      <c r="T290" s="203"/>
      <c r="AT290" s="204" t="s">
        <v>146</v>
      </c>
      <c r="AU290" s="204" t="s">
        <v>86</v>
      </c>
      <c r="AV290" s="13" t="s">
        <v>86</v>
      </c>
      <c r="AW290" s="13" t="s">
        <v>37</v>
      </c>
      <c r="AX290" s="13" t="s">
        <v>84</v>
      </c>
      <c r="AY290" s="204" t="s">
        <v>135</v>
      </c>
    </row>
    <row r="291" spans="1:65" s="2" customFormat="1" ht="44.25" customHeight="1">
      <c r="A291" s="36"/>
      <c r="B291" s="37"/>
      <c r="C291" s="175" t="s">
        <v>453</v>
      </c>
      <c r="D291" s="175" t="s">
        <v>137</v>
      </c>
      <c r="E291" s="176" t="s">
        <v>454</v>
      </c>
      <c r="F291" s="177" t="s">
        <v>455</v>
      </c>
      <c r="G291" s="178" t="s">
        <v>183</v>
      </c>
      <c r="H291" s="179">
        <v>296.73</v>
      </c>
      <c r="I291" s="180"/>
      <c r="J291" s="181">
        <f>ROUND(I291*H291,2)</f>
        <v>0</v>
      </c>
      <c r="K291" s="177" t="s">
        <v>141</v>
      </c>
      <c r="L291" s="41"/>
      <c r="M291" s="182" t="s">
        <v>35</v>
      </c>
      <c r="N291" s="183" t="s">
        <v>47</v>
      </c>
      <c r="O291" s="66"/>
      <c r="P291" s="184">
        <f>O291*H291</f>
        <v>0</v>
      </c>
      <c r="Q291" s="184">
        <v>0.11162</v>
      </c>
      <c r="R291" s="184">
        <f>Q291*H291</f>
        <v>33.121002600000004</v>
      </c>
      <c r="S291" s="184">
        <v>0</v>
      </c>
      <c r="T291" s="185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6" t="s">
        <v>142</v>
      </c>
      <c r="AT291" s="186" t="s">
        <v>137</v>
      </c>
      <c r="AU291" s="186" t="s">
        <v>86</v>
      </c>
      <c r="AY291" s="19" t="s">
        <v>135</v>
      </c>
      <c r="BE291" s="187">
        <f>IF(N291="základní",J291,0)</f>
        <v>0</v>
      </c>
      <c r="BF291" s="187">
        <f>IF(N291="snížená",J291,0)</f>
        <v>0</v>
      </c>
      <c r="BG291" s="187">
        <f>IF(N291="zákl. přenesená",J291,0)</f>
        <v>0</v>
      </c>
      <c r="BH291" s="187">
        <f>IF(N291="sníž. přenesená",J291,0)</f>
        <v>0</v>
      </c>
      <c r="BI291" s="187">
        <f>IF(N291="nulová",J291,0)</f>
        <v>0</v>
      </c>
      <c r="BJ291" s="19" t="s">
        <v>84</v>
      </c>
      <c r="BK291" s="187">
        <f>ROUND(I291*H291,2)</f>
        <v>0</v>
      </c>
      <c r="BL291" s="19" t="s">
        <v>142</v>
      </c>
      <c r="BM291" s="186" t="s">
        <v>456</v>
      </c>
    </row>
    <row r="292" spans="1:65" s="2" customFormat="1" ht="11.25">
      <c r="A292" s="36"/>
      <c r="B292" s="37"/>
      <c r="C292" s="38"/>
      <c r="D292" s="188" t="s">
        <v>144</v>
      </c>
      <c r="E292" s="38"/>
      <c r="F292" s="189" t="s">
        <v>457</v>
      </c>
      <c r="G292" s="38"/>
      <c r="H292" s="38"/>
      <c r="I292" s="190"/>
      <c r="J292" s="38"/>
      <c r="K292" s="38"/>
      <c r="L292" s="41"/>
      <c r="M292" s="191"/>
      <c r="N292" s="192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144</v>
      </c>
      <c r="AU292" s="19" t="s">
        <v>86</v>
      </c>
    </row>
    <row r="293" spans="1:65" s="13" customFormat="1" ht="11.25">
      <c r="B293" s="193"/>
      <c r="C293" s="194"/>
      <c r="D293" s="195" t="s">
        <v>146</v>
      </c>
      <c r="E293" s="196" t="s">
        <v>35</v>
      </c>
      <c r="F293" s="197" t="s">
        <v>458</v>
      </c>
      <c r="G293" s="194"/>
      <c r="H293" s="198">
        <v>296.73</v>
      </c>
      <c r="I293" s="199"/>
      <c r="J293" s="194"/>
      <c r="K293" s="194"/>
      <c r="L293" s="200"/>
      <c r="M293" s="201"/>
      <c r="N293" s="202"/>
      <c r="O293" s="202"/>
      <c r="P293" s="202"/>
      <c r="Q293" s="202"/>
      <c r="R293" s="202"/>
      <c r="S293" s="202"/>
      <c r="T293" s="203"/>
      <c r="AT293" s="204" t="s">
        <v>146</v>
      </c>
      <c r="AU293" s="204" t="s">
        <v>86</v>
      </c>
      <c r="AV293" s="13" t="s">
        <v>86</v>
      </c>
      <c r="AW293" s="13" t="s">
        <v>37</v>
      </c>
      <c r="AX293" s="13" t="s">
        <v>84</v>
      </c>
      <c r="AY293" s="204" t="s">
        <v>135</v>
      </c>
    </row>
    <row r="294" spans="1:65" s="2" customFormat="1" ht="16.5" customHeight="1">
      <c r="A294" s="36"/>
      <c r="B294" s="37"/>
      <c r="C294" s="227" t="s">
        <v>459</v>
      </c>
      <c r="D294" s="227" t="s">
        <v>238</v>
      </c>
      <c r="E294" s="228" t="s">
        <v>460</v>
      </c>
      <c r="F294" s="229" t="s">
        <v>461</v>
      </c>
      <c r="G294" s="230" t="s">
        <v>183</v>
      </c>
      <c r="H294" s="231">
        <v>302.66500000000002</v>
      </c>
      <c r="I294" s="232"/>
      <c r="J294" s="233">
        <f>ROUND(I294*H294,2)</f>
        <v>0</v>
      </c>
      <c r="K294" s="229" t="s">
        <v>141</v>
      </c>
      <c r="L294" s="234"/>
      <c r="M294" s="235" t="s">
        <v>35</v>
      </c>
      <c r="N294" s="236" t="s">
        <v>47</v>
      </c>
      <c r="O294" s="66"/>
      <c r="P294" s="184">
        <f>O294*H294</f>
        <v>0</v>
      </c>
      <c r="Q294" s="184">
        <v>0.17599999999999999</v>
      </c>
      <c r="R294" s="184">
        <f>Q294*H294</f>
        <v>53.269040000000004</v>
      </c>
      <c r="S294" s="184">
        <v>0</v>
      </c>
      <c r="T294" s="185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6" t="s">
        <v>187</v>
      </c>
      <c r="AT294" s="186" t="s">
        <v>238</v>
      </c>
      <c r="AU294" s="186" t="s">
        <v>86</v>
      </c>
      <c r="AY294" s="19" t="s">
        <v>135</v>
      </c>
      <c r="BE294" s="187">
        <f>IF(N294="základní",J294,0)</f>
        <v>0</v>
      </c>
      <c r="BF294" s="187">
        <f>IF(N294="snížená",J294,0)</f>
        <v>0</v>
      </c>
      <c r="BG294" s="187">
        <f>IF(N294="zákl. přenesená",J294,0)</f>
        <v>0</v>
      </c>
      <c r="BH294" s="187">
        <f>IF(N294="sníž. přenesená",J294,0)</f>
        <v>0</v>
      </c>
      <c r="BI294" s="187">
        <f>IF(N294="nulová",J294,0)</f>
        <v>0</v>
      </c>
      <c r="BJ294" s="19" t="s">
        <v>84</v>
      </c>
      <c r="BK294" s="187">
        <f>ROUND(I294*H294,2)</f>
        <v>0</v>
      </c>
      <c r="BL294" s="19" t="s">
        <v>142</v>
      </c>
      <c r="BM294" s="186" t="s">
        <v>462</v>
      </c>
    </row>
    <row r="295" spans="1:65" s="13" customFormat="1" ht="11.25">
      <c r="B295" s="193"/>
      <c r="C295" s="194"/>
      <c r="D295" s="195" t="s">
        <v>146</v>
      </c>
      <c r="E295" s="196" t="s">
        <v>35</v>
      </c>
      <c r="F295" s="197" t="s">
        <v>458</v>
      </c>
      <c r="G295" s="194"/>
      <c r="H295" s="198">
        <v>296.73</v>
      </c>
      <c r="I295" s="199"/>
      <c r="J295" s="194"/>
      <c r="K295" s="194"/>
      <c r="L295" s="200"/>
      <c r="M295" s="201"/>
      <c r="N295" s="202"/>
      <c r="O295" s="202"/>
      <c r="P295" s="202"/>
      <c r="Q295" s="202"/>
      <c r="R295" s="202"/>
      <c r="S295" s="202"/>
      <c r="T295" s="203"/>
      <c r="AT295" s="204" t="s">
        <v>146</v>
      </c>
      <c r="AU295" s="204" t="s">
        <v>86</v>
      </c>
      <c r="AV295" s="13" t="s">
        <v>86</v>
      </c>
      <c r="AW295" s="13" t="s">
        <v>37</v>
      </c>
      <c r="AX295" s="13" t="s">
        <v>76</v>
      </c>
      <c r="AY295" s="204" t="s">
        <v>135</v>
      </c>
    </row>
    <row r="296" spans="1:65" s="13" customFormat="1" ht="11.25">
      <c r="B296" s="193"/>
      <c r="C296" s="194"/>
      <c r="D296" s="195" t="s">
        <v>146</v>
      </c>
      <c r="E296" s="196" t="s">
        <v>35</v>
      </c>
      <c r="F296" s="197" t="s">
        <v>463</v>
      </c>
      <c r="G296" s="194"/>
      <c r="H296" s="198">
        <v>302.66500000000002</v>
      </c>
      <c r="I296" s="199"/>
      <c r="J296" s="194"/>
      <c r="K296" s="194"/>
      <c r="L296" s="200"/>
      <c r="M296" s="201"/>
      <c r="N296" s="202"/>
      <c r="O296" s="202"/>
      <c r="P296" s="202"/>
      <c r="Q296" s="202"/>
      <c r="R296" s="202"/>
      <c r="S296" s="202"/>
      <c r="T296" s="203"/>
      <c r="AT296" s="204" t="s">
        <v>146</v>
      </c>
      <c r="AU296" s="204" t="s">
        <v>86</v>
      </c>
      <c r="AV296" s="13" t="s">
        <v>86</v>
      </c>
      <c r="AW296" s="13" t="s">
        <v>37</v>
      </c>
      <c r="AX296" s="13" t="s">
        <v>84</v>
      </c>
      <c r="AY296" s="204" t="s">
        <v>135</v>
      </c>
    </row>
    <row r="297" spans="1:65" s="12" customFormat="1" ht="22.9" customHeight="1">
      <c r="B297" s="159"/>
      <c r="C297" s="160"/>
      <c r="D297" s="161" t="s">
        <v>75</v>
      </c>
      <c r="E297" s="173" t="s">
        <v>173</v>
      </c>
      <c r="F297" s="173" t="s">
        <v>464</v>
      </c>
      <c r="G297" s="160"/>
      <c r="H297" s="160"/>
      <c r="I297" s="163"/>
      <c r="J297" s="174">
        <f>BK297</f>
        <v>0</v>
      </c>
      <c r="K297" s="160"/>
      <c r="L297" s="165"/>
      <c r="M297" s="166"/>
      <c r="N297" s="167"/>
      <c r="O297" s="167"/>
      <c r="P297" s="168">
        <f>SUM(P298:P307)</f>
        <v>0</v>
      </c>
      <c r="Q297" s="167"/>
      <c r="R297" s="168">
        <f>SUM(R298:R307)</f>
        <v>0.26568000000000003</v>
      </c>
      <c r="S297" s="167"/>
      <c r="T297" s="169">
        <f>SUM(T298:T307)</f>
        <v>0</v>
      </c>
      <c r="AR297" s="170" t="s">
        <v>84</v>
      </c>
      <c r="AT297" s="171" t="s">
        <v>75</v>
      </c>
      <c r="AU297" s="171" t="s">
        <v>84</v>
      </c>
      <c r="AY297" s="170" t="s">
        <v>135</v>
      </c>
      <c r="BK297" s="172">
        <f>SUM(BK298:BK307)</f>
        <v>0</v>
      </c>
    </row>
    <row r="298" spans="1:65" s="2" customFormat="1" ht="24.2" customHeight="1">
      <c r="A298" s="36"/>
      <c r="B298" s="37"/>
      <c r="C298" s="175" t="s">
        <v>465</v>
      </c>
      <c r="D298" s="175" t="s">
        <v>137</v>
      </c>
      <c r="E298" s="176" t="s">
        <v>466</v>
      </c>
      <c r="F298" s="177" t="s">
        <v>467</v>
      </c>
      <c r="G298" s="178" t="s">
        <v>183</v>
      </c>
      <c r="H298" s="179">
        <v>9.4</v>
      </c>
      <c r="I298" s="180"/>
      <c r="J298" s="181">
        <f>ROUND(I298*H298,2)</f>
        <v>0</v>
      </c>
      <c r="K298" s="177" t="s">
        <v>141</v>
      </c>
      <c r="L298" s="41"/>
      <c r="M298" s="182" t="s">
        <v>35</v>
      </c>
      <c r="N298" s="183" t="s">
        <v>47</v>
      </c>
      <c r="O298" s="66"/>
      <c r="P298" s="184">
        <f>O298*H298</f>
        <v>0</v>
      </c>
      <c r="Q298" s="184">
        <v>1.4E-3</v>
      </c>
      <c r="R298" s="184">
        <f>Q298*H298</f>
        <v>1.316E-2</v>
      </c>
      <c r="S298" s="184">
        <v>0</v>
      </c>
      <c r="T298" s="185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6" t="s">
        <v>142</v>
      </c>
      <c r="AT298" s="186" t="s">
        <v>137</v>
      </c>
      <c r="AU298" s="186" t="s">
        <v>86</v>
      </c>
      <c r="AY298" s="19" t="s">
        <v>135</v>
      </c>
      <c r="BE298" s="187">
        <f>IF(N298="základní",J298,0)</f>
        <v>0</v>
      </c>
      <c r="BF298" s="187">
        <f>IF(N298="snížená",J298,0)</f>
        <v>0</v>
      </c>
      <c r="BG298" s="187">
        <f>IF(N298="zákl. přenesená",J298,0)</f>
        <v>0</v>
      </c>
      <c r="BH298" s="187">
        <f>IF(N298="sníž. přenesená",J298,0)</f>
        <v>0</v>
      </c>
      <c r="BI298" s="187">
        <f>IF(N298="nulová",J298,0)</f>
        <v>0</v>
      </c>
      <c r="BJ298" s="19" t="s">
        <v>84</v>
      </c>
      <c r="BK298" s="187">
        <f>ROUND(I298*H298,2)</f>
        <v>0</v>
      </c>
      <c r="BL298" s="19" t="s">
        <v>142</v>
      </c>
      <c r="BM298" s="186" t="s">
        <v>468</v>
      </c>
    </row>
    <row r="299" spans="1:65" s="2" customFormat="1" ht="11.25">
      <c r="A299" s="36"/>
      <c r="B299" s="37"/>
      <c r="C299" s="38"/>
      <c r="D299" s="188" t="s">
        <v>144</v>
      </c>
      <c r="E299" s="38"/>
      <c r="F299" s="189" t="s">
        <v>469</v>
      </c>
      <c r="G299" s="38"/>
      <c r="H299" s="38"/>
      <c r="I299" s="190"/>
      <c r="J299" s="38"/>
      <c r="K299" s="38"/>
      <c r="L299" s="41"/>
      <c r="M299" s="191"/>
      <c r="N299" s="192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144</v>
      </c>
      <c r="AU299" s="19" t="s">
        <v>86</v>
      </c>
    </row>
    <row r="300" spans="1:65" s="2" customFormat="1" ht="19.5">
      <c r="A300" s="36"/>
      <c r="B300" s="37"/>
      <c r="C300" s="38"/>
      <c r="D300" s="195" t="s">
        <v>211</v>
      </c>
      <c r="E300" s="38"/>
      <c r="F300" s="226" t="s">
        <v>470</v>
      </c>
      <c r="G300" s="38"/>
      <c r="H300" s="38"/>
      <c r="I300" s="190"/>
      <c r="J300" s="38"/>
      <c r="K300" s="38"/>
      <c r="L300" s="41"/>
      <c r="M300" s="191"/>
      <c r="N300" s="192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211</v>
      </c>
      <c r="AU300" s="19" t="s">
        <v>86</v>
      </c>
    </row>
    <row r="301" spans="1:65" s="13" customFormat="1" ht="11.25">
      <c r="B301" s="193"/>
      <c r="C301" s="194"/>
      <c r="D301" s="195" t="s">
        <v>146</v>
      </c>
      <c r="E301" s="196" t="s">
        <v>35</v>
      </c>
      <c r="F301" s="197" t="s">
        <v>471</v>
      </c>
      <c r="G301" s="194"/>
      <c r="H301" s="198">
        <v>9.4</v>
      </c>
      <c r="I301" s="199"/>
      <c r="J301" s="194"/>
      <c r="K301" s="194"/>
      <c r="L301" s="200"/>
      <c r="M301" s="201"/>
      <c r="N301" s="202"/>
      <c r="O301" s="202"/>
      <c r="P301" s="202"/>
      <c r="Q301" s="202"/>
      <c r="R301" s="202"/>
      <c r="S301" s="202"/>
      <c r="T301" s="203"/>
      <c r="AT301" s="204" t="s">
        <v>146</v>
      </c>
      <c r="AU301" s="204" t="s">
        <v>86</v>
      </c>
      <c r="AV301" s="13" t="s">
        <v>86</v>
      </c>
      <c r="AW301" s="13" t="s">
        <v>37</v>
      </c>
      <c r="AX301" s="13" t="s">
        <v>84</v>
      </c>
      <c r="AY301" s="204" t="s">
        <v>135</v>
      </c>
    </row>
    <row r="302" spans="1:65" s="2" customFormat="1" ht="16.5" customHeight="1">
      <c r="A302" s="36"/>
      <c r="B302" s="37"/>
      <c r="C302" s="175" t="s">
        <v>472</v>
      </c>
      <c r="D302" s="175" t="s">
        <v>137</v>
      </c>
      <c r="E302" s="176" t="s">
        <v>473</v>
      </c>
      <c r="F302" s="177" t="s">
        <v>474</v>
      </c>
      <c r="G302" s="178" t="s">
        <v>183</v>
      </c>
      <c r="H302" s="179">
        <v>9.4</v>
      </c>
      <c r="I302" s="180"/>
      <c r="J302" s="181">
        <f>ROUND(I302*H302,2)</f>
        <v>0</v>
      </c>
      <c r="K302" s="177" t="s">
        <v>141</v>
      </c>
      <c r="L302" s="41"/>
      <c r="M302" s="182" t="s">
        <v>35</v>
      </c>
      <c r="N302" s="183" t="s">
        <v>47</v>
      </c>
      <c r="O302" s="66"/>
      <c r="P302" s="184">
        <f>O302*H302</f>
        <v>0</v>
      </c>
      <c r="Q302" s="184">
        <v>2.1000000000000001E-2</v>
      </c>
      <c r="R302" s="184">
        <f>Q302*H302</f>
        <v>0.19740000000000002</v>
      </c>
      <c r="S302" s="184">
        <v>0</v>
      </c>
      <c r="T302" s="185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6" t="s">
        <v>142</v>
      </c>
      <c r="AT302" s="186" t="s">
        <v>137</v>
      </c>
      <c r="AU302" s="186" t="s">
        <v>86</v>
      </c>
      <c r="AY302" s="19" t="s">
        <v>135</v>
      </c>
      <c r="BE302" s="187">
        <f>IF(N302="základní",J302,0)</f>
        <v>0</v>
      </c>
      <c r="BF302" s="187">
        <f>IF(N302="snížená",J302,0)</f>
        <v>0</v>
      </c>
      <c r="BG302" s="187">
        <f>IF(N302="zákl. přenesená",J302,0)</f>
        <v>0</v>
      </c>
      <c r="BH302" s="187">
        <f>IF(N302="sníž. přenesená",J302,0)</f>
        <v>0</v>
      </c>
      <c r="BI302" s="187">
        <f>IF(N302="nulová",J302,0)</f>
        <v>0</v>
      </c>
      <c r="BJ302" s="19" t="s">
        <v>84</v>
      </c>
      <c r="BK302" s="187">
        <f>ROUND(I302*H302,2)</f>
        <v>0</v>
      </c>
      <c r="BL302" s="19" t="s">
        <v>142</v>
      </c>
      <c r="BM302" s="186" t="s">
        <v>475</v>
      </c>
    </row>
    <row r="303" spans="1:65" s="2" customFormat="1" ht="11.25">
      <c r="A303" s="36"/>
      <c r="B303" s="37"/>
      <c r="C303" s="38"/>
      <c r="D303" s="188" t="s">
        <v>144</v>
      </c>
      <c r="E303" s="38"/>
      <c r="F303" s="189" t="s">
        <v>476</v>
      </c>
      <c r="G303" s="38"/>
      <c r="H303" s="38"/>
      <c r="I303" s="190"/>
      <c r="J303" s="38"/>
      <c r="K303" s="38"/>
      <c r="L303" s="41"/>
      <c r="M303" s="191"/>
      <c r="N303" s="192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144</v>
      </c>
      <c r="AU303" s="19" t="s">
        <v>86</v>
      </c>
    </row>
    <row r="304" spans="1:65" s="13" customFormat="1" ht="11.25">
      <c r="B304" s="193"/>
      <c r="C304" s="194"/>
      <c r="D304" s="195" t="s">
        <v>146</v>
      </c>
      <c r="E304" s="196" t="s">
        <v>35</v>
      </c>
      <c r="F304" s="197" t="s">
        <v>471</v>
      </c>
      <c r="G304" s="194"/>
      <c r="H304" s="198">
        <v>9.4</v>
      </c>
      <c r="I304" s="199"/>
      <c r="J304" s="194"/>
      <c r="K304" s="194"/>
      <c r="L304" s="200"/>
      <c r="M304" s="201"/>
      <c r="N304" s="202"/>
      <c r="O304" s="202"/>
      <c r="P304" s="202"/>
      <c r="Q304" s="202"/>
      <c r="R304" s="202"/>
      <c r="S304" s="202"/>
      <c r="T304" s="203"/>
      <c r="AT304" s="204" t="s">
        <v>146</v>
      </c>
      <c r="AU304" s="204" t="s">
        <v>86</v>
      </c>
      <c r="AV304" s="13" t="s">
        <v>86</v>
      </c>
      <c r="AW304" s="13" t="s">
        <v>37</v>
      </c>
      <c r="AX304" s="13" t="s">
        <v>84</v>
      </c>
      <c r="AY304" s="204" t="s">
        <v>135</v>
      </c>
    </row>
    <row r="305" spans="1:65" s="2" customFormat="1" ht="16.5" customHeight="1">
      <c r="A305" s="36"/>
      <c r="B305" s="37"/>
      <c r="C305" s="175" t="s">
        <v>477</v>
      </c>
      <c r="D305" s="175" t="s">
        <v>137</v>
      </c>
      <c r="E305" s="176" t="s">
        <v>478</v>
      </c>
      <c r="F305" s="177" t="s">
        <v>479</v>
      </c>
      <c r="G305" s="178" t="s">
        <v>183</v>
      </c>
      <c r="H305" s="179">
        <v>0.2</v>
      </c>
      <c r="I305" s="180"/>
      <c r="J305" s="181">
        <f>ROUND(I305*H305,2)</f>
        <v>0</v>
      </c>
      <c r="K305" s="177" t="s">
        <v>141</v>
      </c>
      <c r="L305" s="41"/>
      <c r="M305" s="182" t="s">
        <v>35</v>
      </c>
      <c r="N305" s="183" t="s">
        <v>47</v>
      </c>
      <c r="O305" s="66"/>
      <c r="P305" s="184">
        <f>O305*H305</f>
        <v>0</v>
      </c>
      <c r="Q305" s="184">
        <v>0.27560000000000001</v>
      </c>
      <c r="R305" s="184">
        <f>Q305*H305</f>
        <v>5.5120000000000002E-2</v>
      </c>
      <c r="S305" s="184">
        <v>0</v>
      </c>
      <c r="T305" s="185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6" t="s">
        <v>142</v>
      </c>
      <c r="AT305" s="186" t="s">
        <v>137</v>
      </c>
      <c r="AU305" s="186" t="s">
        <v>86</v>
      </c>
      <c r="AY305" s="19" t="s">
        <v>135</v>
      </c>
      <c r="BE305" s="187">
        <f>IF(N305="základní",J305,0)</f>
        <v>0</v>
      </c>
      <c r="BF305" s="187">
        <f>IF(N305="snížená",J305,0)</f>
        <v>0</v>
      </c>
      <c r="BG305" s="187">
        <f>IF(N305="zákl. přenesená",J305,0)</f>
        <v>0</v>
      </c>
      <c r="BH305" s="187">
        <f>IF(N305="sníž. přenesená",J305,0)</f>
        <v>0</v>
      </c>
      <c r="BI305" s="187">
        <f>IF(N305="nulová",J305,0)</f>
        <v>0</v>
      </c>
      <c r="BJ305" s="19" t="s">
        <v>84</v>
      </c>
      <c r="BK305" s="187">
        <f>ROUND(I305*H305,2)</f>
        <v>0</v>
      </c>
      <c r="BL305" s="19" t="s">
        <v>142</v>
      </c>
      <c r="BM305" s="186" t="s">
        <v>480</v>
      </c>
    </row>
    <row r="306" spans="1:65" s="2" customFormat="1" ht="11.25">
      <c r="A306" s="36"/>
      <c r="B306" s="37"/>
      <c r="C306" s="38"/>
      <c r="D306" s="188" t="s">
        <v>144</v>
      </c>
      <c r="E306" s="38"/>
      <c r="F306" s="189" t="s">
        <v>481</v>
      </c>
      <c r="G306" s="38"/>
      <c r="H306" s="38"/>
      <c r="I306" s="190"/>
      <c r="J306" s="38"/>
      <c r="K306" s="38"/>
      <c r="L306" s="41"/>
      <c r="M306" s="191"/>
      <c r="N306" s="192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144</v>
      </c>
      <c r="AU306" s="19" t="s">
        <v>86</v>
      </c>
    </row>
    <row r="307" spans="1:65" s="13" customFormat="1" ht="11.25">
      <c r="B307" s="193"/>
      <c r="C307" s="194"/>
      <c r="D307" s="195" t="s">
        <v>146</v>
      </c>
      <c r="E307" s="196" t="s">
        <v>35</v>
      </c>
      <c r="F307" s="197" t="s">
        <v>482</v>
      </c>
      <c r="G307" s="194"/>
      <c r="H307" s="198">
        <v>0.2</v>
      </c>
      <c r="I307" s="199"/>
      <c r="J307" s="194"/>
      <c r="K307" s="194"/>
      <c r="L307" s="200"/>
      <c r="M307" s="201"/>
      <c r="N307" s="202"/>
      <c r="O307" s="202"/>
      <c r="P307" s="202"/>
      <c r="Q307" s="202"/>
      <c r="R307" s="202"/>
      <c r="S307" s="202"/>
      <c r="T307" s="203"/>
      <c r="AT307" s="204" t="s">
        <v>146</v>
      </c>
      <c r="AU307" s="204" t="s">
        <v>86</v>
      </c>
      <c r="AV307" s="13" t="s">
        <v>86</v>
      </c>
      <c r="AW307" s="13" t="s">
        <v>37</v>
      </c>
      <c r="AX307" s="13" t="s">
        <v>84</v>
      </c>
      <c r="AY307" s="204" t="s">
        <v>135</v>
      </c>
    </row>
    <row r="308" spans="1:65" s="12" customFormat="1" ht="22.9" customHeight="1">
      <c r="B308" s="159"/>
      <c r="C308" s="160"/>
      <c r="D308" s="161" t="s">
        <v>75</v>
      </c>
      <c r="E308" s="173" t="s">
        <v>187</v>
      </c>
      <c r="F308" s="173" t="s">
        <v>483</v>
      </c>
      <c r="G308" s="160"/>
      <c r="H308" s="160"/>
      <c r="I308" s="163"/>
      <c r="J308" s="174">
        <f>BK308</f>
        <v>0</v>
      </c>
      <c r="K308" s="160"/>
      <c r="L308" s="165"/>
      <c r="M308" s="166"/>
      <c r="N308" s="167"/>
      <c r="O308" s="167"/>
      <c r="P308" s="168">
        <f>SUM(P309:P374)</f>
        <v>0</v>
      </c>
      <c r="Q308" s="167"/>
      <c r="R308" s="168">
        <f>SUM(R309:R374)</f>
        <v>10.663598</v>
      </c>
      <c r="S308" s="167"/>
      <c r="T308" s="169">
        <f>SUM(T309:T374)</f>
        <v>9.6959999999999997</v>
      </c>
      <c r="AR308" s="170" t="s">
        <v>84</v>
      </c>
      <c r="AT308" s="171" t="s">
        <v>75</v>
      </c>
      <c r="AU308" s="171" t="s">
        <v>84</v>
      </c>
      <c r="AY308" s="170" t="s">
        <v>135</v>
      </c>
      <c r="BK308" s="172">
        <f>SUM(BK309:BK374)</f>
        <v>0</v>
      </c>
    </row>
    <row r="309" spans="1:65" s="2" customFormat="1" ht="16.5" customHeight="1">
      <c r="A309" s="36"/>
      <c r="B309" s="37"/>
      <c r="C309" s="175" t="s">
        <v>484</v>
      </c>
      <c r="D309" s="175" t="s">
        <v>137</v>
      </c>
      <c r="E309" s="176" t="s">
        <v>485</v>
      </c>
      <c r="F309" s="177" t="s">
        <v>486</v>
      </c>
      <c r="G309" s="178" t="s">
        <v>321</v>
      </c>
      <c r="H309" s="179">
        <v>28</v>
      </c>
      <c r="I309" s="180"/>
      <c r="J309" s="181">
        <f>ROUND(I309*H309,2)</f>
        <v>0</v>
      </c>
      <c r="K309" s="177" t="s">
        <v>141</v>
      </c>
      <c r="L309" s="41"/>
      <c r="M309" s="182" t="s">
        <v>35</v>
      </c>
      <c r="N309" s="183" t="s">
        <v>47</v>
      </c>
      <c r="O309" s="66"/>
      <c r="P309" s="184">
        <f>O309*H309</f>
        <v>0</v>
      </c>
      <c r="Q309" s="184">
        <v>1.0000000000000001E-5</v>
      </c>
      <c r="R309" s="184">
        <f>Q309*H309</f>
        <v>2.8000000000000003E-4</v>
      </c>
      <c r="S309" s="184">
        <v>0</v>
      </c>
      <c r="T309" s="185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6" t="s">
        <v>142</v>
      </c>
      <c r="AT309" s="186" t="s">
        <v>137</v>
      </c>
      <c r="AU309" s="186" t="s">
        <v>86</v>
      </c>
      <c r="AY309" s="19" t="s">
        <v>135</v>
      </c>
      <c r="BE309" s="187">
        <f>IF(N309="základní",J309,0)</f>
        <v>0</v>
      </c>
      <c r="BF309" s="187">
        <f>IF(N309="snížená",J309,0)</f>
        <v>0</v>
      </c>
      <c r="BG309" s="187">
        <f>IF(N309="zákl. přenesená",J309,0)</f>
        <v>0</v>
      </c>
      <c r="BH309" s="187">
        <f>IF(N309="sníž. přenesená",J309,0)</f>
        <v>0</v>
      </c>
      <c r="BI309" s="187">
        <f>IF(N309="nulová",J309,0)</f>
        <v>0</v>
      </c>
      <c r="BJ309" s="19" t="s">
        <v>84</v>
      </c>
      <c r="BK309" s="187">
        <f>ROUND(I309*H309,2)</f>
        <v>0</v>
      </c>
      <c r="BL309" s="19" t="s">
        <v>142</v>
      </c>
      <c r="BM309" s="186" t="s">
        <v>487</v>
      </c>
    </row>
    <row r="310" spans="1:65" s="2" customFormat="1" ht="11.25">
      <c r="A310" s="36"/>
      <c r="B310" s="37"/>
      <c r="C310" s="38"/>
      <c r="D310" s="188" t="s">
        <v>144</v>
      </c>
      <c r="E310" s="38"/>
      <c r="F310" s="189" t="s">
        <v>488</v>
      </c>
      <c r="G310" s="38"/>
      <c r="H310" s="38"/>
      <c r="I310" s="190"/>
      <c r="J310" s="38"/>
      <c r="K310" s="38"/>
      <c r="L310" s="41"/>
      <c r="M310" s="191"/>
      <c r="N310" s="192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9" t="s">
        <v>144</v>
      </c>
      <c r="AU310" s="19" t="s">
        <v>86</v>
      </c>
    </row>
    <row r="311" spans="1:65" s="13" customFormat="1" ht="11.25">
      <c r="B311" s="193"/>
      <c r="C311" s="194"/>
      <c r="D311" s="195" t="s">
        <v>146</v>
      </c>
      <c r="E311" s="196" t="s">
        <v>35</v>
      </c>
      <c r="F311" s="197" t="s">
        <v>313</v>
      </c>
      <c r="G311" s="194"/>
      <c r="H311" s="198">
        <v>28</v>
      </c>
      <c r="I311" s="199"/>
      <c r="J311" s="194"/>
      <c r="K311" s="194"/>
      <c r="L311" s="200"/>
      <c r="M311" s="201"/>
      <c r="N311" s="202"/>
      <c r="O311" s="202"/>
      <c r="P311" s="202"/>
      <c r="Q311" s="202"/>
      <c r="R311" s="202"/>
      <c r="S311" s="202"/>
      <c r="T311" s="203"/>
      <c r="AT311" s="204" t="s">
        <v>146</v>
      </c>
      <c r="AU311" s="204" t="s">
        <v>86</v>
      </c>
      <c r="AV311" s="13" t="s">
        <v>86</v>
      </c>
      <c r="AW311" s="13" t="s">
        <v>37</v>
      </c>
      <c r="AX311" s="13" t="s">
        <v>84</v>
      </c>
      <c r="AY311" s="204" t="s">
        <v>135</v>
      </c>
    </row>
    <row r="312" spans="1:65" s="2" customFormat="1" ht="16.5" customHeight="1">
      <c r="A312" s="36"/>
      <c r="B312" s="37"/>
      <c r="C312" s="227" t="s">
        <v>489</v>
      </c>
      <c r="D312" s="227" t="s">
        <v>238</v>
      </c>
      <c r="E312" s="228" t="s">
        <v>490</v>
      </c>
      <c r="F312" s="229" t="s">
        <v>491</v>
      </c>
      <c r="G312" s="230" t="s">
        <v>321</v>
      </c>
      <c r="H312" s="231">
        <v>29.4</v>
      </c>
      <c r="I312" s="232"/>
      <c r="J312" s="233">
        <f>ROUND(I312*H312,2)</f>
        <v>0</v>
      </c>
      <c r="K312" s="229" t="s">
        <v>141</v>
      </c>
      <c r="L312" s="234"/>
      <c r="M312" s="235" t="s">
        <v>35</v>
      </c>
      <c r="N312" s="236" t="s">
        <v>47</v>
      </c>
      <c r="O312" s="66"/>
      <c r="P312" s="184">
        <f>O312*H312</f>
        <v>0</v>
      </c>
      <c r="Q312" s="184">
        <v>2.6700000000000001E-3</v>
      </c>
      <c r="R312" s="184">
        <f>Q312*H312</f>
        <v>7.8497999999999998E-2</v>
      </c>
      <c r="S312" s="184">
        <v>0</v>
      </c>
      <c r="T312" s="185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6" t="s">
        <v>187</v>
      </c>
      <c r="AT312" s="186" t="s">
        <v>238</v>
      </c>
      <c r="AU312" s="186" t="s">
        <v>86</v>
      </c>
      <c r="AY312" s="19" t="s">
        <v>135</v>
      </c>
      <c r="BE312" s="187">
        <f>IF(N312="základní",J312,0)</f>
        <v>0</v>
      </c>
      <c r="BF312" s="187">
        <f>IF(N312="snížená",J312,0)</f>
        <v>0</v>
      </c>
      <c r="BG312" s="187">
        <f>IF(N312="zákl. přenesená",J312,0)</f>
        <v>0</v>
      </c>
      <c r="BH312" s="187">
        <f>IF(N312="sníž. přenesená",J312,0)</f>
        <v>0</v>
      </c>
      <c r="BI312" s="187">
        <f>IF(N312="nulová",J312,0)</f>
        <v>0</v>
      </c>
      <c r="BJ312" s="19" t="s">
        <v>84</v>
      </c>
      <c r="BK312" s="187">
        <f>ROUND(I312*H312,2)</f>
        <v>0</v>
      </c>
      <c r="BL312" s="19" t="s">
        <v>142</v>
      </c>
      <c r="BM312" s="186" t="s">
        <v>492</v>
      </c>
    </row>
    <row r="313" spans="1:65" s="13" customFormat="1" ht="11.25">
      <c r="B313" s="193"/>
      <c r="C313" s="194"/>
      <c r="D313" s="195" t="s">
        <v>146</v>
      </c>
      <c r="E313" s="196" t="s">
        <v>35</v>
      </c>
      <c r="F313" s="197" t="s">
        <v>313</v>
      </c>
      <c r="G313" s="194"/>
      <c r="H313" s="198">
        <v>28</v>
      </c>
      <c r="I313" s="199"/>
      <c r="J313" s="194"/>
      <c r="K313" s="194"/>
      <c r="L313" s="200"/>
      <c r="M313" s="201"/>
      <c r="N313" s="202"/>
      <c r="O313" s="202"/>
      <c r="P313" s="202"/>
      <c r="Q313" s="202"/>
      <c r="R313" s="202"/>
      <c r="S313" s="202"/>
      <c r="T313" s="203"/>
      <c r="AT313" s="204" t="s">
        <v>146</v>
      </c>
      <c r="AU313" s="204" t="s">
        <v>86</v>
      </c>
      <c r="AV313" s="13" t="s">
        <v>86</v>
      </c>
      <c r="AW313" s="13" t="s">
        <v>37</v>
      </c>
      <c r="AX313" s="13" t="s">
        <v>76</v>
      </c>
      <c r="AY313" s="204" t="s">
        <v>135</v>
      </c>
    </row>
    <row r="314" spans="1:65" s="13" customFormat="1" ht="11.25">
      <c r="B314" s="193"/>
      <c r="C314" s="194"/>
      <c r="D314" s="195" t="s">
        <v>146</v>
      </c>
      <c r="E314" s="196" t="s">
        <v>35</v>
      </c>
      <c r="F314" s="197" t="s">
        <v>493</v>
      </c>
      <c r="G314" s="194"/>
      <c r="H314" s="198">
        <v>29.4</v>
      </c>
      <c r="I314" s="199"/>
      <c r="J314" s="194"/>
      <c r="K314" s="194"/>
      <c r="L314" s="200"/>
      <c r="M314" s="201"/>
      <c r="N314" s="202"/>
      <c r="O314" s="202"/>
      <c r="P314" s="202"/>
      <c r="Q314" s="202"/>
      <c r="R314" s="202"/>
      <c r="S314" s="202"/>
      <c r="T314" s="203"/>
      <c r="AT314" s="204" t="s">
        <v>146</v>
      </c>
      <c r="AU314" s="204" t="s">
        <v>86</v>
      </c>
      <c r="AV314" s="13" t="s">
        <v>86</v>
      </c>
      <c r="AW314" s="13" t="s">
        <v>37</v>
      </c>
      <c r="AX314" s="13" t="s">
        <v>84</v>
      </c>
      <c r="AY314" s="204" t="s">
        <v>135</v>
      </c>
    </row>
    <row r="315" spans="1:65" s="2" customFormat="1" ht="21.75" customHeight="1">
      <c r="A315" s="36"/>
      <c r="B315" s="37"/>
      <c r="C315" s="175" t="s">
        <v>494</v>
      </c>
      <c r="D315" s="175" t="s">
        <v>137</v>
      </c>
      <c r="E315" s="176" t="s">
        <v>495</v>
      </c>
      <c r="F315" s="177" t="s">
        <v>496</v>
      </c>
      <c r="G315" s="178" t="s">
        <v>140</v>
      </c>
      <c r="H315" s="179">
        <v>1.425</v>
      </c>
      <c r="I315" s="180"/>
      <c r="J315" s="181">
        <f>ROUND(I315*H315,2)</f>
        <v>0</v>
      </c>
      <c r="K315" s="177" t="s">
        <v>141</v>
      </c>
      <c r="L315" s="41"/>
      <c r="M315" s="182" t="s">
        <v>35</v>
      </c>
      <c r="N315" s="183" t="s">
        <v>47</v>
      </c>
      <c r="O315" s="66"/>
      <c r="P315" s="184">
        <f>O315*H315</f>
        <v>0</v>
      </c>
      <c r="Q315" s="184">
        <v>0</v>
      </c>
      <c r="R315" s="184">
        <f>Q315*H315</f>
        <v>0</v>
      </c>
      <c r="S315" s="184">
        <v>1.92</v>
      </c>
      <c r="T315" s="185">
        <f>S315*H315</f>
        <v>2.7359999999999998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6" t="s">
        <v>142</v>
      </c>
      <c r="AT315" s="186" t="s">
        <v>137</v>
      </c>
      <c r="AU315" s="186" t="s">
        <v>86</v>
      </c>
      <c r="AY315" s="19" t="s">
        <v>135</v>
      </c>
      <c r="BE315" s="187">
        <f>IF(N315="základní",J315,0)</f>
        <v>0</v>
      </c>
      <c r="BF315" s="187">
        <f>IF(N315="snížená",J315,0)</f>
        <v>0</v>
      </c>
      <c r="BG315" s="187">
        <f>IF(N315="zákl. přenesená",J315,0)</f>
        <v>0</v>
      </c>
      <c r="BH315" s="187">
        <f>IF(N315="sníž. přenesená",J315,0)</f>
        <v>0</v>
      </c>
      <c r="BI315" s="187">
        <f>IF(N315="nulová",J315,0)</f>
        <v>0</v>
      </c>
      <c r="BJ315" s="19" t="s">
        <v>84</v>
      </c>
      <c r="BK315" s="187">
        <f>ROUND(I315*H315,2)</f>
        <v>0</v>
      </c>
      <c r="BL315" s="19" t="s">
        <v>142</v>
      </c>
      <c r="BM315" s="186" t="s">
        <v>497</v>
      </c>
    </row>
    <row r="316" spans="1:65" s="2" customFormat="1" ht="11.25">
      <c r="A316" s="36"/>
      <c r="B316" s="37"/>
      <c r="C316" s="38"/>
      <c r="D316" s="188" t="s">
        <v>144</v>
      </c>
      <c r="E316" s="38"/>
      <c r="F316" s="189" t="s">
        <v>498</v>
      </c>
      <c r="G316" s="38"/>
      <c r="H316" s="38"/>
      <c r="I316" s="190"/>
      <c r="J316" s="38"/>
      <c r="K316" s="38"/>
      <c r="L316" s="41"/>
      <c r="M316" s="191"/>
      <c r="N316" s="192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144</v>
      </c>
      <c r="AU316" s="19" t="s">
        <v>86</v>
      </c>
    </row>
    <row r="317" spans="1:65" s="13" customFormat="1" ht="11.25">
      <c r="B317" s="193"/>
      <c r="C317" s="194"/>
      <c r="D317" s="195" t="s">
        <v>146</v>
      </c>
      <c r="E317" s="196" t="s">
        <v>35</v>
      </c>
      <c r="F317" s="197" t="s">
        <v>499</v>
      </c>
      <c r="G317" s="194"/>
      <c r="H317" s="198">
        <v>1.425</v>
      </c>
      <c r="I317" s="199"/>
      <c r="J317" s="194"/>
      <c r="K317" s="194"/>
      <c r="L317" s="200"/>
      <c r="M317" s="201"/>
      <c r="N317" s="202"/>
      <c r="O317" s="202"/>
      <c r="P317" s="202"/>
      <c r="Q317" s="202"/>
      <c r="R317" s="202"/>
      <c r="S317" s="202"/>
      <c r="T317" s="203"/>
      <c r="AT317" s="204" t="s">
        <v>146</v>
      </c>
      <c r="AU317" s="204" t="s">
        <v>86</v>
      </c>
      <c r="AV317" s="13" t="s">
        <v>86</v>
      </c>
      <c r="AW317" s="13" t="s">
        <v>37</v>
      </c>
      <c r="AX317" s="13" t="s">
        <v>76</v>
      </c>
      <c r="AY317" s="204" t="s">
        <v>135</v>
      </c>
    </row>
    <row r="318" spans="1:65" s="14" customFormat="1" ht="11.25">
      <c r="B318" s="205"/>
      <c r="C318" s="206"/>
      <c r="D318" s="195" t="s">
        <v>146</v>
      </c>
      <c r="E318" s="207" t="s">
        <v>35</v>
      </c>
      <c r="F318" s="208" t="s">
        <v>161</v>
      </c>
      <c r="G318" s="206"/>
      <c r="H318" s="209">
        <v>1.425</v>
      </c>
      <c r="I318" s="210"/>
      <c r="J318" s="206"/>
      <c r="K318" s="206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146</v>
      </c>
      <c r="AU318" s="215" t="s">
        <v>86</v>
      </c>
      <c r="AV318" s="14" t="s">
        <v>142</v>
      </c>
      <c r="AW318" s="14" t="s">
        <v>37</v>
      </c>
      <c r="AX318" s="14" t="s">
        <v>84</v>
      </c>
      <c r="AY318" s="215" t="s">
        <v>135</v>
      </c>
    </row>
    <row r="319" spans="1:65" s="2" customFormat="1" ht="16.5" customHeight="1">
      <c r="A319" s="36"/>
      <c r="B319" s="37"/>
      <c r="C319" s="175" t="s">
        <v>500</v>
      </c>
      <c r="D319" s="175" t="s">
        <v>137</v>
      </c>
      <c r="E319" s="176" t="s">
        <v>501</v>
      </c>
      <c r="F319" s="177" t="s">
        <v>502</v>
      </c>
      <c r="G319" s="178" t="s">
        <v>503</v>
      </c>
      <c r="H319" s="179">
        <v>4</v>
      </c>
      <c r="I319" s="180"/>
      <c r="J319" s="181">
        <f>ROUND(I319*H319,2)</f>
        <v>0</v>
      </c>
      <c r="K319" s="177" t="s">
        <v>141</v>
      </c>
      <c r="L319" s="41"/>
      <c r="M319" s="182" t="s">
        <v>35</v>
      </c>
      <c r="N319" s="183" t="s">
        <v>47</v>
      </c>
      <c r="O319" s="66"/>
      <c r="P319" s="184">
        <f>O319*H319</f>
        <v>0</v>
      </c>
      <c r="Q319" s="184">
        <v>0.12422</v>
      </c>
      <c r="R319" s="184">
        <f>Q319*H319</f>
        <v>0.49687999999999999</v>
      </c>
      <c r="S319" s="184">
        <v>0</v>
      </c>
      <c r="T319" s="185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6" t="s">
        <v>142</v>
      </c>
      <c r="AT319" s="186" t="s">
        <v>137</v>
      </c>
      <c r="AU319" s="186" t="s">
        <v>86</v>
      </c>
      <c r="AY319" s="19" t="s">
        <v>135</v>
      </c>
      <c r="BE319" s="187">
        <f>IF(N319="základní",J319,0)</f>
        <v>0</v>
      </c>
      <c r="BF319" s="187">
        <f>IF(N319="snížená",J319,0)</f>
        <v>0</v>
      </c>
      <c r="BG319" s="187">
        <f>IF(N319="zákl. přenesená",J319,0)</f>
        <v>0</v>
      </c>
      <c r="BH319" s="187">
        <f>IF(N319="sníž. přenesená",J319,0)</f>
        <v>0</v>
      </c>
      <c r="BI319" s="187">
        <f>IF(N319="nulová",J319,0)</f>
        <v>0</v>
      </c>
      <c r="BJ319" s="19" t="s">
        <v>84</v>
      </c>
      <c r="BK319" s="187">
        <f>ROUND(I319*H319,2)</f>
        <v>0</v>
      </c>
      <c r="BL319" s="19" t="s">
        <v>142</v>
      </c>
      <c r="BM319" s="186" t="s">
        <v>504</v>
      </c>
    </row>
    <row r="320" spans="1:65" s="2" customFormat="1" ht="11.25">
      <c r="A320" s="36"/>
      <c r="B320" s="37"/>
      <c r="C320" s="38"/>
      <c r="D320" s="188" t="s">
        <v>144</v>
      </c>
      <c r="E320" s="38"/>
      <c r="F320" s="189" t="s">
        <v>505</v>
      </c>
      <c r="G320" s="38"/>
      <c r="H320" s="38"/>
      <c r="I320" s="190"/>
      <c r="J320" s="38"/>
      <c r="K320" s="38"/>
      <c r="L320" s="41"/>
      <c r="M320" s="191"/>
      <c r="N320" s="192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144</v>
      </c>
      <c r="AU320" s="19" t="s">
        <v>86</v>
      </c>
    </row>
    <row r="321" spans="1:65" s="13" customFormat="1" ht="11.25">
      <c r="B321" s="193"/>
      <c r="C321" s="194"/>
      <c r="D321" s="195" t="s">
        <v>146</v>
      </c>
      <c r="E321" s="196" t="s">
        <v>35</v>
      </c>
      <c r="F321" s="197" t="s">
        <v>142</v>
      </c>
      <c r="G321" s="194"/>
      <c r="H321" s="198">
        <v>4</v>
      </c>
      <c r="I321" s="199"/>
      <c r="J321" s="194"/>
      <c r="K321" s="194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146</v>
      </c>
      <c r="AU321" s="204" t="s">
        <v>86</v>
      </c>
      <c r="AV321" s="13" t="s">
        <v>86</v>
      </c>
      <c r="AW321" s="13" t="s">
        <v>37</v>
      </c>
      <c r="AX321" s="13" t="s">
        <v>84</v>
      </c>
      <c r="AY321" s="204" t="s">
        <v>135</v>
      </c>
    </row>
    <row r="322" spans="1:65" s="2" customFormat="1" ht="16.5" customHeight="1">
      <c r="A322" s="36"/>
      <c r="B322" s="37"/>
      <c r="C322" s="227" t="s">
        <v>506</v>
      </c>
      <c r="D322" s="227" t="s">
        <v>238</v>
      </c>
      <c r="E322" s="228" t="s">
        <v>507</v>
      </c>
      <c r="F322" s="229" t="s">
        <v>508</v>
      </c>
      <c r="G322" s="230" t="s">
        <v>503</v>
      </c>
      <c r="H322" s="231">
        <v>4</v>
      </c>
      <c r="I322" s="232"/>
      <c r="J322" s="233">
        <f>ROUND(I322*H322,2)</f>
        <v>0</v>
      </c>
      <c r="K322" s="229" t="s">
        <v>141</v>
      </c>
      <c r="L322" s="234"/>
      <c r="M322" s="235" t="s">
        <v>35</v>
      </c>
      <c r="N322" s="236" t="s">
        <v>47</v>
      </c>
      <c r="O322" s="66"/>
      <c r="P322" s="184">
        <f>O322*H322</f>
        <v>0</v>
      </c>
      <c r="Q322" s="184">
        <v>6.9000000000000006E-2</v>
      </c>
      <c r="R322" s="184">
        <f>Q322*H322</f>
        <v>0.27600000000000002</v>
      </c>
      <c r="S322" s="184">
        <v>0</v>
      </c>
      <c r="T322" s="185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6" t="s">
        <v>187</v>
      </c>
      <c r="AT322" s="186" t="s">
        <v>238</v>
      </c>
      <c r="AU322" s="186" t="s">
        <v>86</v>
      </c>
      <c r="AY322" s="19" t="s">
        <v>135</v>
      </c>
      <c r="BE322" s="187">
        <f>IF(N322="základní",J322,0)</f>
        <v>0</v>
      </c>
      <c r="BF322" s="187">
        <f>IF(N322="snížená",J322,0)</f>
        <v>0</v>
      </c>
      <c r="BG322" s="187">
        <f>IF(N322="zákl. přenesená",J322,0)</f>
        <v>0</v>
      </c>
      <c r="BH322" s="187">
        <f>IF(N322="sníž. přenesená",J322,0)</f>
        <v>0</v>
      </c>
      <c r="BI322" s="187">
        <f>IF(N322="nulová",J322,0)</f>
        <v>0</v>
      </c>
      <c r="BJ322" s="19" t="s">
        <v>84</v>
      </c>
      <c r="BK322" s="187">
        <f>ROUND(I322*H322,2)</f>
        <v>0</v>
      </c>
      <c r="BL322" s="19" t="s">
        <v>142</v>
      </c>
      <c r="BM322" s="186" t="s">
        <v>509</v>
      </c>
    </row>
    <row r="323" spans="1:65" s="13" customFormat="1" ht="11.25">
      <c r="B323" s="193"/>
      <c r="C323" s="194"/>
      <c r="D323" s="195" t="s">
        <v>146</v>
      </c>
      <c r="E323" s="196" t="s">
        <v>35</v>
      </c>
      <c r="F323" s="197" t="s">
        <v>142</v>
      </c>
      <c r="G323" s="194"/>
      <c r="H323" s="198">
        <v>4</v>
      </c>
      <c r="I323" s="199"/>
      <c r="J323" s="194"/>
      <c r="K323" s="194"/>
      <c r="L323" s="200"/>
      <c r="M323" s="201"/>
      <c r="N323" s="202"/>
      <c r="O323" s="202"/>
      <c r="P323" s="202"/>
      <c r="Q323" s="202"/>
      <c r="R323" s="202"/>
      <c r="S323" s="202"/>
      <c r="T323" s="203"/>
      <c r="AT323" s="204" t="s">
        <v>146</v>
      </c>
      <c r="AU323" s="204" t="s">
        <v>86</v>
      </c>
      <c r="AV323" s="13" t="s">
        <v>86</v>
      </c>
      <c r="AW323" s="13" t="s">
        <v>37</v>
      </c>
      <c r="AX323" s="13" t="s">
        <v>84</v>
      </c>
      <c r="AY323" s="204" t="s">
        <v>135</v>
      </c>
    </row>
    <row r="324" spans="1:65" s="2" customFormat="1" ht="16.5" customHeight="1">
      <c r="A324" s="36"/>
      <c r="B324" s="37"/>
      <c r="C324" s="175" t="s">
        <v>510</v>
      </c>
      <c r="D324" s="175" t="s">
        <v>137</v>
      </c>
      <c r="E324" s="176" t="s">
        <v>511</v>
      </c>
      <c r="F324" s="177" t="s">
        <v>512</v>
      </c>
      <c r="G324" s="178" t="s">
        <v>503</v>
      </c>
      <c r="H324" s="179">
        <v>4</v>
      </c>
      <c r="I324" s="180"/>
      <c r="J324" s="181">
        <f>ROUND(I324*H324,2)</f>
        <v>0</v>
      </c>
      <c r="K324" s="177" t="s">
        <v>141</v>
      </c>
      <c r="L324" s="41"/>
      <c r="M324" s="182" t="s">
        <v>35</v>
      </c>
      <c r="N324" s="183" t="s">
        <v>47</v>
      </c>
      <c r="O324" s="66"/>
      <c r="P324" s="184">
        <f>O324*H324</f>
        <v>0</v>
      </c>
      <c r="Q324" s="184">
        <v>2.972E-2</v>
      </c>
      <c r="R324" s="184">
        <f>Q324*H324</f>
        <v>0.11888</v>
      </c>
      <c r="S324" s="184">
        <v>0</v>
      </c>
      <c r="T324" s="185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6" t="s">
        <v>142</v>
      </c>
      <c r="AT324" s="186" t="s">
        <v>137</v>
      </c>
      <c r="AU324" s="186" t="s">
        <v>86</v>
      </c>
      <c r="AY324" s="19" t="s">
        <v>135</v>
      </c>
      <c r="BE324" s="187">
        <f>IF(N324="základní",J324,0)</f>
        <v>0</v>
      </c>
      <c r="BF324" s="187">
        <f>IF(N324="snížená",J324,0)</f>
        <v>0</v>
      </c>
      <c r="BG324" s="187">
        <f>IF(N324="zákl. přenesená",J324,0)</f>
        <v>0</v>
      </c>
      <c r="BH324" s="187">
        <f>IF(N324="sníž. přenesená",J324,0)</f>
        <v>0</v>
      </c>
      <c r="BI324" s="187">
        <f>IF(N324="nulová",J324,0)</f>
        <v>0</v>
      </c>
      <c r="BJ324" s="19" t="s">
        <v>84</v>
      </c>
      <c r="BK324" s="187">
        <f>ROUND(I324*H324,2)</f>
        <v>0</v>
      </c>
      <c r="BL324" s="19" t="s">
        <v>142</v>
      </c>
      <c r="BM324" s="186" t="s">
        <v>513</v>
      </c>
    </row>
    <row r="325" spans="1:65" s="2" customFormat="1" ht="11.25">
      <c r="A325" s="36"/>
      <c r="B325" s="37"/>
      <c r="C325" s="38"/>
      <c r="D325" s="188" t="s">
        <v>144</v>
      </c>
      <c r="E325" s="38"/>
      <c r="F325" s="189" t="s">
        <v>514</v>
      </c>
      <c r="G325" s="38"/>
      <c r="H325" s="38"/>
      <c r="I325" s="190"/>
      <c r="J325" s="38"/>
      <c r="K325" s="38"/>
      <c r="L325" s="41"/>
      <c r="M325" s="191"/>
      <c r="N325" s="192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144</v>
      </c>
      <c r="AU325" s="19" t="s">
        <v>86</v>
      </c>
    </row>
    <row r="326" spans="1:65" s="13" customFormat="1" ht="11.25">
      <c r="B326" s="193"/>
      <c r="C326" s="194"/>
      <c r="D326" s="195" t="s">
        <v>146</v>
      </c>
      <c r="E326" s="196" t="s">
        <v>35</v>
      </c>
      <c r="F326" s="197" t="s">
        <v>142</v>
      </c>
      <c r="G326" s="194"/>
      <c r="H326" s="198">
        <v>4</v>
      </c>
      <c r="I326" s="199"/>
      <c r="J326" s="194"/>
      <c r="K326" s="194"/>
      <c r="L326" s="200"/>
      <c r="M326" s="201"/>
      <c r="N326" s="202"/>
      <c r="O326" s="202"/>
      <c r="P326" s="202"/>
      <c r="Q326" s="202"/>
      <c r="R326" s="202"/>
      <c r="S326" s="202"/>
      <c r="T326" s="203"/>
      <c r="AT326" s="204" t="s">
        <v>146</v>
      </c>
      <c r="AU326" s="204" t="s">
        <v>86</v>
      </c>
      <c r="AV326" s="13" t="s">
        <v>86</v>
      </c>
      <c r="AW326" s="13" t="s">
        <v>37</v>
      </c>
      <c r="AX326" s="13" t="s">
        <v>84</v>
      </c>
      <c r="AY326" s="204" t="s">
        <v>135</v>
      </c>
    </row>
    <row r="327" spans="1:65" s="2" customFormat="1" ht="16.5" customHeight="1">
      <c r="A327" s="36"/>
      <c r="B327" s="37"/>
      <c r="C327" s="227" t="s">
        <v>515</v>
      </c>
      <c r="D327" s="227" t="s">
        <v>238</v>
      </c>
      <c r="E327" s="228" t="s">
        <v>516</v>
      </c>
      <c r="F327" s="229" t="s">
        <v>517</v>
      </c>
      <c r="G327" s="230" t="s">
        <v>503</v>
      </c>
      <c r="H327" s="231">
        <v>4</v>
      </c>
      <c r="I327" s="232"/>
      <c r="J327" s="233">
        <f>ROUND(I327*H327,2)</f>
        <v>0</v>
      </c>
      <c r="K327" s="229" t="s">
        <v>141</v>
      </c>
      <c r="L327" s="234"/>
      <c r="M327" s="235" t="s">
        <v>35</v>
      </c>
      <c r="N327" s="236" t="s">
        <v>47</v>
      </c>
      <c r="O327" s="66"/>
      <c r="P327" s="184">
        <f>O327*H327</f>
        <v>0</v>
      </c>
      <c r="Q327" s="184">
        <v>0.111</v>
      </c>
      <c r="R327" s="184">
        <f>Q327*H327</f>
        <v>0.44400000000000001</v>
      </c>
      <c r="S327" s="184">
        <v>0</v>
      </c>
      <c r="T327" s="185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6" t="s">
        <v>187</v>
      </c>
      <c r="AT327" s="186" t="s">
        <v>238</v>
      </c>
      <c r="AU327" s="186" t="s">
        <v>86</v>
      </c>
      <c r="AY327" s="19" t="s">
        <v>135</v>
      </c>
      <c r="BE327" s="187">
        <f>IF(N327="základní",J327,0)</f>
        <v>0</v>
      </c>
      <c r="BF327" s="187">
        <f>IF(N327="snížená",J327,0)</f>
        <v>0</v>
      </c>
      <c r="BG327" s="187">
        <f>IF(N327="zákl. přenesená",J327,0)</f>
        <v>0</v>
      </c>
      <c r="BH327" s="187">
        <f>IF(N327="sníž. přenesená",J327,0)</f>
        <v>0</v>
      </c>
      <c r="BI327" s="187">
        <f>IF(N327="nulová",J327,0)</f>
        <v>0</v>
      </c>
      <c r="BJ327" s="19" t="s">
        <v>84</v>
      </c>
      <c r="BK327" s="187">
        <f>ROUND(I327*H327,2)</f>
        <v>0</v>
      </c>
      <c r="BL327" s="19" t="s">
        <v>142</v>
      </c>
      <c r="BM327" s="186" t="s">
        <v>518</v>
      </c>
    </row>
    <row r="328" spans="1:65" s="13" customFormat="1" ht="11.25">
      <c r="B328" s="193"/>
      <c r="C328" s="194"/>
      <c r="D328" s="195" t="s">
        <v>146</v>
      </c>
      <c r="E328" s="196" t="s">
        <v>35</v>
      </c>
      <c r="F328" s="197" t="s">
        <v>142</v>
      </c>
      <c r="G328" s="194"/>
      <c r="H328" s="198">
        <v>4</v>
      </c>
      <c r="I328" s="199"/>
      <c r="J328" s="194"/>
      <c r="K328" s="194"/>
      <c r="L328" s="200"/>
      <c r="M328" s="201"/>
      <c r="N328" s="202"/>
      <c r="O328" s="202"/>
      <c r="P328" s="202"/>
      <c r="Q328" s="202"/>
      <c r="R328" s="202"/>
      <c r="S328" s="202"/>
      <c r="T328" s="203"/>
      <c r="AT328" s="204" t="s">
        <v>146</v>
      </c>
      <c r="AU328" s="204" t="s">
        <v>86</v>
      </c>
      <c r="AV328" s="13" t="s">
        <v>86</v>
      </c>
      <c r="AW328" s="13" t="s">
        <v>37</v>
      </c>
      <c r="AX328" s="13" t="s">
        <v>84</v>
      </c>
      <c r="AY328" s="204" t="s">
        <v>135</v>
      </c>
    </row>
    <row r="329" spans="1:65" s="2" customFormat="1" ht="16.5" customHeight="1">
      <c r="A329" s="36"/>
      <c r="B329" s="37"/>
      <c r="C329" s="175" t="s">
        <v>519</v>
      </c>
      <c r="D329" s="175" t="s">
        <v>137</v>
      </c>
      <c r="E329" s="176" t="s">
        <v>520</v>
      </c>
      <c r="F329" s="177" t="s">
        <v>521</v>
      </c>
      <c r="G329" s="178" t="s">
        <v>503</v>
      </c>
      <c r="H329" s="179">
        <v>4</v>
      </c>
      <c r="I329" s="180"/>
      <c r="J329" s="181">
        <f>ROUND(I329*H329,2)</f>
        <v>0</v>
      </c>
      <c r="K329" s="177" t="s">
        <v>141</v>
      </c>
      <c r="L329" s="41"/>
      <c r="M329" s="182" t="s">
        <v>35</v>
      </c>
      <c r="N329" s="183" t="s">
        <v>47</v>
      </c>
      <c r="O329" s="66"/>
      <c r="P329" s="184">
        <f>O329*H329</f>
        <v>0</v>
      </c>
      <c r="Q329" s="184">
        <v>2.972E-2</v>
      </c>
      <c r="R329" s="184">
        <f>Q329*H329</f>
        <v>0.11888</v>
      </c>
      <c r="S329" s="184">
        <v>0</v>
      </c>
      <c r="T329" s="185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86" t="s">
        <v>142</v>
      </c>
      <c r="AT329" s="186" t="s">
        <v>137</v>
      </c>
      <c r="AU329" s="186" t="s">
        <v>86</v>
      </c>
      <c r="AY329" s="19" t="s">
        <v>135</v>
      </c>
      <c r="BE329" s="187">
        <f>IF(N329="základní",J329,0)</f>
        <v>0</v>
      </c>
      <c r="BF329" s="187">
        <f>IF(N329="snížená",J329,0)</f>
        <v>0</v>
      </c>
      <c r="BG329" s="187">
        <f>IF(N329="zákl. přenesená",J329,0)</f>
        <v>0</v>
      </c>
      <c r="BH329" s="187">
        <f>IF(N329="sníž. přenesená",J329,0)</f>
        <v>0</v>
      </c>
      <c r="BI329" s="187">
        <f>IF(N329="nulová",J329,0)</f>
        <v>0</v>
      </c>
      <c r="BJ329" s="19" t="s">
        <v>84</v>
      </c>
      <c r="BK329" s="187">
        <f>ROUND(I329*H329,2)</f>
        <v>0</v>
      </c>
      <c r="BL329" s="19" t="s">
        <v>142</v>
      </c>
      <c r="BM329" s="186" t="s">
        <v>522</v>
      </c>
    </row>
    <row r="330" spans="1:65" s="2" customFormat="1" ht="11.25">
      <c r="A330" s="36"/>
      <c r="B330" s="37"/>
      <c r="C330" s="38"/>
      <c r="D330" s="188" t="s">
        <v>144</v>
      </c>
      <c r="E330" s="38"/>
      <c r="F330" s="189" t="s">
        <v>523</v>
      </c>
      <c r="G330" s="38"/>
      <c r="H330" s="38"/>
      <c r="I330" s="190"/>
      <c r="J330" s="38"/>
      <c r="K330" s="38"/>
      <c r="L330" s="41"/>
      <c r="M330" s="191"/>
      <c r="N330" s="192"/>
      <c r="O330" s="66"/>
      <c r="P330" s="66"/>
      <c r="Q330" s="66"/>
      <c r="R330" s="66"/>
      <c r="S330" s="66"/>
      <c r="T330" s="67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9" t="s">
        <v>144</v>
      </c>
      <c r="AU330" s="19" t="s">
        <v>86</v>
      </c>
    </row>
    <row r="331" spans="1:65" s="13" customFormat="1" ht="11.25">
      <c r="B331" s="193"/>
      <c r="C331" s="194"/>
      <c r="D331" s="195" t="s">
        <v>146</v>
      </c>
      <c r="E331" s="196" t="s">
        <v>35</v>
      </c>
      <c r="F331" s="197" t="s">
        <v>142</v>
      </c>
      <c r="G331" s="194"/>
      <c r="H331" s="198">
        <v>4</v>
      </c>
      <c r="I331" s="199"/>
      <c r="J331" s="194"/>
      <c r="K331" s="194"/>
      <c r="L331" s="200"/>
      <c r="M331" s="201"/>
      <c r="N331" s="202"/>
      <c r="O331" s="202"/>
      <c r="P331" s="202"/>
      <c r="Q331" s="202"/>
      <c r="R331" s="202"/>
      <c r="S331" s="202"/>
      <c r="T331" s="203"/>
      <c r="AT331" s="204" t="s">
        <v>146</v>
      </c>
      <c r="AU331" s="204" t="s">
        <v>86</v>
      </c>
      <c r="AV331" s="13" t="s">
        <v>86</v>
      </c>
      <c r="AW331" s="13" t="s">
        <v>37</v>
      </c>
      <c r="AX331" s="13" t="s">
        <v>84</v>
      </c>
      <c r="AY331" s="204" t="s">
        <v>135</v>
      </c>
    </row>
    <row r="332" spans="1:65" s="2" customFormat="1" ht="16.5" customHeight="1">
      <c r="A332" s="36"/>
      <c r="B332" s="37"/>
      <c r="C332" s="227" t="s">
        <v>524</v>
      </c>
      <c r="D332" s="227" t="s">
        <v>238</v>
      </c>
      <c r="E332" s="228" t="s">
        <v>525</v>
      </c>
      <c r="F332" s="229" t="s">
        <v>526</v>
      </c>
      <c r="G332" s="230" t="s">
        <v>503</v>
      </c>
      <c r="H332" s="231">
        <v>4</v>
      </c>
      <c r="I332" s="232"/>
      <c r="J332" s="233">
        <f>ROUND(I332*H332,2)</f>
        <v>0</v>
      </c>
      <c r="K332" s="229" t="s">
        <v>141</v>
      </c>
      <c r="L332" s="234"/>
      <c r="M332" s="235" t="s">
        <v>35</v>
      </c>
      <c r="N332" s="236" t="s">
        <v>47</v>
      </c>
      <c r="O332" s="66"/>
      <c r="P332" s="184">
        <f>O332*H332</f>
        <v>0</v>
      </c>
      <c r="Q332" s="184">
        <v>5.7000000000000002E-2</v>
      </c>
      <c r="R332" s="184">
        <f>Q332*H332</f>
        <v>0.22800000000000001</v>
      </c>
      <c r="S332" s="184">
        <v>0</v>
      </c>
      <c r="T332" s="185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6" t="s">
        <v>187</v>
      </c>
      <c r="AT332" s="186" t="s">
        <v>238</v>
      </c>
      <c r="AU332" s="186" t="s">
        <v>86</v>
      </c>
      <c r="AY332" s="19" t="s">
        <v>135</v>
      </c>
      <c r="BE332" s="187">
        <f>IF(N332="základní",J332,0)</f>
        <v>0</v>
      </c>
      <c r="BF332" s="187">
        <f>IF(N332="snížená",J332,0)</f>
        <v>0</v>
      </c>
      <c r="BG332" s="187">
        <f>IF(N332="zákl. přenesená",J332,0)</f>
        <v>0</v>
      </c>
      <c r="BH332" s="187">
        <f>IF(N332="sníž. přenesená",J332,0)</f>
        <v>0</v>
      </c>
      <c r="BI332" s="187">
        <f>IF(N332="nulová",J332,0)</f>
        <v>0</v>
      </c>
      <c r="BJ332" s="19" t="s">
        <v>84</v>
      </c>
      <c r="BK332" s="187">
        <f>ROUND(I332*H332,2)</f>
        <v>0</v>
      </c>
      <c r="BL332" s="19" t="s">
        <v>142</v>
      </c>
      <c r="BM332" s="186" t="s">
        <v>527</v>
      </c>
    </row>
    <row r="333" spans="1:65" s="13" customFormat="1" ht="11.25">
      <c r="B333" s="193"/>
      <c r="C333" s="194"/>
      <c r="D333" s="195" t="s">
        <v>146</v>
      </c>
      <c r="E333" s="196" t="s">
        <v>35</v>
      </c>
      <c r="F333" s="197" t="s">
        <v>142</v>
      </c>
      <c r="G333" s="194"/>
      <c r="H333" s="198">
        <v>4</v>
      </c>
      <c r="I333" s="199"/>
      <c r="J333" s="194"/>
      <c r="K333" s="194"/>
      <c r="L333" s="200"/>
      <c r="M333" s="201"/>
      <c r="N333" s="202"/>
      <c r="O333" s="202"/>
      <c r="P333" s="202"/>
      <c r="Q333" s="202"/>
      <c r="R333" s="202"/>
      <c r="S333" s="202"/>
      <c r="T333" s="203"/>
      <c r="AT333" s="204" t="s">
        <v>146</v>
      </c>
      <c r="AU333" s="204" t="s">
        <v>86</v>
      </c>
      <c r="AV333" s="13" t="s">
        <v>86</v>
      </c>
      <c r="AW333" s="13" t="s">
        <v>37</v>
      </c>
      <c r="AX333" s="13" t="s">
        <v>84</v>
      </c>
      <c r="AY333" s="204" t="s">
        <v>135</v>
      </c>
    </row>
    <row r="334" spans="1:65" s="2" customFormat="1" ht="16.5" customHeight="1">
      <c r="A334" s="36"/>
      <c r="B334" s="37"/>
      <c r="C334" s="175" t="s">
        <v>528</v>
      </c>
      <c r="D334" s="175" t="s">
        <v>137</v>
      </c>
      <c r="E334" s="176" t="s">
        <v>529</v>
      </c>
      <c r="F334" s="177" t="s">
        <v>530</v>
      </c>
      <c r="G334" s="178" t="s">
        <v>503</v>
      </c>
      <c r="H334" s="179">
        <v>4</v>
      </c>
      <c r="I334" s="180"/>
      <c r="J334" s="181">
        <f>ROUND(I334*H334,2)</f>
        <v>0</v>
      </c>
      <c r="K334" s="177" t="s">
        <v>141</v>
      </c>
      <c r="L334" s="41"/>
      <c r="M334" s="182" t="s">
        <v>35</v>
      </c>
      <c r="N334" s="183" t="s">
        <v>47</v>
      </c>
      <c r="O334" s="66"/>
      <c r="P334" s="184">
        <f>O334*H334</f>
        <v>0</v>
      </c>
      <c r="Q334" s="184">
        <v>2.972E-2</v>
      </c>
      <c r="R334" s="184">
        <f>Q334*H334</f>
        <v>0.11888</v>
      </c>
      <c r="S334" s="184">
        <v>0</v>
      </c>
      <c r="T334" s="185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6" t="s">
        <v>142</v>
      </c>
      <c r="AT334" s="186" t="s">
        <v>137</v>
      </c>
      <c r="AU334" s="186" t="s">
        <v>86</v>
      </c>
      <c r="AY334" s="19" t="s">
        <v>135</v>
      </c>
      <c r="BE334" s="187">
        <f>IF(N334="základní",J334,0)</f>
        <v>0</v>
      </c>
      <c r="BF334" s="187">
        <f>IF(N334="snížená",J334,0)</f>
        <v>0</v>
      </c>
      <c r="BG334" s="187">
        <f>IF(N334="zákl. přenesená",J334,0)</f>
        <v>0</v>
      </c>
      <c r="BH334" s="187">
        <f>IF(N334="sníž. přenesená",J334,0)</f>
        <v>0</v>
      </c>
      <c r="BI334" s="187">
        <f>IF(N334="nulová",J334,0)</f>
        <v>0</v>
      </c>
      <c r="BJ334" s="19" t="s">
        <v>84</v>
      </c>
      <c r="BK334" s="187">
        <f>ROUND(I334*H334,2)</f>
        <v>0</v>
      </c>
      <c r="BL334" s="19" t="s">
        <v>142</v>
      </c>
      <c r="BM334" s="186" t="s">
        <v>531</v>
      </c>
    </row>
    <row r="335" spans="1:65" s="2" customFormat="1" ht="11.25">
      <c r="A335" s="36"/>
      <c r="B335" s="37"/>
      <c r="C335" s="38"/>
      <c r="D335" s="188" t="s">
        <v>144</v>
      </c>
      <c r="E335" s="38"/>
      <c r="F335" s="189" t="s">
        <v>532</v>
      </c>
      <c r="G335" s="38"/>
      <c r="H335" s="38"/>
      <c r="I335" s="190"/>
      <c r="J335" s="38"/>
      <c r="K335" s="38"/>
      <c r="L335" s="41"/>
      <c r="M335" s="191"/>
      <c r="N335" s="192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144</v>
      </c>
      <c r="AU335" s="19" t="s">
        <v>86</v>
      </c>
    </row>
    <row r="336" spans="1:65" s="13" customFormat="1" ht="11.25">
      <c r="B336" s="193"/>
      <c r="C336" s="194"/>
      <c r="D336" s="195" t="s">
        <v>146</v>
      </c>
      <c r="E336" s="196" t="s">
        <v>35</v>
      </c>
      <c r="F336" s="197" t="s">
        <v>142</v>
      </c>
      <c r="G336" s="194"/>
      <c r="H336" s="198">
        <v>4</v>
      </c>
      <c r="I336" s="199"/>
      <c r="J336" s="194"/>
      <c r="K336" s="194"/>
      <c r="L336" s="200"/>
      <c r="M336" s="201"/>
      <c r="N336" s="202"/>
      <c r="O336" s="202"/>
      <c r="P336" s="202"/>
      <c r="Q336" s="202"/>
      <c r="R336" s="202"/>
      <c r="S336" s="202"/>
      <c r="T336" s="203"/>
      <c r="AT336" s="204" t="s">
        <v>146</v>
      </c>
      <c r="AU336" s="204" t="s">
        <v>86</v>
      </c>
      <c r="AV336" s="13" t="s">
        <v>86</v>
      </c>
      <c r="AW336" s="13" t="s">
        <v>37</v>
      </c>
      <c r="AX336" s="13" t="s">
        <v>84</v>
      </c>
      <c r="AY336" s="204" t="s">
        <v>135</v>
      </c>
    </row>
    <row r="337" spans="1:65" s="2" customFormat="1" ht="16.5" customHeight="1">
      <c r="A337" s="36"/>
      <c r="B337" s="37"/>
      <c r="C337" s="227" t="s">
        <v>533</v>
      </c>
      <c r="D337" s="227" t="s">
        <v>238</v>
      </c>
      <c r="E337" s="228" t="s">
        <v>534</v>
      </c>
      <c r="F337" s="229" t="s">
        <v>535</v>
      </c>
      <c r="G337" s="230" t="s">
        <v>503</v>
      </c>
      <c r="H337" s="231">
        <v>4</v>
      </c>
      <c r="I337" s="232"/>
      <c r="J337" s="233">
        <f>ROUND(I337*H337,2)</f>
        <v>0</v>
      </c>
      <c r="K337" s="229" t="s">
        <v>141</v>
      </c>
      <c r="L337" s="234"/>
      <c r="M337" s="235" t="s">
        <v>35</v>
      </c>
      <c r="N337" s="236" t="s">
        <v>47</v>
      </c>
      <c r="O337" s="66"/>
      <c r="P337" s="184">
        <f>O337*H337</f>
        <v>0</v>
      </c>
      <c r="Q337" s="184">
        <v>0.29799999999999999</v>
      </c>
      <c r="R337" s="184">
        <f>Q337*H337</f>
        <v>1.1919999999999999</v>
      </c>
      <c r="S337" s="184">
        <v>0</v>
      </c>
      <c r="T337" s="185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6" t="s">
        <v>187</v>
      </c>
      <c r="AT337" s="186" t="s">
        <v>238</v>
      </c>
      <c r="AU337" s="186" t="s">
        <v>86</v>
      </c>
      <c r="AY337" s="19" t="s">
        <v>135</v>
      </c>
      <c r="BE337" s="187">
        <f>IF(N337="základní",J337,0)</f>
        <v>0</v>
      </c>
      <c r="BF337" s="187">
        <f>IF(N337="snížená",J337,0)</f>
        <v>0</v>
      </c>
      <c r="BG337" s="187">
        <f>IF(N337="zákl. přenesená",J337,0)</f>
        <v>0</v>
      </c>
      <c r="BH337" s="187">
        <f>IF(N337="sníž. přenesená",J337,0)</f>
        <v>0</v>
      </c>
      <c r="BI337" s="187">
        <f>IF(N337="nulová",J337,0)</f>
        <v>0</v>
      </c>
      <c r="BJ337" s="19" t="s">
        <v>84</v>
      </c>
      <c r="BK337" s="187">
        <f>ROUND(I337*H337,2)</f>
        <v>0</v>
      </c>
      <c r="BL337" s="19" t="s">
        <v>142</v>
      </c>
      <c r="BM337" s="186" t="s">
        <v>536</v>
      </c>
    </row>
    <row r="338" spans="1:65" s="13" customFormat="1" ht="11.25">
      <c r="B338" s="193"/>
      <c r="C338" s="194"/>
      <c r="D338" s="195" t="s">
        <v>146</v>
      </c>
      <c r="E338" s="196" t="s">
        <v>35</v>
      </c>
      <c r="F338" s="197" t="s">
        <v>142</v>
      </c>
      <c r="G338" s="194"/>
      <c r="H338" s="198">
        <v>4</v>
      </c>
      <c r="I338" s="199"/>
      <c r="J338" s="194"/>
      <c r="K338" s="194"/>
      <c r="L338" s="200"/>
      <c r="M338" s="201"/>
      <c r="N338" s="202"/>
      <c r="O338" s="202"/>
      <c r="P338" s="202"/>
      <c r="Q338" s="202"/>
      <c r="R338" s="202"/>
      <c r="S338" s="202"/>
      <c r="T338" s="203"/>
      <c r="AT338" s="204" t="s">
        <v>146</v>
      </c>
      <c r="AU338" s="204" t="s">
        <v>86</v>
      </c>
      <c r="AV338" s="13" t="s">
        <v>86</v>
      </c>
      <c r="AW338" s="13" t="s">
        <v>37</v>
      </c>
      <c r="AX338" s="13" t="s">
        <v>84</v>
      </c>
      <c r="AY338" s="204" t="s">
        <v>135</v>
      </c>
    </row>
    <row r="339" spans="1:65" s="2" customFormat="1" ht="24.2" customHeight="1">
      <c r="A339" s="36"/>
      <c r="B339" s="37"/>
      <c r="C339" s="175" t="s">
        <v>537</v>
      </c>
      <c r="D339" s="175" t="s">
        <v>137</v>
      </c>
      <c r="E339" s="176" t="s">
        <v>538</v>
      </c>
      <c r="F339" s="177" t="s">
        <v>539</v>
      </c>
      <c r="G339" s="178" t="s">
        <v>503</v>
      </c>
      <c r="H339" s="179">
        <v>8</v>
      </c>
      <c r="I339" s="180"/>
      <c r="J339" s="181">
        <f>ROUND(I339*H339,2)</f>
        <v>0</v>
      </c>
      <c r="K339" s="177" t="s">
        <v>141</v>
      </c>
      <c r="L339" s="41"/>
      <c r="M339" s="182" t="s">
        <v>35</v>
      </c>
      <c r="N339" s="183" t="s">
        <v>47</v>
      </c>
      <c r="O339" s="66"/>
      <c r="P339" s="184">
        <f>O339*H339</f>
        <v>0</v>
      </c>
      <c r="Q339" s="184">
        <v>0.62248000000000003</v>
      </c>
      <c r="R339" s="184">
        <f>Q339*H339</f>
        <v>4.9798400000000003</v>
      </c>
      <c r="S339" s="184">
        <v>0.62</v>
      </c>
      <c r="T339" s="185">
        <f>S339*H339</f>
        <v>4.96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186" t="s">
        <v>142</v>
      </c>
      <c r="AT339" s="186" t="s">
        <v>137</v>
      </c>
      <c r="AU339" s="186" t="s">
        <v>86</v>
      </c>
      <c r="AY339" s="19" t="s">
        <v>135</v>
      </c>
      <c r="BE339" s="187">
        <f>IF(N339="základní",J339,0)</f>
        <v>0</v>
      </c>
      <c r="BF339" s="187">
        <f>IF(N339="snížená",J339,0)</f>
        <v>0</v>
      </c>
      <c r="BG339" s="187">
        <f>IF(N339="zákl. přenesená",J339,0)</f>
        <v>0</v>
      </c>
      <c r="BH339" s="187">
        <f>IF(N339="sníž. přenesená",J339,0)</f>
        <v>0</v>
      </c>
      <c r="BI339" s="187">
        <f>IF(N339="nulová",J339,0)</f>
        <v>0</v>
      </c>
      <c r="BJ339" s="19" t="s">
        <v>84</v>
      </c>
      <c r="BK339" s="187">
        <f>ROUND(I339*H339,2)</f>
        <v>0</v>
      </c>
      <c r="BL339" s="19" t="s">
        <v>142</v>
      </c>
      <c r="BM339" s="186" t="s">
        <v>540</v>
      </c>
    </row>
    <row r="340" spans="1:65" s="2" customFormat="1" ht="11.25">
      <c r="A340" s="36"/>
      <c r="B340" s="37"/>
      <c r="C340" s="38"/>
      <c r="D340" s="188" t="s">
        <v>144</v>
      </c>
      <c r="E340" s="38"/>
      <c r="F340" s="189" t="s">
        <v>541</v>
      </c>
      <c r="G340" s="38"/>
      <c r="H340" s="38"/>
      <c r="I340" s="190"/>
      <c r="J340" s="38"/>
      <c r="K340" s="38"/>
      <c r="L340" s="41"/>
      <c r="M340" s="191"/>
      <c r="N340" s="192"/>
      <c r="O340" s="66"/>
      <c r="P340" s="66"/>
      <c r="Q340" s="66"/>
      <c r="R340" s="66"/>
      <c r="S340" s="66"/>
      <c r="T340" s="67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9" t="s">
        <v>144</v>
      </c>
      <c r="AU340" s="19" t="s">
        <v>86</v>
      </c>
    </row>
    <row r="341" spans="1:65" s="13" customFormat="1" ht="11.25">
      <c r="B341" s="193"/>
      <c r="C341" s="194"/>
      <c r="D341" s="195" t="s">
        <v>146</v>
      </c>
      <c r="E341" s="196" t="s">
        <v>35</v>
      </c>
      <c r="F341" s="197" t="s">
        <v>542</v>
      </c>
      <c r="G341" s="194"/>
      <c r="H341" s="198">
        <v>8</v>
      </c>
      <c r="I341" s="199"/>
      <c r="J341" s="194"/>
      <c r="K341" s="194"/>
      <c r="L341" s="200"/>
      <c r="M341" s="201"/>
      <c r="N341" s="202"/>
      <c r="O341" s="202"/>
      <c r="P341" s="202"/>
      <c r="Q341" s="202"/>
      <c r="R341" s="202"/>
      <c r="S341" s="202"/>
      <c r="T341" s="203"/>
      <c r="AT341" s="204" t="s">
        <v>146</v>
      </c>
      <c r="AU341" s="204" t="s">
        <v>86</v>
      </c>
      <c r="AV341" s="13" t="s">
        <v>86</v>
      </c>
      <c r="AW341" s="13" t="s">
        <v>37</v>
      </c>
      <c r="AX341" s="13" t="s">
        <v>76</v>
      </c>
      <c r="AY341" s="204" t="s">
        <v>135</v>
      </c>
    </row>
    <row r="342" spans="1:65" s="14" customFormat="1" ht="11.25">
      <c r="B342" s="205"/>
      <c r="C342" s="206"/>
      <c r="D342" s="195" t="s">
        <v>146</v>
      </c>
      <c r="E342" s="207" t="s">
        <v>35</v>
      </c>
      <c r="F342" s="208" t="s">
        <v>161</v>
      </c>
      <c r="G342" s="206"/>
      <c r="H342" s="209">
        <v>8</v>
      </c>
      <c r="I342" s="210"/>
      <c r="J342" s="206"/>
      <c r="K342" s="206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146</v>
      </c>
      <c r="AU342" s="215" t="s">
        <v>86</v>
      </c>
      <c r="AV342" s="14" t="s">
        <v>142</v>
      </c>
      <c r="AW342" s="14" t="s">
        <v>37</v>
      </c>
      <c r="AX342" s="14" t="s">
        <v>84</v>
      </c>
      <c r="AY342" s="215" t="s">
        <v>135</v>
      </c>
    </row>
    <row r="343" spans="1:65" s="2" customFormat="1" ht="16.5" customHeight="1">
      <c r="A343" s="36"/>
      <c r="B343" s="37"/>
      <c r="C343" s="175" t="s">
        <v>543</v>
      </c>
      <c r="D343" s="175" t="s">
        <v>137</v>
      </c>
      <c r="E343" s="176" t="s">
        <v>544</v>
      </c>
      <c r="F343" s="177" t="s">
        <v>545</v>
      </c>
      <c r="G343" s="178" t="s">
        <v>503</v>
      </c>
      <c r="H343" s="179">
        <v>14</v>
      </c>
      <c r="I343" s="180"/>
      <c r="J343" s="181">
        <f>ROUND(I343*H343,2)</f>
        <v>0</v>
      </c>
      <c r="K343" s="177" t="s">
        <v>141</v>
      </c>
      <c r="L343" s="41"/>
      <c r="M343" s="182" t="s">
        <v>35</v>
      </c>
      <c r="N343" s="183" t="s">
        <v>47</v>
      </c>
      <c r="O343" s="66"/>
      <c r="P343" s="184">
        <f>O343*H343</f>
        <v>0</v>
      </c>
      <c r="Q343" s="184">
        <v>0.10037</v>
      </c>
      <c r="R343" s="184">
        <f>Q343*H343</f>
        <v>1.4051800000000001</v>
      </c>
      <c r="S343" s="184">
        <v>0.1</v>
      </c>
      <c r="T343" s="185">
        <f>S343*H343</f>
        <v>1.4000000000000001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6" t="s">
        <v>142</v>
      </c>
      <c r="AT343" s="186" t="s">
        <v>137</v>
      </c>
      <c r="AU343" s="186" t="s">
        <v>86</v>
      </c>
      <c r="AY343" s="19" t="s">
        <v>135</v>
      </c>
      <c r="BE343" s="187">
        <f>IF(N343="základní",J343,0)</f>
        <v>0</v>
      </c>
      <c r="BF343" s="187">
        <f>IF(N343="snížená",J343,0)</f>
        <v>0</v>
      </c>
      <c r="BG343" s="187">
        <f>IF(N343="zákl. přenesená",J343,0)</f>
        <v>0</v>
      </c>
      <c r="BH343" s="187">
        <f>IF(N343="sníž. přenesená",J343,0)</f>
        <v>0</v>
      </c>
      <c r="BI343" s="187">
        <f>IF(N343="nulová",J343,0)</f>
        <v>0</v>
      </c>
      <c r="BJ343" s="19" t="s">
        <v>84</v>
      </c>
      <c r="BK343" s="187">
        <f>ROUND(I343*H343,2)</f>
        <v>0</v>
      </c>
      <c r="BL343" s="19" t="s">
        <v>142</v>
      </c>
      <c r="BM343" s="186" t="s">
        <v>546</v>
      </c>
    </row>
    <row r="344" spans="1:65" s="2" customFormat="1" ht="11.25">
      <c r="A344" s="36"/>
      <c r="B344" s="37"/>
      <c r="C344" s="38"/>
      <c r="D344" s="188" t="s">
        <v>144</v>
      </c>
      <c r="E344" s="38"/>
      <c r="F344" s="189" t="s">
        <v>547</v>
      </c>
      <c r="G344" s="38"/>
      <c r="H344" s="38"/>
      <c r="I344" s="190"/>
      <c r="J344" s="38"/>
      <c r="K344" s="38"/>
      <c r="L344" s="41"/>
      <c r="M344" s="191"/>
      <c r="N344" s="192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144</v>
      </c>
      <c r="AU344" s="19" t="s">
        <v>86</v>
      </c>
    </row>
    <row r="345" spans="1:65" s="13" customFormat="1" ht="11.25">
      <c r="B345" s="193"/>
      <c r="C345" s="194"/>
      <c r="D345" s="195" t="s">
        <v>146</v>
      </c>
      <c r="E345" s="196" t="s">
        <v>35</v>
      </c>
      <c r="F345" s="197" t="s">
        <v>548</v>
      </c>
      <c r="G345" s="194"/>
      <c r="H345" s="198">
        <v>14</v>
      </c>
      <c r="I345" s="199"/>
      <c r="J345" s="194"/>
      <c r="K345" s="194"/>
      <c r="L345" s="200"/>
      <c r="M345" s="201"/>
      <c r="N345" s="202"/>
      <c r="O345" s="202"/>
      <c r="P345" s="202"/>
      <c r="Q345" s="202"/>
      <c r="R345" s="202"/>
      <c r="S345" s="202"/>
      <c r="T345" s="203"/>
      <c r="AT345" s="204" t="s">
        <v>146</v>
      </c>
      <c r="AU345" s="204" t="s">
        <v>86</v>
      </c>
      <c r="AV345" s="13" t="s">
        <v>86</v>
      </c>
      <c r="AW345" s="13" t="s">
        <v>37</v>
      </c>
      <c r="AX345" s="13" t="s">
        <v>84</v>
      </c>
      <c r="AY345" s="204" t="s">
        <v>135</v>
      </c>
    </row>
    <row r="346" spans="1:65" s="2" customFormat="1" ht="16.5" customHeight="1">
      <c r="A346" s="36"/>
      <c r="B346" s="37"/>
      <c r="C346" s="175" t="s">
        <v>549</v>
      </c>
      <c r="D346" s="175" t="s">
        <v>137</v>
      </c>
      <c r="E346" s="176" t="s">
        <v>550</v>
      </c>
      <c r="F346" s="177" t="s">
        <v>551</v>
      </c>
      <c r="G346" s="178" t="s">
        <v>503</v>
      </c>
      <c r="H346" s="179">
        <v>4</v>
      </c>
      <c r="I346" s="180"/>
      <c r="J346" s="181">
        <f>ROUND(I346*H346,2)</f>
        <v>0</v>
      </c>
      <c r="K346" s="177" t="s">
        <v>141</v>
      </c>
      <c r="L346" s="41"/>
      <c r="M346" s="182" t="s">
        <v>35</v>
      </c>
      <c r="N346" s="183" t="s">
        <v>47</v>
      </c>
      <c r="O346" s="66"/>
      <c r="P346" s="184">
        <f>O346*H346</f>
        <v>0</v>
      </c>
      <c r="Q346" s="184">
        <v>0</v>
      </c>
      <c r="R346" s="184">
        <f>Q346*H346</f>
        <v>0</v>
      </c>
      <c r="S346" s="184">
        <v>0.15</v>
      </c>
      <c r="T346" s="185">
        <f>S346*H346</f>
        <v>0.6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6" t="s">
        <v>142</v>
      </c>
      <c r="AT346" s="186" t="s">
        <v>137</v>
      </c>
      <c r="AU346" s="186" t="s">
        <v>86</v>
      </c>
      <c r="AY346" s="19" t="s">
        <v>135</v>
      </c>
      <c r="BE346" s="187">
        <f>IF(N346="základní",J346,0)</f>
        <v>0</v>
      </c>
      <c r="BF346" s="187">
        <f>IF(N346="snížená",J346,0)</f>
        <v>0</v>
      </c>
      <c r="BG346" s="187">
        <f>IF(N346="zákl. přenesená",J346,0)</f>
        <v>0</v>
      </c>
      <c r="BH346" s="187">
        <f>IF(N346="sníž. přenesená",J346,0)</f>
        <v>0</v>
      </c>
      <c r="BI346" s="187">
        <f>IF(N346="nulová",J346,0)</f>
        <v>0</v>
      </c>
      <c r="BJ346" s="19" t="s">
        <v>84</v>
      </c>
      <c r="BK346" s="187">
        <f>ROUND(I346*H346,2)</f>
        <v>0</v>
      </c>
      <c r="BL346" s="19" t="s">
        <v>142</v>
      </c>
      <c r="BM346" s="186" t="s">
        <v>552</v>
      </c>
    </row>
    <row r="347" spans="1:65" s="2" customFormat="1" ht="11.25">
      <c r="A347" s="36"/>
      <c r="B347" s="37"/>
      <c r="C347" s="38"/>
      <c r="D347" s="188" t="s">
        <v>144</v>
      </c>
      <c r="E347" s="38"/>
      <c r="F347" s="189" t="s">
        <v>553</v>
      </c>
      <c r="G347" s="38"/>
      <c r="H347" s="38"/>
      <c r="I347" s="190"/>
      <c r="J347" s="38"/>
      <c r="K347" s="38"/>
      <c r="L347" s="41"/>
      <c r="M347" s="191"/>
      <c r="N347" s="192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144</v>
      </c>
      <c r="AU347" s="19" t="s">
        <v>86</v>
      </c>
    </row>
    <row r="348" spans="1:65" s="13" customFormat="1" ht="11.25">
      <c r="B348" s="193"/>
      <c r="C348" s="194"/>
      <c r="D348" s="195" t="s">
        <v>146</v>
      </c>
      <c r="E348" s="196" t="s">
        <v>35</v>
      </c>
      <c r="F348" s="197" t="s">
        <v>142</v>
      </c>
      <c r="G348" s="194"/>
      <c r="H348" s="198">
        <v>4</v>
      </c>
      <c r="I348" s="199"/>
      <c r="J348" s="194"/>
      <c r="K348" s="194"/>
      <c r="L348" s="200"/>
      <c r="M348" s="201"/>
      <c r="N348" s="202"/>
      <c r="O348" s="202"/>
      <c r="P348" s="202"/>
      <c r="Q348" s="202"/>
      <c r="R348" s="202"/>
      <c r="S348" s="202"/>
      <c r="T348" s="203"/>
      <c r="AT348" s="204" t="s">
        <v>146</v>
      </c>
      <c r="AU348" s="204" t="s">
        <v>86</v>
      </c>
      <c r="AV348" s="13" t="s">
        <v>86</v>
      </c>
      <c r="AW348" s="13" t="s">
        <v>37</v>
      </c>
      <c r="AX348" s="13" t="s">
        <v>76</v>
      </c>
      <c r="AY348" s="204" t="s">
        <v>135</v>
      </c>
    </row>
    <row r="349" spans="1:65" s="14" customFormat="1" ht="11.25">
      <c r="B349" s="205"/>
      <c r="C349" s="206"/>
      <c r="D349" s="195" t="s">
        <v>146</v>
      </c>
      <c r="E349" s="207" t="s">
        <v>35</v>
      </c>
      <c r="F349" s="208" t="s">
        <v>161</v>
      </c>
      <c r="G349" s="206"/>
      <c r="H349" s="209">
        <v>4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146</v>
      </c>
      <c r="AU349" s="215" t="s">
        <v>86</v>
      </c>
      <c r="AV349" s="14" t="s">
        <v>142</v>
      </c>
      <c r="AW349" s="14" t="s">
        <v>37</v>
      </c>
      <c r="AX349" s="14" t="s">
        <v>84</v>
      </c>
      <c r="AY349" s="215" t="s">
        <v>135</v>
      </c>
    </row>
    <row r="350" spans="1:65" s="2" customFormat="1" ht="16.5" customHeight="1">
      <c r="A350" s="36"/>
      <c r="B350" s="37"/>
      <c r="C350" s="175" t="s">
        <v>554</v>
      </c>
      <c r="D350" s="175" t="s">
        <v>137</v>
      </c>
      <c r="E350" s="176" t="s">
        <v>555</v>
      </c>
      <c r="F350" s="177" t="s">
        <v>556</v>
      </c>
      <c r="G350" s="178" t="s">
        <v>503</v>
      </c>
      <c r="H350" s="179">
        <v>4</v>
      </c>
      <c r="I350" s="180"/>
      <c r="J350" s="181">
        <f>ROUND(I350*H350,2)</f>
        <v>0</v>
      </c>
      <c r="K350" s="177" t="s">
        <v>141</v>
      </c>
      <c r="L350" s="41"/>
      <c r="M350" s="182" t="s">
        <v>35</v>
      </c>
      <c r="N350" s="183" t="s">
        <v>47</v>
      </c>
      <c r="O350" s="66"/>
      <c r="P350" s="184">
        <f>O350*H350</f>
        <v>0</v>
      </c>
      <c r="Q350" s="184">
        <v>0.21734000000000001</v>
      </c>
      <c r="R350" s="184">
        <f>Q350*H350</f>
        <v>0.86936000000000002</v>
      </c>
      <c r="S350" s="184">
        <v>0</v>
      </c>
      <c r="T350" s="185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6" t="s">
        <v>142</v>
      </c>
      <c r="AT350" s="186" t="s">
        <v>137</v>
      </c>
      <c r="AU350" s="186" t="s">
        <v>86</v>
      </c>
      <c r="AY350" s="19" t="s">
        <v>135</v>
      </c>
      <c r="BE350" s="187">
        <f>IF(N350="základní",J350,0)</f>
        <v>0</v>
      </c>
      <c r="BF350" s="187">
        <f>IF(N350="snížená",J350,0)</f>
        <v>0</v>
      </c>
      <c r="BG350" s="187">
        <f>IF(N350="zákl. přenesená",J350,0)</f>
        <v>0</v>
      </c>
      <c r="BH350" s="187">
        <f>IF(N350="sníž. přenesená",J350,0)</f>
        <v>0</v>
      </c>
      <c r="BI350" s="187">
        <f>IF(N350="nulová",J350,0)</f>
        <v>0</v>
      </c>
      <c r="BJ350" s="19" t="s">
        <v>84</v>
      </c>
      <c r="BK350" s="187">
        <f>ROUND(I350*H350,2)</f>
        <v>0</v>
      </c>
      <c r="BL350" s="19" t="s">
        <v>142</v>
      </c>
      <c r="BM350" s="186" t="s">
        <v>557</v>
      </c>
    </row>
    <row r="351" spans="1:65" s="2" customFormat="1" ht="11.25">
      <c r="A351" s="36"/>
      <c r="B351" s="37"/>
      <c r="C351" s="38"/>
      <c r="D351" s="188" t="s">
        <v>144</v>
      </c>
      <c r="E351" s="38"/>
      <c r="F351" s="189" t="s">
        <v>558</v>
      </c>
      <c r="G351" s="38"/>
      <c r="H351" s="38"/>
      <c r="I351" s="190"/>
      <c r="J351" s="38"/>
      <c r="K351" s="38"/>
      <c r="L351" s="41"/>
      <c r="M351" s="191"/>
      <c r="N351" s="192"/>
      <c r="O351" s="66"/>
      <c r="P351" s="66"/>
      <c r="Q351" s="66"/>
      <c r="R351" s="66"/>
      <c r="S351" s="66"/>
      <c r="T351" s="67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9" t="s">
        <v>144</v>
      </c>
      <c r="AU351" s="19" t="s">
        <v>86</v>
      </c>
    </row>
    <row r="352" spans="1:65" s="13" customFormat="1" ht="11.25">
      <c r="B352" s="193"/>
      <c r="C352" s="194"/>
      <c r="D352" s="195" t="s">
        <v>146</v>
      </c>
      <c r="E352" s="196" t="s">
        <v>35</v>
      </c>
      <c r="F352" s="197" t="s">
        <v>142</v>
      </c>
      <c r="G352" s="194"/>
      <c r="H352" s="198">
        <v>4</v>
      </c>
      <c r="I352" s="199"/>
      <c r="J352" s="194"/>
      <c r="K352" s="194"/>
      <c r="L352" s="200"/>
      <c r="M352" s="201"/>
      <c r="N352" s="202"/>
      <c r="O352" s="202"/>
      <c r="P352" s="202"/>
      <c r="Q352" s="202"/>
      <c r="R352" s="202"/>
      <c r="S352" s="202"/>
      <c r="T352" s="203"/>
      <c r="AT352" s="204" t="s">
        <v>146</v>
      </c>
      <c r="AU352" s="204" t="s">
        <v>86</v>
      </c>
      <c r="AV352" s="13" t="s">
        <v>86</v>
      </c>
      <c r="AW352" s="13" t="s">
        <v>37</v>
      </c>
      <c r="AX352" s="13" t="s">
        <v>84</v>
      </c>
      <c r="AY352" s="204" t="s">
        <v>135</v>
      </c>
    </row>
    <row r="353" spans="1:65" s="2" customFormat="1" ht="16.5" customHeight="1">
      <c r="A353" s="36"/>
      <c r="B353" s="37"/>
      <c r="C353" s="227" t="s">
        <v>559</v>
      </c>
      <c r="D353" s="227" t="s">
        <v>238</v>
      </c>
      <c r="E353" s="228" t="s">
        <v>560</v>
      </c>
      <c r="F353" s="229" t="s">
        <v>561</v>
      </c>
      <c r="G353" s="230" t="s">
        <v>503</v>
      </c>
      <c r="H353" s="231">
        <v>4</v>
      </c>
      <c r="I353" s="232"/>
      <c r="J353" s="233">
        <f>ROUND(I353*H353,2)</f>
        <v>0</v>
      </c>
      <c r="K353" s="229" t="s">
        <v>141</v>
      </c>
      <c r="L353" s="234"/>
      <c r="M353" s="235" t="s">
        <v>35</v>
      </c>
      <c r="N353" s="236" t="s">
        <v>47</v>
      </c>
      <c r="O353" s="66"/>
      <c r="P353" s="184">
        <f>O353*H353</f>
        <v>0</v>
      </c>
      <c r="Q353" s="184">
        <v>2.7E-2</v>
      </c>
      <c r="R353" s="184">
        <f>Q353*H353</f>
        <v>0.108</v>
      </c>
      <c r="S353" s="184">
        <v>0</v>
      </c>
      <c r="T353" s="185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6" t="s">
        <v>187</v>
      </c>
      <c r="AT353" s="186" t="s">
        <v>238</v>
      </c>
      <c r="AU353" s="186" t="s">
        <v>86</v>
      </c>
      <c r="AY353" s="19" t="s">
        <v>135</v>
      </c>
      <c r="BE353" s="187">
        <f>IF(N353="základní",J353,0)</f>
        <v>0</v>
      </c>
      <c r="BF353" s="187">
        <f>IF(N353="snížená",J353,0)</f>
        <v>0</v>
      </c>
      <c r="BG353" s="187">
        <f>IF(N353="zákl. přenesená",J353,0)</f>
        <v>0</v>
      </c>
      <c r="BH353" s="187">
        <f>IF(N353="sníž. přenesená",J353,0)</f>
        <v>0</v>
      </c>
      <c r="BI353" s="187">
        <f>IF(N353="nulová",J353,0)</f>
        <v>0</v>
      </c>
      <c r="BJ353" s="19" t="s">
        <v>84</v>
      </c>
      <c r="BK353" s="187">
        <f>ROUND(I353*H353,2)</f>
        <v>0</v>
      </c>
      <c r="BL353" s="19" t="s">
        <v>142</v>
      </c>
      <c r="BM353" s="186" t="s">
        <v>562</v>
      </c>
    </row>
    <row r="354" spans="1:65" s="13" customFormat="1" ht="11.25">
      <c r="B354" s="193"/>
      <c r="C354" s="194"/>
      <c r="D354" s="195" t="s">
        <v>146</v>
      </c>
      <c r="E354" s="196" t="s">
        <v>35</v>
      </c>
      <c r="F354" s="197" t="s">
        <v>142</v>
      </c>
      <c r="G354" s="194"/>
      <c r="H354" s="198">
        <v>4</v>
      </c>
      <c r="I354" s="199"/>
      <c r="J354" s="194"/>
      <c r="K354" s="194"/>
      <c r="L354" s="200"/>
      <c r="M354" s="201"/>
      <c r="N354" s="202"/>
      <c r="O354" s="202"/>
      <c r="P354" s="202"/>
      <c r="Q354" s="202"/>
      <c r="R354" s="202"/>
      <c r="S354" s="202"/>
      <c r="T354" s="203"/>
      <c r="AT354" s="204" t="s">
        <v>146</v>
      </c>
      <c r="AU354" s="204" t="s">
        <v>86</v>
      </c>
      <c r="AV354" s="13" t="s">
        <v>86</v>
      </c>
      <c r="AW354" s="13" t="s">
        <v>37</v>
      </c>
      <c r="AX354" s="13" t="s">
        <v>84</v>
      </c>
      <c r="AY354" s="204" t="s">
        <v>135</v>
      </c>
    </row>
    <row r="355" spans="1:65" s="2" customFormat="1" ht="16.5" customHeight="1">
      <c r="A355" s="36"/>
      <c r="B355" s="37"/>
      <c r="C355" s="227" t="s">
        <v>563</v>
      </c>
      <c r="D355" s="227" t="s">
        <v>238</v>
      </c>
      <c r="E355" s="228" t="s">
        <v>564</v>
      </c>
      <c r="F355" s="229" t="s">
        <v>565</v>
      </c>
      <c r="G355" s="230" t="s">
        <v>503</v>
      </c>
      <c r="H355" s="231">
        <v>4</v>
      </c>
      <c r="I355" s="232"/>
      <c r="J355" s="233">
        <f>ROUND(I355*H355,2)</f>
        <v>0</v>
      </c>
      <c r="K355" s="229" t="s">
        <v>141</v>
      </c>
      <c r="L355" s="234"/>
      <c r="M355" s="235" t="s">
        <v>35</v>
      </c>
      <c r="N355" s="236" t="s">
        <v>47</v>
      </c>
      <c r="O355" s="66"/>
      <c r="P355" s="184">
        <f>O355*H355</f>
        <v>0</v>
      </c>
      <c r="Q355" s="184">
        <v>5.0599999999999999E-2</v>
      </c>
      <c r="R355" s="184">
        <f>Q355*H355</f>
        <v>0.2024</v>
      </c>
      <c r="S355" s="184">
        <v>0</v>
      </c>
      <c r="T355" s="185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6" t="s">
        <v>187</v>
      </c>
      <c r="AT355" s="186" t="s">
        <v>238</v>
      </c>
      <c r="AU355" s="186" t="s">
        <v>86</v>
      </c>
      <c r="AY355" s="19" t="s">
        <v>135</v>
      </c>
      <c r="BE355" s="187">
        <f>IF(N355="základní",J355,0)</f>
        <v>0</v>
      </c>
      <c r="BF355" s="187">
        <f>IF(N355="snížená",J355,0)</f>
        <v>0</v>
      </c>
      <c r="BG355" s="187">
        <f>IF(N355="zákl. přenesená",J355,0)</f>
        <v>0</v>
      </c>
      <c r="BH355" s="187">
        <f>IF(N355="sníž. přenesená",J355,0)</f>
        <v>0</v>
      </c>
      <c r="BI355" s="187">
        <f>IF(N355="nulová",J355,0)</f>
        <v>0</v>
      </c>
      <c r="BJ355" s="19" t="s">
        <v>84</v>
      </c>
      <c r="BK355" s="187">
        <f>ROUND(I355*H355,2)</f>
        <v>0</v>
      </c>
      <c r="BL355" s="19" t="s">
        <v>142</v>
      </c>
      <c r="BM355" s="186" t="s">
        <v>566</v>
      </c>
    </row>
    <row r="356" spans="1:65" s="2" customFormat="1" ht="19.5">
      <c r="A356" s="36"/>
      <c r="B356" s="37"/>
      <c r="C356" s="38"/>
      <c r="D356" s="195" t="s">
        <v>211</v>
      </c>
      <c r="E356" s="38"/>
      <c r="F356" s="226" t="s">
        <v>567</v>
      </c>
      <c r="G356" s="38"/>
      <c r="H356" s="38"/>
      <c r="I356" s="190"/>
      <c r="J356" s="38"/>
      <c r="K356" s="38"/>
      <c r="L356" s="41"/>
      <c r="M356" s="191"/>
      <c r="N356" s="192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211</v>
      </c>
      <c r="AU356" s="19" t="s">
        <v>86</v>
      </c>
    </row>
    <row r="357" spans="1:65" s="13" customFormat="1" ht="11.25">
      <c r="B357" s="193"/>
      <c r="C357" s="194"/>
      <c r="D357" s="195" t="s">
        <v>146</v>
      </c>
      <c r="E357" s="196" t="s">
        <v>35</v>
      </c>
      <c r="F357" s="197" t="s">
        <v>142</v>
      </c>
      <c r="G357" s="194"/>
      <c r="H357" s="198">
        <v>4</v>
      </c>
      <c r="I357" s="199"/>
      <c r="J357" s="194"/>
      <c r="K357" s="194"/>
      <c r="L357" s="200"/>
      <c r="M357" s="201"/>
      <c r="N357" s="202"/>
      <c r="O357" s="202"/>
      <c r="P357" s="202"/>
      <c r="Q357" s="202"/>
      <c r="R357" s="202"/>
      <c r="S357" s="202"/>
      <c r="T357" s="203"/>
      <c r="AT357" s="204" t="s">
        <v>146</v>
      </c>
      <c r="AU357" s="204" t="s">
        <v>86</v>
      </c>
      <c r="AV357" s="13" t="s">
        <v>86</v>
      </c>
      <c r="AW357" s="13" t="s">
        <v>37</v>
      </c>
      <c r="AX357" s="13" t="s">
        <v>84</v>
      </c>
      <c r="AY357" s="204" t="s">
        <v>135</v>
      </c>
    </row>
    <row r="358" spans="1:65" s="2" customFormat="1" ht="16.5" customHeight="1">
      <c r="A358" s="36"/>
      <c r="B358" s="37"/>
      <c r="C358" s="227" t="s">
        <v>568</v>
      </c>
      <c r="D358" s="227" t="s">
        <v>238</v>
      </c>
      <c r="E358" s="228" t="s">
        <v>569</v>
      </c>
      <c r="F358" s="229" t="s">
        <v>570</v>
      </c>
      <c r="G358" s="230" t="s">
        <v>503</v>
      </c>
      <c r="H358" s="231">
        <v>4</v>
      </c>
      <c r="I358" s="232"/>
      <c r="J358" s="233">
        <f>ROUND(I358*H358,2)</f>
        <v>0</v>
      </c>
      <c r="K358" s="229" t="s">
        <v>141</v>
      </c>
      <c r="L358" s="234"/>
      <c r="M358" s="235" t="s">
        <v>35</v>
      </c>
      <c r="N358" s="236" t="s">
        <v>47</v>
      </c>
      <c r="O358" s="66"/>
      <c r="P358" s="184">
        <f>O358*H358</f>
        <v>0</v>
      </c>
      <c r="Q358" s="184">
        <v>6.0000000000000001E-3</v>
      </c>
      <c r="R358" s="184">
        <f>Q358*H358</f>
        <v>2.4E-2</v>
      </c>
      <c r="S358" s="184">
        <v>0</v>
      </c>
      <c r="T358" s="185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86" t="s">
        <v>187</v>
      </c>
      <c r="AT358" s="186" t="s">
        <v>238</v>
      </c>
      <c r="AU358" s="186" t="s">
        <v>86</v>
      </c>
      <c r="AY358" s="19" t="s">
        <v>135</v>
      </c>
      <c r="BE358" s="187">
        <f>IF(N358="základní",J358,0)</f>
        <v>0</v>
      </c>
      <c r="BF358" s="187">
        <f>IF(N358="snížená",J358,0)</f>
        <v>0</v>
      </c>
      <c r="BG358" s="187">
        <f>IF(N358="zákl. přenesená",J358,0)</f>
        <v>0</v>
      </c>
      <c r="BH358" s="187">
        <f>IF(N358="sníž. přenesená",J358,0)</f>
        <v>0</v>
      </c>
      <c r="BI358" s="187">
        <f>IF(N358="nulová",J358,0)</f>
        <v>0</v>
      </c>
      <c r="BJ358" s="19" t="s">
        <v>84</v>
      </c>
      <c r="BK358" s="187">
        <f>ROUND(I358*H358,2)</f>
        <v>0</v>
      </c>
      <c r="BL358" s="19" t="s">
        <v>142</v>
      </c>
      <c r="BM358" s="186" t="s">
        <v>571</v>
      </c>
    </row>
    <row r="359" spans="1:65" s="13" customFormat="1" ht="11.25">
      <c r="B359" s="193"/>
      <c r="C359" s="194"/>
      <c r="D359" s="195" t="s">
        <v>146</v>
      </c>
      <c r="E359" s="196" t="s">
        <v>35</v>
      </c>
      <c r="F359" s="197" t="s">
        <v>142</v>
      </c>
      <c r="G359" s="194"/>
      <c r="H359" s="198">
        <v>4</v>
      </c>
      <c r="I359" s="199"/>
      <c r="J359" s="194"/>
      <c r="K359" s="194"/>
      <c r="L359" s="200"/>
      <c r="M359" s="201"/>
      <c r="N359" s="202"/>
      <c r="O359" s="202"/>
      <c r="P359" s="202"/>
      <c r="Q359" s="202"/>
      <c r="R359" s="202"/>
      <c r="S359" s="202"/>
      <c r="T359" s="203"/>
      <c r="AT359" s="204" t="s">
        <v>146</v>
      </c>
      <c r="AU359" s="204" t="s">
        <v>86</v>
      </c>
      <c r="AV359" s="13" t="s">
        <v>86</v>
      </c>
      <c r="AW359" s="13" t="s">
        <v>37</v>
      </c>
      <c r="AX359" s="13" t="s">
        <v>84</v>
      </c>
      <c r="AY359" s="204" t="s">
        <v>135</v>
      </c>
    </row>
    <row r="360" spans="1:65" s="2" customFormat="1" ht="16.5" customHeight="1">
      <c r="A360" s="36"/>
      <c r="B360" s="37"/>
      <c r="C360" s="175" t="s">
        <v>572</v>
      </c>
      <c r="D360" s="175" t="s">
        <v>137</v>
      </c>
      <c r="E360" s="176" t="s">
        <v>573</v>
      </c>
      <c r="F360" s="177" t="s">
        <v>574</v>
      </c>
      <c r="G360" s="178" t="s">
        <v>321</v>
      </c>
      <c r="H360" s="179">
        <v>28</v>
      </c>
      <c r="I360" s="180"/>
      <c r="J360" s="181">
        <f>ROUND(I360*H360,2)</f>
        <v>0</v>
      </c>
      <c r="K360" s="177" t="s">
        <v>141</v>
      </c>
      <c r="L360" s="41"/>
      <c r="M360" s="182" t="s">
        <v>35</v>
      </c>
      <c r="N360" s="183" t="s">
        <v>47</v>
      </c>
      <c r="O360" s="66"/>
      <c r="P360" s="184">
        <f>O360*H360</f>
        <v>0</v>
      </c>
      <c r="Q360" s="184">
        <v>9.0000000000000006E-5</v>
      </c>
      <c r="R360" s="184">
        <f>Q360*H360</f>
        <v>2.5200000000000001E-3</v>
      </c>
      <c r="S360" s="184">
        <v>0</v>
      </c>
      <c r="T360" s="185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86" t="s">
        <v>142</v>
      </c>
      <c r="AT360" s="186" t="s">
        <v>137</v>
      </c>
      <c r="AU360" s="186" t="s">
        <v>86</v>
      </c>
      <c r="AY360" s="19" t="s">
        <v>135</v>
      </c>
      <c r="BE360" s="187">
        <f>IF(N360="základní",J360,0)</f>
        <v>0</v>
      </c>
      <c r="BF360" s="187">
        <f>IF(N360="snížená",J360,0)</f>
        <v>0</v>
      </c>
      <c r="BG360" s="187">
        <f>IF(N360="zákl. přenesená",J360,0)</f>
        <v>0</v>
      </c>
      <c r="BH360" s="187">
        <f>IF(N360="sníž. přenesená",J360,0)</f>
        <v>0</v>
      </c>
      <c r="BI360" s="187">
        <f>IF(N360="nulová",J360,0)</f>
        <v>0</v>
      </c>
      <c r="BJ360" s="19" t="s">
        <v>84</v>
      </c>
      <c r="BK360" s="187">
        <f>ROUND(I360*H360,2)</f>
        <v>0</v>
      </c>
      <c r="BL360" s="19" t="s">
        <v>142</v>
      </c>
      <c r="BM360" s="186" t="s">
        <v>575</v>
      </c>
    </row>
    <row r="361" spans="1:65" s="2" customFormat="1" ht="11.25">
      <c r="A361" s="36"/>
      <c r="B361" s="37"/>
      <c r="C361" s="38"/>
      <c r="D361" s="188" t="s">
        <v>144</v>
      </c>
      <c r="E361" s="38"/>
      <c r="F361" s="189" t="s">
        <v>576</v>
      </c>
      <c r="G361" s="38"/>
      <c r="H361" s="38"/>
      <c r="I361" s="190"/>
      <c r="J361" s="38"/>
      <c r="K361" s="38"/>
      <c r="L361" s="41"/>
      <c r="M361" s="191"/>
      <c r="N361" s="192"/>
      <c r="O361" s="66"/>
      <c r="P361" s="66"/>
      <c r="Q361" s="66"/>
      <c r="R361" s="66"/>
      <c r="S361" s="66"/>
      <c r="T361" s="67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T361" s="19" t="s">
        <v>144</v>
      </c>
      <c r="AU361" s="19" t="s">
        <v>86</v>
      </c>
    </row>
    <row r="362" spans="1:65" s="13" customFormat="1" ht="11.25">
      <c r="B362" s="193"/>
      <c r="C362" s="194"/>
      <c r="D362" s="195" t="s">
        <v>146</v>
      </c>
      <c r="E362" s="196" t="s">
        <v>35</v>
      </c>
      <c r="F362" s="197" t="s">
        <v>313</v>
      </c>
      <c r="G362" s="194"/>
      <c r="H362" s="198">
        <v>28</v>
      </c>
      <c r="I362" s="199"/>
      <c r="J362" s="194"/>
      <c r="K362" s="194"/>
      <c r="L362" s="200"/>
      <c r="M362" s="201"/>
      <c r="N362" s="202"/>
      <c r="O362" s="202"/>
      <c r="P362" s="202"/>
      <c r="Q362" s="202"/>
      <c r="R362" s="202"/>
      <c r="S362" s="202"/>
      <c r="T362" s="203"/>
      <c r="AT362" s="204" t="s">
        <v>146</v>
      </c>
      <c r="AU362" s="204" t="s">
        <v>86</v>
      </c>
      <c r="AV362" s="13" t="s">
        <v>86</v>
      </c>
      <c r="AW362" s="13" t="s">
        <v>37</v>
      </c>
      <c r="AX362" s="13" t="s">
        <v>76</v>
      </c>
      <c r="AY362" s="204" t="s">
        <v>135</v>
      </c>
    </row>
    <row r="363" spans="1:65" s="14" customFormat="1" ht="11.25">
      <c r="B363" s="205"/>
      <c r="C363" s="206"/>
      <c r="D363" s="195" t="s">
        <v>146</v>
      </c>
      <c r="E363" s="207" t="s">
        <v>35</v>
      </c>
      <c r="F363" s="208" t="s">
        <v>161</v>
      </c>
      <c r="G363" s="206"/>
      <c r="H363" s="209">
        <v>28</v>
      </c>
      <c r="I363" s="210"/>
      <c r="J363" s="206"/>
      <c r="K363" s="206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146</v>
      </c>
      <c r="AU363" s="215" t="s">
        <v>86</v>
      </c>
      <c r="AV363" s="14" t="s">
        <v>142</v>
      </c>
      <c r="AW363" s="14" t="s">
        <v>37</v>
      </c>
      <c r="AX363" s="14" t="s">
        <v>84</v>
      </c>
      <c r="AY363" s="215" t="s">
        <v>135</v>
      </c>
    </row>
    <row r="364" spans="1:65" s="2" customFormat="1" ht="16.5" customHeight="1">
      <c r="A364" s="36"/>
      <c r="B364" s="37"/>
      <c r="C364" s="175" t="s">
        <v>577</v>
      </c>
      <c r="D364" s="175" t="s">
        <v>137</v>
      </c>
      <c r="E364" s="176" t="s">
        <v>578</v>
      </c>
      <c r="F364" s="177" t="s">
        <v>579</v>
      </c>
      <c r="G364" s="178" t="s">
        <v>503</v>
      </c>
      <c r="H364" s="179">
        <v>4</v>
      </c>
      <c r="I364" s="180"/>
      <c r="J364" s="181">
        <f>ROUND(I364*H364,2)</f>
        <v>0</v>
      </c>
      <c r="K364" s="177" t="s">
        <v>35</v>
      </c>
      <c r="L364" s="41"/>
      <c r="M364" s="182" t="s">
        <v>35</v>
      </c>
      <c r="N364" s="183" t="s">
        <v>47</v>
      </c>
      <c r="O364" s="66"/>
      <c r="P364" s="184">
        <f>O364*H364</f>
        <v>0</v>
      </c>
      <c r="Q364" s="184">
        <v>0</v>
      </c>
      <c r="R364" s="184">
        <f>Q364*H364</f>
        <v>0</v>
      </c>
      <c r="S364" s="184">
        <v>0</v>
      </c>
      <c r="T364" s="185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86" t="s">
        <v>142</v>
      </c>
      <c r="AT364" s="186" t="s">
        <v>137</v>
      </c>
      <c r="AU364" s="186" t="s">
        <v>86</v>
      </c>
      <c r="AY364" s="19" t="s">
        <v>135</v>
      </c>
      <c r="BE364" s="187">
        <f>IF(N364="základní",J364,0)</f>
        <v>0</v>
      </c>
      <c r="BF364" s="187">
        <f>IF(N364="snížená",J364,0)</f>
        <v>0</v>
      </c>
      <c r="BG364" s="187">
        <f>IF(N364="zákl. přenesená",J364,0)</f>
        <v>0</v>
      </c>
      <c r="BH364" s="187">
        <f>IF(N364="sníž. přenesená",J364,0)</f>
        <v>0</v>
      </c>
      <c r="BI364" s="187">
        <f>IF(N364="nulová",J364,0)</f>
        <v>0</v>
      </c>
      <c r="BJ364" s="19" t="s">
        <v>84</v>
      </c>
      <c r="BK364" s="187">
        <f>ROUND(I364*H364,2)</f>
        <v>0</v>
      </c>
      <c r="BL364" s="19" t="s">
        <v>142</v>
      </c>
      <c r="BM364" s="186" t="s">
        <v>580</v>
      </c>
    </row>
    <row r="365" spans="1:65" s="13" customFormat="1" ht="11.25">
      <c r="B365" s="193"/>
      <c r="C365" s="194"/>
      <c r="D365" s="195" t="s">
        <v>146</v>
      </c>
      <c r="E365" s="196" t="s">
        <v>35</v>
      </c>
      <c r="F365" s="197" t="s">
        <v>581</v>
      </c>
      <c r="G365" s="194"/>
      <c r="H365" s="198">
        <v>4</v>
      </c>
      <c r="I365" s="199"/>
      <c r="J365" s="194"/>
      <c r="K365" s="194"/>
      <c r="L365" s="200"/>
      <c r="M365" s="201"/>
      <c r="N365" s="202"/>
      <c r="O365" s="202"/>
      <c r="P365" s="202"/>
      <c r="Q365" s="202"/>
      <c r="R365" s="202"/>
      <c r="S365" s="202"/>
      <c r="T365" s="203"/>
      <c r="AT365" s="204" t="s">
        <v>146</v>
      </c>
      <c r="AU365" s="204" t="s">
        <v>86</v>
      </c>
      <c r="AV365" s="13" t="s">
        <v>86</v>
      </c>
      <c r="AW365" s="13" t="s">
        <v>37</v>
      </c>
      <c r="AX365" s="13" t="s">
        <v>84</v>
      </c>
      <c r="AY365" s="204" t="s">
        <v>135</v>
      </c>
    </row>
    <row r="366" spans="1:65" s="2" customFormat="1" ht="16.5" customHeight="1">
      <c r="A366" s="36"/>
      <c r="B366" s="37"/>
      <c r="C366" s="175" t="s">
        <v>582</v>
      </c>
      <c r="D366" s="175" t="s">
        <v>137</v>
      </c>
      <c r="E366" s="176" t="s">
        <v>583</v>
      </c>
      <c r="F366" s="177" t="s">
        <v>584</v>
      </c>
      <c r="G366" s="178" t="s">
        <v>503</v>
      </c>
      <c r="H366" s="179">
        <v>4</v>
      </c>
      <c r="I366" s="180"/>
      <c r="J366" s="181">
        <f>ROUND(I366*H366,2)</f>
        <v>0</v>
      </c>
      <c r="K366" s="177" t="s">
        <v>35</v>
      </c>
      <c r="L366" s="41"/>
      <c r="M366" s="182" t="s">
        <v>35</v>
      </c>
      <c r="N366" s="183" t="s">
        <v>47</v>
      </c>
      <c r="O366" s="66"/>
      <c r="P366" s="184">
        <f>O366*H366</f>
        <v>0</v>
      </c>
      <c r="Q366" s="184">
        <v>0</v>
      </c>
      <c r="R366" s="184">
        <f>Q366*H366</f>
        <v>0</v>
      </c>
      <c r="S366" s="184">
        <v>0</v>
      </c>
      <c r="T366" s="185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86" t="s">
        <v>142</v>
      </c>
      <c r="AT366" s="186" t="s">
        <v>137</v>
      </c>
      <c r="AU366" s="186" t="s">
        <v>86</v>
      </c>
      <c r="AY366" s="19" t="s">
        <v>135</v>
      </c>
      <c r="BE366" s="187">
        <f>IF(N366="základní",J366,0)</f>
        <v>0</v>
      </c>
      <c r="BF366" s="187">
        <f>IF(N366="snížená",J366,0)</f>
        <v>0</v>
      </c>
      <c r="BG366" s="187">
        <f>IF(N366="zákl. přenesená",J366,0)</f>
        <v>0</v>
      </c>
      <c r="BH366" s="187">
        <f>IF(N366="sníž. přenesená",J366,0)</f>
        <v>0</v>
      </c>
      <c r="BI366" s="187">
        <f>IF(N366="nulová",J366,0)</f>
        <v>0</v>
      </c>
      <c r="BJ366" s="19" t="s">
        <v>84</v>
      </c>
      <c r="BK366" s="187">
        <f>ROUND(I366*H366,2)</f>
        <v>0</v>
      </c>
      <c r="BL366" s="19" t="s">
        <v>142</v>
      </c>
      <c r="BM366" s="186" t="s">
        <v>585</v>
      </c>
    </row>
    <row r="367" spans="1:65" s="13" customFormat="1" ht="11.25">
      <c r="B367" s="193"/>
      <c r="C367" s="194"/>
      <c r="D367" s="195" t="s">
        <v>146</v>
      </c>
      <c r="E367" s="196" t="s">
        <v>35</v>
      </c>
      <c r="F367" s="197" t="s">
        <v>142</v>
      </c>
      <c r="G367" s="194"/>
      <c r="H367" s="198">
        <v>4</v>
      </c>
      <c r="I367" s="199"/>
      <c r="J367" s="194"/>
      <c r="K367" s="194"/>
      <c r="L367" s="200"/>
      <c r="M367" s="201"/>
      <c r="N367" s="202"/>
      <c r="O367" s="202"/>
      <c r="P367" s="202"/>
      <c r="Q367" s="202"/>
      <c r="R367" s="202"/>
      <c r="S367" s="202"/>
      <c r="T367" s="203"/>
      <c r="AT367" s="204" t="s">
        <v>146</v>
      </c>
      <c r="AU367" s="204" t="s">
        <v>86</v>
      </c>
      <c r="AV367" s="13" t="s">
        <v>86</v>
      </c>
      <c r="AW367" s="13" t="s">
        <v>37</v>
      </c>
      <c r="AX367" s="13" t="s">
        <v>76</v>
      </c>
      <c r="AY367" s="204" t="s">
        <v>135</v>
      </c>
    </row>
    <row r="368" spans="1:65" s="14" customFormat="1" ht="11.25">
      <c r="B368" s="205"/>
      <c r="C368" s="206"/>
      <c r="D368" s="195" t="s">
        <v>146</v>
      </c>
      <c r="E368" s="207" t="s">
        <v>35</v>
      </c>
      <c r="F368" s="208" t="s">
        <v>161</v>
      </c>
      <c r="G368" s="206"/>
      <c r="H368" s="209">
        <v>4</v>
      </c>
      <c r="I368" s="210"/>
      <c r="J368" s="206"/>
      <c r="K368" s="206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146</v>
      </c>
      <c r="AU368" s="215" t="s">
        <v>86</v>
      </c>
      <c r="AV368" s="14" t="s">
        <v>142</v>
      </c>
      <c r="AW368" s="14" t="s">
        <v>37</v>
      </c>
      <c r="AX368" s="14" t="s">
        <v>84</v>
      </c>
      <c r="AY368" s="215" t="s">
        <v>135</v>
      </c>
    </row>
    <row r="369" spans="1:65" s="2" customFormat="1" ht="16.5" customHeight="1">
      <c r="A369" s="36"/>
      <c r="B369" s="37"/>
      <c r="C369" s="175" t="s">
        <v>586</v>
      </c>
      <c r="D369" s="175" t="s">
        <v>137</v>
      </c>
      <c r="E369" s="176" t="s">
        <v>587</v>
      </c>
      <c r="F369" s="177" t="s">
        <v>588</v>
      </c>
      <c r="G369" s="178" t="s">
        <v>503</v>
      </c>
      <c r="H369" s="179">
        <v>4</v>
      </c>
      <c r="I369" s="180"/>
      <c r="J369" s="181">
        <f>ROUND(I369*H369,2)</f>
        <v>0</v>
      </c>
      <c r="K369" s="177" t="s">
        <v>35</v>
      </c>
      <c r="L369" s="41"/>
      <c r="M369" s="182" t="s">
        <v>35</v>
      </c>
      <c r="N369" s="183" t="s">
        <v>47</v>
      </c>
      <c r="O369" s="66"/>
      <c r="P369" s="184">
        <f>O369*H369</f>
        <v>0</v>
      </c>
      <c r="Q369" s="184">
        <v>0</v>
      </c>
      <c r="R369" s="184">
        <f>Q369*H369</f>
        <v>0</v>
      </c>
      <c r="S369" s="184">
        <v>0</v>
      </c>
      <c r="T369" s="185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6" t="s">
        <v>142</v>
      </c>
      <c r="AT369" s="186" t="s">
        <v>137</v>
      </c>
      <c r="AU369" s="186" t="s">
        <v>86</v>
      </c>
      <c r="AY369" s="19" t="s">
        <v>135</v>
      </c>
      <c r="BE369" s="187">
        <f>IF(N369="základní",J369,0)</f>
        <v>0</v>
      </c>
      <c r="BF369" s="187">
        <f>IF(N369="snížená",J369,0)</f>
        <v>0</v>
      </c>
      <c r="BG369" s="187">
        <f>IF(N369="zákl. přenesená",J369,0)</f>
        <v>0</v>
      </c>
      <c r="BH369" s="187">
        <f>IF(N369="sníž. přenesená",J369,0)</f>
        <v>0</v>
      </c>
      <c r="BI369" s="187">
        <f>IF(N369="nulová",J369,0)</f>
        <v>0</v>
      </c>
      <c r="BJ369" s="19" t="s">
        <v>84</v>
      </c>
      <c r="BK369" s="187">
        <f>ROUND(I369*H369,2)</f>
        <v>0</v>
      </c>
      <c r="BL369" s="19" t="s">
        <v>142</v>
      </c>
      <c r="BM369" s="186" t="s">
        <v>589</v>
      </c>
    </row>
    <row r="370" spans="1:65" s="2" customFormat="1" ht="19.5">
      <c r="A370" s="36"/>
      <c r="B370" s="37"/>
      <c r="C370" s="38"/>
      <c r="D370" s="195" t="s">
        <v>211</v>
      </c>
      <c r="E370" s="38"/>
      <c r="F370" s="226" t="s">
        <v>590</v>
      </c>
      <c r="G370" s="38"/>
      <c r="H370" s="38"/>
      <c r="I370" s="190"/>
      <c r="J370" s="38"/>
      <c r="K370" s="38"/>
      <c r="L370" s="41"/>
      <c r="M370" s="191"/>
      <c r="N370" s="192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9" t="s">
        <v>211</v>
      </c>
      <c r="AU370" s="19" t="s">
        <v>86</v>
      </c>
    </row>
    <row r="371" spans="1:65" s="13" customFormat="1" ht="11.25">
      <c r="B371" s="193"/>
      <c r="C371" s="194"/>
      <c r="D371" s="195" t="s">
        <v>146</v>
      </c>
      <c r="E371" s="196" t="s">
        <v>35</v>
      </c>
      <c r="F371" s="197" t="s">
        <v>591</v>
      </c>
      <c r="G371" s="194"/>
      <c r="H371" s="198">
        <v>1</v>
      </c>
      <c r="I371" s="199"/>
      <c r="J371" s="194"/>
      <c r="K371" s="194"/>
      <c r="L371" s="200"/>
      <c r="M371" s="201"/>
      <c r="N371" s="202"/>
      <c r="O371" s="202"/>
      <c r="P371" s="202"/>
      <c r="Q371" s="202"/>
      <c r="R371" s="202"/>
      <c r="S371" s="202"/>
      <c r="T371" s="203"/>
      <c r="AT371" s="204" t="s">
        <v>146</v>
      </c>
      <c r="AU371" s="204" t="s">
        <v>86</v>
      </c>
      <c r="AV371" s="13" t="s">
        <v>86</v>
      </c>
      <c r="AW371" s="13" t="s">
        <v>37</v>
      </c>
      <c r="AX371" s="13" t="s">
        <v>76</v>
      </c>
      <c r="AY371" s="204" t="s">
        <v>135</v>
      </c>
    </row>
    <row r="372" spans="1:65" s="13" customFormat="1" ht="11.25">
      <c r="B372" s="193"/>
      <c r="C372" s="194"/>
      <c r="D372" s="195" t="s">
        <v>146</v>
      </c>
      <c r="E372" s="196" t="s">
        <v>35</v>
      </c>
      <c r="F372" s="197" t="s">
        <v>592</v>
      </c>
      <c r="G372" s="194"/>
      <c r="H372" s="198">
        <v>1</v>
      </c>
      <c r="I372" s="199"/>
      <c r="J372" s="194"/>
      <c r="K372" s="194"/>
      <c r="L372" s="200"/>
      <c r="M372" s="201"/>
      <c r="N372" s="202"/>
      <c r="O372" s="202"/>
      <c r="P372" s="202"/>
      <c r="Q372" s="202"/>
      <c r="R372" s="202"/>
      <c r="S372" s="202"/>
      <c r="T372" s="203"/>
      <c r="AT372" s="204" t="s">
        <v>146</v>
      </c>
      <c r="AU372" s="204" t="s">
        <v>86</v>
      </c>
      <c r="AV372" s="13" t="s">
        <v>86</v>
      </c>
      <c r="AW372" s="13" t="s">
        <v>37</v>
      </c>
      <c r="AX372" s="13" t="s">
        <v>76</v>
      </c>
      <c r="AY372" s="204" t="s">
        <v>135</v>
      </c>
    </row>
    <row r="373" spans="1:65" s="13" customFormat="1" ht="11.25">
      <c r="B373" s="193"/>
      <c r="C373" s="194"/>
      <c r="D373" s="195" t="s">
        <v>146</v>
      </c>
      <c r="E373" s="196" t="s">
        <v>35</v>
      </c>
      <c r="F373" s="197" t="s">
        <v>593</v>
      </c>
      <c r="G373" s="194"/>
      <c r="H373" s="198">
        <v>2</v>
      </c>
      <c r="I373" s="199"/>
      <c r="J373" s="194"/>
      <c r="K373" s="194"/>
      <c r="L373" s="200"/>
      <c r="M373" s="201"/>
      <c r="N373" s="202"/>
      <c r="O373" s="202"/>
      <c r="P373" s="202"/>
      <c r="Q373" s="202"/>
      <c r="R373" s="202"/>
      <c r="S373" s="202"/>
      <c r="T373" s="203"/>
      <c r="AT373" s="204" t="s">
        <v>146</v>
      </c>
      <c r="AU373" s="204" t="s">
        <v>86</v>
      </c>
      <c r="AV373" s="13" t="s">
        <v>86</v>
      </c>
      <c r="AW373" s="13" t="s">
        <v>37</v>
      </c>
      <c r="AX373" s="13" t="s">
        <v>76</v>
      </c>
      <c r="AY373" s="204" t="s">
        <v>135</v>
      </c>
    </row>
    <row r="374" spans="1:65" s="14" customFormat="1" ht="11.25">
      <c r="B374" s="205"/>
      <c r="C374" s="206"/>
      <c r="D374" s="195" t="s">
        <v>146</v>
      </c>
      <c r="E374" s="207" t="s">
        <v>35</v>
      </c>
      <c r="F374" s="208" t="s">
        <v>161</v>
      </c>
      <c r="G374" s="206"/>
      <c r="H374" s="209">
        <v>4</v>
      </c>
      <c r="I374" s="210"/>
      <c r="J374" s="206"/>
      <c r="K374" s="206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146</v>
      </c>
      <c r="AU374" s="215" t="s">
        <v>86</v>
      </c>
      <c r="AV374" s="14" t="s">
        <v>142</v>
      </c>
      <c r="AW374" s="14" t="s">
        <v>4</v>
      </c>
      <c r="AX374" s="14" t="s">
        <v>84</v>
      </c>
      <c r="AY374" s="215" t="s">
        <v>135</v>
      </c>
    </row>
    <row r="375" spans="1:65" s="12" customFormat="1" ht="22.9" customHeight="1">
      <c r="B375" s="159"/>
      <c r="C375" s="160"/>
      <c r="D375" s="161" t="s">
        <v>75</v>
      </c>
      <c r="E375" s="173" t="s">
        <v>193</v>
      </c>
      <c r="F375" s="173" t="s">
        <v>594</v>
      </c>
      <c r="G375" s="160"/>
      <c r="H375" s="160"/>
      <c r="I375" s="163"/>
      <c r="J375" s="174">
        <f>BK375</f>
        <v>0</v>
      </c>
      <c r="K375" s="160"/>
      <c r="L375" s="165"/>
      <c r="M375" s="166"/>
      <c r="N375" s="167"/>
      <c r="O375" s="167"/>
      <c r="P375" s="168">
        <f>P376+SUM(P377:P449)</f>
        <v>0</v>
      </c>
      <c r="Q375" s="167"/>
      <c r="R375" s="168">
        <f>R376+SUM(R377:R449)</f>
        <v>104.04109879999999</v>
      </c>
      <c r="S375" s="167"/>
      <c r="T375" s="169">
        <f>T376+SUM(T377:T449)</f>
        <v>653.71563999999989</v>
      </c>
      <c r="AR375" s="170" t="s">
        <v>84</v>
      </c>
      <c r="AT375" s="171" t="s">
        <v>75</v>
      </c>
      <c r="AU375" s="171" t="s">
        <v>84</v>
      </c>
      <c r="AY375" s="170" t="s">
        <v>135</v>
      </c>
      <c r="BK375" s="172">
        <f>BK376+SUM(BK377:BK449)</f>
        <v>0</v>
      </c>
    </row>
    <row r="376" spans="1:65" s="2" customFormat="1" ht="16.5" customHeight="1">
      <c r="A376" s="36"/>
      <c r="B376" s="37"/>
      <c r="C376" s="175" t="s">
        <v>595</v>
      </c>
      <c r="D376" s="175" t="s">
        <v>137</v>
      </c>
      <c r="E376" s="176" t="s">
        <v>596</v>
      </c>
      <c r="F376" s="177" t="s">
        <v>597</v>
      </c>
      <c r="G376" s="178" t="s">
        <v>503</v>
      </c>
      <c r="H376" s="179">
        <v>4</v>
      </c>
      <c r="I376" s="180"/>
      <c r="J376" s="181">
        <f>ROUND(I376*H376,2)</f>
        <v>0</v>
      </c>
      <c r="K376" s="177" t="s">
        <v>141</v>
      </c>
      <c r="L376" s="41"/>
      <c r="M376" s="182" t="s">
        <v>35</v>
      </c>
      <c r="N376" s="183" t="s">
        <v>47</v>
      </c>
      <c r="O376" s="66"/>
      <c r="P376" s="184">
        <f>O376*H376</f>
        <v>0</v>
      </c>
      <c r="Q376" s="184">
        <v>6.9999999999999999E-4</v>
      </c>
      <c r="R376" s="184">
        <f>Q376*H376</f>
        <v>2.8E-3</v>
      </c>
      <c r="S376" s="184">
        <v>0</v>
      </c>
      <c r="T376" s="185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86" t="s">
        <v>142</v>
      </c>
      <c r="AT376" s="186" t="s">
        <v>137</v>
      </c>
      <c r="AU376" s="186" t="s">
        <v>86</v>
      </c>
      <c r="AY376" s="19" t="s">
        <v>135</v>
      </c>
      <c r="BE376" s="187">
        <f>IF(N376="základní",J376,0)</f>
        <v>0</v>
      </c>
      <c r="BF376" s="187">
        <f>IF(N376="snížená",J376,0)</f>
        <v>0</v>
      </c>
      <c r="BG376" s="187">
        <f>IF(N376="zákl. přenesená",J376,0)</f>
        <v>0</v>
      </c>
      <c r="BH376" s="187">
        <f>IF(N376="sníž. přenesená",J376,0)</f>
        <v>0</v>
      </c>
      <c r="BI376" s="187">
        <f>IF(N376="nulová",J376,0)</f>
        <v>0</v>
      </c>
      <c r="BJ376" s="19" t="s">
        <v>84</v>
      </c>
      <c r="BK376" s="187">
        <f>ROUND(I376*H376,2)</f>
        <v>0</v>
      </c>
      <c r="BL376" s="19" t="s">
        <v>142</v>
      </c>
      <c r="BM376" s="186" t="s">
        <v>598</v>
      </c>
    </row>
    <row r="377" spans="1:65" s="2" customFormat="1" ht="11.25">
      <c r="A377" s="36"/>
      <c r="B377" s="37"/>
      <c r="C377" s="38"/>
      <c r="D377" s="188" t="s">
        <v>144</v>
      </c>
      <c r="E377" s="38"/>
      <c r="F377" s="189" t="s">
        <v>599</v>
      </c>
      <c r="G377" s="38"/>
      <c r="H377" s="38"/>
      <c r="I377" s="190"/>
      <c r="J377" s="38"/>
      <c r="K377" s="38"/>
      <c r="L377" s="41"/>
      <c r="M377" s="191"/>
      <c r="N377" s="192"/>
      <c r="O377" s="66"/>
      <c r="P377" s="66"/>
      <c r="Q377" s="66"/>
      <c r="R377" s="66"/>
      <c r="S377" s="66"/>
      <c r="T377" s="67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9" t="s">
        <v>144</v>
      </c>
      <c r="AU377" s="19" t="s">
        <v>86</v>
      </c>
    </row>
    <row r="378" spans="1:65" s="13" customFormat="1" ht="11.25">
      <c r="B378" s="193"/>
      <c r="C378" s="194"/>
      <c r="D378" s="195" t="s">
        <v>146</v>
      </c>
      <c r="E378" s="196" t="s">
        <v>35</v>
      </c>
      <c r="F378" s="197" t="s">
        <v>600</v>
      </c>
      <c r="G378" s="194"/>
      <c r="H378" s="198">
        <v>3</v>
      </c>
      <c r="I378" s="199"/>
      <c r="J378" s="194"/>
      <c r="K378" s="194"/>
      <c r="L378" s="200"/>
      <c r="M378" s="201"/>
      <c r="N378" s="202"/>
      <c r="O378" s="202"/>
      <c r="P378" s="202"/>
      <c r="Q378" s="202"/>
      <c r="R378" s="202"/>
      <c r="S378" s="202"/>
      <c r="T378" s="203"/>
      <c r="AT378" s="204" t="s">
        <v>146</v>
      </c>
      <c r="AU378" s="204" t="s">
        <v>86</v>
      </c>
      <c r="AV378" s="13" t="s">
        <v>86</v>
      </c>
      <c r="AW378" s="13" t="s">
        <v>37</v>
      </c>
      <c r="AX378" s="13" t="s">
        <v>76</v>
      </c>
      <c r="AY378" s="204" t="s">
        <v>135</v>
      </c>
    </row>
    <row r="379" spans="1:65" s="13" customFormat="1" ht="11.25">
      <c r="B379" s="193"/>
      <c r="C379" s="194"/>
      <c r="D379" s="195" t="s">
        <v>146</v>
      </c>
      <c r="E379" s="196" t="s">
        <v>35</v>
      </c>
      <c r="F379" s="197" t="s">
        <v>601</v>
      </c>
      <c r="G379" s="194"/>
      <c r="H379" s="198">
        <v>1</v>
      </c>
      <c r="I379" s="199"/>
      <c r="J379" s="194"/>
      <c r="K379" s="194"/>
      <c r="L379" s="200"/>
      <c r="M379" s="201"/>
      <c r="N379" s="202"/>
      <c r="O379" s="202"/>
      <c r="P379" s="202"/>
      <c r="Q379" s="202"/>
      <c r="R379" s="202"/>
      <c r="S379" s="202"/>
      <c r="T379" s="203"/>
      <c r="AT379" s="204" t="s">
        <v>146</v>
      </c>
      <c r="AU379" s="204" t="s">
        <v>86</v>
      </c>
      <c r="AV379" s="13" t="s">
        <v>86</v>
      </c>
      <c r="AW379" s="13" t="s">
        <v>37</v>
      </c>
      <c r="AX379" s="13" t="s">
        <v>76</v>
      </c>
      <c r="AY379" s="204" t="s">
        <v>135</v>
      </c>
    </row>
    <row r="380" spans="1:65" s="14" customFormat="1" ht="11.25">
      <c r="B380" s="205"/>
      <c r="C380" s="206"/>
      <c r="D380" s="195" t="s">
        <v>146</v>
      </c>
      <c r="E380" s="207" t="s">
        <v>35</v>
      </c>
      <c r="F380" s="208" t="s">
        <v>161</v>
      </c>
      <c r="G380" s="206"/>
      <c r="H380" s="209">
        <v>4</v>
      </c>
      <c r="I380" s="210"/>
      <c r="J380" s="206"/>
      <c r="K380" s="206"/>
      <c r="L380" s="211"/>
      <c r="M380" s="212"/>
      <c r="N380" s="213"/>
      <c r="O380" s="213"/>
      <c r="P380" s="213"/>
      <c r="Q380" s="213"/>
      <c r="R380" s="213"/>
      <c r="S380" s="213"/>
      <c r="T380" s="214"/>
      <c r="AT380" s="215" t="s">
        <v>146</v>
      </c>
      <c r="AU380" s="215" t="s">
        <v>86</v>
      </c>
      <c r="AV380" s="14" t="s">
        <v>142</v>
      </c>
      <c r="AW380" s="14" t="s">
        <v>37</v>
      </c>
      <c r="AX380" s="14" t="s">
        <v>84</v>
      </c>
      <c r="AY380" s="215" t="s">
        <v>135</v>
      </c>
    </row>
    <row r="381" spans="1:65" s="2" customFormat="1" ht="16.5" customHeight="1">
      <c r="A381" s="36"/>
      <c r="B381" s="37"/>
      <c r="C381" s="227" t="s">
        <v>602</v>
      </c>
      <c r="D381" s="227" t="s">
        <v>238</v>
      </c>
      <c r="E381" s="228" t="s">
        <v>603</v>
      </c>
      <c r="F381" s="229" t="s">
        <v>604</v>
      </c>
      <c r="G381" s="230" t="s">
        <v>503</v>
      </c>
      <c r="H381" s="231">
        <v>1</v>
      </c>
      <c r="I381" s="232"/>
      <c r="J381" s="233">
        <f>ROUND(I381*H381,2)</f>
        <v>0</v>
      </c>
      <c r="K381" s="229" t="s">
        <v>141</v>
      </c>
      <c r="L381" s="234"/>
      <c r="M381" s="235" t="s">
        <v>35</v>
      </c>
      <c r="N381" s="236" t="s">
        <v>47</v>
      </c>
      <c r="O381" s="66"/>
      <c r="P381" s="184">
        <f>O381*H381</f>
        <v>0</v>
      </c>
      <c r="Q381" s="184">
        <v>1.2999999999999999E-3</v>
      </c>
      <c r="R381" s="184">
        <f>Q381*H381</f>
        <v>1.2999999999999999E-3</v>
      </c>
      <c r="S381" s="184">
        <v>0</v>
      </c>
      <c r="T381" s="185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86" t="s">
        <v>187</v>
      </c>
      <c r="AT381" s="186" t="s">
        <v>238</v>
      </c>
      <c r="AU381" s="186" t="s">
        <v>86</v>
      </c>
      <c r="AY381" s="19" t="s">
        <v>135</v>
      </c>
      <c r="BE381" s="187">
        <f>IF(N381="základní",J381,0)</f>
        <v>0</v>
      </c>
      <c r="BF381" s="187">
        <f>IF(N381="snížená",J381,0)</f>
        <v>0</v>
      </c>
      <c r="BG381" s="187">
        <f>IF(N381="zákl. přenesená",J381,0)</f>
        <v>0</v>
      </c>
      <c r="BH381" s="187">
        <f>IF(N381="sníž. přenesená",J381,0)</f>
        <v>0</v>
      </c>
      <c r="BI381" s="187">
        <f>IF(N381="nulová",J381,0)</f>
        <v>0</v>
      </c>
      <c r="BJ381" s="19" t="s">
        <v>84</v>
      </c>
      <c r="BK381" s="187">
        <f>ROUND(I381*H381,2)</f>
        <v>0</v>
      </c>
      <c r="BL381" s="19" t="s">
        <v>142</v>
      </c>
      <c r="BM381" s="186" t="s">
        <v>605</v>
      </c>
    </row>
    <row r="382" spans="1:65" s="13" customFormat="1" ht="11.25">
      <c r="B382" s="193"/>
      <c r="C382" s="194"/>
      <c r="D382" s="195" t="s">
        <v>146</v>
      </c>
      <c r="E382" s="196" t="s">
        <v>35</v>
      </c>
      <c r="F382" s="197" t="s">
        <v>606</v>
      </c>
      <c r="G382" s="194"/>
      <c r="H382" s="198">
        <v>1</v>
      </c>
      <c r="I382" s="199"/>
      <c r="J382" s="194"/>
      <c r="K382" s="194"/>
      <c r="L382" s="200"/>
      <c r="M382" s="201"/>
      <c r="N382" s="202"/>
      <c r="O382" s="202"/>
      <c r="P382" s="202"/>
      <c r="Q382" s="202"/>
      <c r="R382" s="202"/>
      <c r="S382" s="202"/>
      <c r="T382" s="203"/>
      <c r="AT382" s="204" t="s">
        <v>146</v>
      </c>
      <c r="AU382" s="204" t="s">
        <v>86</v>
      </c>
      <c r="AV382" s="13" t="s">
        <v>86</v>
      </c>
      <c r="AW382" s="13" t="s">
        <v>37</v>
      </c>
      <c r="AX382" s="13" t="s">
        <v>84</v>
      </c>
      <c r="AY382" s="204" t="s">
        <v>135</v>
      </c>
    </row>
    <row r="383" spans="1:65" s="2" customFormat="1" ht="16.5" customHeight="1">
      <c r="A383" s="36"/>
      <c r="B383" s="37"/>
      <c r="C383" s="175" t="s">
        <v>607</v>
      </c>
      <c r="D383" s="175" t="s">
        <v>137</v>
      </c>
      <c r="E383" s="176" t="s">
        <v>608</v>
      </c>
      <c r="F383" s="177" t="s">
        <v>609</v>
      </c>
      <c r="G383" s="178" t="s">
        <v>503</v>
      </c>
      <c r="H383" s="179">
        <v>2</v>
      </c>
      <c r="I383" s="180"/>
      <c r="J383" s="181">
        <f>ROUND(I383*H383,2)</f>
        <v>0</v>
      </c>
      <c r="K383" s="177" t="s">
        <v>141</v>
      </c>
      <c r="L383" s="41"/>
      <c r="M383" s="182" t="s">
        <v>35</v>
      </c>
      <c r="N383" s="183" t="s">
        <v>47</v>
      </c>
      <c r="O383" s="66"/>
      <c r="P383" s="184">
        <f>O383*H383</f>
        <v>0</v>
      </c>
      <c r="Q383" s="184">
        <v>0.11241</v>
      </c>
      <c r="R383" s="184">
        <f>Q383*H383</f>
        <v>0.22481999999999999</v>
      </c>
      <c r="S383" s="184">
        <v>0</v>
      </c>
      <c r="T383" s="185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6" t="s">
        <v>142</v>
      </c>
      <c r="AT383" s="186" t="s">
        <v>137</v>
      </c>
      <c r="AU383" s="186" t="s">
        <v>86</v>
      </c>
      <c r="AY383" s="19" t="s">
        <v>135</v>
      </c>
      <c r="BE383" s="187">
        <f>IF(N383="základní",J383,0)</f>
        <v>0</v>
      </c>
      <c r="BF383" s="187">
        <f>IF(N383="snížená",J383,0)</f>
        <v>0</v>
      </c>
      <c r="BG383" s="187">
        <f>IF(N383="zákl. přenesená",J383,0)</f>
        <v>0</v>
      </c>
      <c r="BH383" s="187">
        <f>IF(N383="sníž. přenesená",J383,0)</f>
        <v>0</v>
      </c>
      <c r="BI383" s="187">
        <f>IF(N383="nulová",J383,0)</f>
        <v>0</v>
      </c>
      <c r="BJ383" s="19" t="s">
        <v>84</v>
      </c>
      <c r="BK383" s="187">
        <f>ROUND(I383*H383,2)</f>
        <v>0</v>
      </c>
      <c r="BL383" s="19" t="s">
        <v>142</v>
      </c>
      <c r="BM383" s="186" t="s">
        <v>610</v>
      </c>
    </row>
    <row r="384" spans="1:65" s="2" customFormat="1" ht="11.25">
      <c r="A384" s="36"/>
      <c r="B384" s="37"/>
      <c r="C384" s="38"/>
      <c r="D384" s="188" t="s">
        <v>144</v>
      </c>
      <c r="E384" s="38"/>
      <c r="F384" s="189" t="s">
        <v>611</v>
      </c>
      <c r="G384" s="38"/>
      <c r="H384" s="38"/>
      <c r="I384" s="190"/>
      <c r="J384" s="38"/>
      <c r="K384" s="38"/>
      <c r="L384" s="41"/>
      <c r="M384" s="191"/>
      <c r="N384" s="192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144</v>
      </c>
      <c r="AU384" s="19" t="s">
        <v>86</v>
      </c>
    </row>
    <row r="385" spans="1:65" s="13" customFormat="1" ht="11.25">
      <c r="B385" s="193"/>
      <c r="C385" s="194"/>
      <c r="D385" s="195" t="s">
        <v>146</v>
      </c>
      <c r="E385" s="196" t="s">
        <v>35</v>
      </c>
      <c r="F385" s="197" t="s">
        <v>612</v>
      </c>
      <c r="G385" s="194"/>
      <c r="H385" s="198">
        <v>1</v>
      </c>
      <c r="I385" s="199"/>
      <c r="J385" s="194"/>
      <c r="K385" s="194"/>
      <c r="L385" s="200"/>
      <c r="M385" s="201"/>
      <c r="N385" s="202"/>
      <c r="O385" s="202"/>
      <c r="P385" s="202"/>
      <c r="Q385" s="202"/>
      <c r="R385" s="202"/>
      <c r="S385" s="202"/>
      <c r="T385" s="203"/>
      <c r="AT385" s="204" t="s">
        <v>146</v>
      </c>
      <c r="AU385" s="204" t="s">
        <v>86</v>
      </c>
      <c r="AV385" s="13" t="s">
        <v>86</v>
      </c>
      <c r="AW385" s="13" t="s">
        <v>37</v>
      </c>
      <c r="AX385" s="13" t="s">
        <v>76</v>
      </c>
      <c r="AY385" s="204" t="s">
        <v>135</v>
      </c>
    </row>
    <row r="386" spans="1:65" s="13" customFormat="1" ht="11.25">
      <c r="B386" s="193"/>
      <c r="C386" s="194"/>
      <c r="D386" s="195" t="s">
        <v>146</v>
      </c>
      <c r="E386" s="196" t="s">
        <v>35</v>
      </c>
      <c r="F386" s="197" t="s">
        <v>613</v>
      </c>
      <c r="G386" s="194"/>
      <c r="H386" s="198">
        <v>1</v>
      </c>
      <c r="I386" s="199"/>
      <c r="J386" s="194"/>
      <c r="K386" s="194"/>
      <c r="L386" s="200"/>
      <c r="M386" s="201"/>
      <c r="N386" s="202"/>
      <c r="O386" s="202"/>
      <c r="P386" s="202"/>
      <c r="Q386" s="202"/>
      <c r="R386" s="202"/>
      <c r="S386" s="202"/>
      <c r="T386" s="203"/>
      <c r="AT386" s="204" t="s">
        <v>146</v>
      </c>
      <c r="AU386" s="204" t="s">
        <v>86</v>
      </c>
      <c r="AV386" s="13" t="s">
        <v>86</v>
      </c>
      <c r="AW386" s="13" t="s">
        <v>37</v>
      </c>
      <c r="AX386" s="13" t="s">
        <v>76</v>
      </c>
      <c r="AY386" s="204" t="s">
        <v>135</v>
      </c>
    </row>
    <row r="387" spans="1:65" s="14" customFormat="1" ht="11.25">
      <c r="B387" s="205"/>
      <c r="C387" s="206"/>
      <c r="D387" s="195" t="s">
        <v>146</v>
      </c>
      <c r="E387" s="207" t="s">
        <v>35</v>
      </c>
      <c r="F387" s="208" t="s">
        <v>161</v>
      </c>
      <c r="G387" s="206"/>
      <c r="H387" s="209">
        <v>2</v>
      </c>
      <c r="I387" s="210"/>
      <c r="J387" s="206"/>
      <c r="K387" s="206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146</v>
      </c>
      <c r="AU387" s="215" t="s">
        <v>86</v>
      </c>
      <c r="AV387" s="14" t="s">
        <v>142</v>
      </c>
      <c r="AW387" s="14" t="s">
        <v>37</v>
      </c>
      <c r="AX387" s="14" t="s">
        <v>84</v>
      </c>
      <c r="AY387" s="215" t="s">
        <v>135</v>
      </c>
    </row>
    <row r="388" spans="1:65" s="2" customFormat="1" ht="16.5" customHeight="1">
      <c r="A388" s="36"/>
      <c r="B388" s="37"/>
      <c r="C388" s="227" t="s">
        <v>614</v>
      </c>
      <c r="D388" s="227" t="s">
        <v>238</v>
      </c>
      <c r="E388" s="228" t="s">
        <v>615</v>
      </c>
      <c r="F388" s="229" t="s">
        <v>616</v>
      </c>
      <c r="G388" s="230" t="s">
        <v>503</v>
      </c>
      <c r="H388" s="231">
        <v>1</v>
      </c>
      <c r="I388" s="232"/>
      <c r="J388" s="233">
        <f>ROUND(I388*H388,2)</f>
        <v>0</v>
      </c>
      <c r="K388" s="229" t="s">
        <v>141</v>
      </c>
      <c r="L388" s="234"/>
      <c r="M388" s="235" t="s">
        <v>35</v>
      </c>
      <c r="N388" s="236" t="s">
        <v>47</v>
      </c>
      <c r="O388" s="66"/>
      <c r="P388" s="184">
        <f>O388*H388</f>
        <v>0</v>
      </c>
      <c r="Q388" s="184">
        <v>6.1000000000000004E-3</v>
      </c>
      <c r="R388" s="184">
        <f>Q388*H388</f>
        <v>6.1000000000000004E-3</v>
      </c>
      <c r="S388" s="184">
        <v>0</v>
      </c>
      <c r="T388" s="185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86" t="s">
        <v>187</v>
      </c>
      <c r="AT388" s="186" t="s">
        <v>238</v>
      </c>
      <c r="AU388" s="186" t="s">
        <v>86</v>
      </c>
      <c r="AY388" s="19" t="s">
        <v>135</v>
      </c>
      <c r="BE388" s="187">
        <f>IF(N388="základní",J388,0)</f>
        <v>0</v>
      </c>
      <c r="BF388" s="187">
        <f>IF(N388="snížená",J388,0)</f>
        <v>0</v>
      </c>
      <c r="BG388" s="187">
        <f>IF(N388="zákl. přenesená",J388,0)</f>
        <v>0</v>
      </c>
      <c r="BH388" s="187">
        <f>IF(N388="sníž. přenesená",J388,0)</f>
        <v>0</v>
      </c>
      <c r="BI388" s="187">
        <f>IF(N388="nulová",J388,0)</f>
        <v>0</v>
      </c>
      <c r="BJ388" s="19" t="s">
        <v>84</v>
      </c>
      <c r="BK388" s="187">
        <f>ROUND(I388*H388,2)</f>
        <v>0</v>
      </c>
      <c r="BL388" s="19" t="s">
        <v>142</v>
      </c>
      <c r="BM388" s="186" t="s">
        <v>617</v>
      </c>
    </row>
    <row r="389" spans="1:65" s="13" customFormat="1" ht="11.25">
      <c r="B389" s="193"/>
      <c r="C389" s="194"/>
      <c r="D389" s="195" t="s">
        <v>146</v>
      </c>
      <c r="E389" s="196" t="s">
        <v>35</v>
      </c>
      <c r="F389" s="197" t="s">
        <v>84</v>
      </c>
      <c r="G389" s="194"/>
      <c r="H389" s="198">
        <v>1</v>
      </c>
      <c r="I389" s="199"/>
      <c r="J389" s="194"/>
      <c r="K389" s="194"/>
      <c r="L389" s="200"/>
      <c r="M389" s="201"/>
      <c r="N389" s="202"/>
      <c r="O389" s="202"/>
      <c r="P389" s="202"/>
      <c r="Q389" s="202"/>
      <c r="R389" s="202"/>
      <c r="S389" s="202"/>
      <c r="T389" s="203"/>
      <c r="AT389" s="204" t="s">
        <v>146</v>
      </c>
      <c r="AU389" s="204" t="s">
        <v>86</v>
      </c>
      <c r="AV389" s="13" t="s">
        <v>86</v>
      </c>
      <c r="AW389" s="13" t="s">
        <v>37</v>
      </c>
      <c r="AX389" s="13" t="s">
        <v>84</v>
      </c>
      <c r="AY389" s="204" t="s">
        <v>135</v>
      </c>
    </row>
    <row r="390" spans="1:65" s="2" customFormat="1" ht="16.5" customHeight="1">
      <c r="A390" s="36"/>
      <c r="B390" s="37"/>
      <c r="C390" s="175" t="s">
        <v>618</v>
      </c>
      <c r="D390" s="175" t="s">
        <v>137</v>
      </c>
      <c r="E390" s="176" t="s">
        <v>619</v>
      </c>
      <c r="F390" s="177" t="s">
        <v>620</v>
      </c>
      <c r="G390" s="178" t="s">
        <v>321</v>
      </c>
      <c r="H390" s="179">
        <v>12</v>
      </c>
      <c r="I390" s="180"/>
      <c r="J390" s="181">
        <f>ROUND(I390*H390,2)</f>
        <v>0</v>
      </c>
      <c r="K390" s="177" t="s">
        <v>141</v>
      </c>
      <c r="L390" s="41"/>
      <c r="M390" s="182" t="s">
        <v>35</v>
      </c>
      <c r="N390" s="183" t="s">
        <v>47</v>
      </c>
      <c r="O390" s="66"/>
      <c r="P390" s="184">
        <f>O390*H390</f>
        <v>0</v>
      </c>
      <c r="Q390" s="184">
        <v>2.0000000000000001E-4</v>
      </c>
      <c r="R390" s="184">
        <f>Q390*H390</f>
        <v>2.4000000000000002E-3</v>
      </c>
      <c r="S390" s="184">
        <v>0</v>
      </c>
      <c r="T390" s="185">
        <f>S390*H390</f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186" t="s">
        <v>142</v>
      </c>
      <c r="AT390" s="186" t="s">
        <v>137</v>
      </c>
      <c r="AU390" s="186" t="s">
        <v>86</v>
      </c>
      <c r="AY390" s="19" t="s">
        <v>135</v>
      </c>
      <c r="BE390" s="187">
        <f>IF(N390="základní",J390,0)</f>
        <v>0</v>
      </c>
      <c r="BF390" s="187">
        <f>IF(N390="snížená",J390,0)</f>
        <v>0</v>
      </c>
      <c r="BG390" s="187">
        <f>IF(N390="zákl. přenesená",J390,0)</f>
        <v>0</v>
      </c>
      <c r="BH390" s="187">
        <f>IF(N390="sníž. přenesená",J390,0)</f>
        <v>0</v>
      </c>
      <c r="BI390" s="187">
        <f>IF(N390="nulová",J390,0)</f>
        <v>0</v>
      </c>
      <c r="BJ390" s="19" t="s">
        <v>84</v>
      </c>
      <c r="BK390" s="187">
        <f>ROUND(I390*H390,2)</f>
        <v>0</v>
      </c>
      <c r="BL390" s="19" t="s">
        <v>142</v>
      </c>
      <c r="BM390" s="186" t="s">
        <v>621</v>
      </c>
    </row>
    <row r="391" spans="1:65" s="2" customFormat="1" ht="11.25">
      <c r="A391" s="36"/>
      <c r="B391" s="37"/>
      <c r="C391" s="38"/>
      <c r="D391" s="188" t="s">
        <v>144</v>
      </c>
      <c r="E391" s="38"/>
      <c r="F391" s="189" t="s">
        <v>622</v>
      </c>
      <c r="G391" s="38"/>
      <c r="H391" s="38"/>
      <c r="I391" s="190"/>
      <c r="J391" s="38"/>
      <c r="K391" s="38"/>
      <c r="L391" s="41"/>
      <c r="M391" s="191"/>
      <c r="N391" s="192"/>
      <c r="O391" s="66"/>
      <c r="P391" s="66"/>
      <c r="Q391" s="66"/>
      <c r="R391" s="66"/>
      <c r="S391" s="66"/>
      <c r="T391" s="67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9" t="s">
        <v>144</v>
      </c>
      <c r="AU391" s="19" t="s">
        <v>86</v>
      </c>
    </row>
    <row r="392" spans="1:65" s="13" customFormat="1" ht="11.25">
      <c r="B392" s="193"/>
      <c r="C392" s="194"/>
      <c r="D392" s="195" t="s">
        <v>146</v>
      </c>
      <c r="E392" s="196" t="s">
        <v>35</v>
      </c>
      <c r="F392" s="197" t="s">
        <v>623</v>
      </c>
      <c r="G392" s="194"/>
      <c r="H392" s="198">
        <v>12</v>
      </c>
      <c r="I392" s="199"/>
      <c r="J392" s="194"/>
      <c r="K392" s="194"/>
      <c r="L392" s="200"/>
      <c r="M392" s="201"/>
      <c r="N392" s="202"/>
      <c r="O392" s="202"/>
      <c r="P392" s="202"/>
      <c r="Q392" s="202"/>
      <c r="R392" s="202"/>
      <c r="S392" s="202"/>
      <c r="T392" s="203"/>
      <c r="AT392" s="204" t="s">
        <v>146</v>
      </c>
      <c r="AU392" s="204" t="s">
        <v>86</v>
      </c>
      <c r="AV392" s="13" t="s">
        <v>86</v>
      </c>
      <c r="AW392" s="13" t="s">
        <v>37</v>
      </c>
      <c r="AX392" s="13" t="s">
        <v>84</v>
      </c>
      <c r="AY392" s="204" t="s">
        <v>135</v>
      </c>
    </row>
    <row r="393" spans="1:65" s="2" customFormat="1" ht="37.9" customHeight="1">
      <c r="A393" s="36"/>
      <c r="B393" s="37"/>
      <c r="C393" s="175" t="s">
        <v>624</v>
      </c>
      <c r="D393" s="175" t="s">
        <v>137</v>
      </c>
      <c r="E393" s="176" t="s">
        <v>625</v>
      </c>
      <c r="F393" s="177" t="s">
        <v>626</v>
      </c>
      <c r="G393" s="178" t="s">
        <v>321</v>
      </c>
      <c r="H393" s="179">
        <v>261.95</v>
      </c>
      <c r="I393" s="180"/>
      <c r="J393" s="181">
        <f>ROUND(I393*H393,2)</f>
        <v>0</v>
      </c>
      <c r="K393" s="177" t="s">
        <v>141</v>
      </c>
      <c r="L393" s="41"/>
      <c r="M393" s="182" t="s">
        <v>35</v>
      </c>
      <c r="N393" s="183" t="s">
        <v>47</v>
      </c>
      <c r="O393" s="66"/>
      <c r="P393" s="184">
        <f>O393*H393</f>
        <v>0</v>
      </c>
      <c r="Q393" s="184">
        <v>8.9779999999999999E-2</v>
      </c>
      <c r="R393" s="184">
        <f>Q393*H393</f>
        <v>23.517871</v>
      </c>
      <c r="S393" s="184">
        <v>0</v>
      </c>
      <c r="T393" s="185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6" t="s">
        <v>142</v>
      </c>
      <c r="AT393" s="186" t="s">
        <v>137</v>
      </c>
      <c r="AU393" s="186" t="s">
        <v>86</v>
      </c>
      <c r="AY393" s="19" t="s">
        <v>135</v>
      </c>
      <c r="BE393" s="187">
        <f>IF(N393="základní",J393,0)</f>
        <v>0</v>
      </c>
      <c r="BF393" s="187">
        <f>IF(N393="snížená",J393,0)</f>
        <v>0</v>
      </c>
      <c r="BG393" s="187">
        <f>IF(N393="zákl. přenesená",J393,0)</f>
        <v>0</v>
      </c>
      <c r="BH393" s="187">
        <f>IF(N393="sníž. přenesená",J393,0)</f>
        <v>0</v>
      </c>
      <c r="BI393" s="187">
        <f>IF(N393="nulová",J393,0)</f>
        <v>0</v>
      </c>
      <c r="BJ393" s="19" t="s">
        <v>84</v>
      </c>
      <c r="BK393" s="187">
        <f>ROUND(I393*H393,2)</f>
        <v>0</v>
      </c>
      <c r="BL393" s="19" t="s">
        <v>142</v>
      </c>
      <c r="BM393" s="186" t="s">
        <v>627</v>
      </c>
    </row>
    <row r="394" spans="1:65" s="2" customFormat="1" ht="11.25">
      <c r="A394" s="36"/>
      <c r="B394" s="37"/>
      <c r="C394" s="38"/>
      <c r="D394" s="188" t="s">
        <v>144</v>
      </c>
      <c r="E394" s="38"/>
      <c r="F394" s="189" t="s">
        <v>628</v>
      </c>
      <c r="G394" s="38"/>
      <c r="H394" s="38"/>
      <c r="I394" s="190"/>
      <c r="J394" s="38"/>
      <c r="K394" s="38"/>
      <c r="L394" s="41"/>
      <c r="M394" s="191"/>
      <c r="N394" s="192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144</v>
      </c>
      <c r="AU394" s="19" t="s">
        <v>86</v>
      </c>
    </row>
    <row r="395" spans="1:65" s="2" customFormat="1" ht="29.25">
      <c r="A395" s="36"/>
      <c r="B395" s="37"/>
      <c r="C395" s="38"/>
      <c r="D395" s="195" t="s">
        <v>211</v>
      </c>
      <c r="E395" s="38"/>
      <c r="F395" s="226" t="s">
        <v>629</v>
      </c>
      <c r="G395" s="38"/>
      <c r="H395" s="38"/>
      <c r="I395" s="190"/>
      <c r="J395" s="38"/>
      <c r="K395" s="38"/>
      <c r="L395" s="41"/>
      <c r="M395" s="191"/>
      <c r="N395" s="192"/>
      <c r="O395" s="66"/>
      <c r="P395" s="66"/>
      <c r="Q395" s="66"/>
      <c r="R395" s="66"/>
      <c r="S395" s="66"/>
      <c r="T395" s="67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9" t="s">
        <v>211</v>
      </c>
      <c r="AU395" s="19" t="s">
        <v>86</v>
      </c>
    </row>
    <row r="396" spans="1:65" s="13" customFormat="1" ht="11.25">
      <c r="B396" s="193"/>
      <c r="C396" s="194"/>
      <c r="D396" s="195" t="s">
        <v>146</v>
      </c>
      <c r="E396" s="196" t="s">
        <v>35</v>
      </c>
      <c r="F396" s="197" t="s">
        <v>630</v>
      </c>
      <c r="G396" s="194"/>
      <c r="H396" s="198">
        <v>261.95</v>
      </c>
      <c r="I396" s="199"/>
      <c r="J396" s="194"/>
      <c r="K396" s="194"/>
      <c r="L396" s="200"/>
      <c r="M396" s="201"/>
      <c r="N396" s="202"/>
      <c r="O396" s="202"/>
      <c r="P396" s="202"/>
      <c r="Q396" s="202"/>
      <c r="R396" s="202"/>
      <c r="S396" s="202"/>
      <c r="T396" s="203"/>
      <c r="AT396" s="204" t="s">
        <v>146</v>
      </c>
      <c r="AU396" s="204" t="s">
        <v>86</v>
      </c>
      <c r="AV396" s="13" t="s">
        <v>86</v>
      </c>
      <c r="AW396" s="13" t="s">
        <v>37</v>
      </c>
      <c r="AX396" s="13" t="s">
        <v>84</v>
      </c>
      <c r="AY396" s="204" t="s">
        <v>135</v>
      </c>
    </row>
    <row r="397" spans="1:65" s="2" customFormat="1" ht="16.5" customHeight="1">
      <c r="A397" s="36"/>
      <c r="B397" s="37"/>
      <c r="C397" s="227" t="s">
        <v>631</v>
      </c>
      <c r="D397" s="227" t="s">
        <v>238</v>
      </c>
      <c r="E397" s="228" t="s">
        <v>418</v>
      </c>
      <c r="F397" s="229" t="s">
        <v>419</v>
      </c>
      <c r="G397" s="230" t="s">
        <v>183</v>
      </c>
      <c r="H397" s="231">
        <v>26.719000000000001</v>
      </c>
      <c r="I397" s="232"/>
      <c r="J397" s="233">
        <f>ROUND(I397*H397,2)</f>
        <v>0</v>
      </c>
      <c r="K397" s="229" t="s">
        <v>141</v>
      </c>
      <c r="L397" s="234"/>
      <c r="M397" s="235" t="s">
        <v>35</v>
      </c>
      <c r="N397" s="236" t="s">
        <v>47</v>
      </c>
      <c r="O397" s="66"/>
      <c r="P397" s="184">
        <f>O397*H397</f>
        <v>0</v>
      </c>
      <c r="Q397" s="184">
        <v>0.222</v>
      </c>
      <c r="R397" s="184">
        <f>Q397*H397</f>
        <v>5.9316180000000003</v>
      </c>
      <c r="S397" s="184">
        <v>0</v>
      </c>
      <c r="T397" s="185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6" t="s">
        <v>187</v>
      </c>
      <c r="AT397" s="186" t="s">
        <v>238</v>
      </c>
      <c r="AU397" s="186" t="s">
        <v>86</v>
      </c>
      <c r="AY397" s="19" t="s">
        <v>135</v>
      </c>
      <c r="BE397" s="187">
        <f>IF(N397="základní",J397,0)</f>
        <v>0</v>
      </c>
      <c r="BF397" s="187">
        <f>IF(N397="snížená",J397,0)</f>
        <v>0</v>
      </c>
      <c r="BG397" s="187">
        <f>IF(N397="zákl. přenesená",J397,0)</f>
        <v>0</v>
      </c>
      <c r="BH397" s="187">
        <f>IF(N397="sníž. přenesená",J397,0)</f>
        <v>0</v>
      </c>
      <c r="BI397" s="187">
        <f>IF(N397="nulová",J397,0)</f>
        <v>0</v>
      </c>
      <c r="BJ397" s="19" t="s">
        <v>84</v>
      </c>
      <c r="BK397" s="187">
        <f>ROUND(I397*H397,2)</f>
        <v>0</v>
      </c>
      <c r="BL397" s="19" t="s">
        <v>142</v>
      </c>
      <c r="BM397" s="186" t="s">
        <v>632</v>
      </c>
    </row>
    <row r="398" spans="1:65" s="13" customFormat="1" ht="11.25">
      <c r="B398" s="193"/>
      <c r="C398" s="194"/>
      <c r="D398" s="195" t="s">
        <v>146</v>
      </c>
      <c r="E398" s="196" t="s">
        <v>35</v>
      </c>
      <c r="F398" s="197" t="s">
        <v>633</v>
      </c>
      <c r="G398" s="194"/>
      <c r="H398" s="198">
        <v>26.195</v>
      </c>
      <c r="I398" s="199"/>
      <c r="J398" s="194"/>
      <c r="K398" s="194"/>
      <c r="L398" s="200"/>
      <c r="M398" s="201"/>
      <c r="N398" s="202"/>
      <c r="O398" s="202"/>
      <c r="P398" s="202"/>
      <c r="Q398" s="202"/>
      <c r="R398" s="202"/>
      <c r="S398" s="202"/>
      <c r="T398" s="203"/>
      <c r="AT398" s="204" t="s">
        <v>146</v>
      </c>
      <c r="AU398" s="204" t="s">
        <v>86</v>
      </c>
      <c r="AV398" s="13" t="s">
        <v>86</v>
      </c>
      <c r="AW398" s="13" t="s">
        <v>37</v>
      </c>
      <c r="AX398" s="13" t="s">
        <v>76</v>
      </c>
      <c r="AY398" s="204" t="s">
        <v>135</v>
      </c>
    </row>
    <row r="399" spans="1:65" s="13" customFormat="1" ht="11.25">
      <c r="B399" s="193"/>
      <c r="C399" s="194"/>
      <c r="D399" s="195" t="s">
        <v>146</v>
      </c>
      <c r="E399" s="196" t="s">
        <v>35</v>
      </c>
      <c r="F399" s="197" t="s">
        <v>634</v>
      </c>
      <c r="G399" s="194"/>
      <c r="H399" s="198">
        <v>26.719000000000001</v>
      </c>
      <c r="I399" s="199"/>
      <c r="J399" s="194"/>
      <c r="K399" s="194"/>
      <c r="L399" s="200"/>
      <c r="M399" s="201"/>
      <c r="N399" s="202"/>
      <c r="O399" s="202"/>
      <c r="P399" s="202"/>
      <c r="Q399" s="202"/>
      <c r="R399" s="202"/>
      <c r="S399" s="202"/>
      <c r="T399" s="203"/>
      <c r="AT399" s="204" t="s">
        <v>146</v>
      </c>
      <c r="AU399" s="204" t="s">
        <v>86</v>
      </c>
      <c r="AV399" s="13" t="s">
        <v>86</v>
      </c>
      <c r="AW399" s="13" t="s">
        <v>37</v>
      </c>
      <c r="AX399" s="13" t="s">
        <v>84</v>
      </c>
      <c r="AY399" s="204" t="s">
        <v>135</v>
      </c>
    </row>
    <row r="400" spans="1:65" s="2" customFormat="1" ht="24.2" customHeight="1">
      <c r="A400" s="36"/>
      <c r="B400" s="37"/>
      <c r="C400" s="175" t="s">
        <v>635</v>
      </c>
      <c r="D400" s="175" t="s">
        <v>137</v>
      </c>
      <c r="E400" s="176" t="s">
        <v>636</v>
      </c>
      <c r="F400" s="177" t="s">
        <v>637</v>
      </c>
      <c r="G400" s="178" t="s">
        <v>321</v>
      </c>
      <c r="H400" s="179">
        <v>49.52</v>
      </c>
      <c r="I400" s="180"/>
      <c r="J400" s="181">
        <f>ROUND(I400*H400,2)</f>
        <v>0</v>
      </c>
      <c r="K400" s="177" t="s">
        <v>141</v>
      </c>
      <c r="L400" s="41"/>
      <c r="M400" s="182" t="s">
        <v>35</v>
      </c>
      <c r="N400" s="183" t="s">
        <v>47</v>
      </c>
      <c r="O400" s="66"/>
      <c r="P400" s="184">
        <f>O400*H400</f>
        <v>0</v>
      </c>
      <c r="Q400" s="184">
        <v>0.14041999999999999</v>
      </c>
      <c r="R400" s="184">
        <f>Q400*H400</f>
        <v>6.9535983999999997</v>
      </c>
      <c r="S400" s="184">
        <v>0</v>
      </c>
      <c r="T400" s="185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86" t="s">
        <v>142</v>
      </c>
      <c r="AT400" s="186" t="s">
        <v>137</v>
      </c>
      <c r="AU400" s="186" t="s">
        <v>86</v>
      </c>
      <c r="AY400" s="19" t="s">
        <v>135</v>
      </c>
      <c r="BE400" s="187">
        <f>IF(N400="základní",J400,0)</f>
        <v>0</v>
      </c>
      <c r="BF400" s="187">
        <f>IF(N400="snížená",J400,0)</f>
        <v>0</v>
      </c>
      <c r="BG400" s="187">
        <f>IF(N400="zákl. přenesená",J400,0)</f>
        <v>0</v>
      </c>
      <c r="BH400" s="187">
        <f>IF(N400="sníž. přenesená",J400,0)</f>
        <v>0</v>
      </c>
      <c r="BI400" s="187">
        <f>IF(N400="nulová",J400,0)</f>
        <v>0</v>
      </c>
      <c r="BJ400" s="19" t="s">
        <v>84</v>
      </c>
      <c r="BK400" s="187">
        <f>ROUND(I400*H400,2)</f>
        <v>0</v>
      </c>
      <c r="BL400" s="19" t="s">
        <v>142</v>
      </c>
      <c r="BM400" s="186" t="s">
        <v>638</v>
      </c>
    </row>
    <row r="401" spans="1:65" s="2" customFormat="1" ht="11.25">
      <c r="A401" s="36"/>
      <c r="B401" s="37"/>
      <c r="C401" s="38"/>
      <c r="D401" s="188" t="s">
        <v>144</v>
      </c>
      <c r="E401" s="38"/>
      <c r="F401" s="189" t="s">
        <v>639</v>
      </c>
      <c r="G401" s="38"/>
      <c r="H401" s="38"/>
      <c r="I401" s="190"/>
      <c r="J401" s="38"/>
      <c r="K401" s="38"/>
      <c r="L401" s="41"/>
      <c r="M401" s="191"/>
      <c r="N401" s="192"/>
      <c r="O401" s="66"/>
      <c r="P401" s="66"/>
      <c r="Q401" s="66"/>
      <c r="R401" s="66"/>
      <c r="S401" s="66"/>
      <c r="T401" s="67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T401" s="19" t="s">
        <v>144</v>
      </c>
      <c r="AU401" s="19" t="s">
        <v>86</v>
      </c>
    </row>
    <row r="402" spans="1:65" s="13" customFormat="1" ht="11.25">
      <c r="B402" s="193"/>
      <c r="C402" s="194"/>
      <c r="D402" s="195" t="s">
        <v>146</v>
      </c>
      <c r="E402" s="196" t="s">
        <v>35</v>
      </c>
      <c r="F402" s="197" t="s">
        <v>640</v>
      </c>
      <c r="G402" s="194"/>
      <c r="H402" s="198">
        <v>49.52</v>
      </c>
      <c r="I402" s="199"/>
      <c r="J402" s="194"/>
      <c r="K402" s="194"/>
      <c r="L402" s="200"/>
      <c r="M402" s="201"/>
      <c r="N402" s="202"/>
      <c r="O402" s="202"/>
      <c r="P402" s="202"/>
      <c r="Q402" s="202"/>
      <c r="R402" s="202"/>
      <c r="S402" s="202"/>
      <c r="T402" s="203"/>
      <c r="AT402" s="204" t="s">
        <v>146</v>
      </c>
      <c r="AU402" s="204" t="s">
        <v>86</v>
      </c>
      <c r="AV402" s="13" t="s">
        <v>86</v>
      </c>
      <c r="AW402" s="13" t="s">
        <v>37</v>
      </c>
      <c r="AX402" s="13" t="s">
        <v>76</v>
      </c>
      <c r="AY402" s="204" t="s">
        <v>135</v>
      </c>
    </row>
    <row r="403" spans="1:65" s="14" customFormat="1" ht="11.25">
      <c r="B403" s="205"/>
      <c r="C403" s="206"/>
      <c r="D403" s="195" t="s">
        <v>146</v>
      </c>
      <c r="E403" s="207" t="s">
        <v>35</v>
      </c>
      <c r="F403" s="208" t="s">
        <v>161</v>
      </c>
      <c r="G403" s="206"/>
      <c r="H403" s="209">
        <v>49.52</v>
      </c>
      <c r="I403" s="210"/>
      <c r="J403" s="206"/>
      <c r="K403" s="206"/>
      <c r="L403" s="211"/>
      <c r="M403" s="212"/>
      <c r="N403" s="213"/>
      <c r="O403" s="213"/>
      <c r="P403" s="213"/>
      <c r="Q403" s="213"/>
      <c r="R403" s="213"/>
      <c r="S403" s="213"/>
      <c r="T403" s="214"/>
      <c r="AT403" s="215" t="s">
        <v>146</v>
      </c>
      <c r="AU403" s="215" t="s">
        <v>86</v>
      </c>
      <c r="AV403" s="14" t="s">
        <v>142</v>
      </c>
      <c r="AW403" s="14" t="s">
        <v>37</v>
      </c>
      <c r="AX403" s="14" t="s">
        <v>84</v>
      </c>
      <c r="AY403" s="215" t="s">
        <v>135</v>
      </c>
    </row>
    <row r="404" spans="1:65" s="2" customFormat="1" ht="16.5" customHeight="1">
      <c r="A404" s="36"/>
      <c r="B404" s="37"/>
      <c r="C404" s="227" t="s">
        <v>641</v>
      </c>
      <c r="D404" s="227" t="s">
        <v>238</v>
      </c>
      <c r="E404" s="228" t="s">
        <v>642</v>
      </c>
      <c r="F404" s="229" t="s">
        <v>643</v>
      </c>
      <c r="G404" s="230" t="s">
        <v>321</v>
      </c>
      <c r="H404" s="231">
        <v>50.51</v>
      </c>
      <c r="I404" s="232"/>
      <c r="J404" s="233">
        <f>ROUND(I404*H404,2)</f>
        <v>0</v>
      </c>
      <c r="K404" s="229" t="s">
        <v>141</v>
      </c>
      <c r="L404" s="234"/>
      <c r="M404" s="235" t="s">
        <v>35</v>
      </c>
      <c r="N404" s="236" t="s">
        <v>47</v>
      </c>
      <c r="O404" s="66"/>
      <c r="P404" s="184">
        <f>O404*H404</f>
        <v>0</v>
      </c>
      <c r="Q404" s="184">
        <v>4.4999999999999998E-2</v>
      </c>
      <c r="R404" s="184">
        <f>Q404*H404</f>
        <v>2.2729499999999998</v>
      </c>
      <c r="S404" s="184">
        <v>0</v>
      </c>
      <c r="T404" s="185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186" t="s">
        <v>187</v>
      </c>
      <c r="AT404" s="186" t="s">
        <v>238</v>
      </c>
      <c r="AU404" s="186" t="s">
        <v>86</v>
      </c>
      <c r="AY404" s="19" t="s">
        <v>135</v>
      </c>
      <c r="BE404" s="187">
        <f>IF(N404="základní",J404,0)</f>
        <v>0</v>
      </c>
      <c r="BF404" s="187">
        <f>IF(N404="snížená",J404,0)</f>
        <v>0</v>
      </c>
      <c r="BG404" s="187">
        <f>IF(N404="zákl. přenesená",J404,0)</f>
        <v>0</v>
      </c>
      <c r="BH404" s="187">
        <f>IF(N404="sníž. přenesená",J404,0)</f>
        <v>0</v>
      </c>
      <c r="BI404" s="187">
        <f>IF(N404="nulová",J404,0)</f>
        <v>0</v>
      </c>
      <c r="BJ404" s="19" t="s">
        <v>84</v>
      </c>
      <c r="BK404" s="187">
        <f>ROUND(I404*H404,2)</f>
        <v>0</v>
      </c>
      <c r="BL404" s="19" t="s">
        <v>142</v>
      </c>
      <c r="BM404" s="186" t="s">
        <v>644</v>
      </c>
    </row>
    <row r="405" spans="1:65" s="13" customFormat="1" ht="11.25">
      <c r="B405" s="193"/>
      <c r="C405" s="194"/>
      <c r="D405" s="195" t="s">
        <v>146</v>
      </c>
      <c r="E405" s="196" t="s">
        <v>35</v>
      </c>
      <c r="F405" s="197" t="s">
        <v>640</v>
      </c>
      <c r="G405" s="194"/>
      <c r="H405" s="198">
        <v>49.52</v>
      </c>
      <c r="I405" s="199"/>
      <c r="J405" s="194"/>
      <c r="K405" s="194"/>
      <c r="L405" s="200"/>
      <c r="M405" s="201"/>
      <c r="N405" s="202"/>
      <c r="O405" s="202"/>
      <c r="P405" s="202"/>
      <c r="Q405" s="202"/>
      <c r="R405" s="202"/>
      <c r="S405" s="202"/>
      <c r="T405" s="203"/>
      <c r="AT405" s="204" t="s">
        <v>146</v>
      </c>
      <c r="AU405" s="204" t="s">
        <v>86</v>
      </c>
      <c r="AV405" s="13" t="s">
        <v>86</v>
      </c>
      <c r="AW405" s="13" t="s">
        <v>37</v>
      </c>
      <c r="AX405" s="13" t="s">
        <v>76</v>
      </c>
      <c r="AY405" s="204" t="s">
        <v>135</v>
      </c>
    </row>
    <row r="406" spans="1:65" s="14" customFormat="1" ht="11.25">
      <c r="B406" s="205"/>
      <c r="C406" s="206"/>
      <c r="D406" s="195" t="s">
        <v>146</v>
      </c>
      <c r="E406" s="207" t="s">
        <v>35</v>
      </c>
      <c r="F406" s="208" t="s">
        <v>161</v>
      </c>
      <c r="G406" s="206"/>
      <c r="H406" s="209">
        <v>49.52</v>
      </c>
      <c r="I406" s="210"/>
      <c r="J406" s="206"/>
      <c r="K406" s="206"/>
      <c r="L406" s="211"/>
      <c r="M406" s="212"/>
      <c r="N406" s="213"/>
      <c r="O406" s="213"/>
      <c r="P406" s="213"/>
      <c r="Q406" s="213"/>
      <c r="R406" s="213"/>
      <c r="S406" s="213"/>
      <c r="T406" s="214"/>
      <c r="AT406" s="215" t="s">
        <v>146</v>
      </c>
      <c r="AU406" s="215" t="s">
        <v>86</v>
      </c>
      <c r="AV406" s="14" t="s">
        <v>142</v>
      </c>
      <c r="AW406" s="14" t="s">
        <v>37</v>
      </c>
      <c r="AX406" s="14" t="s">
        <v>76</v>
      </c>
      <c r="AY406" s="215" t="s">
        <v>135</v>
      </c>
    </row>
    <row r="407" spans="1:65" s="13" customFormat="1" ht="11.25">
      <c r="B407" s="193"/>
      <c r="C407" s="194"/>
      <c r="D407" s="195" t="s">
        <v>146</v>
      </c>
      <c r="E407" s="196" t="s">
        <v>35</v>
      </c>
      <c r="F407" s="197" t="s">
        <v>645</v>
      </c>
      <c r="G407" s="194"/>
      <c r="H407" s="198">
        <v>50.51</v>
      </c>
      <c r="I407" s="199"/>
      <c r="J407" s="194"/>
      <c r="K407" s="194"/>
      <c r="L407" s="200"/>
      <c r="M407" s="201"/>
      <c r="N407" s="202"/>
      <c r="O407" s="202"/>
      <c r="P407" s="202"/>
      <c r="Q407" s="202"/>
      <c r="R407" s="202"/>
      <c r="S407" s="202"/>
      <c r="T407" s="203"/>
      <c r="AT407" s="204" t="s">
        <v>146</v>
      </c>
      <c r="AU407" s="204" t="s">
        <v>86</v>
      </c>
      <c r="AV407" s="13" t="s">
        <v>86</v>
      </c>
      <c r="AW407" s="13" t="s">
        <v>37</v>
      </c>
      <c r="AX407" s="13" t="s">
        <v>84</v>
      </c>
      <c r="AY407" s="204" t="s">
        <v>135</v>
      </c>
    </row>
    <row r="408" spans="1:65" s="2" customFormat="1" ht="24.2" customHeight="1">
      <c r="A408" s="36"/>
      <c r="B408" s="37"/>
      <c r="C408" s="175" t="s">
        <v>646</v>
      </c>
      <c r="D408" s="175" t="s">
        <v>137</v>
      </c>
      <c r="E408" s="176" t="s">
        <v>647</v>
      </c>
      <c r="F408" s="177" t="s">
        <v>648</v>
      </c>
      <c r="G408" s="178" t="s">
        <v>321</v>
      </c>
      <c r="H408" s="179">
        <v>225.18</v>
      </c>
      <c r="I408" s="180"/>
      <c r="J408" s="181">
        <f>ROUND(I408*H408,2)</f>
        <v>0</v>
      </c>
      <c r="K408" s="177" t="s">
        <v>141</v>
      </c>
      <c r="L408" s="41"/>
      <c r="M408" s="182" t="s">
        <v>35</v>
      </c>
      <c r="N408" s="183" t="s">
        <v>47</v>
      </c>
      <c r="O408" s="66"/>
      <c r="P408" s="184">
        <f>O408*H408</f>
        <v>0</v>
      </c>
      <c r="Q408" s="184">
        <v>0.18292</v>
      </c>
      <c r="R408" s="184">
        <f>Q408*H408</f>
        <v>41.189925600000002</v>
      </c>
      <c r="S408" s="184">
        <v>0</v>
      </c>
      <c r="T408" s="185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186" t="s">
        <v>142</v>
      </c>
      <c r="AT408" s="186" t="s">
        <v>137</v>
      </c>
      <c r="AU408" s="186" t="s">
        <v>86</v>
      </c>
      <c r="AY408" s="19" t="s">
        <v>135</v>
      </c>
      <c r="BE408" s="187">
        <f>IF(N408="základní",J408,0)</f>
        <v>0</v>
      </c>
      <c r="BF408" s="187">
        <f>IF(N408="snížená",J408,0)</f>
        <v>0</v>
      </c>
      <c r="BG408" s="187">
        <f>IF(N408="zákl. přenesená",J408,0)</f>
        <v>0</v>
      </c>
      <c r="BH408" s="187">
        <f>IF(N408="sníž. přenesená",J408,0)</f>
        <v>0</v>
      </c>
      <c r="BI408" s="187">
        <f>IF(N408="nulová",J408,0)</f>
        <v>0</v>
      </c>
      <c r="BJ408" s="19" t="s">
        <v>84</v>
      </c>
      <c r="BK408" s="187">
        <f>ROUND(I408*H408,2)</f>
        <v>0</v>
      </c>
      <c r="BL408" s="19" t="s">
        <v>142</v>
      </c>
      <c r="BM408" s="186" t="s">
        <v>649</v>
      </c>
    </row>
    <row r="409" spans="1:65" s="2" customFormat="1" ht="11.25">
      <c r="A409" s="36"/>
      <c r="B409" s="37"/>
      <c r="C409" s="38"/>
      <c r="D409" s="188" t="s">
        <v>144</v>
      </c>
      <c r="E409" s="38"/>
      <c r="F409" s="189" t="s">
        <v>650</v>
      </c>
      <c r="G409" s="38"/>
      <c r="H409" s="38"/>
      <c r="I409" s="190"/>
      <c r="J409" s="38"/>
      <c r="K409" s="38"/>
      <c r="L409" s="41"/>
      <c r="M409" s="191"/>
      <c r="N409" s="192"/>
      <c r="O409" s="66"/>
      <c r="P409" s="66"/>
      <c r="Q409" s="66"/>
      <c r="R409" s="66"/>
      <c r="S409" s="66"/>
      <c r="T409" s="67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9" t="s">
        <v>144</v>
      </c>
      <c r="AU409" s="19" t="s">
        <v>86</v>
      </c>
    </row>
    <row r="410" spans="1:65" s="13" customFormat="1" ht="11.25">
      <c r="B410" s="193"/>
      <c r="C410" s="194"/>
      <c r="D410" s="195" t="s">
        <v>146</v>
      </c>
      <c r="E410" s="196" t="s">
        <v>35</v>
      </c>
      <c r="F410" s="197" t="s">
        <v>651</v>
      </c>
      <c r="G410" s="194"/>
      <c r="H410" s="198">
        <v>225.18</v>
      </c>
      <c r="I410" s="199"/>
      <c r="J410" s="194"/>
      <c r="K410" s="194"/>
      <c r="L410" s="200"/>
      <c r="M410" s="201"/>
      <c r="N410" s="202"/>
      <c r="O410" s="202"/>
      <c r="P410" s="202"/>
      <c r="Q410" s="202"/>
      <c r="R410" s="202"/>
      <c r="S410" s="202"/>
      <c r="T410" s="203"/>
      <c r="AT410" s="204" t="s">
        <v>146</v>
      </c>
      <c r="AU410" s="204" t="s">
        <v>86</v>
      </c>
      <c r="AV410" s="13" t="s">
        <v>86</v>
      </c>
      <c r="AW410" s="13" t="s">
        <v>37</v>
      </c>
      <c r="AX410" s="13" t="s">
        <v>84</v>
      </c>
      <c r="AY410" s="204" t="s">
        <v>135</v>
      </c>
    </row>
    <row r="411" spans="1:65" s="2" customFormat="1" ht="16.5" customHeight="1">
      <c r="A411" s="36"/>
      <c r="B411" s="37"/>
      <c r="C411" s="227" t="s">
        <v>652</v>
      </c>
      <c r="D411" s="227" t="s">
        <v>238</v>
      </c>
      <c r="E411" s="228" t="s">
        <v>653</v>
      </c>
      <c r="F411" s="229" t="s">
        <v>654</v>
      </c>
      <c r="G411" s="230" t="s">
        <v>321</v>
      </c>
      <c r="H411" s="231">
        <v>215.648</v>
      </c>
      <c r="I411" s="232"/>
      <c r="J411" s="233">
        <f>ROUND(I411*H411,2)</f>
        <v>0</v>
      </c>
      <c r="K411" s="229" t="s">
        <v>141</v>
      </c>
      <c r="L411" s="234"/>
      <c r="M411" s="235" t="s">
        <v>35</v>
      </c>
      <c r="N411" s="236" t="s">
        <v>47</v>
      </c>
      <c r="O411" s="66"/>
      <c r="P411" s="184">
        <f>O411*H411</f>
        <v>0</v>
      </c>
      <c r="Q411" s="184">
        <v>0.104</v>
      </c>
      <c r="R411" s="184">
        <f>Q411*H411</f>
        <v>22.427391999999998</v>
      </c>
      <c r="S411" s="184">
        <v>0</v>
      </c>
      <c r="T411" s="185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186" t="s">
        <v>187</v>
      </c>
      <c r="AT411" s="186" t="s">
        <v>238</v>
      </c>
      <c r="AU411" s="186" t="s">
        <v>86</v>
      </c>
      <c r="AY411" s="19" t="s">
        <v>135</v>
      </c>
      <c r="BE411" s="187">
        <f>IF(N411="základní",J411,0)</f>
        <v>0</v>
      </c>
      <c r="BF411" s="187">
        <f>IF(N411="snížená",J411,0)</f>
        <v>0</v>
      </c>
      <c r="BG411" s="187">
        <f>IF(N411="zákl. přenesená",J411,0)</f>
        <v>0</v>
      </c>
      <c r="BH411" s="187">
        <f>IF(N411="sníž. přenesená",J411,0)</f>
        <v>0</v>
      </c>
      <c r="BI411" s="187">
        <f>IF(N411="nulová",J411,0)</f>
        <v>0</v>
      </c>
      <c r="BJ411" s="19" t="s">
        <v>84</v>
      </c>
      <c r="BK411" s="187">
        <f>ROUND(I411*H411,2)</f>
        <v>0</v>
      </c>
      <c r="BL411" s="19" t="s">
        <v>142</v>
      </c>
      <c r="BM411" s="186" t="s">
        <v>655</v>
      </c>
    </row>
    <row r="412" spans="1:65" s="13" customFormat="1" ht="11.25">
      <c r="B412" s="193"/>
      <c r="C412" s="194"/>
      <c r="D412" s="195" t="s">
        <v>146</v>
      </c>
      <c r="E412" s="196" t="s">
        <v>35</v>
      </c>
      <c r="F412" s="197" t="s">
        <v>656</v>
      </c>
      <c r="G412" s="194"/>
      <c r="H412" s="198">
        <v>211.42</v>
      </c>
      <c r="I412" s="199"/>
      <c r="J412" s="194"/>
      <c r="K412" s="194"/>
      <c r="L412" s="200"/>
      <c r="M412" s="201"/>
      <c r="N412" s="202"/>
      <c r="O412" s="202"/>
      <c r="P412" s="202"/>
      <c r="Q412" s="202"/>
      <c r="R412" s="202"/>
      <c r="S412" s="202"/>
      <c r="T412" s="203"/>
      <c r="AT412" s="204" t="s">
        <v>146</v>
      </c>
      <c r="AU412" s="204" t="s">
        <v>86</v>
      </c>
      <c r="AV412" s="13" t="s">
        <v>86</v>
      </c>
      <c r="AW412" s="13" t="s">
        <v>37</v>
      </c>
      <c r="AX412" s="13" t="s">
        <v>76</v>
      </c>
      <c r="AY412" s="204" t="s">
        <v>135</v>
      </c>
    </row>
    <row r="413" spans="1:65" s="13" customFormat="1" ht="11.25">
      <c r="B413" s="193"/>
      <c r="C413" s="194"/>
      <c r="D413" s="195" t="s">
        <v>146</v>
      </c>
      <c r="E413" s="196" t="s">
        <v>35</v>
      </c>
      <c r="F413" s="197" t="s">
        <v>657</v>
      </c>
      <c r="G413" s="194"/>
      <c r="H413" s="198">
        <v>215.648</v>
      </c>
      <c r="I413" s="199"/>
      <c r="J413" s="194"/>
      <c r="K413" s="194"/>
      <c r="L413" s="200"/>
      <c r="M413" s="201"/>
      <c r="N413" s="202"/>
      <c r="O413" s="202"/>
      <c r="P413" s="202"/>
      <c r="Q413" s="202"/>
      <c r="R413" s="202"/>
      <c r="S413" s="202"/>
      <c r="T413" s="203"/>
      <c r="AT413" s="204" t="s">
        <v>146</v>
      </c>
      <c r="AU413" s="204" t="s">
        <v>86</v>
      </c>
      <c r="AV413" s="13" t="s">
        <v>86</v>
      </c>
      <c r="AW413" s="13" t="s">
        <v>37</v>
      </c>
      <c r="AX413" s="13" t="s">
        <v>84</v>
      </c>
      <c r="AY413" s="204" t="s">
        <v>135</v>
      </c>
    </row>
    <row r="414" spans="1:65" s="2" customFormat="1" ht="16.5" customHeight="1">
      <c r="A414" s="36"/>
      <c r="B414" s="37"/>
      <c r="C414" s="227" t="s">
        <v>658</v>
      </c>
      <c r="D414" s="227" t="s">
        <v>238</v>
      </c>
      <c r="E414" s="228" t="s">
        <v>659</v>
      </c>
      <c r="F414" s="229" t="s">
        <v>660</v>
      </c>
      <c r="G414" s="230" t="s">
        <v>321</v>
      </c>
      <c r="H414" s="231">
        <v>7.8949999999999996</v>
      </c>
      <c r="I414" s="232"/>
      <c r="J414" s="233">
        <f>ROUND(I414*H414,2)</f>
        <v>0</v>
      </c>
      <c r="K414" s="229" t="s">
        <v>35</v>
      </c>
      <c r="L414" s="234"/>
      <c r="M414" s="235" t="s">
        <v>35</v>
      </c>
      <c r="N414" s="236" t="s">
        <v>47</v>
      </c>
      <c r="O414" s="66"/>
      <c r="P414" s="184">
        <f>O414*H414</f>
        <v>0</v>
      </c>
      <c r="Q414" s="184">
        <v>0.104</v>
      </c>
      <c r="R414" s="184">
        <f>Q414*H414</f>
        <v>0.82107999999999992</v>
      </c>
      <c r="S414" s="184">
        <v>0</v>
      </c>
      <c r="T414" s="185">
        <f>S414*H414</f>
        <v>0</v>
      </c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R414" s="186" t="s">
        <v>187</v>
      </c>
      <c r="AT414" s="186" t="s">
        <v>238</v>
      </c>
      <c r="AU414" s="186" t="s">
        <v>86</v>
      </c>
      <c r="AY414" s="19" t="s">
        <v>135</v>
      </c>
      <c r="BE414" s="187">
        <f>IF(N414="základní",J414,0)</f>
        <v>0</v>
      </c>
      <c r="BF414" s="187">
        <f>IF(N414="snížená",J414,0)</f>
        <v>0</v>
      </c>
      <c r="BG414" s="187">
        <f>IF(N414="zákl. přenesená",J414,0)</f>
        <v>0</v>
      </c>
      <c r="BH414" s="187">
        <f>IF(N414="sníž. přenesená",J414,0)</f>
        <v>0</v>
      </c>
      <c r="BI414" s="187">
        <f>IF(N414="nulová",J414,0)</f>
        <v>0</v>
      </c>
      <c r="BJ414" s="19" t="s">
        <v>84</v>
      </c>
      <c r="BK414" s="187">
        <f>ROUND(I414*H414,2)</f>
        <v>0</v>
      </c>
      <c r="BL414" s="19" t="s">
        <v>142</v>
      </c>
      <c r="BM414" s="186" t="s">
        <v>661</v>
      </c>
    </row>
    <row r="415" spans="1:65" s="13" customFormat="1" ht="11.25">
      <c r="B415" s="193"/>
      <c r="C415" s="194"/>
      <c r="D415" s="195" t="s">
        <v>146</v>
      </c>
      <c r="E415" s="196" t="s">
        <v>35</v>
      </c>
      <c r="F415" s="197" t="s">
        <v>662</v>
      </c>
      <c r="G415" s="194"/>
      <c r="H415" s="198">
        <v>1.06</v>
      </c>
      <c r="I415" s="199"/>
      <c r="J415" s="194"/>
      <c r="K415" s="194"/>
      <c r="L415" s="200"/>
      <c r="M415" s="201"/>
      <c r="N415" s="202"/>
      <c r="O415" s="202"/>
      <c r="P415" s="202"/>
      <c r="Q415" s="202"/>
      <c r="R415" s="202"/>
      <c r="S415" s="202"/>
      <c r="T415" s="203"/>
      <c r="AT415" s="204" t="s">
        <v>146</v>
      </c>
      <c r="AU415" s="204" t="s">
        <v>86</v>
      </c>
      <c r="AV415" s="13" t="s">
        <v>86</v>
      </c>
      <c r="AW415" s="13" t="s">
        <v>37</v>
      </c>
      <c r="AX415" s="13" t="s">
        <v>76</v>
      </c>
      <c r="AY415" s="204" t="s">
        <v>135</v>
      </c>
    </row>
    <row r="416" spans="1:65" s="13" customFormat="1" ht="11.25">
      <c r="B416" s="193"/>
      <c r="C416" s="194"/>
      <c r="D416" s="195" t="s">
        <v>146</v>
      </c>
      <c r="E416" s="196" t="s">
        <v>35</v>
      </c>
      <c r="F416" s="197" t="s">
        <v>663</v>
      </c>
      <c r="G416" s="194"/>
      <c r="H416" s="198">
        <v>2.84</v>
      </c>
      <c r="I416" s="199"/>
      <c r="J416" s="194"/>
      <c r="K416" s="194"/>
      <c r="L416" s="200"/>
      <c r="M416" s="201"/>
      <c r="N416" s="202"/>
      <c r="O416" s="202"/>
      <c r="P416" s="202"/>
      <c r="Q416" s="202"/>
      <c r="R416" s="202"/>
      <c r="S416" s="202"/>
      <c r="T416" s="203"/>
      <c r="AT416" s="204" t="s">
        <v>146</v>
      </c>
      <c r="AU416" s="204" t="s">
        <v>86</v>
      </c>
      <c r="AV416" s="13" t="s">
        <v>86</v>
      </c>
      <c r="AW416" s="13" t="s">
        <v>37</v>
      </c>
      <c r="AX416" s="13" t="s">
        <v>76</v>
      </c>
      <c r="AY416" s="204" t="s">
        <v>135</v>
      </c>
    </row>
    <row r="417" spans="1:65" s="13" customFormat="1" ht="11.25">
      <c r="B417" s="193"/>
      <c r="C417" s="194"/>
      <c r="D417" s="195" t="s">
        <v>146</v>
      </c>
      <c r="E417" s="196" t="s">
        <v>35</v>
      </c>
      <c r="F417" s="197" t="s">
        <v>664</v>
      </c>
      <c r="G417" s="194"/>
      <c r="H417" s="198">
        <v>3.84</v>
      </c>
      <c r="I417" s="199"/>
      <c r="J417" s="194"/>
      <c r="K417" s="194"/>
      <c r="L417" s="200"/>
      <c r="M417" s="201"/>
      <c r="N417" s="202"/>
      <c r="O417" s="202"/>
      <c r="P417" s="202"/>
      <c r="Q417" s="202"/>
      <c r="R417" s="202"/>
      <c r="S417" s="202"/>
      <c r="T417" s="203"/>
      <c r="AT417" s="204" t="s">
        <v>146</v>
      </c>
      <c r="AU417" s="204" t="s">
        <v>86</v>
      </c>
      <c r="AV417" s="13" t="s">
        <v>86</v>
      </c>
      <c r="AW417" s="13" t="s">
        <v>37</v>
      </c>
      <c r="AX417" s="13" t="s">
        <v>76</v>
      </c>
      <c r="AY417" s="204" t="s">
        <v>135</v>
      </c>
    </row>
    <row r="418" spans="1:65" s="14" customFormat="1" ht="11.25">
      <c r="B418" s="205"/>
      <c r="C418" s="206"/>
      <c r="D418" s="195" t="s">
        <v>146</v>
      </c>
      <c r="E418" s="207" t="s">
        <v>35</v>
      </c>
      <c r="F418" s="208" t="s">
        <v>161</v>
      </c>
      <c r="G418" s="206"/>
      <c r="H418" s="209">
        <v>7.74</v>
      </c>
      <c r="I418" s="210"/>
      <c r="J418" s="206"/>
      <c r="K418" s="206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146</v>
      </c>
      <c r="AU418" s="215" t="s">
        <v>86</v>
      </c>
      <c r="AV418" s="14" t="s">
        <v>142</v>
      </c>
      <c r="AW418" s="14" t="s">
        <v>37</v>
      </c>
      <c r="AX418" s="14" t="s">
        <v>76</v>
      </c>
      <c r="AY418" s="215" t="s">
        <v>135</v>
      </c>
    </row>
    <row r="419" spans="1:65" s="13" customFormat="1" ht="11.25">
      <c r="B419" s="193"/>
      <c r="C419" s="194"/>
      <c r="D419" s="195" t="s">
        <v>146</v>
      </c>
      <c r="E419" s="196" t="s">
        <v>35</v>
      </c>
      <c r="F419" s="197" t="s">
        <v>665</v>
      </c>
      <c r="G419" s="194"/>
      <c r="H419" s="198">
        <v>7.8949999999999996</v>
      </c>
      <c r="I419" s="199"/>
      <c r="J419" s="194"/>
      <c r="K419" s="194"/>
      <c r="L419" s="200"/>
      <c r="M419" s="201"/>
      <c r="N419" s="202"/>
      <c r="O419" s="202"/>
      <c r="P419" s="202"/>
      <c r="Q419" s="202"/>
      <c r="R419" s="202"/>
      <c r="S419" s="202"/>
      <c r="T419" s="203"/>
      <c r="AT419" s="204" t="s">
        <v>146</v>
      </c>
      <c r="AU419" s="204" t="s">
        <v>86</v>
      </c>
      <c r="AV419" s="13" t="s">
        <v>86</v>
      </c>
      <c r="AW419" s="13" t="s">
        <v>37</v>
      </c>
      <c r="AX419" s="13" t="s">
        <v>84</v>
      </c>
      <c r="AY419" s="204" t="s">
        <v>135</v>
      </c>
    </row>
    <row r="420" spans="1:65" s="2" customFormat="1" ht="16.5" customHeight="1">
      <c r="A420" s="36"/>
      <c r="B420" s="37"/>
      <c r="C420" s="227" t="s">
        <v>666</v>
      </c>
      <c r="D420" s="227" t="s">
        <v>238</v>
      </c>
      <c r="E420" s="228" t="s">
        <v>667</v>
      </c>
      <c r="F420" s="229" t="s">
        <v>668</v>
      </c>
      <c r="G420" s="230" t="s">
        <v>321</v>
      </c>
      <c r="H420" s="231">
        <v>6.14</v>
      </c>
      <c r="I420" s="232"/>
      <c r="J420" s="233">
        <f>ROUND(I420*H420,2)</f>
        <v>0</v>
      </c>
      <c r="K420" s="229" t="s">
        <v>35</v>
      </c>
      <c r="L420" s="234"/>
      <c r="M420" s="235" t="s">
        <v>35</v>
      </c>
      <c r="N420" s="236" t="s">
        <v>47</v>
      </c>
      <c r="O420" s="66"/>
      <c r="P420" s="184">
        <f>O420*H420</f>
        <v>0</v>
      </c>
      <c r="Q420" s="184">
        <v>0.104</v>
      </c>
      <c r="R420" s="184">
        <f>Q420*H420</f>
        <v>0.63855999999999991</v>
      </c>
      <c r="S420" s="184">
        <v>0</v>
      </c>
      <c r="T420" s="185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86" t="s">
        <v>187</v>
      </c>
      <c r="AT420" s="186" t="s">
        <v>238</v>
      </c>
      <c r="AU420" s="186" t="s">
        <v>86</v>
      </c>
      <c r="AY420" s="19" t="s">
        <v>135</v>
      </c>
      <c r="BE420" s="187">
        <f>IF(N420="základní",J420,0)</f>
        <v>0</v>
      </c>
      <c r="BF420" s="187">
        <f>IF(N420="snížená",J420,0)</f>
        <v>0</v>
      </c>
      <c r="BG420" s="187">
        <f>IF(N420="zákl. přenesená",J420,0)</f>
        <v>0</v>
      </c>
      <c r="BH420" s="187">
        <f>IF(N420="sníž. přenesená",J420,0)</f>
        <v>0</v>
      </c>
      <c r="BI420" s="187">
        <f>IF(N420="nulová",J420,0)</f>
        <v>0</v>
      </c>
      <c r="BJ420" s="19" t="s">
        <v>84</v>
      </c>
      <c r="BK420" s="187">
        <f>ROUND(I420*H420,2)</f>
        <v>0</v>
      </c>
      <c r="BL420" s="19" t="s">
        <v>142</v>
      </c>
      <c r="BM420" s="186" t="s">
        <v>669</v>
      </c>
    </row>
    <row r="421" spans="1:65" s="13" customFormat="1" ht="11.25">
      <c r="B421" s="193"/>
      <c r="C421" s="194"/>
      <c r="D421" s="195" t="s">
        <v>146</v>
      </c>
      <c r="E421" s="196" t="s">
        <v>35</v>
      </c>
      <c r="F421" s="197" t="s">
        <v>670</v>
      </c>
      <c r="G421" s="194"/>
      <c r="H421" s="198">
        <v>6.02</v>
      </c>
      <c r="I421" s="199"/>
      <c r="J421" s="194"/>
      <c r="K421" s="194"/>
      <c r="L421" s="200"/>
      <c r="M421" s="201"/>
      <c r="N421" s="202"/>
      <c r="O421" s="202"/>
      <c r="P421" s="202"/>
      <c r="Q421" s="202"/>
      <c r="R421" s="202"/>
      <c r="S421" s="202"/>
      <c r="T421" s="203"/>
      <c r="AT421" s="204" t="s">
        <v>146</v>
      </c>
      <c r="AU421" s="204" t="s">
        <v>86</v>
      </c>
      <c r="AV421" s="13" t="s">
        <v>86</v>
      </c>
      <c r="AW421" s="13" t="s">
        <v>37</v>
      </c>
      <c r="AX421" s="13" t="s">
        <v>76</v>
      </c>
      <c r="AY421" s="204" t="s">
        <v>135</v>
      </c>
    </row>
    <row r="422" spans="1:65" s="13" customFormat="1" ht="11.25">
      <c r="B422" s="193"/>
      <c r="C422" s="194"/>
      <c r="D422" s="195" t="s">
        <v>146</v>
      </c>
      <c r="E422" s="196" t="s">
        <v>35</v>
      </c>
      <c r="F422" s="197" t="s">
        <v>671</v>
      </c>
      <c r="G422" s="194"/>
      <c r="H422" s="198">
        <v>6.14</v>
      </c>
      <c r="I422" s="199"/>
      <c r="J422" s="194"/>
      <c r="K422" s="194"/>
      <c r="L422" s="200"/>
      <c r="M422" s="201"/>
      <c r="N422" s="202"/>
      <c r="O422" s="202"/>
      <c r="P422" s="202"/>
      <c r="Q422" s="202"/>
      <c r="R422" s="202"/>
      <c r="S422" s="202"/>
      <c r="T422" s="203"/>
      <c r="AT422" s="204" t="s">
        <v>146</v>
      </c>
      <c r="AU422" s="204" t="s">
        <v>86</v>
      </c>
      <c r="AV422" s="13" t="s">
        <v>86</v>
      </c>
      <c r="AW422" s="13" t="s">
        <v>37</v>
      </c>
      <c r="AX422" s="13" t="s">
        <v>84</v>
      </c>
      <c r="AY422" s="204" t="s">
        <v>135</v>
      </c>
    </row>
    <row r="423" spans="1:65" s="2" customFormat="1" ht="21.75" customHeight="1">
      <c r="A423" s="36"/>
      <c r="B423" s="37"/>
      <c r="C423" s="175" t="s">
        <v>672</v>
      </c>
      <c r="D423" s="175" t="s">
        <v>137</v>
      </c>
      <c r="E423" s="176" t="s">
        <v>673</v>
      </c>
      <c r="F423" s="177" t="s">
        <v>674</v>
      </c>
      <c r="G423" s="178" t="s">
        <v>321</v>
      </c>
      <c r="H423" s="179">
        <v>1.3</v>
      </c>
      <c r="I423" s="180"/>
      <c r="J423" s="181">
        <f>ROUND(I423*H423,2)</f>
        <v>0</v>
      </c>
      <c r="K423" s="177" t="s">
        <v>141</v>
      </c>
      <c r="L423" s="41"/>
      <c r="M423" s="182" t="s">
        <v>35</v>
      </c>
      <c r="N423" s="183" t="s">
        <v>47</v>
      </c>
      <c r="O423" s="66"/>
      <c r="P423" s="184">
        <f>O423*H423</f>
        <v>0</v>
      </c>
      <c r="Q423" s="184">
        <v>4.4999999999999999E-4</v>
      </c>
      <c r="R423" s="184">
        <f>Q423*H423</f>
        <v>5.8500000000000002E-4</v>
      </c>
      <c r="S423" s="184">
        <v>0</v>
      </c>
      <c r="T423" s="185">
        <f>S423*H423</f>
        <v>0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186" t="s">
        <v>142</v>
      </c>
      <c r="AT423" s="186" t="s">
        <v>137</v>
      </c>
      <c r="AU423" s="186" t="s">
        <v>86</v>
      </c>
      <c r="AY423" s="19" t="s">
        <v>135</v>
      </c>
      <c r="BE423" s="187">
        <f>IF(N423="základní",J423,0)</f>
        <v>0</v>
      </c>
      <c r="BF423" s="187">
        <f>IF(N423="snížená",J423,0)</f>
        <v>0</v>
      </c>
      <c r="BG423" s="187">
        <f>IF(N423="zákl. přenesená",J423,0)</f>
        <v>0</v>
      </c>
      <c r="BH423" s="187">
        <f>IF(N423="sníž. přenesená",J423,0)</f>
        <v>0</v>
      </c>
      <c r="BI423" s="187">
        <f>IF(N423="nulová",J423,0)</f>
        <v>0</v>
      </c>
      <c r="BJ423" s="19" t="s">
        <v>84</v>
      </c>
      <c r="BK423" s="187">
        <f>ROUND(I423*H423,2)</f>
        <v>0</v>
      </c>
      <c r="BL423" s="19" t="s">
        <v>142</v>
      </c>
      <c r="BM423" s="186" t="s">
        <v>675</v>
      </c>
    </row>
    <row r="424" spans="1:65" s="2" customFormat="1" ht="11.25">
      <c r="A424" s="36"/>
      <c r="B424" s="37"/>
      <c r="C424" s="38"/>
      <c r="D424" s="188" t="s">
        <v>144</v>
      </c>
      <c r="E424" s="38"/>
      <c r="F424" s="189" t="s">
        <v>676</v>
      </c>
      <c r="G424" s="38"/>
      <c r="H424" s="38"/>
      <c r="I424" s="190"/>
      <c r="J424" s="38"/>
      <c r="K424" s="38"/>
      <c r="L424" s="41"/>
      <c r="M424" s="191"/>
      <c r="N424" s="192"/>
      <c r="O424" s="66"/>
      <c r="P424" s="66"/>
      <c r="Q424" s="66"/>
      <c r="R424" s="66"/>
      <c r="S424" s="66"/>
      <c r="T424" s="67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9" t="s">
        <v>144</v>
      </c>
      <c r="AU424" s="19" t="s">
        <v>86</v>
      </c>
    </row>
    <row r="425" spans="1:65" s="2" customFormat="1" ht="19.5">
      <c r="A425" s="36"/>
      <c r="B425" s="37"/>
      <c r="C425" s="38"/>
      <c r="D425" s="195" t="s">
        <v>211</v>
      </c>
      <c r="E425" s="38"/>
      <c r="F425" s="226" t="s">
        <v>677</v>
      </c>
      <c r="G425" s="38"/>
      <c r="H425" s="38"/>
      <c r="I425" s="190"/>
      <c r="J425" s="38"/>
      <c r="K425" s="38"/>
      <c r="L425" s="41"/>
      <c r="M425" s="191"/>
      <c r="N425" s="192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9" t="s">
        <v>211</v>
      </c>
      <c r="AU425" s="19" t="s">
        <v>86</v>
      </c>
    </row>
    <row r="426" spans="1:65" s="13" customFormat="1" ht="11.25">
      <c r="B426" s="193"/>
      <c r="C426" s="194"/>
      <c r="D426" s="195" t="s">
        <v>146</v>
      </c>
      <c r="E426" s="196" t="s">
        <v>35</v>
      </c>
      <c r="F426" s="197" t="s">
        <v>678</v>
      </c>
      <c r="G426" s="194"/>
      <c r="H426" s="198">
        <v>1.3</v>
      </c>
      <c r="I426" s="199"/>
      <c r="J426" s="194"/>
      <c r="K426" s="194"/>
      <c r="L426" s="200"/>
      <c r="M426" s="201"/>
      <c r="N426" s="202"/>
      <c r="O426" s="202"/>
      <c r="P426" s="202"/>
      <c r="Q426" s="202"/>
      <c r="R426" s="202"/>
      <c r="S426" s="202"/>
      <c r="T426" s="203"/>
      <c r="AT426" s="204" t="s">
        <v>146</v>
      </c>
      <c r="AU426" s="204" t="s">
        <v>86</v>
      </c>
      <c r="AV426" s="13" t="s">
        <v>86</v>
      </c>
      <c r="AW426" s="13" t="s">
        <v>37</v>
      </c>
      <c r="AX426" s="13" t="s">
        <v>84</v>
      </c>
      <c r="AY426" s="204" t="s">
        <v>135</v>
      </c>
    </row>
    <row r="427" spans="1:65" s="2" customFormat="1" ht="33" customHeight="1">
      <c r="A427" s="36"/>
      <c r="B427" s="37"/>
      <c r="C427" s="175" t="s">
        <v>679</v>
      </c>
      <c r="D427" s="175" t="s">
        <v>137</v>
      </c>
      <c r="E427" s="176" t="s">
        <v>680</v>
      </c>
      <c r="F427" s="177" t="s">
        <v>681</v>
      </c>
      <c r="G427" s="178" t="s">
        <v>321</v>
      </c>
      <c r="H427" s="179">
        <v>22.7</v>
      </c>
      <c r="I427" s="180"/>
      <c r="J427" s="181">
        <f>ROUND(I427*H427,2)</f>
        <v>0</v>
      </c>
      <c r="K427" s="177" t="s">
        <v>141</v>
      </c>
      <c r="L427" s="41"/>
      <c r="M427" s="182" t="s">
        <v>35</v>
      </c>
      <c r="N427" s="183" t="s">
        <v>47</v>
      </c>
      <c r="O427" s="66"/>
      <c r="P427" s="184">
        <f>O427*H427</f>
        <v>0</v>
      </c>
      <c r="Q427" s="184">
        <v>6.0999999999999997E-4</v>
      </c>
      <c r="R427" s="184">
        <f>Q427*H427</f>
        <v>1.3846999999999998E-2</v>
      </c>
      <c r="S427" s="184">
        <v>0</v>
      </c>
      <c r="T427" s="185">
        <f>S427*H427</f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186" t="s">
        <v>142</v>
      </c>
      <c r="AT427" s="186" t="s">
        <v>137</v>
      </c>
      <c r="AU427" s="186" t="s">
        <v>86</v>
      </c>
      <c r="AY427" s="19" t="s">
        <v>135</v>
      </c>
      <c r="BE427" s="187">
        <f>IF(N427="základní",J427,0)</f>
        <v>0</v>
      </c>
      <c r="BF427" s="187">
        <f>IF(N427="snížená",J427,0)</f>
        <v>0</v>
      </c>
      <c r="BG427" s="187">
        <f>IF(N427="zákl. přenesená",J427,0)</f>
        <v>0</v>
      </c>
      <c r="BH427" s="187">
        <f>IF(N427="sníž. přenesená",J427,0)</f>
        <v>0</v>
      </c>
      <c r="BI427" s="187">
        <f>IF(N427="nulová",J427,0)</f>
        <v>0</v>
      </c>
      <c r="BJ427" s="19" t="s">
        <v>84</v>
      </c>
      <c r="BK427" s="187">
        <f>ROUND(I427*H427,2)</f>
        <v>0</v>
      </c>
      <c r="BL427" s="19" t="s">
        <v>142</v>
      </c>
      <c r="BM427" s="186" t="s">
        <v>682</v>
      </c>
    </row>
    <row r="428" spans="1:65" s="2" customFormat="1" ht="11.25">
      <c r="A428" s="36"/>
      <c r="B428" s="37"/>
      <c r="C428" s="38"/>
      <c r="D428" s="188" t="s">
        <v>144</v>
      </c>
      <c r="E428" s="38"/>
      <c r="F428" s="189" t="s">
        <v>683</v>
      </c>
      <c r="G428" s="38"/>
      <c r="H428" s="38"/>
      <c r="I428" s="190"/>
      <c r="J428" s="38"/>
      <c r="K428" s="38"/>
      <c r="L428" s="41"/>
      <c r="M428" s="191"/>
      <c r="N428" s="192"/>
      <c r="O428" s="66"/>
      <c r="P428" s="66"/>
      <c r="Q428" s="66"/>
      <c r="R428" s="66"/>
      <c r="S428" s="66"/>
      <c r="T428" s="67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T428" s="19" t="s">
        <v>144</v>
      </c>
      <c r="AU428" s="19" t="s">
        <v>86</v>
      </c>
    </row>
    <row r="429" spans="1:65" s="13" customFormat="1" ht="11.25">
      <c r="B429" s="193"/>
      <c r="C429" s="194"/>
      <c r="D429" s="195" t="s">
        <v>146</v>
      </c>
      <c r="E429" s="196" t="s">
        <v>35</v>
      </c>
      <c r="F429" s="197" t="s">
        <v>684</v>
      </c>
      <c r="G429" s="194"/>
      <c r="H429" s="198">
        <v>22.7</v>
      </c>
      <c r="I429" s="199"/>
      <c r="J429" s="194"/>
      <c r="K429" s="194"/>
      <c r="L429" s="200"/>
      <c r="M429" s="201"/>
      <c r="N429" s="202"/>
      <c r="O429" s="202"/>
      <c r="P429" s="202"/>
      <c r="Q429" s="202"/>
      <c r="R429" s="202"/>
      <c r="S429" s="202"/>
      <c r="T429" s="203"/>
      <c r="AT429" s="204" t="s">
        <v>146</v>
      </c>
      <c r="AU429" s="204" t="s">
        <v>86</v>
      </c>
      <c r="AV429" s="13" t="s">
        <v>86</v>
      </c>
      <c r="AW429" s="13" t="s">
        <v>37</v>
      </c>
      <c r="AX429" s="13" t="s">
        <v>76</v>
      </c>
      <c r="AY429" s="204" t="s">
        <v>135</v>
      </c>
    </row>
    <row r="430" spans="1:65" s="14" customFormat="1" ht="11.25">
      <c r="B430" s="205"/>
      <c r="C430" s="206"/>
      <c r="D430" s="195" t="s">
        <v>146</v>
      </c>
      <c r="E430" s="207" t="s">
        <v>35</v>
      </c>
      <c r="F430" s="208" t="s">
        <v>161</v>
      </c>
      <c r="G430" s="206"/>
      <c r="H430" s="209">
        <v>22.7</v>
      </c>
      <c r="I430" s="210"/>
      <c r="J430" s="206"/>
      <c r="K430" s="206"/>
      <c r="L430" s="211"/>
      <c r="M430" s="212"/>
      <c r="N430" s="213"/>
      <c r="O430" s="213"/>
      <c r="P430" s="213"/>
      <c r="Q430" s="213"/>
      <c r="R430" s="213"/>
      <c r="S430" s="213"/>
      <c r="T430" s="214"/>
      <c r="AT430" s="215" t="s">
        <v>146</v>
      </c>
      <c r="AU430" s="215" t="s">
        <v>86</v>
      </c>
      <c r="AV430" s="14" t="s">
        <v>142</v>
      </c>
      <c r="AW430" s="14" t="s">
        <v>37</v>
      </c>
      <c r="AX430" s="14" t="s">
        <v>84</v>
      </c>
      <c r="AY430" s="215" t="s">
        <v>135</v>
      </c>
    </row>
    <row r="431" spans="1:65" s="2" customFormat="1" ht="16.5" customHeight="1">
      <c r="A431" s="36"/>
      <c r="B431" s="37"/>
      <c r="C431" s="175" t="s">
        <v>685</v>
      </c>
      <c r="D431" s="175" t="s">
        <v>137</v>
      </c>
      <c r="E431" s="176" t="s">
        <v>686</v>
      </c>
      <c r="F431" s="177" t="s">
        <v>687</v>
      </c>
      <c r="G431" s="178" t="s">
        <v>321</v>
      </c>
      <c r="H431" s="179">
        <v>22.2</v>
      </c>
      <c r="I431" s="180"/>
      <c r="J431" s="181">
        <f>ROUND(I431*H431,2)</f>
        <v>0</v>
      </c>
      <c r="K431" s="177" t="s">
        <v>141</v>
      </c>
      <c r="L431" s="41"/>
      <c r="M431" s="182" t="s">
        <v>35</v>
      </c>
      <c r="N431" s="183" t="s">
        <v>47</v>
      </c>
      <c r="O431" s="66"/>
      <c r="P431" s="184">
        <f>O431*H431</f>
        <v>0</v>
      </c>
      <c r="Q431" s="184">
        <v>0</v>
      </c>
      <c r="R431" s="184">
        <f>Q431*H431</f>
        <v>0</v>
      </c>
      <c r="S431" s="184">
        <v>0</v>
      </c>
      <c r="T431" s="185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186" t="s">
        <v>142</v>
      </c>
      <c r="AT431" s="186" t="s">
        <v>137</v>
      </c>
      <c r="AU431" s="186" t="s">
        <v>86</v>
      </c>
      <c r="AY431" s="19" t="s">
        <v>135</v>
      </c>
      <c r="BE431" s="187">
        <f>IF(N431="základní",J431,0)</f>
        <v>0</v>
      </c>
      <c r="BF431" s="187">
        <f>IF(N431="snížená",J431,0)</f>
        <v>0</v>
      </c>
      <c r="BG431" s="187">
        <f>IF(N431="zákl. přenesená",J431,0)</f>
        <v>0</v>
      </c>
      <c r="BH431" s="187">
        <f>IF(N431="sníž. přenesená",J431,0)</f>
        <v>0</v>
      </c>
      <c r="BI431" s="187">
        <f>IF(N431="nulová",J431,0)</f>
        <v>0</v>
      </c>
      <c r="BJ431" s="19" t="s">
        <v>84</v>
      </c>
      <c r="BK431" s="187">
        <f>ROUND(I431*H431,2)</f>
        <v>0</v>
      </c>
      <c r="BL431" s="19" t="s">
        <v>142</v>
      </c>
      <c r="BM431" s="186" t="s">
        <v>688</v>
      </c>
    </row>
    <row r="432" spans="1:65" s="2" customFormat="1" ht="11.25">
      <c r="A432" s="36"/>
      <c r="B432" s="37"/>
      <c r="C432" s="38"/>
      <c r="D432" s="188" t="s">
        <v>144</v>
      </c>
      <c r="E432" s="38"/>
      <c r="F432" s="189" t="s">
        <v>689</v>
      </c>
      <c r="G432" s="38"/>
      <c r="H432" s="38"/>
      <c r="I432" s="190"/>
      <c r="J432" s="38"/>
      <c r="K432" s="38"/>
      <c r="L432" s="41"/>
      <c r="M432" s="191"/>
      <c r="N432" s="192"/>
      <c r="O432" s="66"/>
      <c r="P432" s="66"/>
      <c r="Q432" s="66"/>
      <c r="R432" s="66"/>
      <c r="S432" s="66"/>
      <c r="T432" s="67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T432" s="19" t="s">
        <v>144</v>
      </c>
      <c r="AU432" s="19" t="s">
        <v>86</v>
      </c>
    </row>
    <row r="433" spans="1:65" s="13" customFormat="1" ht="11.25">
      <c r="B433" s="193"/>
      <c r="C433" s="194"/>
      <c r="D433" s="195" t="s">
        <v>146</v>
      </c>
      <c r="E433" s="196" t="s">
        <v>35</v>
      </c>
      <c r="F433" s="197" t="s">
        <v>690</v>
      </c>
      <c r="G433" s="194"/>
      <c r="H433" s="198">
        <v>22.2</v>
      </c>
      <c r="I433" s="199"/>
      <c r="J433" s="194"/>
      <c r="K433" s="194"/>
      <c r="L433" s="200"/>
      <c r="M433" s="201"/>
      <c r="N433" s="202"/>
      <c r="O433" s="202"/>
      <c r="P433" s="202"/>
      <c r="Q433" s="202"/>
      <c r="R433" s="202"/>
      <c r="S433" s="202"/>
      <c r="T433" s="203"/>
      <c r="AT433" s="204" t="s">
        <v>146</v>
      </c>
      <c r="AU433" s="204" t="s">
        <v>86</v>
      </c>
      <c r="AV433" s="13" t="s">
        <v>86</v>
      </c>
      <c r="AW433" s="13" t="s">
        <v>37</v>
      </c>
      <c r="AX433" s="13" t="s">
        <v>84</v>
      </c>
      <c r="AY433" s="204" t="s">
        <v>135</v>
      </c>
    </row>
    <row r="434" spans="1:65" s="2" customFormat="1" ht="16.5" customHeight="1">
      <c r="A434" s="36"/>
      <c r="B434" s="37"/>
      <c r="C434" s="175" t="s">
        <v>691</v>
      </c>
      <c r="D434" s="175" t="s">
        <v>137</v>
      </c>
      <c r="E434" s="176" t="s">
        <v>692</v>
      </c>
      <c r="F434" s="177" t="s">
        <v>693</v>
      </c>
      <c r="G434" s="178" t="s">
        <v>321</v>
      </c>
      <c r="H434" s="179">
        <v>1.3</v>
      </c>
      <c r="I434" s="180"/>
      <c r="J434" s="181">
        <f>ROUND(I434*H434,2)</f>
        <v>0</v>
      </c>
      <c r="K434" s="177" t="s">
        <v>141</v>
      </c>
      <c r="L434" s="41"/>
      <c r="M434" s="182" t="s">
        <v>35</v>
      </c>
      <c r="N434" s="183" t="s">
        <v>47</v>
      </c>
      <c r="O434" s="66"/>
      <c r="P434" s="184">
        <f>O434*H434</f>
        <v>0</v>
      </c>
      <c r="Q434" s="184">
        <v>0</v>
      </c>
      <c r="R434" s="184">
        <f>Q434*H434</f>
        <v>0</v>
      </c>
      <c r="S434" s="184">
        <v>0</v>
      </c>
      <c r="T434" s="185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6" t="s">
        <v>142</v>
      </c>
      <c r="AT434" s="186" t="s">
        <v>137</v>
      </c>
      <c r="AU434" s="186" t="s">
        <v>86</v>
      </c>
      <c r="AY434" s="19" t="s">
        <v>135</v>
      </c>
      <c r="BE434" s="187">
        <f>IF(N434="základní",J434,0)</f>
        <v>0</v>
      </c>
      <c r="BF434" s="187">
        <f>IF(N434="snížená",J434,0)</f>
        <v>0</v>
      </c>
      <c r="BG434" s="187">
        <f>IF(N434="zákl. přenesená",J434,0)</f>
        <v>0</v>
      </c>
      <c r="BH434" s="187">
        <f>IF(N434="sníž. přenesená",J434,0)</f>
        <v>0</v>
      </c>
      <c r="BI434" s="187">
        <f>IF(N434="nulová",J434,0)</f>
        <v>0</v>
      </c>
      <c r="BJ434" s="19" t="s">
        <v>84</v>
      </c>
      <c r="BK434" s="187">
        <f>ROUND(I434*H434,2)</f>
        <v>0</v>
      </c>
      <c r="BL434" s="19" t="s">
        <v>142</v>
      </c>
      <c r="BM434" s="186" t="s">
        <v>694</v>
      </c>
    </row>
    <row r="435" spans="1:65" s="2" customFormat="1" ht="11.25">
      <c r="A435" s="36"/>
      <c r="B435" s="37"/>
      <c r="C435" s="38"/>
      <c r="D435" s="188" t="s">
        <v>144</v>
      </c>
      <c r="E435" s="38"/>
      <c r="F435" s="189" t="s">
        <v>695</v>
      </c>
      <c r="G435" s="38"/>
      <c r="H435" s="38"/>
      <c r="I435" s="190"/>
      <c r="J435" s="38"/>
      <c r="K435" s="38"/>
      <c r="L435" s="41"/>
      <c r="M435" s="191"/>
      <c r="N435" s="192"/>
      <c r="O435" s="66"/>
      <c r="P435" s="66"/>
      <c r="Q435" s="66"/>
      <c r="R435" s="66"/>
      <c r="S435" s="66"/>
      <c r="T435" s="67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9" t="s">
        <v>144</v>
      </c>
      <c r="AU435" s="19" t="s">
        <v>86</v>
      </c>
    </row>
    <row r="436" spans="1:65" s="13" customFormat="1" ht="11.25">
      <c r="B436" s="193"/>
      <c r="C436" s="194"/>
      <c r="D436" s="195" t="s">
        <v>146</v>
      </c>
      <c r="E436" s="196" t="s">
        <v>35</v>
      </c>
      <c r="F436" s="197" t="s">
        <v>678</v>
      </c>
      <c r="G436" s="194"/>
      <c r="H436" s="198">
        <v>1.3</v>
      </c>
      <c r="I436" s="199"/>
      <c r="J436" s="194"/>
      <c r="K436" s="194"/>
      <c r="L436" s="200"/>
      <c r="M436" s="201"/>
      <c r="N436" s="202"/>
      <c r="O436" s="202"/>
      <c r="P436" s="202"/>
      <c r="Q436" s="202"/>
      <c r="R436" s="202"/>
      <c r="S436" s="202"/>
      <c r="T436" s="203"/>
      <c r="AT436" s="204" t="s">
        <v>146</v>
      </c>
      <c r="AU436" s="204" t="s">
        <v>86</v>
      </c>
      <c r="AV436" s="13" t="s">
        <v>86</v>
      </c>
      <c r="AW436" s="13" t="s">
        <v>37</v>
      </c>
      <c r="AX436" s="13" t="s">
        <v>84</v>
      </c>
      <c r="AY436" s="204" t="s">
        <v>135</v>
      </c>
    </row>
    <row r="437" spans="1:65" s="2" customFormat="1" ht="16.5" customHeight="1">
      <c r="A437" s="36"/>
      <c r="B437" s="37"/>
      <c r="C437" s="175" t="s">
        <v>696</v>
      </c>
      <c r="D437" s="175" t="s">
        <v>137</v>
      </c>
      <c r="E437" s="176" t="s">
        <v>697</v>
      </c>
      <c r="F437" s="177" t="s">
        <v>698</v>
      </c>
      <c r="G437" s="178" t="s">
        <v>321</v>
      </c>
      <c r="H437" s="179">
        <v>22.5</v>
      </c>
      <c r="I437" s="180"/>
      <c r="J437" s="181">
        <f>ROUND(I437*H437,2)</f>
        <v>0</v>
      </c>
      <c r="K437" s="177" t="s">
        <v>141</v>
      </c>
      <c r="L437" s="41"/>
      <c r="M437" s="182" t="s">
        <v>35</v>
      </c>
      <c r="N437" s="183" t="s">
        <v>47</v>
      </c>
      <c r="O437" s="66"/>
      <c r="P437" s="184">
        <f>O437*H437</f>
        <v>0</v>
      </c>
      <c r="Q437" s="184">
        <v>0</v>
      </c>
      <c r="R437" s="184">
        <f>Q437*H437</f>
        <v>0</v>
      </c>
      <c r="S437" s="184">
        <v>0</v>
      </c>
      <c r="T437" s="185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186" t="s">
        <v>142</v>
      </c>
      <c r="AT437" s="186" t="s">
        <v>137</v>
      </c>
      <c r="AU437" s="186" t="s">
        <v>86</v>
      </c>
      <c r="AY437" s="19" t="s">
        <v>135</v>
      </c>
      <c r="BE437" s="187">
        <f>IF(N437="základní",J437,0)</f>
        <v>0</v>
      </c>
      <c r="BF437" s="187">
        <f>IF(N437="snížená",J437,0)</f>
        <v>0</v>
      </c>
      <c r="BG437" s="187">
        <f>IF(N437="zákl. přenesená",J437,0)</f>
        <v>0</v>
      </c>
      <c r="BH437" s="187">
        <f>IF(N437="sníž. přenesená",J437,0)</f>
        <v>0</v>
      </c>
      <c r="BI437" s="187">
        <f>IF(N437="nulová",J437,0)</f>
        <v>0</v>
      </c>
      <c r="BJ437" s="19" t="s">
        <v>84</v>
      </c>
      <c r="BK437" s="187">
        <f>ROUND(I437*H437,2)</f>
        <v>0</v>
      </c>
      <c r="BL437" s="19" t="s">
        <v>142</v>
      </c>
      <c r="BM437" s="186" t="s">
        <v>699</v>
      </c>
    </row>
    <row r="438" spans="1:65" s="2" customFormat="1" ht="11.25">
      <c r="A438" s="36"/>
      <c r="B438" s="37"/>
      <c r="C438" s="38"/>
      <c r="D438" s="188" t="s">
        <v>144</v>
      </c>
      <c r="E438" s="38"/>
      <c r="F438" s="189" t="s">
        <v>700</v>
      </c>
      <c r="G438" s="38"/>
      <c r="H438" s="38"/>
      <c r="I438" s="190"/>
      <c r="J438" s="38"/>
      <c r="K438" s="38"/>
      <c r="L438" s="41"/>
      <c r="M438" s="191"/>
      <c r="N438" s="192"/>
      <c r="O438" s="66"/>
      <c r="P438" s="66"/>
      <c r="Q438" s="66"/>
      <c r="R438" s="66"/>
      <c r="S438" s="66"/>
      <c r="T438" s="67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9" t="s">
        <v>144</v>
      </c>
      <c r="AU438" s="19" t="s">
        <v>86</v>
      </c>
    </row>
    <row r="439" spans="1:65" s="13" customFormat="1" ht="11.25">
      <c r="B439" s="193"/>
      <c r="C439" s="194"/>
      <c r="D439" s="195" t="s">
        <v>146</v>
      </c>
      <c r="E439" s="196" t="s">
        <v>35</v>
      </c>
      <c r="F439" s="197" t="s">
        <v>701</v>
      </c>
      <c r="G439" s="194"/>
      <c r="H439" s="198">
        <v>22.5</v>
      </c>
      <c r="I439" s="199"/>
      <c r="J439" s="194"/>
      <c r="K439" s="194"/>
      <c r="L439" s="200"/>
      <c r="M439" s="201"/>
      <c r="N439" s="202"/>
      <c r="O439" s="202"/>
      <c r="P439" s="202"/>
      <c r="Q439" s="202"/>
      <c r="R439" s="202"/>
      <c r="S439" s="202"/>
      <c r="T439" s="203"/>
      <c r="AT439" s="204" t="s">
        <v>146</v>
      </c>
      <c r="AU439" s="204" t="s">
        <v>86</v>
      </c>
      <c r="AV439" s="13" t="s">
        <v>86</v>
      </c>
      <c r="AW439" s="13" t="s">
        <v>37</v>
      </c>
      <c r="AX439" s="13" t="s">
        <v>84</v>
      </c>
      <c r="AY439" s="204" t="s">
        <v>135</v>
      </c>
    </row>
    <row r="440" spans="1:65" s="2" customFormat="1" ht="16.5" customHeight="1">
      <c r="A440" s="36"/>
      <c r="B440" s="37"/>
      <c r="C440" s="175" t="s">
        <v>702</v>
      </c>
      <c r="D440" s="175" t="s">
        <v>137</v>
      </c>
      <c r="E440" s="176" t="s">
        <v>703</v>
      </c>
      <c r="F440" s="177" t="s">
        <v>704</v>
      </c>
      <c r="G440" s="178" t="s">
        <v>321</v>
      </c>
      <c r="H440" s="179">
        <v>15.8</v>
      </c>
      <c r="I440" s="180"/>
      <c r="J440" s="181">
        <f>ROUND(I440*H440,2)</f>
        <v>0</v>
      </c>
      <c r="K440" s="177" t="s">
        <v>141</v>
      </c>
      <c r="L440" s="41"/>
      <c r="M440" s="182" t="s">
        <v>35</v>
      </c>
      <c r="N440" s="183" t="s">
        <v>47</v>
      </c>
      <c r="O440" s="66"/>
      <c r="P440" s="184">
        <f>O440*H440</f>
        <v>0</v>
      </c>
      <c r="Q440" s="184">
        <v>2.0000000000000002E-5</v>
      </c>
      <c r="R440" s="184">
        <f>Q440*H440</f>
        <v>3.1600000000000004E-4</v>
      </c>
      <c r="S440" s="184">
        <v>0</v>
      </c>
      <c r="T440" s="185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186" t="s">
        <v>142</v>
      </c>
      <c r="AT440" s="186" t="s">
        <v>137</v>
      </c>
      <c r="AU440" s="186" t="s">
        <v>86</v>
      </c>
      <c r="AY440" s="19" t="s">
        <v>135</v>
      </c>
      <c r="BE440" s="187">
        <f>IF(N440="základní",J440,0)</f>
        <v>0</v>
      </c>
      <c r="BF440" s="187">
        <f>IF(N440="snížená",J440,0)</f>
        <v>0</v>
      </c>
      <c r="BG440" s="187">
        <f>IF(N440="zákl. přenesená",J440,0)</f>
        <v>0</v>
      </c>
      <c r="BH440" s="187">
        <f>IF(N440="sníž. přenesená",J440,0)</f>
        <v>0</v>
      </c>
      <c r="BI440" s="187">
        <f>IF(N440="nulová",J440,0)</f>
        <v>0</v>
      </c>
      <c r="BJ440" s="19" t="s">
        <v>84</v>
      </c>
      <c r="BK440" s="187">
        <f>ROUND(I440*H440,2)</f>
        <v>0</v>
      </c>
      <c r="BL440" s="19" t="s">
        <v>142</v>
      </c>
      <c r="BM440" s="186" t="s">
        <v>705</v>
      </c>
    </row>
    <row r="441" spans="1:65" s="2" customFormat="1" ht="11.25">
      <c r="A441" s="36"/>
      <c r="B441" s="37"/>
      <c r="C441" s="38"/>
      <c r="D441" s="188" t="s">
        <v>144</v>
      </c>
      <c r="E441" s="38"/>
      <c r="F441" s="189" t="s">
        <v>706</v>
      </c>
      <c r="G441" s="38"/>
      <c r="H441" s="38"/>
      <c r="I441" s="190"/>
      <c r="J441" s="38"/>
      <c r="K441" s="38"/>
      <c r="L441" s="41"/>
      <c r="M441" s="191"/>
      <c r="N441" s="192"/>
      <c r="O441" s="66"/>
      <c r="P441" s="66"/>
      <c r="Q441" s="66"/>
      <c r="R441" s="66"/>
      <c r="S441" s="66"/>
      <c r="T441" s="67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9" t="s">
        <v>144</v>
      </c>
      <c r="AU441" s="19" t="s">
        <v>86</v>
      </c>
    </row>
    <row r="442" spans="1:65" s="13" customFormat="1" ht="11.25">
      <c r="B442" s="193"/>
      <c r="C442" s="194"/>
      <c r="D442" s="195" t="s">
        <v>146</v>
      </c>
      <c r="E442" s="196" t="s">
        <v>35</v>
      </c>
      <c r="F442" s="197" t="s">
        <v>707</v>
      </c>
      <c r="G442" s="194"/>
      <c r="H442" s="198">
        <v>15.8</v>
      </c>
      <c r="I442" s="199"/>
      <c r="J442" s="194"/>
      <c r="K442" s="194"/>
      <c r="L442" s="200"/>
      <c r="M442" s="201"/>
      <c r="N442" s="202"/>
      <c r="O442" s="202"/>
      <c r="P442" s="202"/>
      <c r="Q442" s="202"/>
      <c r="R442" s="202"/>
      <c r="S442" s="202"/>
      <c r="T442" s="203"/>
      <c r="AT442" s="204" t="s">
        <v>146</v>
      </c>
      <c r="AU442" s="204" t="s">
        <v>86</v>
      </c>
      <c r="AV442" s="13" t="s">
        <v>86</v>
      </c>
      <c r="AW442" s="13" t="s">
        <v>37</v>
      </c>
      <c r="AX442" s="13" t="s">
        <v>84</v>
      </c>
      <c r="AY442" s="204" t="s">
        <v>135</v>
      </c>
    </row>
    <row r="443" spans="1:65" s="2" customFormat="1" ht="37.9" customHeight="1">
      <c r="A443" s="36"/>
      <c r="B443" s="37"/>
      <c r="C443" s="175" t="s">
        <v>708</v>
      </c>
      <c r="D443" s="175" t="s">
        <v>137</v>
      </c>
      <c r="E443" s="176" t="s">
        <v>709</v>
      </c>
      <c r="F443" s="177" t="s">
        <v>710</v>
      </c>
      <c r="G443" s="178" t="s">
        <v>321</v>
      </c>
      <c r="H443" s="179">
        <v>191.3</v>
      </c>
      <c r="I443" s="180"/>
      <c r="J443" s="181">
        <f>ROUND(I443*H443,2)</f>
        <v>0</v>
      </c>
      <c r="K443" s="177" t="s">
        <v>141</v>
      </c>
      <c r="L443" s="41"/>
      <c r="M443" s="182" t="s">
        <v>35</v>
      </c>
      <c r="N443" s="183" t="s">
        <v>47</v>
      </c>
      <c r="O443" s="66"/>
      <c r="P443" s="184">
        <f>O443*H443</f>
        <v>0</v>
      </c>
      <c r="Q443" s="184">
        <v>0</v>
      </c>
      <c r="R443" s="184">
        <f>Q443*H443</f>
        <v>0</v>
      </c>
      <c r="S443" s="184">
        <v>0</v>
      </c>
      <c r="T443" s="185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86" t="s">
        <v>142</v>
      </c>
      <c r="AT443" s="186" t="s">
        <v>137</v>
      </c>
      <c r="AU443" s="186" t="s">
        <v>86</v>
      </c>
      <c r="AY443" s="19" t="s">
        <v>135</v>
      </c>
      <c r="BE443" s="187">
        <f>IF(N443="základní",J443,0)</f>
        <v>0</v>
      </c>
      <c r="BF443" s="187">
        <f>IF(N443="snížená",J443,0)</f>
        <v>0</v>
      </c>
      <c r="BG443" s="187">
        <f>IF(N443="zákl. přenesená",J443,0)</f>
        <v>0</v>
      </c>
      <c r="BH443" s="187">
        <f>IF(N443="sníž. přenesená",J443,0)</f>
        <v>0</v>
      </c>
      <c r="BI443" s="187">
        <f>IF(N443="nulová",J443,0)</f>
        <v>0</v>
      </c>
      <c r="BJ443" s="19" t="s">
        <v>84</v>
      </c>
      <c r="BK443" s="187">
        <f>ROUND(I443*H443,2)</f>
        <v>0</v>
      </c>
      <c r="BL443" s="19" t="s">
        <v>142</v>
      </c>
      <c r="BM443" s="186" t="s">
        <v>711</v>
      </c>
    </row>
    <row r="444" spans="1:65" s="2" customFormat="1" ht="11.25">
      <c r="A444" s="36"/>
      <c r="B444" s="37"/>
      <c r="C444" s="38"/>
      <c r="D444" s="188" t="s">
        <v>144</v>
      </c>
      <c r="E444" s="38"/>
      <c r="F444" s="189" t="s">
        <v>712</v>
      </c>
      <c r="G444" s="38"/>
      <c r="H444" s="38"/>
      <c r="I444" s="190"/>
      <c r="J444" s="38"/>
      <c r="K444" s="38"/>
      <c r="L444" s="41"/>
      <c r="M444" s="191"/>
      <c r="N444" s="192"/>
      <c r="O444" s="66"/>
      <c r="P444" s="66"/>
      <c r="Q444" s="66"/>
      <c r="R444" s="66"/>
      <c r="S444" s="66"/>
      <c r="T444" s="67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9" t="s">
        <v>144</v>
      </c>
      <c r="AU444" s="19" t="s">
        <v>86</v>
      </c>
    </row>
    <row r="445" spans="1:65" s="13" customFormat="1" ht="11.25">
      <c r="B445" s="193"/>
      <c r="C445" s="194"/>
      <c r="D445" s="195" t="s">
        <v>146</v>
      </c>
      <c r="E445" s="196" t="s">
        <v>35</v>
      </c>
      <c r="F445" s="197" t="s">
        <v>713</v>
      </c>
      <c r="G445" s="194"/>
      <c r="H445" s="198">
        <v>191.3</v>
      </c>
      <c r="I445" s="199"/>
      <c r="J445" s="194"/>
      <c r="K445" s="194"/>
      <c r="L445" s="200"/>
      <c r="M445" s="201"/>
      <c r="N445" s="202"/>
      <c r="O445" s="202"/>
      <c r="P445" s="202"/>
      <c r="Q445" s="202"/>
      <c r="R445" s="202"/>
      <c r="S445" s="202"/>
      <c r="T445" s="203"/>
      <c r="AT445" s="204" t="s">
        <v>146</v>
      </c>
      <c r="AU445" s="204" t="s">
        <v>86</v>
      </c>
      <c r="AV445" s="13" t="s">
        <v>86</v>
      </c>
      <c r="AW445" s="13" t="s">
        <v>37</v>
      </c>
      <c r="AX445" s="13" t="s">
        <v>84</v>
      </c>
      <c r="AY445" s="204" t="s">
        <v>135</v>
      </c>
    </row>
    <row r="446" spans="1:65" s="2" customFormat="1" ht="33" customHeight="1">
      <c r="A446" s="36"/>
      <c r="B446" s="37"/>
      <c r="C446" s="175" t="s">
        <v>714</v>
      </c>
      <c r="D446" s="175" t="s">
        <v>137</v>
      </c>
      <c r="E446" s="176" t="s">
        <v>715</v>
      </c>
      <c r="F446" s="177" t="s">
        <v>716</v>
      </c>
      <c r="G446" s="178" t="s">
        <v>183</v>
      </c>
      <c r="H446" s="179">
        <v>35.03</v>
      </c>
      <c r="I446" s="180"/>
      <c r="J446" s="181">
        <f>ROUND(I446*H446,2)</f>
        <v>0</v>
      </c>
      <c r="K446" s="177" t="s">
        <v>141</v>
      </c>
      <c r="L446" s="41"/>
      <c r="M446" s="182" t="s">
        <v>35</v>
      </c>
      <c r="N446" s="183" t="s">
        <v>47</v>
      </c>
      <c r="O446" s="66"/>
      <c r="P446" s="184">
        <f>O446*H446</f>
        <v>0</v>
      </c>
      <c r="Q446" s="184">
        <v>0</v>
      </c>
      <c r="R446" s="184">
        <f>Q446*H446</f>
        <v>0</v>
      </c>
      <c r="S446" s="184">
        <v>0</v>
      </c>
      <c r="T446" s="185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186" t="s">
        <v>142</v>
      </c>
      <c r="AT446" s="186" t="s">
        <v>137</v>
      </c>
      <c r="AU446" s="186" t="s">
        <v>86</v>
      </c>
      <c r="AY446" s="19" t="s">
        <v>135</v>
      </c>
      <c r="BE446" s="187">
        <f>IF(N446="základní",J446,0)</f>
        <v>0</v>
      </c>
      <c r="BF446" s="187">
        <f>IF(N446="snížená",J446,0)</f>
        <v>0</v>
      </c>
      <c r="BG446" s="187">
        <f>IF(N446="zákl. přenesená",J446,0)</f>
        <v>0</v>
      </c>
      <c r="BH446" s="187">
        <f>IF(N446="sníž. přenesená",J446,0)</f>
        <v>0</v>
      </c>
      <c r="BI446" s="187">
        <f>IF(N446="nulová",J446,0)</f>
        <v>0</v>
      </c>
      <c r="BJ446" s="19" t="s">
        <v>84</v>
      </c>
      <c r="BK446" s="187">
        <f>ROUND(I446*H446,2)</f>
        <v>0</v>
      </c>
      <c r="BL446" s="19" t="s">
        <v>142</v>
      </c>
      <c r="BM446" s="186" t="s">
        <v>717</v>
      </c>
    </row>
    <row r="447" spans="1:65" s="2" customFormat="1" ht="11.25">
      <c r="A447" s="36"/>
      <c r="B447" s="37"/>
      <c r="C447" s="38"/>
      <c r="D447" s="188" t="s">
        <v>144</v>
      </c>
      <c r="E447" s="38"/>
      <c r="F447" s="189" t="s">
        <v>718</v>
      </c>
      <c r="G447" s="38"/>
      <c r="H447" s="38"/>
      <c r="I447" s="190"/>
      <c r="J447" s="38"/>
      <c r="K447" s="38"/>
      <c r="L447" s="41"/>
      <c r="M447" s="191"/>
      <c r="N447" s="192"/>
      <c r="O447" s="66"/>
      <c r="P447" s="66"/>
      <c r="Q447" s="66"/>
      <c r="R447" s="66"/>
      <c r="S447" s="66"/>
      <c r="T447" s="67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9" t="s">
        <v>144</v>
      </c>
      <c r="AU447" s="19" t="s">
        <v>86</v>
      </c>
    </row>
    <row r="448" spans="1:65" s="13" customFormat="1" ht="11.25">
      <c r="B448" s="193"/>
      <c r="C448" s="194"/>
      <c r="D448" s="195" t="s">
        <v>146</v>
      </c>
      <c r="E448" s="196" t="s">
        <v>35</v>
      </c>
      <c r="F448" s="197" t="s">
        <v>719</v>
      </c>
      <c r="G448" s="194"/>
      <c r="H448" s="198">
        <v>35.03</v>
      </c>
      <c r="I448" s="199"/>
      <c r="J448" s="194"/>
      <c r="K448" s="194"/>
      <c r="L448" s="200"/>
      <c r="M448" s="201"/>
      <c r="N448" s="202"/>
      <c r="O448" s="202"/>
      <c r="P448" s="202"/>
      <c r="Q448" s="202"/>
      <c r="R448" s="202"/>
      <c r="S448" s="202"/>
      <c r="T448" s="203"/>
      <c r="AT448" s="204" t="s">
        <v>146</v>
      </c>
      <c r="AU448" s="204" t="s">
        <v>86</v>
      </c>
      <c r="AV448" s="13" t="s">
        <v>86</v>
      </c>
      <c r="AW448" s="13" t="s">
        <v>37</v>
      </c>
      <c r="AX448" s="13" t="s">
        <v>84</v>
      </c>
      <c r="AY448" s="204" t="s">
        <v>135</v>
      </c>
    </row>
    <row r="449" spans="1:65" s="12" customFormat="1" ht="20.85" customHeight="1">
      <c r="B449" s="159"/>
      <c r="C449" s="160"/>
      <c r="D449" s="161" t="s">
        <v>75</v>
      </c>
      <c r="E449" s="173" t="s">
        <v>702</v>
      </c>
      <c r="F449" s="173" t="s">
        <v>720</v>
      </c>
      <c r="G449" s="160"/>
      <c r="H449" s="160"/>
      <c r="I449" s="163"/>
      <c r="J449" s="174">
        <f>BK449</f>
        <v>0</v>
      </c>
      <c r="K449" s="160"/>
      <c r="L449" s="165"/>
      <c r="M449" s="166"/>
      <c r="N449" s="167"/>
      <c r="O449" s="167"/>
      <c r="P449" s="168">
        <f>SUM(P450:P498)</f>
        <v>0</v>
      </c>
      <c r="Q449" s="167"/>
      <c r="R449" s="168">
        <f>SUM(R450:R498)</f>
        <v>3.5935800000000004E-2</v>
      </c>
      <c r="S449" s="167"/>
      <c r="T449" s="169">
        <f>SUM(T450:T498)</f>
        <v>653.71563999999989</v>
      </c>
      <c r="AR449" s="170" t="s">
        <v>84</v>
      </c>
      <c r="AT449" s="171" t="s">
        <v>75</v>
      </c>
      <c r="AU449" s="171" t="s">
        <v>86</v>
      </c>
      <c r="AY449" s="170" t="s">
        <v>135</v>
      </c>
      <c r="BK449" s="172">
        <f>SUM(BK450:BK498)</f>
        <v>0</v>
      </c>
    </row>
    <row r="450" spans="1:65" s="2" customFormat="1" ht="37.9" customHeight="1">
      <c r="A450" s="36"/>
      <c r="B450" s="37"/>
      <c r="C450" s="175" t="s">
        <v>721</v>
      </c>
      <c r="D450" s="175" t="s">
        <v>137</v>
      </c>
      <c r="E450" s="176" t="s">
        <v>722</v>
      </c>
      <c r="F450" s="177" t="s">
        <v>723</v>
      </c>
      <c r="G450" s="178" t="s">
        <v>183</v>
      </c>
      <c r="H450" s="179">
        <v>35.03</v>
      </c>
      <c r="I450" s="180"/>
      <c r="J450" s="181">
        <f>ROUND(I450*H450,2)</f>
        <v>0</v>
      </c>
      <c r="K450" s="177" t="s">
        <v>141</v>
      </c>
      <c r="L450" s="41"/>
      <c r="M450" s="182" t="s">
        <v>35</v>
      </c>
      <c r="N450" s="183" t="s">
        <v>47</v>
      </c>
      <c r="O450" s="66"/>
      <c r="P450" s="184">
        <f>O450*H450</f>
        <v>0</v>
      </c>
      <c r="Q450" s="184">
        <v>0</v>
      </c>
      <c r="R450" s="184">
        <f>Q450*H450</f>
        <v>0</v>
      </c>
      <c r="S450" s="184">
        <v>0.26</v>
      </c>
      <c r="T450" s="185">
        <f>S450*H450</f>
        <v>9.107800000000001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186" t="s">
        <v>142</v>
      </c>
      <c r="AT450" s="186" t="s">
        <v>137</v>
      </c>
      <c r="AU450" s="186" t="s">
        <v>153</v>
      </c>
      <c r="AY450" s="19" t="s">
        <v>135</v>
      </c>
      <c r="BE450" s="187">
        <f>IF(N450="základní",J450,0)</f>
        <v>0</v>
      </c>
      <c r="BF450" s="187">
        <f>IF(N450="snížená",J450,0)</f>
        <v>0</v>
      </c>
      <c r="BG450" s="187">
        <f>IF(N450="zákl. přenesená",J450,0)</f>
        <v>0</v>
      </c>
      <c r="BH450" s="187">
        <f>IF(N450="sníž. přenesená",J450,0)</f>
        <v>0</v>
      </c>
      <c r="BI450" s="187">
        <f>IF(N450="nulová",J450,0)</f>
        <v>0</v>
      </c>
      <c r="BJ450" s="19" t="s">
        <v>84</v>
      </c>
      <c r="BK450" s="187">
        <f>ROUND(I450*H450,2)</f>
        <v>0</v>
      </c>
      <c r="BL450" s="19" t="s">
        <v>142</v>
      </c>
      <c r="BM450" s="186" t="s">
        <v>724</v>
      </c>
    </row>
    <row r="451" spans="1:65" s="2" customFormat="1" ht="11.25">
      <c r="A451" s="36"/>
      <c r="B451" s="37"/>
      <c r="C451" s="38"/>
      <c r="D451" s="188" t="s">
        <v>144</v>
      </c>
      <c r="E451" s="38"/>
      <c r="F451" s="189" t="s">
        <v>725</v>
      </c>
      <c r="G451" s="38"/>
      <c r="H451" s="38"/>
      <c r="I451" s="190"/>
      <c r="J451" s="38"/>
      <c r="K451" s="38"/>
      <c r="L451" s="41"/>
      <c r="M451" s="191"/>
      <c r="N451" s="192"/>
      <c r="O451" s="66"/>
      <c r="P451" s="66"/>
      <c r="Q451" s="66"/>
      <c r="R451" s="66"/>
      <c r="S451" s="66"/>
      <c r="T451" s="67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9" t="s">
        <v>144</v>
      </c>
      <c r="AU451" s="19" t="s">
        <v>153</v>
      </c>
    </row>
    <row r="452" spans="1:65" s="2" customFormat="1" ht="19.5">
      <c r="A452" s="36"/>
      <c r="B452" s="37"/>
      <c r="C452" s="38"/>
      <c r="D452" s="195" t="s">
        <v>211</v>
      </c>
      <c r="E452" s="38"/>
      <c r="F452" s="226" t="s">
        <v>726</v>
      </c>
      <c r="G452" s="38"/>
      <c r="H452" s="38"/>
      <c r="I452" s="190"/>
      <c r="J452" s="38"/>
      <c r="K452" s="38"/>
      <c r="L452" s="41"/>
      <c r="M452" s="191"/>
      <c r="N452" s="192"/>
      <c r="O452" s="66"/>
      <c r="P452" s="66"/>
      <c r="Q452" s="66"/>
      <c r="R452" s="66"/>
      <c r="S452" s="66"/>
      <c r="T452" s="67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T452" s="19" t="s">
        <v>211</v>
      </c>
      <c r="AU452" s="19" t="s">
        <v>153</v>
      </c>
    </row>
    <row r="453" spans="1:65" s="13" customFormat="1" ht="11.25">
      <c r="B453" s="193"/>
      <c r="C453" s="194"/>
      <c r="D453" s="195" t="s">
        <v>146</v>
      </c>
      <c r="E453" s="196" t="s">
        <v>35</v>
      </c>
      <c r="F453" s="197" t="s">
        <v>719</v>
      </c>
      <c r="G453" s="194"/>
      <c r="H453" s="198">
        <v>35.03</v>
      </c>
      <c r="I453" s="199"/>
      <c r="J453" s="194"/>
      <c r="K453" s="194"/>
      <c r="L453" s="200"/>
      <c r="M453" s="201"/>
      <c r="N453" s="202"/>
      <c r="O453" s="202"/>
      <c r="P453" s="202"/>
      <c r="Q453" s="202"/>
      <c r="R453" s="202"/>
      <c r="S453" s="202"/>
      <c r="T453" s="203"/>
      <c r="AT453" s="204" t="s">
        <v>146</v>
      </c>
      <c r="AU453" s="204" t="s">
        <v>153</v>
      </c>
      <c r="AV453" s="13" t="s">
        <v>86</v>
      </c>
      <c r="AW453" s="13" t="s">
        <v>37</v>
      </c>
      <c r="AX453" s="13" t="s">
        <v>84</v>
      </c>
      <c r="AY453" s="204" t="s">
        <v>135</v>
      </c>
    </row>
    <row r="454" spans="1:65" s="2" customFormat="1" ht="37.9" customHeight="1">
      <c r="A454" s="36"/>
      <c r="B454" s="37"/>
      <c r="C454" s="175" t="s">
        <v>727</v>
      </c>
      <c r="D454" s="175" t="s">
        <v>137</v>
      </c>
      <c r="E454" s="176" t="s">
        <v>728</v>
      </c>
      <c r="F454" s="177" t="s">
        <v>729</v>
      </c>
      <c r="G454" s="178" t="s">
        <v>183</v>
      </c>
      <c r="H454" s="179">
        <v>351.85</v>
      </c>
      <c r="I454" s="180"/>
      <c r="J454" s="181">
        <f>ROUND(I454*H454,2)</f>
        <v>0</v>
      </c>
      <c r="K454" s="177" t="s">
        <v>141</v>
      </c>
      <c r="L454" s="41"/>
      <c r="M454" s="182" t="s">
        <v>35</v>
      </c>
      <c r="N454" s="183" t="s">
        <v>47</v>
      </c>
      <c r="O454" s="66"/>
      <c r="P454" s="184">
        <f>O454*H454</f>
        <v>0</v>
      </c>
      <c r="Q454" s="184">
        <v>0</v>
      </c>
      <c r="R454" s="184">
        <f>Q454*H454</f>
        <v>0</v>
      </c>
      <c r="S454" s="184">
        <v>0.17</v>
      </c>
      <c r="T454" s="185">
        <f>S454*H454</f>
        <v>59.81450000000001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86" t="s">
        <v>142</v>
      </c>
      <c r="AT454" s="186" t="s">
        <v>137</v>
      </c>
      <c r="AU454" s="186" t="s">
        <v>153</v>
      </c>
      <c r="AY454" s="19" t="s">
        <v>135</v>
      </c>
      <c r="BE454" s="187">
        <f>IF(N454="základní",J454,0)</f>
        <v>0</v>
      </c>
      <c r="BF454" s="187">
        <f>IF(N454="snížená",J454,0)</f>
        <v>0</v>
      </c>
      <c r="BG454" s="187">
        <f>IF(N454="zákl. přenesená",J454,0)</f>
        <v>0</v>
      </c>
      <c r="BH454" s="187">
        <f>IF(N454="sníž. přenesená",J454,0)</f>
        <v>0</v>
      </c>
      <c r="BI454" s="187">
        <f>IF(N454="nulová",J454,0)</f>
        <v>0</v>
      </c>
      <c r="BJ454" s="19" t="s">
        <v>84</v>
      </c>
      <c r="BK454" s="187">
        <f>ROUND(I454*H454,2)</f>
        <v>0</v>
      </c>
      <c r="BL454" s="19" t="s">
        <v>142</v>
      </c>
      <c r="BM454" s="186" t="s">
        <v>730</v>
      </c>
    </row>
    <row r="455" spans="1:65" s="2" customFormat="1" ht="11.25">
      <c r="A455" s="36"/>
      <c r="B455" s="37"/>
      <c r="C455" s="38"/>
      <c r="D455" s="188" t="s">
        <v>144</v>
      </c>
      <c r="E455" s="38"/>
      <c r="F455" s="189" t="s">
        <v>731</v>
      </c>
      <c r="G455" s="38"/>
      <c r="H455" s="38"/>
      <c r="I455" s="190"/>
      <c r="J455" s="38"/>
      <c r="K455" s="38"/>
      <c r="L455" s="41"/>
      <c r="M455" s="191"/>
      <c r="N455" s="192"/>
      <c r="O455" s="66"/>
      <c r="P455" s="66"/>
      <c r="Q455" s="66"/>
      <c r="R455" s="66"/>
      <c r="S455" s="66"/>
      <c r="T455" s="67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9" t="s">
        <v>144</v>
      </c>
      <c r="AU455" s="19" t="s">
        <v>153</v>
      </c>
    </row>
    <row r="456" spans="1:65" s="13" customFormat="1" ht="11.25">
      <c r="B456" s="193"/>
      <c r="C456" s="194"/>
      <c r="D456" s="195" t="s">
        <v>146</v>
      </c>
      <c r="E456" s="196" t="s">
        <v>35</v>
      </c>
      <c r="F456" s="197" t="s">
        <v>732</v>
      </c>
      <c r="G456" s="194"/>
      <c r="H456" s="198">
        <v>351.85</v>
      </c>
      <c r="I456" s="199"/>
      <c r="J456" s="194"/>
      <c r="K456" s="194"/>
      <c r="L456" s="200"/>
      <c r="M456" s="201"/>
      <c r="N456" s="202"/>
      <c r="O456" s="202"/>
      <c r="P456" s="202"/>
      <c r="Q456" s="202"/>
      <c r="R456" s="202"/>
      <c r="S456" s="202"/>
      <c r="T456" s="203"/>
      <c r="AT456" s="204" t="s">
        <v>146</v>
      </c>
      <c r="AU456" s="204" t="s">
        <v>153</v>
      </c>
      <c r="AV456" s="13" t="s">
        <v>86</v>
      </c>
      <c r="AW456" s="13" t="s">
        <v>37</v>
      </c>
      <c r="AX456" s="13" t="s">
        <v>84</v>
      </c>
      <c r="AY456" s="204" t="s">
        <v>135</v>
      </c>
    </row>
    <row r="457" spans="1:65" s="2" customFormat="1" ht="37.9" customHeight="1">
      <c r="A457" s="36"/>
      <c r="B457" s="37"/>
      <c r="C457" s="175" t="s">
        <v>733</v>
      </c>
      <c r="D457" s="175" t="s">
        <v>137</v>
      </c>
      <c r="E457" s="176" t="s">
        <v>734</v>
      </c>
      <c r="F457" s="177" t="s">
        <v>735</v>
      </c>
      <c r="G457" s="178" t="s">
        <v>183</v>
      </c>
      <c r="H457" s="179">
        <v>281.976</v>
      </c>
      <c r="I457" s="180"/>
      <c r="J457" s="181">
        <f>ROUND(I457*H457,2)</f>
        <v>0</v>
      </c>
      <c r="K457" s="177" t="s">
        <v>141</v>
      </c>
      <c r="L457" s="41"/>
      <c r="M457" s="182" t="s">
        <v>35</v>
      </c>
      <c r="N457" s="183" t="s">
        <v>47</v>
      </c>
      <c r="O457" s="66"/>
      <c r="P457" s="184">
        <f>O457*H457</f>
        <v>0</v>
      </c>
      <c r="Q457" s="184">
        <v>0</v>
      </c>
      <c r="R457" s="184">
        <f>Q457*H457</f>
        <v>0</v>
      </c>
      <c r="S457" s="184">
        <v>0.625</v>
      </c>
      <c r="T457" s="185">
        <f>S457*H457</f>
        <v>176.23500000000001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186" t="s">
        <v>142</v>
      </c>
      <c r="AT457" s="186" t="s">
        <v>137</v>
      </c>
      <c r="AU457" s="186" t="s">
        <v>153</v>
      </c>
      <c r="AY457" s="19" t="s">
        <v>135</v>
      </c>
      <c r="BE457" s="187">
        <f>IF(N457="základní",J457,0)</f>
        <v>0</v>
      </c>
      <c r="BF457" s="187">
        <f>IF(N457="snížená",J457,0)</f>
        <v>0</v>
      </c>
      <c r="BG457" s="187">
        <f>IF(N457="zákl. přenesená",J457,0)</f>
        <v>0</v>
      </c>
      <c r="BH457" s="187">
        <f>IF(N457="sníž. přenesená",J457,0)</f>
        <v>0</v>
      </c>
      <c r="BI457" s="187">
        <f>IF(N457="nulová",J457,0)</f>
        <v>0</v>
      </c>
      <c r="BJ457" s="19" t="s">
        <v>84</v>
      </c>
      <c r="BK457" s="187">
        <f>ROUND(I457*H457,2)</f>
        <v>0</v>
      </c>
      <c r="BL457" s="19" t="s">
        <v>142</v>
      </c>
      <c r="BM457" s="186" t="s">
        <v>736</v>
      </c>
    </row>
    <row r="458" spans="1:65" s="2" customFormat="1" ht="11.25">
      <c r="A458" s="36"/>
      <c r="B458" s="37"/>
      <c r="C458" s="38"/>
      <c r="D458" s="188" t="s">
        <v>144</v>
      </c>
      <c r="E458" s="38"/>
      <c r="F458" s="189" t="s">
        <v>737</v>
      </c>
      <c r="G458" s="38"/>
      <c r="H458" s="38"/>
      <c r="I458" s="190"/>
      <c r="J458" s="38"/>
      <c r="K458" s="38"/>
      <c r="L458" s="41"/>
      <c r="M458" s="191"/>
      <c r="N458" s="192"/>
      <c r="O458" s="66"/>
      <c r="P458" s="66"/>
      <c r="Q458" s="66"/>
      <c r="R458" s="66"/>
      <c r="S458" s="66"/>
      <c r="T458" s="67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T458" s="19" t="s">
        <v>144</v>
      </c>
      <c r="AU458" s="19" t="s">
        <v>153</v>
      </c>
    </row>
    <row r="459" spans="1:65" s="13" customFormat="1" ht="11.25">
      <c r="B459" s="193"/>
      <c r="C459" s="194"/>
      <c r="D459" s="195" t="s">
        <v>146</v>
      </c>
      <c r="E459" s="196" t="s">
        <v>35</v>
      </c>
      <c r="F459" s="197" t="s">
        <v>738</v>
      </c>
      <c r="G459" s="194"/>
      <c r="H459" s="198">
        <v>281.976</v>
      </c>
      <c r="I459" s="199"/>
      <c r="J459" s="194"/>
      <c r="K459" s="194"/>
      <c r="L459" s="200"/>
      <c r="M459" s="201"/>
      <c r="N459" s="202"/>
      <c r="O459" s="202"/>
      <c r="P459" s="202"/>
      <c r="Q459" s="202"/>
      <c r="R459" s="202"/>
      <c r="S459" s="202"/>
      <c r="T459" s="203"/>
      <c r="AT459" s="204" t="s">
        <v>146</v>
      </c>
      <c r="AU459" s="204" t="s">
        <v>153</v>
      </c>
      <c r="AV459" s="13" t="s">
        <v>86</v>
      </c>
      <c r="AW459" s="13" t="s">
        <v>37</v>
      </c>
      <c r="AX459" s="13" t="s">
        <v>84</v>
      </c>
      <c r="AY459" s="204" t="s">
        <v>135</v>
      </c>
    </row>
    <row r="460" spans="1:65" s="2" customFormat="1" ht="33" customHeight="1">
      <c r="A460" s="36"/>
      <c r="B460" s="37"/>
      <c r="C460" s="175" t="s">
        <v>739</v>
      </c>
      <c r="D460" s="175" t="s">
        <v>137</v>
      </c>
      <c r="E460" s="176" t="s">
        <v>740</v>
      </c>
      <c r="F460" s="177" t="s">
        <v>741</v>
      </c>
      <c r="G460" s="178" t="s">
        <v>183</v>
      </c>
      <c r="H460" s="179">
        <v>154.12</v>
      </c>
      <c r="I460" s="180"/>
      <c r="J460" s="181">
        <f>ROUND(I460*H460,2)</f>
        <v>0</v>
      </c>
      <c r="K460" s="177" t="s">
        <v>141</v>
      </c>
      <c r="L460" s="41"/>
      <c r="M460" s="182" t="s">
        <v>35</v>
      </c>
      <c r="N460" s="183" t="s">
        <v>47</v>
      </c>
      <c r="O460" s="66"/>
      <c r="P460" s="184">
        <f>O460*H460</f>
        <v>0</v>
      </c>
      <c r="Q460" s="184">
        <v>0</v>
      </c>
      <c r="R460" s="184">
        <f>Q460*H460</f>
        <v>0</v>
      </c>
      <c r="S460" s="184">
        <v>9.8000000000000004E-2</v>
      </c>
      <c r="T460" s="185">
        <f>S460*H460</f>
        <v>15.103760000000001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186" t="s">
        <v>142</v>
      </c>
      <c r="AT460" s="186" t="s">
        <v>137</v>
      </c>
      <c r="AU460" s="186" t="s">
        <v>153</v>
      </c>
      <c r="AY460" s="19" t="s">
        <v>135</v>
      </c>
      <c r="BE460" s="187">
        <f>IF(N460="základní",J460,0)</f>
        <v>0</v>
      </c>
      <c r="BF460" s="187">
        <f>IF(N460="snížená",J460,0)</f>
        <v>0</v>
      </c>
      <c r="BG460" s="187">
        <f>IF(N460="zákl. přenesená",J460,0)</f>
        <v>0</v>
      </c>
      <c r="BH460" s="187">
        <f>IF(N460="sníž. přenesená",J460,0)</f>
        <v>0</v>
      </c>
      <c r="BI460" s="187">
        <f>IF(N460="nulová",J460,0)</f>
        <v>0</v>
      </c>
      <c r="BJ460" s="19" t="s">
        <v>84</v>
      </c>
      <c r="BK460" s="187">
        <f>ROUND(I460*H460,2)</f>
        <v>0</v>
      </c>
      <c r="BL460" s="19" t="s">
        <v>142</v>
      </c>
      <c r="BM460" s="186" t="s">
        <v>742</v>
      </c>
    </row>
    <row r="461" spans="1:65" s="2" customFormat="1" ht="11.25">
      <c r="A461" s="36"/>
      <c r="B461" s="37"/>
      <c r="C461" s="38"/>
      <c r="D461" s="188" t="s">
        <v>144</v>
      </c>
      <c r="E461" s="38"/>
      <c r="F461" s="189" t="s">
        <v>743</v>
      </c>
      <c r="G461" s="38"/>
      <c r="H461" s="38"/>
      <c r="I461" s="190"/>
      <c r="J461" s="38"/>
      <c r="K461" s="38"/>
      <c r="L461" s="41"/>
      <c r="M461" s="191"/>
      <c r="N461" s="192"/>
      <c r="O461" s="66"/>
      <c r="P461" s="66"/>
      <c r="Q461" s="66"/>
      <c r="R461" s="66"/>
      <c r="S461" s="66"/>
      <c r="T461" s="67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T461" s="19" t="s">
        <v>144</v>
      </c>
      <c r="AU461" s="19" t="s">
        <v>153</v>
      </c>
    </row>
    <row r="462" spans="1:65" s="13" customFormat="1" ht="11.25">
      <c r="B462" s="193"/>
      <c r="C462" s="194"/>
      <c r="D462" s="195" t="s">
        <v>146</v>
      </c>
      <c r="E462" s="196" t="s">
        <v>35</v>
      </c>
      <c r="F462" s="197" t="s">
        <v>744</v>
      </c>
      <c r="G462" s="194"/>
      <c r="H462" s="198">
        <v>154.12</v>
      </c>
      <c r="I462" s="199"/>
      <c r="J462" s="194"/>
      <c r="K462" s="194"/>
      <c r="L462" s="200"/>
      <c r="M462" s="201"/>
      <c r="N462" s="202"/>
      <c r="O462" s="202"/>
      <c r="P462" s="202"/>
      <c r="Q462" s="202"/>
      <c r="R462" s="202"/>
      <c r="S462" s="202"/>
      <c r="T462" s="203"/>
      <c r="AT462" s="204" t="s">
        <v>146</v>
      </c>
      <c r="AU462" s="204" t="s">
        <v>153</v>
      </c>
      <c r="AV462" s="13" t="s">
        <v>86</v>
      </c>
      <c r="AW462" s="13" t="s">
        <v>37</v>
      </c>
      <c r="AX462" s="13" t="s">
        <v>84</v>
      </c>
      <c r="AY462" s="204" t="s">
        <v>135</v>
      </c>
    </row>
    <row r="463" spans="1:65" s="2" customFormat="1" ht="37.9" customHeight="1">
      <c r="A463" s="36"/>
      <c r="B463" s="37"/>
      <c r="C463" s="175" t="s">
        <v>745</v>
      </c>
      <c r="D463" s="175" t="s">
        <v>137</v>
      </c>
      <c r="E463" s="176" t="s">
        <v>746</v>
      </c>
      <c r="F463" s="177" t="s">
        <v>747</v>
      </c>
      <c r="G463" s="178" t="s">
        <v>183</v>
      </c>
      <c r="H463" s="179">
        <v>197.73</v>
      </c>
      <c r="I463" s="180"/>
      <c r="J463" s="181">
        <f>ROUND(I463*H463,2)</f>
        <v>0</v>
      </c>
      <c r="K463" s="177" t="s">
        <v>141</v>
      </c>
      <c r="L463" s="41"/>
      <c r="M463" s="182" t="s">
        <v>35</v>
      </c>
      <c r="N463" s="183" t="s">
        <v>47</v>
      </c>
      <c r="O463" s="66"/>
      <c r="P463" s="184">
        <f>O463*H463</f>
        <v>0</v>
      </c>
      <c r="Q463" s="184">
        <v>0</v>
      </c>
      <c r="R463" s="184">
        <f>Q463*H463</f>
        <v>0</v>
      </c>
      <c r="S463" s="184">
        <v>0.22</v>
      </c>
      <c r="T463" s="185">
        <f>S463*H463</f>
        <v>43.500599999999999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6" t="s">
        <v>142</v>
      </c>
      <c r="AT463" s="186" t="s">
        <v>137</v>
      </c>
      <c r="AU463" s="186" t="s">
        <v>153</v>
      </c>
      <c r="AY463" s="19" t="s">
        <v>135</v>
      </c>
      <c r="BE463" s="187">
        <f>IF(N463="základní",J463,0)</f>
        <v>0</v>
      </c>
      <c r="BF463" s="187">
        <f>IF(N463="snížená",J463,0)</f>
        <v>0</v>
      </c>
      <c r="BG463" s="187">
        <f>IF(N463="zákl. přenesená",J463,0)</f>
        <v>0</v>
      </c>
      <c r="BH463" s="187">
        <f>IF(N463="sníž. přenesená",J463,0)</f>
        <v>0</v>
      </c>
      <c r="BI463" s="187">
        <f>IF(N463="nulová",J463,0)</f>
        <v>0</v>
      </c>
      <c r="BJ463" s="19" t="s">
        <v>84</v>
      </c>
      <c r="BK463" s="187">
        <f>ROUND(I463*H463,2)</f>
        <v>0</v>
      </c>
      <c r="BL463" s="19" t="s">
        <v>142</v>
      </c>
      <c r="BM463" s="186" t="s">
        <v>748</v>
      </c>
    </row>
    <row r="464" spans="1:65" s="2" customFormat="1" ht="11.25">
      <c r="A464" s="36"/>
      <c r="B464" s="37"/>
      <c r="C464" s="38"/>
      <c r="D464" s="188" t="s">
        <v>144</v>
      </c>
      <c r="E464" s="38"/>
      <c r="F464" s="189" t="s">
        <v>749</v>
      </c>
      <c r="G464" s="38"/>
      <c r="H464" s="38"/>
      <c r="I464" s="190"/>
      <c r="J464" s="38"/>
      <c r="K464" s="38"/>
      <c r="L464" s="41"/>
      <c r="M464" s="191"/>
      <c r="N464" s="192"/>
      <c r="O464" s="66"/>
      <c r="P464" s="66"/>
      <c r="Q464" s="66"/>
      <c r="R464" s="66"/>
      <c r="S464" s="66"/>
      <c r="T464" s="67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9" t="s">
        <v>144</v>
      </c>
      <c r="AU464" s="19" t="s">
        <v>153</v>
      </c>
    </row>
    <row r="465" spans="1:65" s="13" customFormat="1" ht="11.25">
      <c r="B465" s="193"/>
      <c r="C465" s="194"/>
      <c r="D465" s="195" t="s">
        <v>146</v>
      </c>
      <c r="E465" s="196" t="s">
        <v>35</v>
      </c>
      <c r="F465" s="197" t="s">
        <v>750</v>
      </c>
      <c r="G465" s="194"/>
      <c r="H465" s="198">
        <v>197.73</v>
      </c>
      <c r="I465" s="199"/>
      <c r="J465" s="194"/>
      <c r="K465" s="194"/>
      <c r="L465" s="200"/>
      <c r="M465" s="201"/>
      <c r="N465" s="202"/>
      <c r="O465" s="202"/>
      <c r="P465" s="202"/>
      <c r="Q465" s="202"/>
      <c r="R465" s="202"/>
      <c r="S465" s="202"/>
      <c r="T465" s="203"/>
      <c r="AT465" s="204" t="s">
        <v>146</v>
      </c>
      <c r="AU465" s="204" t="s">
        <v>153</v>
      </c>
      <c r="AV465" s="13" t="s">
        <v>86</v>
      </c>
      <c r="AW465" s="13" t="s">
        <v>37</v>
      </c>
      <c r="AX465" s="13" t="s">
        <v>84</v>
      </c>
      <c r="AY465" s="204" t="s">
        <v>135</v>
      </c>
    </row>
    <row r="466" spans="1:65" s="2" customFormat="1" ht="37.9" customHeight="1">
      <c r="A466" s="36"/>
      <c r="B466" s="37"/>
      <c r="C466" s="175" t="s">
        <v>751</v>
      </c>
      <c r="D466" s="175" t="s">
        <v>137</v>
      </c>
      <c r="E466" s="176" t="s">
        <v>752</v>
      </c>
      <c r="F466" s="177" t="s">
        <v>753</v>
      </c>
      <c r="G466" s="178" t="s">
        <v>183</v>
      </c>
      <c r="H466" s="179">
        <v>25.23</v>
      </c>
      <c r="I466" s="180"/>
      <c r="J466" s="181">
        <f>ROUND(I466*H466,2)</f>
        <v>0</v>
      </c>
      <c r="K466" s="177" t="s">
        <v>141</v>
      </c>
      <c r="L466" s="41"/>
      <c r="M466" s="182" t="s">
        <v>35</v>
      </c>
      <c r="N466" s="183" t="s">
        <v>47</v>
      </c>
      <c r="O466" s="66"/>
      <c r="P466" s="184">
        <f>O466*H466</f>
        <v>0</v>
      </c>
      <c r="Q466" s="184">
        <v>0</v>
      </c>
      <c r="R466" s="184">
        <f>Q466*H466</f>
        <v>0</v>
      </c>
      <c r="S466" s="184">
        <v>0.17</v>
      </c>
      <c r="T466" s="185">
        <f>S466*H466</f>
        <v>4.2891000000000004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R466" s="186" t="s">
        <v>142</v>
      </c>
      <c r="AT466" s="186" t="s">
        <v>137</v>
      </c>
      <c r="AU466" s="186" t="s">
        <v>153</v>
      </c>
      <c r="AY466" s="19" t="s">
        <v>135</v>
      </c>
      <c r="BE466" s="187">
        <f>IF(N466="základní",J466,0)</f>
        <v>0</v>
      </c>
      <c r="BF466" s="187">
        <f>IF(N466="snížená",J466,0)</f>
        <v>0</v>
      </c>
      <c r="BG466" s="187">
        <f>IF(N466="zákl. přenesená",J466,0)</f>
        <v>0</v>
      </c>
      <c r="BH466" s="187">
        <f>IF(N466="sníž. přenesená",J466,0)</f>
        <v>0</v>
      </c>
      <c r="BI466" s="187">
        <f>IF(N466="nulová",J466,0)</f>
        <v>0</v>
      </c>
      <c r="BJ466" s="19" t="s">
        <v>84</v>
      </c>
      <c r="BK466" s="187">
        <f>ROUND(I466*H466,2)</f>
        <v>0</v>
      </c>
      <c r="BL466" s="19" t="s">
        <v>142</v>
      </c>
      <c r="BM466" s="186" t="s">
        <v>754</v>
      </c>
    </row>
    <row r="467" spans="1:65" s="2" customFormat="1" ht="11.25">
      <c r="A467" s="36"/>
      <c r="B467" s="37"/>
      <c r="C467" s="38"/>
      <c r="D467" s="188" t="s">
        <v>144</v>
      </c>
      <c r="E467" s="38"/>
      <c r="F467" s="189" t="s">
        <v>755</v>
      </c>
      <c r="G467" s="38"/>
      <c r="H467" s="38"/>
      <c r="I467" s="190"/>
      <c r="J467" s="38"/>
      <c r="K467" s="38"/>
      <c r="L467" s="41"/>
      <c r="M467" s="191"/>
      <c r="N467" s="192"/>
      <c r="O467" s="66"/>
      <c r="P467" s="66"/>
      <c r="Q467" s="66"/>
      <c r="R467" s="66"/>
      <c r="S467" s="66"/>
      <c r="T467" s="67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T467" s="19" t="s">
        <v>144</v>
      </c>
      <c r="AU467" s="19" t="s">
        <v>153</v>
      </c>
    </row>
    <row r="468" spans="1:65" s="13" customFormat="1" ht="11.25">
      <c r="B468" s="193"/>
      <c r="C468" s="194"/>
      <c r="D468" s="195" t="s">
        <v>146</v>
      </c>
      <c r="E468" s="196" t="s">
        <v>35</v>
      </c>
      <c r="F468" s="197" t="s">
        <v>756</v>
      </c>
      <c r="G468" s="194"/>
      <c r="H468" s="198">
        <v>25.23</v>
      </c>
      <c r="I468" s="199"/>
      <c r="J468" s="194"/>
      <c r="K468" s="194"/>
      <c r="L468" s="200"/>
      <c r="M468" s="201"/>
      <c r="N468" s="202"/>
      <c r="O468" s="202"/>
      <c r="P468" s="202"/>
      <c r="Q468" s="202"/>
      <c r="R468" s="202"/>
      <c r="S468" s="202"/>
      <c r="T468" s="203"/>
      <c r="AT468" s="204" t="s">
        <v>146</v>
      </c>
      <c r="AU468" s="204" t="s">
        <v>153</v>
      </c>
      <c r="AV468" s="13" t="s">
        <v>86</v>
      </c>
      <c r="AW468" s="13" t="s">
        <v>37</v>
      </c>
      <c r="AX468" s="13" t="s">
        <v>84</v>
      </c>
      <c r="AY468" s="204" t="s">
        <v>135</v>
      </c>
    </row>
    <row r="469" spans="1:65" s="2" customFormat="1" ht="33" customHeight="1">
      <c r="A469" s="36"/>
      <c r="B469" s="37"/>
      <c r="C469" s="175" t="s">
        <v>757</v>
      </c>
      <c r="D469" s="175" t="s">
        <v>137</v>
      </c>
      <c r="E469" s="176" t="s">
        <v>758</v>
      </c>
      <c r="F469" s="177" t="s">
        <v>759</v>
      </c>
      <c r="G469" s="178" t="s">
        <v>183</v>
      </c>
      <c r="H469" s="179">
        <v>2.2999999999999998</v>
      </c>
      <c r="I469" s="180"/>
      <c r="J469" s="181">
        <f>ROUND(I469*H469,2)</f>
        <v>0</v>
      </c>
      <c r="K469" s="177" t="s">
        <v>141</v>
      </c>
      <c r="L469" s="41"/>
      <c r="M469" s="182" t="s">
        <v>35</v>
      </c>
      <c r="N469" s="183" t="s">
        <v>47</v>
      </c>
      <c r="O469" s="66"/>
      <c r="P469" s="184">
        <f>O469*H469</f>
        <v>0</v>
      </c>
      <c r="Q469" s="184">
        <v>0</v>
      </c>
      <c r="R469" s="184">
        <f>Q469*H469</f>
        <v>0</v>
      </c>
      <c r="S469" s="184">
        <v>0.24</v>
      </c>
      <c r="T469" s="185">
        <f>S469*H469</f>
        <v>0.55199999999999994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186" t="s">
        <v>142</v>
      </c>
      <c r="AT469" s="186" t="s">
        <v>137</v>
      </c>
      <c r="AU469" s="186" t="s">
        <v>153</v>
      </c>
      <c r="AY469" s="19" t="s">
        <v>135</v>
      </c>
      <c r="BE469" s="187">
        <f>IF(N469="základní",J469,0)</f>
        <v>0</v>
      </c>
      <c r="BF469" s="187">
        <f>IF(N469="snížená",J469,0)</f>
        <v>0</v>
      </c>
      <c r="BG469" s="187">
        <f>IF(N469="zákl. přenesená",J469,0)</f>
        <v>0</v>
      </c>
      <c r="BH469" s="187">
        <f>IF(N469="sníž. přenesená",J469,0)</f>
        <v>0</v>
      </c>
      <c r="BI469" s="187">
        <f>IF(N469="nulová",J469,0)</f>
        <v>0</v>
      </c>
      <c r="BJ469" s="19" t="s">
        <v>84</v>
      </c>
      <c r="BK469" s="187">
        <f>ROUND(I469*H469,2)</f>
        <v>0</v>
      </c>
      <c r="BL469" s="19" t="s">
        <v>142</v>
      </c>
      <c r="BM469" s="186" t="s">
        <v>760</v>
      </c>
    </row>
    <row r="470" spans="1:65" s="2" customFormat="1" ht="11.25">
      <c r="A470" s="36"/>
      <c r="B470" s="37"/>
      <c r="C470" s="38"/>
      <c r="D470" s="188" t="s">
        <v>144</v>
      </c>
      <c r="E470" s="38"/>
      <c r="F470" s="189" t="s">
        <v>761</v>
      </c>
      <c r="G470" s="38"/>
      <c r="H470" s="38"/>
      <c r="I470" s="190"/>
      <c r="J470" s="38"/>
      <c r="K470" s="38"/>
      <c r="L470" s="41"/>
      <c r="M470" s="191"/>
      <c r="N470" s="192"/>
      <c r="O470" s="66"/>
      <c r="P470" s="66"/>
      <c r="Q470" s="66"/>
      <c r="R470" s="66"/>
      <c r="S470" s="66"/>
      <c r="T470" s="67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T470" s="19" t="s">
        <v>144</v>
      </c>
      <c r="AU470" s="19" t="s">
        <v>153</v>
      </c>
    </row>
    <row r="471" spans="1:65" s="13" customFormat="1" ht="11.25">
      <c r="B471" s="193"/>
      <c r="C471" s="194"/>
      <c r="D471" s="195" t="s">
        <v>146</v>
      </c>
      <c r="E471" s="196" t="s">
        <v>35</v>
      </c>
      <c r="F471" s="197" t="s">
        <v>762</v>
      </c>
      <c r="G471" s="194"/>
      <c r="H471" s="198">
        <v>2.2999999999999998</v>
      </c>
      <c r="I471" s="199"/>
      <c r="J471" s="194"/>
      <c r="K471" s="194"/>
      <c r="L471" s="200"/>
      <c r="M471" s="201"/>
      <c r="N471" s="202"/>
      <c r="O471" s="202"/>
      <c r="P471" s="202"/>
      <c r="Q471" s="202"/>
      <c r="R471" s="202"/>
      <c r="S471" s="202"/>
      <c r="T471" s="203"/>
      <c r="AT471" s="204" t="s">
        <v>146</v>
      </c>
      <c r="AU471" s="204" t="s">
        <v>153</v>
      </c>
      <c r="AV471" s="13" t="s">
        <v>86</v>
      </c>
      <c r="AW471" s="13" t="s">
        <v>37</v>
      </c>
      <c r="AX471" s="13" t="s">
        <v>84</v>
      </c>
      <c r="AY471" s="204" t="s">
        <v>135</v>
      </c>
    </row>
    <row r="472" spans="1:65" s="2" customFormat="1" ht="24.2" customHeight="1">
      <c r="A472" s="36"/>
      <c r="B472" s="37"/>
      <c r="C472" s="175" t="s">
        <v>763</v>
      </c>
      <c r="D472" s="175" t="s">
        <v>137</v>
      </c>
      <c r="E472" s="176" t="s">
        <v>764</v>
      </c>
      <c r="F472" s="177" t="s">
        <v>765</v>
      </c>
      <c r="G472" s="178" t="s">
        <v>183</v>
      </c>
      <c r="H472" s="179">
        <v>5.44</v>
      </c>
      <c r="I472" s="180"/>
      <c r="J472" s="181">
        <f>ROUND(I472*H472,2)</f>
        <v>0</v>
      </c>
      <c r="K472" s="177" t="s">
        <v>141</v>
      </c>
      <c r="L472" s="41"/>
      <c r="M472" s="182" t="s">
        <v>35</v>
      </c>
      <c r="N472" s="183" t="s">
        <v>47</v>
      </c>
      <c r="O472" s="66"/>
      <c r="P472" s="184">
        <f>O472*H472</f>
        <v>0</v>
      </c>
      <c r="Q472" s="184">
        <v>1.0000000000000001E-5</v>
      </c>
      <c r="R472" s="184">
        <f>Q472*H472</f>
        <v>5.4400000000000008E-5</v>
      </c>
      <c r="S472" s="184">
        <v>9.1999999999999998E-2</v>
      </c>
      <c r="T472" s="185">
        <f>S472*H472</f>
        <v>0.50048000000000004</v>
      </c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R472" s="186" t="s">
        <v>142</v>
      </c>
      <c r="AT472" s="186" t="s">
        <v>137</v>
      </c>
      <c r="AU472" s="186" t="s">
        <v>153</v>
      </c>
      <c r="AY472" s="19" t="s">
        <v>135</v>
      </c>
      <c r="BE472" s="187">
        <f>IF(N472="základní",J472,0)</f>
        <v>0</v>
      </c>
      <c r="BF472" s="187">
        <f>IF(N472="snížená",J472,0)</f>
        <v>0</v>
      </c>
      <c r="BG472" s="187">
        <f>IF(N472="zákl. přenesená",J472,0)</f>
        <v>0</v>
      </c>
      <c r="BH472" s="187">
        <f>IF(N472="sníž. přenesená",J472,0)</f>
        <v>0</v>
      </c>
      <c r="BI472" s="187">
        <f>IF(N472="nulová",J472,0)</f>
        <v>0</v>
      </c>
      <c r="BJ472" s="19" t="s">
        <v>84</v>
      </c>
      <c r="BK472" s="187">
        <f>ROUND(I472*H472,2)</f>
        <v>0</v>
      </c>
      <c r="BL472" s="19" t="s">
        <v>142</v>
      </c>
      <c r="BM472" s="186" t="s">
        <v>766</v>
      </c>
    </row>
    <row r="473" spans="1:65" s="2" customFormat="1" ht="11.25">
      <c r="A473" s="36"/>
      <c r="B473" s="37"/>
      <c r="C473" s="38"/>
      <c r="D473" s="188" t="s">
        <v>144</v>
      </c>
      <c r="E473" s="38"/>
      <c r="F473" s="189" t="s">
        <v>767</v>
      </c>
      <c r="G473" s="38"/>
      <c r="H473" s="38"/>
      <c r="I473" s="190"/>
      <c r="J473" s="38"/>
      <c r="K473" s="38"/>
      <c r="L473" s="41"/>
      <c r="M473" s="191"/>
      <c r="N473" s="192"/>
      <c r="O473" s="66"/>
      <c r="P473" s="66"/>
      <c r="Q473" s="66"/>
      <c r="R473" s="66"/>
      <c r="S473" s="66"/>
      <c r="T473" s="67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T473" s="19" t="s">
        <v>144</v>
      </c>
      <c r="AU473" s="19" t="s">
        <v>153</v>
      </c>
    </row>
    <row r="474" spans="1:65" s="13" customFormat="1" ht="11.25">
      <c r="B474" s="193"/>
      <c r="C474" s="194"/>
      <c r="D474" s="195" t="s">
        <v>146</v>
      </c>
      <c r="E474" s="196" t="s">
        <v>35</v>
      </c>
      <c r="F474" s="197" t="s">
        <v>768</v>
      </c>
      <c r="G474" s="194"/>
      <c r="H474" s="198">
        <v>5.44</v>
      </c>
      <c r="I474" s="199"/>
      <c r="J474" s="194"/>
      <c r="K474" s="194"/>
      <c r="L474" s="200"/>
      <c r="M474" s="201"/>
      <c r="N474" s="202"/>
      <c r="O474" s="202"/>
      <c r="P474" s="202"/>
      <c r="Q474" s="202"/>
      <c r="R474" s="202"/>
      <c r="S474" s="202"/>
      <c r="T474" s="203"/>
      <c r="AT474" s="204" t="s">
        <v>146</v>
      </c>
      <c r="AU474" s="204" t="s">
        <v>153</v>
      </c>
      <c r="AV474" s="13" t="s">
        <v>86</v>
      </c>
      <c r="AW474" s="13" t="s">
        <v>37</v>
      </c>
      <c r="AX474" s="13" t="s">
        <v>84</v>
      </c>
      <c r="AY474" s="204" t="s">
        <v>135</v>
      </c>
    </row>
    <row r="475" spans="1:65" s="2" customFormat="1" ht="24.2" customHeight="1">
      <c r="A475" s="36"/>
      <c r="B475" s="37"/>
      <c r="C475" s="175" t="s">
        <v>769</v>
      </c>
      <c r="D475" s="175" t="s">
        <v>137</v>
      </c>
      <c r="E475" s="176" t="s">
        <v>770</v>
      </c>
      <c r="F475" s="177" t="s">
        <v>771</v>
      </c>
      <c r="G475" s="178" t="s">
        <v>183</v>
      </c>
      <c r="H475" s="179">
        <v>26.72</v>
      </c>
      <c r="I475" s="180"/>
      <c r="J475" s="181">
        <f>ROUND(I475*H475,2)</f>
        <v>0</v>
      </c>
      <c r="K475" s="177" t="s">
        <v>141</v>
      </c>
      <c r="L475" s="41"/>
      <c r="M475" s="182" t="s">
        <v>35</v>
      </c>
      <c r="N475" s="183" t="s">
        <v>47</v>
      </c>
      <c r="O475" s="66"/>
      <c r="P475" s="184">
        <f>O475*H475</f>
        <v>0</v>
      </c>
      <c r="Q475" s="184">
        <v>2.0000000000000002E-5</v>
      </c>
      <c r="R475" s="184">
        <f>Q475*H475</f>
        <v>5.3439999999999998E-4</v>
      </c>
      <c r="S475" s="184">
        <v>0.13800000000000001</v>
      </c>
      <c r="T475" s="185">
        <f>S475*H475</f>
        <v>3.68736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186" t="s">
        <v>142</v>
      </c>
      <c r="AT475" s="186" t="s">
        <v>137</v>
      </c>
      <c r="AU475" s="186" t="s">
        <v>153</v>
      </c>
      <c r="AY475" s="19" t="s">
        <v>135</v>
      </c>
      <c r="BE475" s="187">
        <f>IF(N475="základní",J475,0)</f>
        <v>0</v>
      </c>
      <c r="BF475" s="187">
        <f>IF(N475="snížená",J475,0)</f>
        <v>0</v>
      </c>
      <c r="BG475" s="187">
        <f>IF(N475="zákl. přenesená",J475,0)</f>
        <v>0</v>
      </c>
      <c r="BH475" s="187">
        <f>IF(N475="sníž. přenesená",J475,0)</f>
        <v>0</v>
      </c>
      <c r="BI475" s="187">
        <f>IF(N475="nulová",J475,0)</f>
        <v>0</v>
      </c>
      <c r="BJ475" s="19" t="s">
        <v>84</v>
      </c>
      <c r="BK475" s="187">
        <f>ROUND(I475*H475,2)</f>
        <v>0</v>
      </c>
      <c r="BL475" s="19" t="s">
        <v>142</v>
      </c>
      <c r="BM475" s="186" t="s">
        <v>772</v>
      </c>
    </row>
    <row r="476" spans="1:65" s="2" customFormat="1" ht="11.25">
      <c r="A476" s="36"/>
      <c r="B476" s="37"/>
      <c r="C476" s="38"/>
      <c r="D476" s="188" t="s">
        <v>144</v>
      </c>
      <c r="E476" s="38"/>
      <c r="F476" s="189" t="s">
        <v>773</v>
      </c>
      <c r="G476" s="38"/>
      <c r="H476" s="38"/>
      <c r="I476" s="190"/>
      <c r="J476" s="38"/>
      <c r="K476" s="38"/>
      <c r="L476" s="41"/>
      <c r="M476" s="191"/>
      <c r="N476" s="192"/>
      <c r="O476" s="66"/>
      <c r="P476" s="66"/>
      <c r="Q476" s="66"/>
      <c r="R476" s="66"/>
      <c r="S476" s="66"/>
      <c r="T476" s="67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T476" s="19" t="s">
        <v>144</v>
      </c>
      <c r="AU476" s="19" t="s">
        <v>153</v>
      </c>
    </row>
    <row r="477" spans="1:65" s="13" customFormat="1" ht="11.25">
      <c r="B477" s="193"/>
      <c r="C477" s="194"/>
      <c r="D477" s="195" t="s">
        <v>146</v>
      </c>
      <c r="E477" s="196" t="s">
        <v>35</v>
      </c>
      <c r="F477" s="197" t="s">
        <v>774</v>
      </c>
      <c r="G477" s="194"/>
      <c r="H477" s="198">
        <v>26.72</v>
      </c>
      <c r="I477" s="199"/>
      <c r="J477" s="194"/>
      <c r="K477" s="194"/>
      <c r="L477" s="200"/>
      <c r="M477" s="201"/>
      <c r="N477" s="202"/>
      <c r="O477" s="202"/>
      <c r="P477" s="202"/>
      <c r="Q477" s="202"/>
      <c r="R477" s="202"/>
      <c r="S477" s="202"/>
      <c r="T477" s="203"/>
      <c r="AT477" s="204" t="s">
        <v>146</v>
      </c>
      <c r="AU477" s="204" t="s">
        <v>153</v>
      </c>
      <c r="AV477" s="13" t="s">
        <v>86</v>
      </c>
      <c r="AW477" s="13" t="s">
        <v>37</v>
      </c>
      <c r="AX477" s="13" t="s">
        <v>84</v>
      </c>
      <c r="AY477" s="204" t="s">
        <v>135</v>
      </c>
    </row>
    <row r="478" spans="1:65" s="2" customFormat="1" ht="24.2" customHeight="1">
      <c r="A478" s="36"/>
      <c r="B478" s="37"/>
      <c r="C478" s="175" t="s">
        <v>775</v>
      </c>
      <c r="D478" s="175" t="s">
        <v>137</v>
      </c>
      <c r="E478" s="176" t="s">
        <v>776</v>
      </c>
      <c r="F478" s="177" t="s">
        <v>777</v>
      </c>
      <c r="G478" s="178" t="s">
        <v>183</v>
      </c>
      <c r="H478" s="179">
        <v>706.94</v>
      </c>
      <c r="I478" s="180"/>
      <c r="J478" s="181">
        <f>ROUND(I478*H478,2)</f>
        <v>0</v>
      </c>
      <c r="K478" s="177" t="s">
        <v>141</v>
      </c>
      <c r="L478" s="41"/>
      <c r="M478" s="182" t="s">
        <v>35</v>
      </c>
      <c r="N478" s="183" t="s">
        <v>47</v>
      </c>
      <c r="O478" s="66"/>
      <c r="P478" s="184">
        <f>O478*H478</f>
        <v>0</v>
      </c>
      <c r="Q478" s="184">
        <v>2.0000000000000002E-5</v>
      </c>
      <c r="R478" s="184">
        <f>Q478*H478</f>
        <v>1.4138800000000002E-2</v>
      </c>
      <c r="S478" s="184">
        <v>0.161</v>
      </c>
      <c r="T478" s="185">
        <f>S478*H478</f>
        <v>113.81734000000002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R478" s="186" t="s">
        <v>142</v>
      </c>
      <c r="AT478" s="186" t="s">
        <v>137</v>
      </c>
      <c r="AU478" s="186" t="s">
        <v>153</v>
      </c>
      <c r="AY478" s="19" t="s">
        <v>135</v>
      </c>
      <c r="BE478" s="187">
        <f>IF(N478="základní",J478,0)</f>
        <v>0</v>
      </c>
      <c r="BF478" s="187">
        <f>IF(N478="snížená",J478,0)</f>
        <v>0</v>
      </c>
      <c r="BG478" s="187">
        <f>IF(N478="zákl. přenesená",J478,0)</f>
        <v>0</v>
      </c>
      <c r="BH478" s="187">
        <f>IF(N478="sníž. přenesená",J478,0)</f>
        <v>0</v>
      </c>
      <c r="BI478" s="187">
        <f>IF(N478="nulová",J478,0)</f>
        <v>0</v>
      </c>
      <c r="BJ478" s="19" t="s">
        <v>84</v>
      </c>
      <c r="BK478" s="187">
        <f>ROUND(I478*H478,2)</f>
        <v>0</v>
      </c>
      <c r="BL478" s="19" t="s">
        <v>142</v>
      </c>
      <c r="BM478" s="186" t="s">
        <v>778</v>
      </c>
    </row>
    <row r="479" spans="1:65" s="2" customFormat="1" ht="11.25">
      <c r="A479" s="36"/>
      <c r="B479" s="37"/>
      <c r="C479" s="38"/>
      <c r="D479" s="188" t="s">
        <v>144</v>
      </c>
      <c r="E479" s="38"/>
      <c r="F479" s="189" t="s">
        <v>779</v>
      </c>
      <c r="G479" s="38"/>
      <c r="H479" s="38"/>
      <c r="I479" s="190"/>
      <c r="J479" s="38"/>
      <c r="K479" s="38"/>
      <c r="L479" s="41"/>
      <c r="M479" s="191"/>
      <c r="N479" s="192"/>
      <c r="O479" s="66"/>
      <c r="P479" s="66"/>
      <c r="Q479" s="66"/>
      <c r="R479" s="66"/>
      <c r="S479" s="66"/>
      <c r="T479" s="67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T479" s="19" t="s">
        <v>144</v>
      </c>
      <c r="AU479" s="19" t="s">
        <v>153</v>
      </c>
    </row>
    <row r="480" spans="1:65" s="13" customFormat="1" ht="11.25">
      <c r="B480" s="193"/>
      <c r="C480" s="194"/>
      <c r="D480" s="195" t="s">
        <v>146</v>
      </c>
      <c r="E480" s="196" t="s">
        <v>35</v>
      </c>
      <c r="F480" s="197" t="s">
        <v>780</v>
      </c>
      <c r="G480" s="194"/>
      <c r="H480" s="198">
        <v>706.94</v>
      </c>
      <c r="I480" s="199"/>
      <c r="J480" s="194"/>
      <c r="K480" s="194"/>
      <c r="L480" s="200"/>
      <c r="M480" s="201"/>
      <c r="N480" s="202"/>
      <c r="O480" s="202"/>
      <c r="P480" s="202"/>
      <c r="Q480" s="202"/>
      <c r="R480" s="202"/>
      <c r="S480" s="202"/>
      <c r="T480" s="203"/>
      <c r="AT480" s="204" t="s">
        <v>146</v>
      </c>
      <c r="AU480" s="204" t="s">
        <v>153</v>
      </c>
      <c r="AV480" s="13" t="s">
        <v>86</v>
      </c>
      <c r="AW480" s="13" t="s">
        <v>37</v>
      </c>
      <c r="AX480" s="13" t="s">
        <v>84</v>
      </c>
      <c r="AY480" s="204" t="s">
        <v>135</v>
      </c>
    </row>
    <row r="481" spans="1:65" s="2" customFormat="1" ht="24.2" customHeight="1">
      <c r="A481" s="36"/>
      <c r="B481" s="37"/>
      <c r="C481" s="175" t="s">
        <v>781</v>
      </c>
      <c r="D481" s="175" t="s">
        <v>137</v>
      </c>
      <c r="E481" s="176" t="s">
        <v>782</v>
      </c>
      <c r="F481" s="177" t="s">
        <v>783</v>
      </c>
      <c r="G481" s="178" t="s">
        <v>183</v>
      </c>
      <c r="H481" s="179">
        <v>706.94</v>
      </c>
      <c r="I481" s="180"/>
      <c r="J481" s="181">
        <f>ROUND(I481*H481,2)</f>
        <v>0</v>
      </c>
      <c r="K481" s="177" t="s">
        <v>141</v>
      </c>
      <c r="L481" s="41"/>
      <c r="M481" s="182" t="s">
        <v>35</v>
      </c>
      <c r="N481" s="183" t="s">
        <v>47</v>
      </c>
      <c r="O481" s="66"/>
      <c r="P481" s="184">
        <f>O481*H481</f>
        <v>0</v>
      </c>
      <c r="Q481" s="184">
        <v>3.0000000000000001E-5</v>
      </c>
      <c r="R481" s="184">
        <f>Q481*H481</f>
        <v>2.1208200000000003E-2</v>
      </c>
      <c r="S481" s="184">
        <v>0.23</v>
      </c>
      <c r="T481" s="185">
        <f>S481*H481</f>
        <v>162.59620000000001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86" t="s">
        <v>142</v>
      </c>
      <c r="AT481" s="186" t="s">
        <v>137</v>
      </c>
      <c r="AU481" s="186" t="s">
        <v>153</v>
      </c>
      <c r="AY481" s="19" t="s">
        <v>135</v>
      </c>
      <c r="BE481" s="187">
        <f>IF(N481="základní",J481,0)</f>
        <v>0</v>
      </c>
      <c r="BF481" s="187">
        <f>IF(N481="snížená",J481,0)</f>
        <v>0</v>
      </c>
      <c r="BG481" s="187">
        <f>IF(N481="zákl. přenesená",J481,0)</f>
        <v>0</v>
      </c>
      <c r="BH481" s="187">
        <f>IF(N481="sníž. přenesená",J481,0)</f>
        <v>0</v>
      </c>
      <c r="BI481" s="187">
        <f>IF(N481="nulová",J481,0)</f>
        <v>0</v>
      </c>
      <c r="BJ481" s="19" t="s">
        <v>84</v>
      </c>
      <c r="BK481" s="187">
        <f>ROUND(I481*H481,2)</f>
        <v>0</v>
      </c>
      <c r="BL481" s="19" t="s">
        <v>142</v>
      </c>
      <c r="BM481" s="186" t="s">
        <v>784</v>
      </c>
    </row>
    <row r="482" spans="1:65" s="2" customFormat="1" ht="11.25">
      <c r="A482" s="36"/>
      <c r="B482" s="37"/>
      <c r="C482" s="38"/>
      <c r="D482" s="188" t="s">
        <v>144</v>
      </c>
      <c r="E482" s="38"/>
      <c r="F482" s="189" t="s">
        <v>785</v>
      </c>
      <c r="G482" s="38"/>
      <c r="H482" s="38"/>
      <c r="I482" s="190"/>
      <c r="J482" s="38"/>
      <c r="K482" s="38"/>
      <c r="L482" s="41"/>
      <c r="M482" s="191"/>
      <c r="N482" s="192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9" t="s">
        <v>144</v>
      </c>
      <c r="AU482" s="19" t="s">
        <v>153</v>
      </c>
    </row>
    <row r="483" spans="1:65" s="13" customFormat="1" ht="11.25">
      <c r="B483" s="193"/>
      <c r="C483" s="194"/>
      <c r="D483" s="195" t="s">
        <v>146</v>
      </c>
      <c r="E483" s="196" t="s">
        <v>35</v>
      </c>
      <c r="F483" s="197" t="s">
        <v>780</v>
      </c>
      <c r="G483" s="194"/>
      <c r="H483" s="198">
        <v>706.94</v>
      </c>
      <c r="I483" s="199"/>
      <c r="J483" s="194"/>
      <c r="K483" s="194"/>
      <c r="L483" s="200"/>
      <c r="M483" s="201"/>
      <c r="N483" s="202"/>
      <c r="O483" s="202"/>
      <c r="P483" s="202"/>
      <c r="Q483" s="202"/>
      <c r="R483" s="202"/>
      <c r="S483" s="202"/>
      <c r="T483" s="203"/>
      <c r="AT483" s="204" t="s">
        <v>146</v>
      </c>
      <c r="AU483" s="204" t="s">
        <v>153</v>
      </c>
      <c r="AV483" s="13" t="s">
        <v>86</v>
      </c>
      <c r="AW483" s="13" t="s">
        <v>37</v>
      </c>
      <c r="AX483" s="13" t="s">
        <v>84</v>
      </c>
      <c r="AY483" s="204" t="s">
        <v>135</v>
      </c>
    </row>
    <row r="484" spans="1:65" s="2" customFormat="1" ht="24.2" customHeight="1">
      <c r="A484" s="36"/>
      <c r="B484" s="37"/>
      <c r="C484" s="175" t="s">
        <v>786</v>
      </c>
      <c r="D484" s="175" t="s">
        <v>137</v>
      </c>
      <c r="E484" s="176" t="s">
        <v>787</v>
      </c>
      <c r="F484" s="177" t="s">
        <v>788</v>
      </c>
      <c r="G484" s="178" t="s">
        <v>321</v>
      </c>
      <c r="H484" s="179">
        <v>191.3</v>
      </c>
      <c r="I484" s="180"/>
      <c r="J484" s="181">
        <f>ROUND(I484*H484,2)</f>
        <v>0</v>
      </c>
      <c r="K484" s="177" t="s">
        <v>141</v>
      </c>
      <c r="L484" s="41"/>
      <c r="M484" s="182" t="s">
        <v>35</v>
      </c>
      <c r="N484" s="183" t="s">
        <v>47</v>
      </c>
      <c r="O484" s="66"/>
      <c r="P484" s="184">
        <f>O484*H484</f>
        <v>0</v>
      </c>
      <c r="Q484" s="184">
        <v>0</v>
      </c>
      <c r="R484" s="184">
        <f>Q484*H484</f>
        <v>0</v>
      </c>
      <c r="S484" s="184">
        <v>0.28999999999999998</v>
      </c>
      <c r="T484" s="185">
        <f>S484*H484</f>
        <v>55.476999999999997</v>
      </c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R484" s="186" t="s">
        <v>142</v>
      </c>
      <c r="AT484" s="186" t="s">
        <v>137</v>
      </c>
      <c r="AU484" s="186" t="s">
        <v>153</v>
      </c>
      <c r="AY484" s="19" t="s">
        <v>135</v>
      </c>
      <c r="BE484" s="187">
        <f>IF(N484="základní",J484,0)</f>
        <v>0</v>
      </c>
      <c r="BF484" s="187">
        <f>IF(N484="snížená",J484,0)</f>
        <v>0</v>
      </c>
      <c r="BG484" s="187">
        <f>IF(N484="zákl. přenesená",J484,0)</f>
        <v>0</v>
      </c>
      <c r="BH484" s="187">
        <f>IF(N484="sníž. přenesená",J484,0)</f>
        <v>0</v>
      </c>
      <c r="BI484" s="187">
        <f>IF(N484="nulová",J484,0)</f>
        <v>0</v>
      </c>
      <c r="BJ484" s="19" t="s">
        <v>84</v>
      </c>
      <c r="BK484" s="187">
        <f>ROUND(I484*H484,2)</f>
        <v>0</v>
      </c>
      <c r="BL484" s="19" t="s">
        <v>142</v>
      </c>
      <c r="BM484" s="186" t="s">
        <v>789</v>
      </c>
    </row>
    <row r="485" spans="1:65" s="2" customFormat="1" ht="11.25">
      <c r="A485" s="36"/>
      <c r="B485" s="37"/>
      <c r="C485" s="38"/>
      <c r="D485" s="188" t="s">
        <v>144</v>
      </c>
      <c r="E485" s="38"/>
      <c r="F485" s="189" t="s">
        <v>790</v>
      </c>
      <c r="G485" s="38"/>
      <c r="H485" s="38"/>
      <c r="I485" s="190"/>
      <c r="J485" s="38"/>
      <c r="K485" s="38"/>
      <c r="L485" s="41"/>
      <c r="M485" s="191"/>
      <c r="N485" s="192"/>
      <c r="O485" s="66"/>
      <c r="P485" s="66"/>
      <c r="Q485" s="66"/>
      <c r="R485" s="66"/>
      <c r="S485" s="66"/>
      <c r="T485" s="67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T485" s="19" t="s">
        <v>144</v>
      </c>
      <c r="AU485" s="19" t="s">
        <v>153</v>
      </c>
    </row>
    <row r="486" spans="1:65" s="13" customFormat="1" ht="11.25">
      <c r="B486" s="193"/>
      <c r="C486" s="194"/>
      <c r="D486" s="195" t="s">
        <v>146</v>
      </c>
      <c r="E486" s="196" t="s">
        <v>35</v>
      </c>
      <c r="F486" s="197" t="s">
        <v>791</v>
      </c>
      <c r="G486" s="194"/>
      <c r="H486" s="198">
        <v>191.3</v>
      </c>
      <c r="I486" s="199"/>
      <c r="J486" s="194"/>
      <c r="K486" s="194"/>
      <c r="L486" s="200"/>
      <c r="M486" s="201"/>
      <c r="N486" s="202"/>
      <c r="O486" s="202"/>
      <c r="P486" s="202"/>
      <c r="Q486" s="202"/>
      <c r="R486" s="202"/>
      <c r="S486" s="202"/>
      <c r="T486" s="203"/>
      <c r="AT486" s="204" t="s">
        <v>146</v>
      </c>
      <c r="AU486" s="204" t="s">
        <v>153</v>
      </c>
      <c r="AV486" s="13" t="s">
        <v>86</v>
      </c>
      <c r="AW486" s="13" t="s">
        <v>37</v>
      </c>
      <c r="AX486" s="13" t="s">
        <v>84</v>
      </c>
      <c r="AY486" s="204" t="s">
        <v>135</v>
      </c>
    </row>
    <row r="487" spans="1:65" s="2" customFormat="1" ht="24.2" customHeight="1">
      <c r="A487" s="36"/>
      <c r="B487" s="37"/>
      <c r="C487" s="175" t="s">
        <v>792</v>
      </c>
      <c r="D487" s="175" t="s">
        <v>137</v>
      </c>
      <c r="E487" s="176" t="s">
        <v>793</v>
      </c>
      <c r="F487" s="177" t="s">
        <v>794</v>
      </c>
      <c r="G487" s="178" t="s">
        <v>321</v>
      </c>
      <c r="H487" s="179">
        <v>42.9</v>
      </c>
      <c r="I487" s="180"/>
      <c r="J487" s="181">
        <f>ROUND(I487*H487,2)</f>
        <v>0</v>
      </c>
      <c r="K487" s="177" t="s">
        <v>141</v>
      </c>
      <c r="L487" s="41"/>
      <c r="M487" s="182" t="s">
        <v>35</v>
      </c>
      <c r="N487" s="183" t="s">
        <v>47</v>
      </c>
      <c r="O487" s="66"/>
      <c r="P487" s="184">
        <f>O487*H487</f>
        <v>0</v>
      </c>
      <c r="Q487" s="184">
        <v>0</v>
      </c>
      <c r="R487" s="184">
        <f>Q487*H487</f>
        <v>0</v>
      </c>
      <c r="S487" s="184">
        <v>0.20499999999999999</v>
      </c>
      <c r="T487" s="185">
        <f>S487*H487</f>
        <v>8.7944999999999993</v>
      </c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R487" s="186" t="s">
        <v>142</v>
      </c>
      <c r="AT487" s="186" t="s">
        <v>137</v>
      </c>
      <c r="AU487" s="186" t="s">
        <v>153</v>
      </c>
      <c r="AY487" s="19" t="s">
        <v>135</v>
      </c>
      <c r="BE487" s="187">
        <f>IF(N487="základní",J487,0)</f>
        <v>0</v>
      </c>
      <c r="BF487" s="187">
        <f>IF(N487="snížená",J487,0)</f>
        <v>0</v>
      </c>
      <c r="BG487" s="187">
        <f>IF(N487="zákl. přenesená",J487,0)</f>
        <v>0</v>
      </c>
      <c r="BH487" s="187">
        <f>IF(N487="sníž. přenesená",J487,0)</f>
        <v>0</v>
      </c>
      <c r="BI487" s="187">
        <f>IF(N487="nulová",J487,0)</f>
        <v>0</v>
      </c>
      <c r="BJ487" s="19" t="s">
        <v>84</v>
      </c>
      <c r="BK487" s="187">
        <f>ROUND(I487*H487,2)</f>
        <v>0</v>
      </c>
      <c r="BL487" s="19" t="s">
        <v>142</v>
      </c>
      <c r="BM487" s="186" t="s">
        <v>795</v>
      </c>
    </row>
    <row r="488" spans="1:65" s="2" customFormat="1" ht="11.25">
      <c r="A488" s="36"/>
      <c r="B488" s="37"/>
      <c r="C488" s="38"/>
      <c r="D488" s="188" t="s">
        <v>144</v>
      </c>
      <c r="E488" s="38"/>
      <c r="F488" s="189" t="s">
        <v>796</v>
      </c>
      <c r="G488" s="38"/>
      <c r="H488" s="38"/>
      <c r="I488" s="190"/>
      <c r="J488" s="38"/>
      <c r="K488" s="38"/>
      <c r="L488" s="41"/>
      <c r="M488" s="191"/>
      <c r="N488" s="192"/>
      <c r="O488" s="66"/>
      <c r="P488" s="66"/>
      <c r="Q488" s="66"/>
      <c r="R488" s="66"/>
      <c r="S488" s="66"/>
      <c r="T488" s="67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T488" s="19" t="s">
        <v>144</v>
      </c>
      <c r="AU488" s="19" t="s">
        <v>153</v>
      </c>
    </row>
    <row r="489" spans="1:65" s="13" customFormat="1" ht="11.25">
      <c r="B489" s="193"/>
      <c r="C489" s="194"/>
      <c r="D489" s="195" t="s">
        <v>146</v>
      </c>
      <c r="E489" s="196" t="s">
        <v>35</v>
      </c>
      <c r="F489" s="197" t="s">
        <v>797</v>
      </c>
      <c r="G489" s="194"/>
      <c r="H489" s="198">
        <v>42.9</v>
      </c>
      <c r="I489" s="199"/>
      <c r="J489" s="194"/>
      <c r="K489" s="194"/>
      <c r="L489" s="200"/>
      <c r="M489" s="201"/>
      <c r="N489" s="202"/>
      <c r="O489" s="202"/>
      <c r="P489" s="202"/>
      <c r="Q489" s="202"/>
      <c r="R489" s="202"/>
      <c r="S489" s="202"/>
      <c r="T489" s="203"/>
      <c r="AT489" s="204" t="s">
        <v>146</v>
      </c>
      <c r="AU489" s="204" t="s">
        <v>153</v>
      </c>
      <c r="AV489" s="13" t="s">
        <v>86</v>
      </c>
      <c r="AW489" s="13" t="s">
        <v>37</v>
      </c>
      <c r="AX489" s="13" t="s">
        <v>84</v>
      </c>
      <c r="AY489" s="204" t="s">
        <v>135</v>
      </c>
    </row>
    <row r="490" spans="1:65" s="2" customFormat="1" ht="24.2" customHeight="1">
      <c r="A490" s="36"/>
      <c r="B490" s="37"/>
      <c r="C490" s="175" t="s">
        <v>798</v>
      </c>
      <c r="D490" s="175" t="s">
        <v>137</v>
      </c>
      <c r="E490" s="176" t="s">
        <v>799</v>
      </c>
      <c r="F490" s="177" t="s">
        <v>800</v>
      </c>
      <c r="G490" s="178" t="s">
        <v>321</v>
      </c>
      <c r="H490" s="179">
        <v>1.5</v>
      </c>
      <c r="I490" s="180"/>
      <c r="J490" s="181">
        <f>ROUND(I490*H490,2)</f>
        <v>0</v>
      </c>
      <c r="K490" s="177" t="s">
        <v>141</v>
      </c>
      <c r="L490" s="41"/>
      <c r="M490" s="182" t="s">
        <v>35</v>
      </c>
      <c r="N490" s="183" t="s">
        <v>47</v>
      </c>
      <c r="O490" s="66"/>
      <c r="P490" s="184">
        <f>O490*H490</f>
        <v>0</v>
      </c>
      <c r="Q490" s="184">
        <v>0</v>
      </c>
      <c r="R490" s="184">
        <f>Q490*H490</f>
        <v>0</v>
      </c>
      <c r="S490" s="184">
        <v>0.04</v>
      </c>
      <c r="T490" s="185">
        <f>S490*H490</f>
        <v>0.06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186" t="s">
        <v>142</v>
      </c>
      <c r="AT490" s="186" t="s">
        <v>137</v>
      </c>
      <c r="AU490" s="186" t="s">
        <v>153</v>
      </c>
      <c r="AY490" s="19" t="s">
        <v>135</v>
      </c>
      <c r="BE490" s="187">
        <f>IF(N490="základní",J490,0)</f>
        <v>0</v>
      </c>
      <c r="BF490" s="187">
        <f>IF(N490="snížená",J490,0)</f>
        <v>0</v>
      </c>
      <c r="BG490" s="187">
        <f>IF(N490="zákl. přenesená",J490,0)</f>
        <v>0</v>
      </c>
      <c r="BH490" s="187">
        <f>IF(N490="sníž. přenesená",J490,0)</f>
        <v>0</v>
      </c>
      <c r="BI490" s="187">
        <f>IF(N490="nulová",J490,0)</f>
        <v>0</v>
      </c>
      <c r="BJ490" s="19" t="s">
        <v>84</v>
      </c>
      <c r="BK490" s="187">
        <f>ROUND(I490*H490,2)</f>
        <v>0</v>
      </c>
      <c r="BL490" s="19" t="s">
        <v>142</v>
      </c>
      <c r="BM490" s="186" t="s">
        <v>801</v>
      </c>
    </row>
    <row r="491" spans="1:65" s="2" customFormat="1" ht="11.25">
      <c r="A491" s="36"/>
      <c r="B491" s="37"/>
      <c r="C491" s="38"/>
      <c r="D491" s="188" t="s">
        <v>144</v>
      </c>
      <c r="E491" s="38"/>
      <c r="F491" s="189" t="s">
        <v>802</v>
      </c>
      <c r="G491" s="38"/>
      <c r="H491" s="38"/>
      <c r="I491" s="190"/>
      <c r="J491" s="38"/>
      <c r="K491" s="38"/>
      <c r="L491" s="41"/>
      <c r="M491" s="191"/>
      <c r="N491" s="192"/>
      <c r="O491" s="66"/>
      <c r="P491" s="66"/>
      <c r="Q491" s="66"/>
      <c r="R491" s="66"/>
      <c r="S491" s="66"/>
      <c r="T491" s="67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T491" s="19" t="s">
        <v>144</v>
      </c>
      <c r="AU491" s="19" t="s">
        <v>153</v>
      </c>
    </row>
    <row r="492" spans="1:65" s="13" customFormat="1" ht="11.25">
      <c r="B492" s="193"/>
      <c r="C492" s="194"/>
      <c r="D492" s="195" t="s">
        <v>146</v>
      </c>
      <c r="E492" s="196" t="s">
        <v>35</v>
      </c>
      <c r="F492" s="197" t="s">
        <v>803</v>
      </c>
      <c r="G492" s="194"/>
      <c r="H492" s="198">
        <v>1.5</v>
      </c>
      <c r="I492" s="199"/>
      <c r="J492" s="194"/>
      <c r="K492" s="194"/>
      <c r="L492" s="200"/>
      <c r="M492" s="201"/>
      <c r="N492" s="202"/>
      <c r="O492" s="202"/>
      <c r="P492" s="202"/>
      <c r="Q492" s="202"/>
      <c r="R492" s="202"/>
      <c r="S492" s="202"/>
      <c r="T492" s="203"/>
      <c r="AT492" s="204" t="s">
        <v>146</v>
      </c>
      <c r="AU492" s="204" t="s">
        <v>153</v>
      </c>
      <c r="AV492" s="13" t="s">
        <v>86</v>
      </c>
      <c r="AW492" s="13" t="s">
        <v>37</v>
      </c>
      <c r="AX492" s="13" t="s">
        <v>84</v>
      </c>
      <c r="AY492" s="204" t="s">
        <v>135</v>
      </c>
    </row>
    <row r="493" spans="1:65" s="2" customFormat="1" ht="33" customHeight="1">
      <c r="A493" s="36"/>
      <c r="B493" s="37"/>
      <c r="C493" s="175" t="s">
        <v>804</v>
      </c>
      <c r="D493" s="175" t="s">
        <v>137</v>
      </c>
      <c r="E493" s="176" t="s">
        <v>805</v>
      </c>
      <c r="F493" s="177" t="s">
        <v>806</v>
      </c>
      <c r="G493" s="178" t="s">
        <v>503</v>
      </c>
      <c r="H493" s="179">
        <v>2</v>
      </c>
      <c r="I493" s="180"/>
      <c r="J493" s="181">
        <f>ROUND(I493*H493,2)</f>
        <v>0</v>
      </c>
      <c r="K493" s="177" t="s">
        <v>141</v>
      </c>
      <c r="L493" s="41"/>
      <c r="M493" s="182" t="s">
        <v>35</v>
      </c>
      <c r="N493" s="183" t="s">
        <v>47</v>
      </c>
      <c r="O493" s="66"/>
      <c r="P493" s="184">
        <f>O493*H493</f>
        <v>0</v>
      </c>
      <c r="Q493" s="184">
        <v>0</v>
      </c>
      <c r="R493" s="184">
        <f>Q493*H493</f>
        <v>0</v>
      </c>
      <c r="S493" s="184">
        <v>8.2000000000000003E-2</v>
      </c>
      <c r="T493" s="185">
        <f>S493*H493</f>
        <v>0.16400000000000001</v>
      </c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R493" s="186" t="s">
        <v>142</v>
      </c>
      <c r="AT493" s="186" t="s">
        <v>137</v>
      </c>
      <c r="AU493" s="186" t="s">
        <v>153</v>
      </c>
      <c r="AY493" s="19" t="s">
        <v>135</v>
      </c>
      <c r="BE493" s="187">
        <f>IF(N493="základní",J493,0)</f>
        <v>0</v>
      </c>
      <c r="BF493" s="187">
        <f>IF(N493="snížená",J493,0)</f>
        <v>0</v>
      </c>
      <c r="BG493" s="187">
        <f>IF(N493="zákl. přenesená",J493,0)</f>
        <v>0</v>
      </c>
      <c r="BH493" s="187">
        <f>IF(N493="sníž. přenesená",J493,0)</f>
        <v>0</v>
      </c>
      <c r="BI493" s="187">
        <f>IF(N493="nulová",J493,0)</f>
        <v>0</v>
      </c>
      <c r="BJ493" s="19" t="s">
        <v>84</v>
      </c>
      <c r="BK493" s="187">
        <f>ROUND(I493*H493,2)</f>
        <v>0</v>
      </c>
      <c r="BL493" s="19" t="s">
        <v>142</v>
      </c>
      <c r="BM493" s="186" t="s">
        <v>807</v>
      </c>
    </row>
    <row r="494" spans="1:65" s="2" customFormat="1" ht="11.25">
      <c r="A494" s="36"/>
      <c r="B494" s="37"/>
      <c r="C494" s="38"/>
      <c r="D494" s="188" t="s">
        <v>144</v>
      </c>
      <c r="E494" s="38"/>
      <c r="F494" s="189" t="s">
        <v>808</v>
      </c>
      <c r="G494" s="38"/>
      <c r="H494" s="38"/>
      <c r="I494" s="190"/>
      <c r="J494" s="38"/>
      <c r="K494" s="38"/>
      <c r="L494" s="41"/>
      <c r="M494" s="191"/>
      <c r="N494" s="192"/>
      <c r="O494" s="66"/>
      <c r="P494" s="66"/>
      <c r="Q494" s="66"/>
      <c r="R494" s="66"/>
      <c r="S494" s="66"/>
      <c r="T494" s="67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T494" s="19" t="s">
        <v>144</v>
      </c>
      <c r="AU494" s="19" t="s">
        <v>153</v>
      </c>
    </row>
    <row r="495" spans="1:65" s="13" customFormat="1" ht="11.25">
      <c r="B495" s="193"/>
      <c r="C495" s="194"/>
      <c r="D495" s="195" t="s">
        <v>146</v>
      </c>
      <c r="E495" s="196" t="s">
        <v>35</v>
      </c>
      <c r="F495" s="197" t="s">
        <v>809</v>
      </c>
      <c r="G495" s="194"/>
      <c r="H495" s="198">
        <v>2</v>
      </c>
      <c r="I495" s="199"/>
      <c r="J495" s="194"/>
      <c r="K495" s="194"/>
      <c r="L495" s="200"/>
      <c r="M495" s="201"/>
      <c r="N495" s="202"/>
      <c r="O495" s="202"/>
      <c r="P495" s="202"/>
      <c r="Q495" s="202"/>
      <c r="R495" s="202"/>
      <c r="S495" s="202"/>
      <c r="T495" s="203"/>
      <c r="AT495" s="204" t="s">
        <v>146</v>
      </c>
      <c r="AU495" s="204" t="s">
        <v>153</v>
      </c>
      <c r="AV495" s="13" t="s">
        <v>86</v>
      </c>
      <c r="AW495" s="13" t="s">
        <v>37</v>
      </c>
      <c r="AX495" s="13" t="s">
        <v>84</v>
      </c>
      <c r="AY495" s="204" t="s">
        <v>135</v>
      </c>
    </row>
    <row r="496" spans="1:65" s="2" customFormat="1" ht="24.2" customHeight="1">
      <c r="A496" s="36"/>
      <c r="B496" s="37"/>
      <c r="C496" s="175" t="s">
        <v>810</v>
      </c>
      <c r="D496" s="175" t="s">
        <v>137</v>
      </c>
      <c r="E496" s="176" t="s">
        <v>811</v>
      </c>
      <c r="F496" s="177" t="s">
        <v>812</v>
      </c>
      <c r="G496" s="178" t="s">
        <v>503</v>
      </c>
      <c r="H496" s="179">
        <v>4</v>
      </c>
      <c r="I496" s="180"/>
      <c r="J496" s="181">
        <f>ROUND(I496*H496,2)</f>
        <v>0</v>
      </c>
      <c r="K496" s="177" t="s">
        <v>141</v>
      </c>
      <c r="L496" s="41"/>
      <c r="M496" s="182" t="s">
        <v>35</v>
      </c>
      <c r="N496" s="183" t="s">
        <v>47</v>
      </c>
      <c r="O496" s="66"/>
      <c r="P496" s="184">
        <f>O496*H496</f>
        <v>0</v>
      </c>
      <c r="Q496" s="184">
        <v>0</v>
      </c>
      <c r="R496" s="184">
        <f>Q496*H496</f>
        <v>0</v>
      </c>
      <c r="S496" s="184">
        <v>4.0000000000000001E-3</v>
      </c>
      <c r="T496" s="185">
        <f>S496*H496</f>
        <v>1.6E-2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186" t="s">
        <v>142</v>
      </c>
      <c r="AT496" s="186" t="s">
        <v>137</v>
      </c>
      <c r="AU496" s="186" t="s">
        <v>153</v>
      </c>
      <c r="AY496" s="19" t="s">
        <v>135</v>
      </c>
      <c r="BE496" s="187">
        <f>IF(N496="základní",J496,0)</f>
        <v>0</v>
      </c>
      <c r="BF496" s="187">
        <f>IF(N496="snížená",J496,0)</f>
        <v>0</v>
      </c>
      <c r="BG496" s="187">
        <f>IF(N496="zákl. přenesená",J496,0)</f>
        <v>0</v>
      </c>
      <c r="BH496" s="187">
        <f>IF(N496="sníž. přenesená",J496,0)</f>
        <v>0</v>
      </c>
      <c r="BI496" s="187">
        <f>IF(N496="nulová",J496,0)</f>
        <v>0</v>
      </c>
      <c r="BJ496" s="19" t="s">
        <v>84</v>
      </c>
      <c r="BK496" s="187">
        <f>ROUND(I496*H496,2)</f>
        <v>0</v>
      </c>
      <c r="BL496" s="19" t="s">
        <v>142</v>
      </c>
      <c r="BM496" s="186" t="s">
        <v>813</v>
      </c>
    </row>
    <row r="497" spans="1:65" s="2" customFormat="1" ht="11.25">
      <c r="A497" s="36"/>
      <c r="B497" s="37"/>
      <c r="C497" s="38"/>
      <c r="D497" s="188" t="s">
        <v>144</v>
      </c>
      <c r="E497" s="38"/>
      <c r="F497" s="189" t="s">
        <v>814</v>
      </c>
      <c r="G497" s="38"/>
      <c r="H497" s="38"/>
      <c r="I497" s="190"/>
      <c r="J497" s="38"/>
      <c r="K497" s="38"/>
      <c r="L497" s="41"/>
      <c r="M497" s="191"/>
      <c r="N497" s="192"/>
      <c r="O497" s="66"/>
      <c r="P497" s="66"/>
      <c r="Q497" s="66"/>
      <c r="R497" s="66"/>
      <c r="S497" s="66"/>
      <c r="T497" s="67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T497" s="19" t="s">
        <v>144</v>
      </c>
      <c r="AU497" s="19" t="s">
        <v>153</v>
      </c>
    </row>
    <row r="498" spans="1:65" s="13" customFormat="1" ht="11.25">
      <c r="B498" s="193"/>
      <c r="C498" s="194"/>
      <c r="D498" s="195" t="s">
        <v>146</v>
      </c>
      <c r="E498" s="196" t="s">
        <v>35</v>
      </c>
      <c r="F498" s="197" t="s">
        <v>815</v>
      </c>
      <c r="G498" s="194"/>
      <c r="H498" s="198">
        <v>4</v>
      </c>
      <c r="I498" s="199"/>
      <c r="J498" s="194"/>
      <c r="K498" s="194"/>
      <c r="L498" s="200"/>
      <c r="M498" s="201"/>
      <c r="N498" s="202"/>
      <c r="O498" s="202"/>
      <c r="P498" s="202"/>
      <c r="Q498" s="202"/>
      <c r="R498" s="202"/>
      <c r="S498" s="202"/>
      <c r="T498" s="203"/>
      <c r="AT498" s="204" t="s">
        <v>146</v>
      </c>
      <c r="AU498" s="204" t="s">
        <v>153</v>
      </c>
      <c r="AV498" s="13" t="s">
        <v>86</v>
      </c>
      <c r="AW498" s="13" t="s">
        <v>37</v>
      </c>
      <c r="AX498" s="13" t="s">
        <v>84</v>
      </c>
      <c r="AY498" s="204" t="s">
        <v>135</v>
      </c>
    </row>
    <row r="499" spans="1:65" s="12" customFormat="1" ht="22.9" customHeight="1">
      <c r="B499" s="159"/>
      <c r="C499" s="160"/>
      <c r="D499" s="161" t="s">
        <v>75</v>
      </c>
      <c r="E499" s="173" t="s">
        <v>816</v>
      </c>
      <c r="F499" s="173" t="s">
        <v>817</v>
      </c>
      <c r="G499" s="160"/>
      <c r="H499" s="160"/>
      <c r="I499" s="163"/>
      <c r="J499" s="174">
        <f>BK499</f>
        <v>0</v>
      </c>
      <c r="K499" s="160"/>
      <c r="L499" s="165"/>
      <c r="M499" s="166"/>
      <c r="N499" s="167"/>
      <c r="O499" s="167"/>
      <c r="P499" s="168">
        <f>SUM(P500:P533)</f>
        <v>0</v>
      </c>
      <c r="Q499" s="167"/>
      <c r="R499" s="168">
        <f>SUM(R500:R533)</f>
        <v>0</v>
      </c>
      <c r="S499" s="167"/>
      <c r="T499" s="169">
        <f>SUM(T500:T533)</f>
        <v>0</v>
      </c>
      <c r="AR499" s="170" t="s">
        <v>84</v>
      </c>
      <c r="AT499" s="171" t="s">
        <v>75</v>
      </c>
      <c r="AU499" s="171" t="s">
        <v>84</v>
      </c>
      <c r="AY499" s="170" t="s">
        <v>135</v>
      </c>
      <c r="BK499" s="172">
        <f>SUM(BK500:BK533)</f>
        <v>0</v>
      </c>
    </row>
    <row r="500" spans="1:65" s="2" customFormat="1" ht="24.2" customHeight="1">
      <c r="A500" s="36"/>
      <c r="B500" s="37"/>
      <c r="C500" s="175" t="s">
        <v>818</v>
      </c>
      <c r="D500" s="175" t="s">
        <v>137</v>
      </c>
      <c r="E500" s="176" t="s">
        <v>819</v>
      </c>
      <c r="F500" s="177" t="s">
        <v>820</v>
      </c>
      <c r="G500" s="178" t="s">
        <v>224</v>
      </c>
      <c r="H500" s="179">
        <v>349.18799999999999</v>
      </c>
      <c r="I500" s="180"/>
      <c r="J500" s="181">
        <f>ROUND(I500*H500,2)</f>
        <v>0</v>
      </c>
      <c r="K500" s="177" t="s">
        <v>141</v>
      </c>
      <c r="L500" s="41"/>
      <c r="M500" s="182" t="s">
        <v>35</v>
      </c>
      <c r="N500" s="183" t="s">
        <v>47</v>
      </c>
      <c r="O500" s="66"/>
      <c r="P500" s="184">
        <f>O500*H500</f>
        <v>0</v>
      </c>
      <c r="Q500" s="184">
        <v>0</v>
      </c>
      <c r="R500" s="184">
        <f>Q500*H500</f>
        <v>0</v>
      </c>
      <c r="S500" s="184">
        <v>0</v>
      </c>
      <c r="T500" s="185">
        <f>S500*H500</f>
        <v>0</v>
      </c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R500" s="186" t="s">
        <v>142</v>
      </c>
      <c r="AT500" s="186" t="s">
        <v>137</v>
      </c>
      <c r="AU500" s="186" t="s">
        <v>86</v>
      </c>
      <c r="AY500" s="19" t="s">
        <v>135</v>
      </c>
      <c r="BE500" s="187">
        <f>IF(N500="základní",J500,0)</f>
        <v>0</v>
      </c>
      <c r="BF500" s="187">
        <f>IF(N500="snížená",J500,0)</f>
        <v>0</v>
      </c>
      <c r="BG500" s="187">
        <f>IF(N500="zákl. přenesená",J500,0)</f>
        <v>0</v>
      </c>
      <c r="BH500" s="187">
        <f>IF(N500="sníž. přenesená",J500,0)</f>
        <v>0</v>
      </c>
      <c r="BI500" s="187">
        <f>IF(N500="nulová",J500,0)</f>
        <v>0</v>
      </c>
      <c r="BJ500" s="19" t="s">
        <v>84</v>
      </c>
      <c r="BK500" s="187">
        <f>ROUND(I500*H500,2)</f>
        <v>0</v>
      </c>
      <c r="BL500" s="19" t="s">
        <v>142</v>
      </c>
      <c r="BM500" s="186" t="s">
        <v>821</v>
      </c>
    </row>
    <row r="501" spans="1:65" s="2" customFormat="1" ht="11.25">
      <c r="A501" s="36"/>
      <c r="B501" s="37"/>
      <c r="C501" s="38"/>
      <c r="D501" s="188" t="s">
        <v>144</v>
      </c>
      <c r="E501" s="38"/>
      <c r="F501" s="189" t="s">
        <v>822</v>
      </c>
      <c r="G501" s="38"/>
      <c r="H501" s="38"/>
      <c r="I501" s="190"/>
      <c r="J501" s="38"/>
      <c r="K501" s="38"/>
      <c r="L501" s="41"/>
      <c r="M501" s="191"/>
      <c r="N501" s="192"/>
      <c r="O501" s="66"/>
      <c r="P501" s="66"/>
      <c r="Q501" s="66"/>
      <c r="R501" s="66"/>
      <c r="S501" s="66"/>
      <c r="T501" s="67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T501" s="19" t="s">
        <v>144</v>
      </c>
      <c r="AU501" s="19" t="s">
        <v>86</v>
      </c>
    </row>
    <row r="502" spans="1:65" s="13" customFormat="1" ht="11.25">
      <c r="B502" s="193"/>
      <c r="C502" s="194"/>
      <c r="D502" s="195" t="s">
        <v>146</v>
      </c>
      <c r="E502" s="196" t="s">
        <v>35</v>
      </c>
      <c r="F502" s="197" t="s">
        <v>823</v>
      </c>
      <c r="G502" s="194"/>
      <c r="H502" s="198">
        <v>68.587999999999994</v>
      </c>
      <c r="I502" s="199"/>
      <c r="J502" s="194"/>
      <c r="K502" s="194"/>
      <c r="L502" s="200"/>
      <c r="M502" s="201"/>
      <c r="N502" s="202"/>
      <c r="O502" s="202"/>
      <c r="P502" s="202"/>
      <c r="Q502" s="202"/>
      <c r="R502" s="202"/>
      <c r="S502" s="202"/>
      <c r="T502" s="203"/>
      <c r="AT502" s="204" t="s">
        <v>146</v>
      </c>
      <c r="AU502" s="204" t="s">
        <v>86</v>
      </c>
      <c r="AV502" s="13" t="s">
        <v>86</v>
      </c>
      <c r="AW502" s="13" t="s">
        <v>37</v>
      </c>
      <c r="AX502" s="13" t="s">
        <v>76</v>
      </c>
      <c r="AY502" s="204" t="s">
        <v>135</v>
      </c>
    </row>
    <row r="503" spans="1:65" s="13" customFormat="1" ht="11.25">
      <c r="B503" s="193"/>
      <c r="C503" s="194"/>
      <c r="D503" s="195" t="s">
        <v>146</v>
      </c>
      <c r="E503" s="196" t="s">
        <v>35</v>
      </c>
      <c r="F503" s="197" t="s">
        <v>824</v>
      </c>
      <c r="G503" s="194"/>
      <c r="H503" s="198">
        <v>280.60000000000002</v>
      </c>
      <c r="I503" s="199"/>
      <c r="J503" s="194"/>
      <c r="K503" s="194"/>
      <c r="L503" s="200"/>
      <c r="M503" s="201"/>
      <c r="N503" s="202"/>
      <c r="O503" s="202"/>
      <c r="P503" s="202"/>
      <c r="Q503" s="202"/>
      <c r="R503" s="202"/>
      <c r="S503" s="202"/>
      <c r="T503" s="203"/>
      <c r="AT503" s="204" t="s">
        <v>146</v>
      </c>
      <c r="AU503" s="204" t="s">
        <v>86</v>
      </c>
      <c r="AV503" s="13" t="s">
        <v>86</v>
      </c>
      <c r="AW503" s="13" t="s">
        <v>37</v>
      </c>
      <c r="AX503" s="13" t="s">
        <v>76</v>
      </c>
      <c r="AY503" s="204" t="s">
        <v>135</v>
      </c>
    </row>
    <row r="504" spans="1:65" s="14" customFormat="1" ht="11.25">
      <c r="B504" s="205"/>
      <c r="C504" s="206"/>
      <c r="D504" s="195" t="s">
        <v>146</v>
      </c>
      <c r="E504" s="207" t="s">
        <v>35</v>
      </c>
      <c r="F504" s="208" t="s">
        <v>161</v>
      </c>
      <c r="G504" s="206"/>
      <c r="H504" s="209">
        <v>349.18799999999999</v>
      </c>
      <c r="I504" s="210"/>
      <c r="J504" s="206"/>
      <c r="K504" s="206"/>
      <c r="L504" s="211"/>
      <c r="M504" s="212"/>
      <c r="N504" s="213"/>
      <c r="O504" s="213"/>
      <c r="P504" s="213"/>
      <c r="Q504" s="213"/>
      <c r="R504" s="213"/>
      <c r="S504" s="213"/>
      <c r="T504" s="214"/>
      <c r="AT504" s="215" t="s">
        <v>146</v>
      </c>
      <c r="AU504" s="215" t="s">
        <v>86</v>
      </c>
      <c r="AV504" s="14" t="s">
        <v>142</v>
      </c>
      <c r="AW504" s="14" t="s">
        <v>37</v>
      </c>
      <c r="AX504" s="14" t="s">
        <v>84</v>
      </c>
      <c r="AY504" s="215" t="s">
        <v>135</v>
      </c>
    </row>
    <row r="505" spans="1:65" s="2" customFormat="1" ht="24.2" customHeight="1">
      <c r="A505" s="36"/>
      <c r="B505" s="37"/>
      <c r="C505" s="175" t="s">
        <v>825</v>
      </c>
      <c r="D505" s="175" t="s">
        <v>137</v>
      </c>
      <c r="E505" s="176" t="s">
        <v>826</v>
      </c>
      <c r="F505" s="177" t="s">
        <v>827</v>
      </c>
      <c r="G505" s="178" t="s">
        <v>224</v>
      </c>
      <c r="H505" s="179">
        <v>3142.6909999999998</v>
      </c>
      <c r="I505" s="180"/>
      <c r="J505" s="181">
        <f>ROUND(I505*H505,2)</f>
        <v>0</v>
      </c>
      <c r="K505" s="177" t="s">
        <v>141</v>
      </c>
      <c r="L505" s="41"/>
      <c r="M505" s="182" t="s">
        <v>35</v>
      </c>
      <c r="N505" s="183" t="s">
        <v>47</v>
      </c>
      <c r="O505" s="66"/>
      <c r="P505" s="184">
        <f>O505*H505</f>
        <v>0</v>
      </c>
      <c r="Q505" s="184">
        <v>0</v>
      </c>
      <c r="R505" s="184">
        <f>Q505*H505</f>
        <v>0</v>
      </c>
      <c r="S505" s="184">
        <v>0</v>
      </c>
      <c r="T505" s="185">
        <f>S505*H505</f>
        <v>0</v>
      </c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R505" s="186" t="s">
        <v>142</v>
      </c>
      <c r="AT505" s="186" t="s">
        <v>137</v>
      </c>
      <c r="AU505" s="186" t="s">
        <v>86</v>
      </c>
      <c r="AY505" s="19" t="s">
        <v>135</v>
      </c>
      <c r="BE505" s="187">
        <f>IF(N505="základní",J505,0)</f>
        <v>0</v>
      </c>
      <c r="BF505" s="187">
        <f>IF(N505="snížená",J505,0)</f>
        <v>0</v>
      </c>
      <c r="BG505" s="187">
        <f>IF(N505="zákl. přenesená",J505,0)</f>
        <v>0</v>
      </c>
      <c r="BH505" s="187">
        <f>IF(N505="sníž. přenesená",J505,0)</f>
        <v>0</v>
      </c>
      <c r="BI505" s="187">
        <f>IF(N505="nulová",J505,0)</f>
        <v>0</v>
      </c>
      <c r="BJ505" s="19" t="s">
        <v>84</v>
      </c>
      <c r="BK505" s="187">
        <f>ROUND(I505*H505,2)</f>
        <v>0</v>
      </c>
      <c r="BL505" s="19" t="s">
        <v>142</v>
      </c>
      <c r="BM505" s="186" t="s">
        <v>828</v>
      </c>
    </row>
    <row r="506" spans="1:65" s="2" customFormat="1" ht="11.25">
      <c r="A506" s="36"/>
      <c r="B506" s="37"/>
      <c r="C506" s="38"/>
      <c r="D506" s="188" t="s">
        <v>144</v>
      </c>
      <c r="E506" s="38"/>
      <c r="F506" s="189" t="s">
        <v>829</v>
      </c>
      <c r="G506" s="38"/>
      <c r="H506" s="38"/>
      <c r="I506" s="190"/>
      <c r="J506" s="38"/>
      <c r="K506" s="38"/>
      <c r="L506" s="41"/>
      <c r="M506" s="191"/>
      <c r="N506" s="192"/>
      <c r="O506" s="66"/>
      <c r="P506" s="66"/>
      <c r="Q506" s="66"/>
      <c r="R506" s="66"/>
      <c r="S506" s="66"/>
      <c r="T506" s="67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T506" s="19" t="s">
        <v>144</v>
      </c>
      <c r="AU506" s="19" t="s">
        <v>86</v>
      </c>
    </row>
    <row r="507" spans="1:65" s="2" customFormat="1" ht="19.5">
      <c r="A507" s="36"/>
      <c r="B507" s="37"/>
      <c r="C507" s="38"/>
      <c r="D507" s="195" t="s">
        <v>211</v>
      </c>
      <c r="E507" s="38"/>
      <c r="F507" s="226" t="s">
        <v>212</v>
      </c>
      <c r="G507" s="38"/>
      <c r="H507" s="38"/>
      <c r="I507" s="190"/>
      <c r="J507" s="38"/>
      <c r="K507" s="38"/>
      <c r="L507" s="41"/>
      <c r="M507" s="191"/>
      <c r="N507" s="192"/>
      <c r="O507" s="66"/>
      <c r="P507" s="66"/>
      <c r="Q507" s="66"/>
      <c r="R507" s="66"/>
      <c r="S507" s="66"/>
      <c r="T507" s="67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T507" s="19" t="s">
        <v>211</v>
      </c>
      <c r="AU507" s="19" t="s">
        <v>86</v>
      </c>
    </row>
    <row r="508" spans="1:65" s="13" customFormat="1" ht="11.25">
      <c r="B508" s="193"/>
      <c r="C508" s="194"/>
      <c r="D508" s="195" t="s">
        <v>146</v>
      </c>
      <c r="E508" s="196" t="s">
        <v>35</v>
      </c>
      <c r="F508" s="197" t="s">
        <v>830</v>
      </c>
      <c r="G508" s="194"/>
      <c r="H508" s="198">
        <v>617.29100000000005</v>
      </c>
      <c r="I508" s="199"/>
      <c r="J508" s="194"/>
      <c r="K508" s="194"/>
      <c r="L508" s="200"/>
      <c r="M508" s="201"/>
      <c r="N508" s="202"/>
      <c r="O508" s="202"/>
      <c r="P508" s="202"/>
      <c r="Q508" s="202"/>
      <c r="R508" s="202"/>
      <c r="S508" s="202"/>
      <c r="T508" s="203"/>
      <c r="AT508" s="204" t="s">
        <v>146</v>
      </c>
      <c r="AU508" s="204" t="s">
        <v>86</v>
      </c>
      <c r="AV508" s="13" t="s">
        <v>86</v>
      </c>
      <c r="AW508" s="13" t="s">
        <v>37</v>
      </c>
      <c r="AX508" s="13" t="s">
        <v>76</v>
      </c>
      <c r="AY508" s="204" t="s">
        <v>135</v>
      </c>
    </row>
    <row r="509" spans="1:65" s="13" customFormat="1" ht="11.25">
      <c r="B509" s="193"/>
      <c r="C509" s="194"/>
      <c r="D509" s="195" t="s">
        <v>146</v>
      </c>
      <c r="E509" s="196" t="s">
        <v>35</v>
      </c>
      <c r="F509" s="197" t="s">
        <v>831</v>
      </c>
      <c r="G509" s="194"/>
      <c r="H509" s="198">
        <v>2525.4</v>
      </c>
      <c r="I509" s="199"/>
      <c r="J509" s="194"/>
      <c r="K509" s="194"/>
      <c r="L509" s="200"/>
      <c r="M509" s="201"/>
      <c r="N509" s="202"/>
      <c r="O509" s="202"/>
      <c r="P509" s="202"/>
      <c r="Q509" s="202"/>
      <c r="R509" s="202"/>
      <c r="S509" s="202"/>
      <c r="T509" s="203"/>
      <c r="AT509" s="204" t="s">
        <v>146</v>
      </c>
      <c r="AU509" s="204" t="s">
        <v>86</v>
      </c>
      <c r="AV509" s="13" t="s">
        <v>86</v>
      </c>
      <c r="AW509" s="13" t="s">
        <v>37</v>
      </c>
      <c r="AX509" s="13" t="s">
        <v>76</v>
      </c>
      <c r="AY509" s="204" t="s">
        <v>135</v>
      </c>
    </row>
    <row r="510" spans="1:65" s="14" customFormat="1" ht="11.25">
      <c r="B510" s="205"/>
      <c r="C510" s="206"/>
      <c r="D510" s="195" t="s">
        <v>146</v>
      </c>
      <c r="E510" s="207" t="s">
        <v>35</v>
      </c>
      <c r="F510" s="208" t="s">
        <v>161</v>
      </c>
      <c r="G510" s="206"/>
      <c r="H510" s="209">
        <v>3142.6910000000003</v>
      </c>
      <c r="I510" s="210"/>
      <c r="J510" s="206"/>
      <c r="K510" s="206"/>
      <c r="L510" s="211"/>
      <c r="M510" s="212"/>
      <c r="N510" s="213"/>
      <c r="O510" s="213"/>
      <c r="P510" s="213"/>
      <c r="Q510" s="213"/>
      <c r="R510" s="213"/>
      <c r="S510" s="213"/>
      <c r="T510" s="214"/>
      <c r="AT510" s="215" t="s">
        <v>146</v>
      </c>
      <c r="AU510" s="215" t="s">
        <v>86</v>
      </c>
      <c r="AV510" s="14" t="s">
        <v>142</v>
      </c>
      <c r="AW510" s="14" t="s">
        <v>37</v>
      </c>
      <c r="AX510" s="14" t="s">
        <v>84</v>
      </c>
      <c r="AY510" s="215" t="s">
        <v>135</v>
      </c>
    </row>
    <row r="511" spans="1:65" s="2" customFormat="1" ht="24.2" customHeight="1">
      <c r="A511" s="36"/>
      <c r="B511" s="37"/>
      <c r="C511" s="175" t="s">
        <v>832</v>
      </c>
      <c r="D511" s="175" t="s">
        <v>137</v>
      </c>
      <c r="E511" s="176" t="s">
        <v>833</v>
      </c>
      <c r="F511" s="177" t="s">
        <v>834</v>
      </c>
      <c r="G511" s="178" t="s">
        <v>224</v>
      </c>
      <c r="H511" s="179">
        <v>312.55099999999999</v>
      </c>
      <c r="I511" s="180"/>
      <c r="J511" s="181">
        <f>ROUND(I511*H511,2)</f>
        <v>0</v>
      </c>
      <c r="K511" s="177" t="s">
        <v>141</v>
      </c>
      <c r="L511" s="41"/>
      <c r="M511" s="182" t="s">
        <v>35</v>
      </c>
      <c r="N511" s="183" t="s">
        <v>47</v>
      </c>
      <c r="O511" s="66"/>
      <c r="P511" s="184">
        <f>O511*H511</f>
        <v>0</v>
      </c>
      <c r="Q511" s="184">
        <v>0</v>
      </c>
      <c r="R511" s="184">
        <f>Q511*H511</f>
        <v>0</v>
      </c>
      <c r="S511" s="184">
        <v>0</v>
      </c>
      <c r="T511" s="185">
        <f>S511*H511</f>
        <v>0</v>
      </c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R511" s="186" t="s">
        <v>142</v>
      </c>
      <c r="AT511" s="186" t="s">
        <v>137</v>
      </c>
      <c r="AU511" s="186" t="s">
        <v>86</v>
      </c>
      <c r="AY511" s="19" t="s">
        <v>135</v>
      </c>
      <c r="BE511" s="187">
        <f>IF(N511="základní",J511,0)</f>
        <v>0</v>
      </c>
      <c r="BF511" s="187">
        <f>IF(N511="snížená",J511,0)</f>
        <v>0</v>
      </c>
      <c r="BG511" s="187">
        <f>IF(N511="zákl. přenesená",J511,0)</f>
        <v>0</v>
      </c>
      <c r="BH511" s="187">
        <f>IF(N511="sníž. přenesená",J511,0)</f>
        <v>0</v>
      </c>
      <c r="BI511" s="187">
        <f>IF(N511="nulová",J511,0)</f>
        <v>0</v>
      </c>
      <c r="BJ511" s="19" t="s">
        <v>84</v>
      </c>
      <c r="BK511" s="187">
        <f>ROUND(I511*H511,2)</f>
        <v>0</v>
      </c>
      <c r="BL511" s="19" t="s">
        <v>142</v>
      </c>
      <c r="BM511" s="186" t="s">
        <v>835</v>
      </c>
    </row>
    <row r="512" spans="1:65" s="2" customFormat="1" ht="11.25">
      <c r="A512" s="36"/>
      <c r="B512" s="37"/>
      <c r="C512" s="38"/>
      <c r="D512" s="188" t="s">
        <v>144</v>
      </c>
      <c r="E512" s="38"/>
      <c r="F512" s="189" t="s">
        <v>836</v>
      </c>
      <c r="G512" s="38"/>
      <c r="H512" s="38"/>
      <c r="I512" s="190"/>
      <c r="J512" s="38"/>
      <c r="K512" s="38"/>
      <c r="L512" s="41"/>
      <c r="M512" s="191"/>
      <c r="N512" s="192"/>
      <c r="O512" s="66"/>
      <c r="P512" s="66"/>
      <c r="Q512" s="66"/>
      <c r="R512" s="66"/>
      <c r="S512" s="66"/>
      <c r="T512" s="67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T512" s="19" t="s">
        <v>144</v>
      </c>
      <c r="AU512" s="19" t="s">
        <v>86</v>
      </c>
    </row>
    <row r="513" spans="1:65" s="13" customFormat="1" ht="11.25">
      <c r="B513" s="193"/>
      <c r="C513" s="194"/>
      <c r="D513" s="195" t="s">
        <v>146</v>
      </c>
      <c r="E513" s="196" t="s">
        <v>35</v>
      </c>
      <c r="F513" s="197" t="s">
        <v>837</v>
      </c>
      <c r="G513" s="194"/>
      <c r="H513" s="198">
        <v>230.03299999999999</v>
      </c>
      <c r="I513" s="199"/>
      <c r="J513" s="194"/>
      <c r="K513" s="194"/>
      <c r="L513" s="200"/>
      <c r="M513" s="201"/>
      <c r="N513" s="202"/>
      <c r="O513" s="202"/>
      <c r="P513" s="202"/>
      <c r="Q513" s="202"/>
      <c r="R513" s="202"/>
      <c r="S513" s="202"/>
      <c r="T513" s="203"/>
      <c r="AT513" s="204" t="s">
        <v>146</v>
      </c>
      <c r="AU513" s="204" t="s">
        <v>86</v>
      </c>
      <c r="AV513" s="13" t="s">
        <v>86</v>
      </c>
      <c r="AW513" s="13" t="s">
        <v>37</v>
      </c>
      <c r="AX513" s="13" t="s">
        <v>76</v>
      </c>
      <c r="AY513" s="204" t="s">
        <v>135</v>
      </c>
    </row>
    <row r="514" spans="1:65" s="13" customFormat="1" ht="11.25">
      <c r="B514" s="193"/>
      <c r="C514" s="194"/>
      <c r="D514" s="195" t="s">
        <v>146</v>
      </c>
      <c r="E514" s="196" t="s">
        <v>35</v>
      </c>
      <c r="F514" s="197" t="s">
        <v>838</v>
      </c>
      <c r="G514" s="194"/>
      <c r="H514" s="198">
        <v>58.604999999999997</v>
      </c>
      <c r="I514" s="199"/>
      <c r="J514" s="194"/>
      <c r="K514" s="194"/>
      <c r="L514" s="200"/>
      <c r="M514" s="201"/>
      <c r="N514" s="202"/>
      <c r="O514" s="202"/>
      <c r="P514" s="202"/>
      <c r="Q514" s="202"/>
      <c r="R514" s="202"/>
      <c r="S514" s="202"/>
      <c r="T514" s="203"/>
      <c r="AT514" s="204" t="s">
        <v>146</v>
      </c>
      <c r="AU514" s="204" t="s">
        <v>86</v>
      </c>
      <c r="AV514" s="13" t="s">
        <v>86</v>
      </c>
      <c r="AW514" s="13" t="s">
        <v>37</v>
      </c>
      <c r="AX514" s="13" t="s">
        <v>76</v>
      </c>
      <c r="AY514" s="204" t="s">
        <v>135</v>
      </c>
    </row>
    <row r="515" spans="1:65" s="13" customFormat="1" ht="11.25">
      <c r="B515" s="193"/>
      <c r="C515" s="194"/>
      <c r="D515" s="195" t="s">
        <v>146</v>
      </c>
      <c r="E515" s="196" t="s">
        <v>35</v>
      </c>
      <c r="F515" s="197" t="s">
        <v>839</v>
      </c>
      <c r="G515" s="194"/>
      <c r="H515" s="198">
        <v>23.913</v>
      </c>
      <c r="I515" s="199"/>
      <c r="J515" s="194"/>
      <c r="K515" s="194"/>
      <c r="L515" s="200"/>
      <c r="M515" s="201"/>
      <c r="N515" s="202"/>
      <c r="O515" s="202"/>
      <c r="P515" s="202"/>
      <c r="Q515" s="202"/>
      <c r="R515" s="202"/>
      <c r="S515" s="202"/>
      <c r="T515" s="203"/>
      <c r="AT515" s="204" t="s">
        <v>146</v>
      </c>
      <c r="AU515" s="204" t="s">
        <v>86</v>
      </c>
      <c r="AV515" s="13" t="s">
        <v>86</v>
      </c>
      <c r="AW515" s="13" t="s">
        <v>37</v>
      </c>
      <c r="AX515" s="13" t="s">
        <v>76</v>
      </c>
      <c r="AY515" s="204" t="s">
        <v>135</v>
      </c>
    </row>
    <row r="516" spans="1:65" s="14" customFormat="1" ht="11.25">
      <c r="B516" s="205"/>
      <c r="C516" s="206"/>
      <c r="D516" s="195" t="s">
        <v>146</v>
      </c>
      <c r="E516" s="207" t="s">
        <v>35</v>
      </c>
      <c r="F516" s="208" t="s">
        <v>161</v>
      </c>
      <c r="G516" s="206"/>
      <c r="H516" s="209">
        <v>312.55099999999999</v>
      </c>
      <c r="I516" s="210"/>
      <c r="J516" s="206"/>
      <c r="K516" s="206"/>
      <c r="L516" s="211"/>
      <c r="M516" s="212"/>
      <c r="N516" s="213"/>
      <c r="O516" s="213"/>
      <c r="P516" s="213"/>
      <c r="Q516" s="213"/>
      <c r="R516" s="213"/>
      <c r="S516" s="213"/>
      <c r="T516" s="214"/>
      <c r="AT516" s="215" t="s">
        <v>146</v>
      </c>
      <c r="AU516" s="215" t="s">
        <v>86</v>
      </c>
      <c r="AV516" s="14" t="s">
        <v>142</v>
      </c>
      <c r="AW516" s="14" t="s">
        <v>37</v>
      </c>
      <c r="AX516" s="14" t="s">
        <v>84</v>
      </c>
      <c r="AY516" s="215" t="s">
        <v>135</v>
      </c>
    </row>
    <row r="517" spans="1:65" s="2" customFormat="1" ht="24.2" customHeight="1">
      <c r="A517" s="36"/>
      <c r="B517" s="37"/>
      <c r="C517" s="175" t="s">
        <v>840</v>
      </c>
      <c r="D517" s="175" t="s">
        <v>137</v>
      </c>
      <c r="E517" s="176" t="s">
        <v>841</v>
      </c>
      <c r="F517" s="177" t="s">
        <v>842</v>
      </c>
      <c r="G517" s="178" t="s">
        <v>224</v>
      </c>
      <c r="H517" s="179">
        <v>2621.6570000000002</v>
      </c>
      <c r="I517" s="180"/>
      <c r="J517" s="181">
        <f>ROUND(I517*H517,2)</f>
        <v>0</v>
      </c>
      <c r="K517" s="177" t="s">
        <v>141</v>
      </c>
      <c r="L517" s="41"/>
      <c r="M517" s="182" t="s">
        <v>35</v>
      </c>
      <c r="N517" s="183" t="s">
        <v>47</v>
      </c>
      <c r="O517" s="66"/>
      <c r="P517" s="184">
        <f>O517*H517</f>
        <v>0</v>
      </c>
      <c r="Q517" s="184">
        <v>0</v>
      </c>
      <c r="R517" s="184">
        <f>Q517*H517</f>
        <v>0</v>
      </c>
      <c r="S517" s="184">
        <v>0</v>
      </c>
      <c r="T517" s="185">
        <f>S517*H517</f>
        <v>0</v>
      </c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R517" s="186" t="s">
        <v>142</v>
      </c>
      <c r="AT517" s="186" t="s">
        <v>137</v>
      </c>
      <c r="AU517" s="186" t="s">
        <v>86</v>
      </c>
      <c r="AY517" s="19" t="s">
        <v>135</v>
      </c>
      <c r="BE517" s="187">
        <f>IF(N517="základní",J517,0)</f>
        <v>0</v>
      </c>
      <c r="BF517" s="187">
        <f>IF(N517="snížená",J517,0)</f>
        <v>0</v>
      </c>
      <c r="BG517" s="187">
        <f>IF(N517="zákl. přenesená",J517,0)</f>
        <v>0</v>
      </c>
      <c r="BH517" s="187">
        <f>IF(N517="sníž. přenesená",J517,0)</f>
        <v>0</v>
      </c>
      <c r="BI517" s="187">
        <f>IF(N517="nulová",J517,0)</f>
        <v>0</v>
      </c>
      <c r="BJ517" s="19" t="s">
        <v>84</v>
      </c>
      <c r="BK517" s="187">
        <f>ROUND(I517*H517,2)</f>
        <v>0</v>
      </c>
      <c r="BL517" s="19" t="s">
        <v>142</v>
      </c>
      <c r="BM517" s="186" t="s">
        <v>843</v>
      </c>
    </row>
    <row r="518" spans="1:65" s="2" customFormat="1" ht="11.25">
      <c r="A518" s="36"/>
      <c r="B518" s="37"/>
      <c r="C518" s="38"/>
      <c r="D518" s="188" t="s">
        <v>144</v>
      </c>
      <c r="E518" s="38"/>
      <c r="F518" s="189" t="s">
        <v>844</v>
      </c>
      <c r="G518" s="38"/>
      <c r="H518" s="38"/>
      <c r="I518" s="190"/>
      <c r="J518" s="38"/>
      <c r="K518" s="38"/>
      <c r="L518" s="41"/>
      <c r="M518" s="191"/>
      <c r="N518" s="192"/>
      <c r="O518" s="66"/>
      <c r="P518" s="66"/>
      <c r="Q518" s="66"/>
      <c r="R518" s="66"/>
      <c r="S518" s="66"/>
      <c r="T518" s="67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T518" s="19" t="s">
        <v>144</v>
      </c>
      <c r="AU518" s="19" t="s">
        <v>86</v>
      </c>
    </row>
    <row r="519" spans="1:65" s="2" customFormat="1" ht="19.5">
      <c r="A519" s="36"/>
      <c r="B519" s="37"/>
      <c r="C519" s="38"/>
      <c r="D519" s="195" t="s">
        <v>211</v>
      </c>
      <c r="E519" s="38"/>
      <c r="F519" s="226" t="s">
        <v>212</v>
      </c>
      <c r="G519" s="38"/>
      <c r="H519" s="38"/>
      <c r="I519" s="190"/>
      <c r="J519" s="38"/>
      <c r="K519" s="38"/>
      <c r="L519" s="41"/>
      <c r="M519" s="191"/>
      <c r="N519" s="192"/>
      <c r="O519" s="66"/>
      <c r="P519" s="66"/>
      <c r="Q519" s="66"/>
      <c r="R519" s="66"/>
      <c r="S519" s="66"/>
      <c r="T519" s="67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T519" s="19" t="s">
        <v>211</v>
      </c>
      <c r="AU519" s="19" t="s">
        <v>86</v>
      </c>
    </row>
    <row r="520" spans="1:65" s="13" customFormat="1" ht="11.25">
      <c r="B520" s="193"/>
      <c r="C520" s="194"/>
      <c r="D520" s="195" t="s">
        <v>146</v>
      </c>
      <c r="E520" s="196" t="s">
        <v>35</v>
      </c>
      <c r="F520" s="197" t="s">
        <v>845</v>
      </c>
      <c r="G520" s="194"/>
      <c r="H520" s="198">
        <v>2070.299</v>
      </c>
      <c r="I520" s="199"/>
      <c r="J520" s="194"/>
      <c r="K520" s="194"/>
      <c r="L520" s="200"/>
      <c r="M520" s="201"/>
      <c r="N520" s="202"/>
      <c r="O520" s="202"/>
      <c r="P520" s="202"/>
      <c r="Q520" s="202"/>
      <c r="R520" s="202"/>
      <c r="S520" s="202"/>
      <c r="T520" s="203"/>
      <c r="AT520" s="204" t="s">
        <v>146</v>
      </c>
      <c r="AU520" s="204" t="s">
        <v>86</v>
      </c>
      <c r="AV520" s="13" t="s">
        <v>86</v>
      </c>
      <c r="AW520" s="13" t="s">
        <v>37</v>
      </c>
      <c r="AX520" s="13" t="s">
        <v>76</v>
      </c>
      <c r="AY520" s="204" t="s">
        <v>135</v>
      </c>
    </row>
    <row r="521" spans="1:65" s="13" customFormat="1" ht="11.25">
      <c r="B521" s="193"/>
      <c r="C521" s="194"/>
      <c r="D521" s="195" t="s">
        <v>146</v>
      </c>
      <c r="E521" s="196" t="s">
        <v>35</v>
      </c>
      <c r="F521" s="197" t="s">
        <v>846</v>
      </c>
      <c r="G521" s="194"/>
      <c r="H521" s="198">
        <v>527.44500000000005</v>
      </c>
      <c r="I521" s="199"/>
      <c r="J521" s="194"/>
      <c r="K521" s="194"/>
      <c r="L521" s="200"/>
      <c r="M521" s="201"/>
      <c r="N521" s="202"/>
      <c r="O521" s="202"/>
      <c r="P521" s="202"/>
      <c r="Q521" s="202"/>
      <c r="R521" s="202"/>
      <c r="S521" s="202"/>
      <c r="T521" s="203"/>
      <c r="AT521" s="204" t="s">
        <v>146</v>
      </c>
      <c r="AU521" s="204" t="s">
        <v>86</v>
      </c>
      <c r="AV521" s="13" t="s">
        <v>86</v>
      </c>
      <c r="AW521" s="13" t="s">
        <v>37</v>
      </c>
      <c r="AX521" s="13" t="s">
        <v>76</v>
      </c>
      <c r="AY521" s="204" t="s">
        <v>135</v>
      </c>
    </row>
    <row r="522" spans="1:65" s="13" customFormat="1" ht="11.25">
      <c r="B522" s="193"/>
      <c r="C522" s="194"/>
      <c r="D522" s="195" t="s">
        <v>146</v>
      </c>
      <c r="E522" s="196" t="s">
        <v>35</v>
      </c>
      <c r="F522" s="197" t="s">
        <v>847</v>
      </c>
      <c r="G522" s="194"/>
      <c r="H522" s="198">
        <v>23.913</v>
      </c>
      <c r="I522" s="199"/>
      <c r="J522" s="194"/>
      <c r="K522" s="194"/>
      <c r="L522" s="200"/>
      <c r="M522" s="201"/>
      <c r="N522" s="202"/>
      <c r="O522" s="202"/>
      <c r="P522" s="202"/>
      <c r="Q522" s="202"/>
      <c r="R522" s="202"/>
      <c r="S522" s="202"/>
      <c r="T522" s="203"/>
      <c r="AT522" s="204" t="s">
        <v>146</v>
      </c>
      <c r="AU522" s="204" t="s">
        <v>86</v>
      </c>
      <c r="AV522" s="13" t="s">
        <v>86</v>
      </c>
      <c r="AW522" s="13" t="s">
        <v>37</v>
      </c>
      <c r="AX522" s="13" t="s">
        <v>76</v>
      </c>
      <c r="AY522" s="204" t="s">
        <v>135</v>
      </c>
    </row>
    <row r="523" spans="1:65" s="14" customFormat="1" ht="11.25">
      <c r="B523" s="205"/>
      <c r="C523" s="206"/>
      <c r="D523" s="195" t="s">
        <v>146</v>
      </c>
      <c r="E523" s="207" t="s">
        <v>35</v>
      </c>
      <c r="F523" s="208" t="s">
        <v>161</v>
      </c>
      <c r="G523" s="206"/>
      <c r="H523" s="209">
        <v>2621.6570000000002</v>
      </c>
      <c r="I523" s="210"/>
      <c r="J523" s="206"/>
      <c r="K523" s="206"/>
      <c r="L523" s="211"/>
      <c r="M523" s="212"/>
      <c r="N523" s="213"/>
      <c r="O523" s="213"/>
      <c r="P523" s="213"/>
      <c r="Q523" s="213"/>
      <c r="R523" s="213"/>
      <c r="S523" s="213"/>
      <c r="T523" s="214"/>
      <c r="AT523" s="215" t="s">
        <v>146</v>
      </c>
      <c r="AU523" s="215" t="s">
        <v>86</v>
      </c>
      <c r="AV523" s="14" t="s">
        <v>142</v>
      </c>
      <c r="AW523" s="14" t="s">
        <v>37</v>
      </c>
      <c r="AX523" s="14" t="s">
        <v>84</v>
      </c>
      <c r="AY523" s="215" t="s">
        <v>135</v>
      </c>
    </row>
    <row r="524" spans="1:65" s="2" customFormat="1" ht="16.5" customHeight="1">
      <c r="A524" s="36"/>
      <c r="B524" s="37"/>
      <c r="C524" s="175" t="s">
        <v>848</v>
      </c>
      <c r="D524" s="175" t="s">
        <v>137</v>
      </c>
      <c r="E524" s="176" t="s">
        <v>849</v>
      </c>
      <c r="F524" s="177" t="s">
        <v>850</v>
      </c>
      <c r="G524" s="178" t="s">
        <v>224</v>
      </c>
      <c r="H524" s="179">
        <v>23.913</v>
      </c>
      <c r="I524" s="180"/>
      <c r="J524" s="181">
        <f>ROUND(I524*H524,2)</f>
        <v>0</v>
      </c>
      <c r="K524" s="177" t="s">
        <v>141</v>
      </c>
      <c r="L524" s="41"/>
      <c r="M524" s="182" t="s">
        <v>35</v>
      </c>
      <c r="N524" s="183" t="s">
        <v>47</v>
      </c>
      <c r="O524" s="66"/>
      <c r="P524" s="184">
        <f>O524*H524</f>
        <v>0</v>
      </c>
      <c r="Q524" s="184">
        <v>0</v>
      </c>
      <c r="R524" s="184">
        <f>Q524*H524</f>
        <v>0</v>
      </c>
      <c r="S524" s="184">
        <v>0</v>
      </c>
      <c r="T524" s="185">
        <f>S524*H524</f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R524" s="186" t="s">
        <v>142</v>
      </c>
      <c r="AT524" s="186" t="s">
        <v>137</v>
      </c>
      <c r="AU524" s="186" t="s">
        <v>86</v>
      </c>
      <c r="AY524" s="19" t="s">
        <v>135</v>
      </c>
      <c r="BE524" s="187">
        <f>IF(N524="základní",J524,0)</f>
        <v>0</v>
      </c>
      <c r="BF524" s="187">
        <f>IF(N524="snížená",J524,0)</f>
        <v>0</v>
      </c>
      <c r="BG524" s="187">
        <f>IF(N524="zákl. přenesená",J524,0)</f>
        <v>0</v>
      </c>
      <c r="BH524" s="187">
        <f>IF(N524="sníž. přenesená",J524,0)</f>
        <v>0</v>
      </c>
      <c r="BI524" s="187">
        <f>IF(N524="nulová",J524,0)</f>
        <v>0</v>
      </c>
      <c r="BJ524" s="19" t="s">
        <v>84</v>
      </c>
      <c r="BK524" s="187">
        <f>ROUND(I524*H524,2)</f>
        <v>0</v>
      </c>
      <c r="BL524" s="19" t="s">
        <v>142</v>
      </c>
      <c r="BM524" s="186" t="s">
        <v>851</v>
      </c>
    </row>
    <row r="525" spans="1:65" s="2" customFormat="1" ht="11.25">
      <c r="A525" s="36"/>
      <c r="B525" s="37"/>
      <c r="C525" s="38"/>
      <c r="D525" s="188" t="s">
        <v>144</v>
      </c>
      <c r="E525" s="38"/>
      <c r="F525" s="189" t="s">
        <v>852</v>
      </c>
      <c r="G525" s="38"/>
      <c r="H525" s="38"/>
      <c r="I525" s="190"/>
      <c r="J525" s="38"/>
      <c r="K525" s="38"/>
      <c r="L525" s="41"/>
      <c r="M525" s="191"/>
      <c r="N525" s="192"/>
      <c r="O525" s="66"/>
      <c r="P525" s="66"/>
      <c r="Q525" s="66"/>
      <c r="R525" s="66"/>
      <c r="S525" s="66"/>
      <c r="T525" s="67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T525" s="19" t="s">
        <v>144</v>
      </c>
      <c r="AU525" s="19" t="s">
        <v>86</v>
      </c>
    </row>
    <row r="526" spans="1:65" s="13" customFormat="1" ht="11.25">
      <c r="B526" s="193"/>
      <c r="C526" s="194"/>
      <c r="D526" s="195" t="s">
        <v>146</v>
      </c>
      <c r="E526" s="196" t="s">
        <v>35</v>
      </c>
      <c r="F526" s="197" t="s">
        <v>853</v>
      </c>
      <c r="G526" s="194"/>
      <c r="H526" s="198">
        <v>23.913</v>
      </c>
      <c r="I526" s="199"/>
      <c r="J526" s="194"/>
      <c r="K526" s="194"/>
      <c r="L526" s="200"/>
      <c r="M526" s="201"/>
      <c r="N526" s="202"/>
      <c r="O526" s="202"/>
      <c r="P526" s="202"/>
      <c r="Q526" s="202"/>
      <c r="R526" s="202"/>
      <c r="S526" s="202"/>
      <c r="T526" s="203"/>
      <c r="AT526" s="204" t="s">
        <v>146</v>
      </c>
      <c r="AU526" s="204" t="s">
        <v>86</v>
      </c>
      <c r="AV526" s="13" t="s">
        <v>86</v>
      </c>
      <c r="AW526" s="13" t="s">
        <v>37</v>
      </c>
      <c r="AX526" s="13" t="s">
        <v>84</v>
      </c>
      <c r="AY526" s="204" t="s">
        <v>135</v>
      </c>
    </row>
    <row r="527" spans="1:65" s="2" customFormat="1" ht="24.2" customHeight="1">
      <c r="A527" s="36"/>
      <c r="B527" s="37"/>
      <c r="C527" s="175" t="s">
        <v>854</v>
      </c>
      <c r="D527" s="175" t="s">
        <v>137</v>
      </c>
      <c r="E527" s="176" t="s">
        <v>855</v>
      </c>
      <c r="F527" s="177" t="s">
        <v>856</v>
      </c>
      <c r="G527" s="178" t="s">
        <v>224</v>
      </c>
      <c r="H527" s="179">
        <v>230.03299999999999</v>
      </c>
      <c r="I527" s="180"/>
      <c r="J527" s="181">
        <f>ROUND(I527*H527,2)</f>
        <v>0</v>
      </c>
      <c r="K527" s="177" t="s">
        <v>141</v>
      </c>
      <c r="L527" s="41"/>
      <c r="M527" s="182" t="s">
        <v>35</v>
      </c>
      <c r="N527" s="183" t="s">
        <v>47</v>
      </c>
      <c r="O527" s="66"/>
      <c r="P527" s="184">
        <f>O527*H527</f>
        <v>0</v>
      </c>
      <c r="Q527" s="184">
        <v>0</v>
      </c>
      <c r="R527" s="184">
        <f>Q527*H527</f>
        <v>0</v>
      </c>
      <c r="S527" s="184">
        <v>0</v>
      </c>
      <c r="T527" s="185">
        <f>S527*H527</f>
        <v>0</v>
      </c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R527" s="186" t="s">
        <v>142</v>
      </c>
      <c r="AT527" s="186" t="s">
        <v>137</v>
      </c>
      <c r="AU527" s="186" t="s">
        <v>86</v>
      </c>
      <c r="AY527" s="19" t="s">
        <v>135</v>
      </c>
      <c r="BE527" s="187">
        <f>IF(N527="základní",J527,0)</f>
        <v>0</v>
      </c>
      <c r="BF527" s="187">
        <f>IF(N527="snížená",J527,0)</f>
        <v>0</v>
      </c>
      <c r="BG527" s="187">
        <f>IF(N527="zákl. přenesená",J527,0)</f>
        <v>0</v>
      </c>
      <c r="BH527" s="187">
        <f>IF(N527="sníž. přenesená",J527,0)</f>
        <v>0</v>
      </c>
      <c r="BI527" s="187">
        <f>IF(N527="nulová",J527,0)</f>
        <v>0</v>
      </c>
      <c r="BJ527" s="19" t="s">
        <v>84</v>
      </c>
      <c r="BK527" s="187">
        <f>ROUND(I527*H527,2)</f>
        <v>0</v>
      </c>
      <c r="BL527" s="19" t="s">
        <v>142</v>
      </c>
      <c r="BM527" s="186" t="s">
        <v>857</v>
      </c>
    </row>
    <row r="528" spans="1:65" s="2" customFormat="1" ht="11.25">
      <c r="A528" s="36"/>
      <c r="B528" s="37"/>
      <c r="C528" s="38"/>
      <c r="D528" s="188" t="s">
        <v>144</v>
      </c>
      <c r="E528" s="38"/>
      <c r="F528" s="189" t="s">
        <v>858</v>
      </c>
      <c r="G528" s="38"/>
      <c r="H528" s="38"/>
      <c r="I528" s="190"/>
      <c r="J528" s="38"/>
      <c r="K528" s="38"/>
      <c r="L528" s="41"/>
      <c r="M528" s="191"/>
      <c r="N528" s="192"/>
      <c r="O528" s="66"/>
      <c r="P528" s="66"/>
      <c r="Q528" s="66"/>
      <c r="R528" s="66"/>
      <c r="S528" s="66"/>
      <c r="T528" s="67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T528" s="19" t="s">
        <v>144</v>
      </c>
      <c r="AU528" s="19" t="s">
        <v>86</v>
      </c>
    </row>
    <row r="529" spans="1:65" s="13" customFormat="1" ht="11.25">
      <c r="B529" s="193"/>
      <c r="C529" s="194"/>
      <c r="D529" s="195" t="s">
        <v>146</v>
      </c>
      <c r="E529" s="196" t="s">
        <v>35</v>
      </c>
      <c r="F529" s="197" t="s">
        <v>859</v>
      </c>
      <c r="G529" s="194"/>
      <c r="H529" s="198">
        <v>230.03299999999999</v>
      </c>
      <c r="I529" s="199"/>
      <c r="J529" s="194"/>
      <c r="K529" s="194"/>
      <c r="L529" s="200"/>
      <c r="M529" s="201"/>
      <c r="N529" s="202"/>
      <c r="O529" s="202"/>
      <c r="P529" s="202"/>
      <c r="Q529" s="202"/>
      <c r="R529" s="202"/>
      <c r="S529" s="202"/>
      <c r="T529" s="203"/>
      <c r="AT529" s="204" t="s">
        <v>146</v>
      </c>
      <c r="AU529" s="204" t="s">
        <v>86</v>
      </c>
      <c r="AV529" s="13" t="s">
        <v>86</v>
      </c>
      <c r="AW529" s="13" t="s">
        <v>37</v>
      </c>
      <c r="AX529" s="13" t="s">
        <v>84</v>
      </c>
      <c r="AY529" s="204" t="s">
        <v>135</v>
      </c>
    </row>
    <row r="530" spans="1:65" s="2" customFormat="1" ht="24.2" customHeight="1">
      <c r="A530" s="36"/>
      <c r="B530" s="37"/>
      <c r="C530" s="175" t="s">
        <v>860</v>
      </c>
      <c r="D530" s="175" t="s">
        <v>137</v>
      </c>
      <c r="E530" s="176" t="s">
        <v>861</v>
      </c>
      <c r="F530" s="177" t="s">
        <v>862</v>
      </c>
      <c r="G530" s="178" t="s">
        <v>224</v>
      </c>
      <c r="H530" s="179">
        <v>68.587999999999994</v>
      </c>
      <c r="I530" s="180"/>
      <c r="J530" s="181">
        <f>ROUND(I530*H530,2)</f>
        <v>0</v>
      </c>
      <c r="K530" s="177" t="s">
        <v>141</v>
      </c>
      <c r="L530" s="41"/>
      <c r="M530" s="182" t="s">
        <v>35</v>
      </c>
      <c r="N530" s="183" t="s">
        <v>47</v>
      </c>
      <c r="O530" s="66"/>
      <c r="P530" s="184">
        <f>O530*H530</f>
        <v>0</v>
      </c>
      <c r="Q530" s="184">
        <v>0</v>
      </c>
      <c r="R530" s="184">
        <f>Q530*H530</f>
        <v>0</v>
      </c>
      <c r="S530" s="184">
        <v>0</v>
      </c>
      <c r="T530" s="185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86" t="s">
        <v>142</v>
      </c>
      <c r="AT530" s="186" t="s">
        <v>137</v>
      </c>
      <c r="AU530" s="186" t="s">
        <v>86</v>
      </c>
      <c r="AY530" s="19" t="s">
        <v>135</v>
      </c>
      <c r="BE530" s="187">
        <f>IF(N530="základní",J530,0)</f>
        <v>0</v>
      </c>
      <c r="BF530" s="187">
        <f>IF(N530="snížená",J530,0)</f>
        <v>0</v>
      </c>
      <c r="BG530" s="187">
        <f>IF(N530="zákl. přenesená",J530,0)</f>
        <v>0</v>
      </c>
      <c r="BH530" s="187">
        <f>IF(N530="sníž. přenesená",J530,0)</f>
        <v>0</v>
      </c>
      <c r="BI530" s="187">
        <f>IF(N530="nulová",J530,0)</f>
        <v>0</v>
      </c>
      <c r="BJ530" s="19" t="s">
        <v>84</v>
      </c>
      <c r="BK530" s="187">
        <f>ROUND(I530*H530,2)</f>
        <v>0</v>
      </c>
      <c r="BL530" s="19" t="s">
        <v>142</v>
      </c>
      <c r="BM530" s="186" t="s">
        <v>863</v>
      </c>
    </row>
    <row r="531" spans="1:65" s="2" customFormat="1" ht="11.25">
      <c r="A531" s="36"/>
      <c r="B531" s="37"/>
      <c r="C531" s="38"/>
      <c r="D531" s="188" t="s">
        <v>144</v>
      </c>
      <c r="E531" s="38"/>
      <c r="F531" s="189" t="s">
        <v>864</v>
      </c>
      <c r="G531" s="38"/>
      <c r="H531" s="38"/>
      <c r="I531" s="190"/>
      <c r="J531" s="38"/>
      <c r="K531" s="38"/>
      <c r="L531" s="41"/>
      <c r="M531" s="191"/>
      <c r="N531" s="192"/>
      <c r="O531" s="66"/>
      <c r="P531" s="66"/>
      <c r="Q531" s="66"/>
      <c r="R531" s="66"/>
      <c r="S531" s="66"/>
      <c r="T531" s="67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T531" s="19" t="s">
        <v>144</v>
      </c>
      <c r="AU531" s="19" t="s">
        <v>86</v>
      </c>
    </row>
    <row r="532" spans="1:65" s="13" customFormat="1" ht="11.25">
      <c r="B532" s="193"/>
      <c r="C532" s="194"/>
      <c r="D532" s="195" t="s">
        <v>146</v>
      </c>
      <c r="E532" s="196" t="s">
        <v>35</v>
      </c>
      <c r="F532" s="197" t="s">
        <v>865</v>
      </c>
      <c r="G532" s="194"/>
      <c r="H532" s="198">
        <v>68.587999999999994</v>
      </c>
      <c r="I532" s="199"/>
      <c r="J532" s="194"/>
      <c r="K532" s="194"/>
      <c r="L532" s="200"/>
      <c r="M532" s="201"/>
      <c r="N532" s="202"/>
      <c r="O532" s="202"/>
      <c r="P532" s="202"/>
      <c r="Q532" s="202"/>
      <c r="R532" s="202"/>
      <c r="S532" s="202"/>
      <c r="T532" s="203"/>
      <c r="AT532" s="204" t="s">
        <v>146</v>
      </c>
      <c r="AU532" s="204" t="s">
        <v>86</v>
      </c>
      <c r="AV532" s="13" t="s">
        <v>86</v>
      </c>
      <c r="AW532" s="13" t="s">
        <v>37</v>
      </c>
      <c r="AX532" s="13" t="s">
        <v>76</v>
      </c>
      <c r="AY532" s="204" t="s">
        <v>135</v>
      </c>
    </row>
    <row r="533" spans="1:65" s="14" customFormat="1" ht="11.25">
      <c r="B533" s="205"/>
      <c r="C533" s="206"/>
      <c r="D533" s="195" t="s">
        <v>146</v>
      </c>
      <c r="E533" s="207" t="s">
        <v>35</v>
      </c>
      <c r="F533" s="208" t="s">
        <v>161</v>
      </c>
      <c r="G533" s="206"/>
      <c r="H533" s="209">
        <v>68.587999999999994</v>
      </c>
      <c r="I533" s="210"/>
      <c r="J533" s="206"/>
      <c r="K533" s="206"/>
      <c r="L533" s="211"/>
      <c r="M533" s="212"/>
      <c r="N533" s="213"/>
      <c r="O533" s="213"/>
      <c r="P533" s="213"/>
      <c r="Q533" s="213"/>
      <c r="R533" s="213"/>
      <c r="S533" s="213"/>
      <c r="T533" s="214"/>
      <c r="AT533" s="215" t="s">
        <v>146</v>
      </c>
      <c r="AU533" s="215" t="s">
        <v>86</v>
      </c>
      <c r="AV533" s="14" t="s">
        <v>142</v>
      </c>
      <c r="AW533" s="14" t="s">
        <v>37</v>
      </c>
      <c r="AX533" s="14" t="s">
        <v>84</v>
      </c>
      <c r="AY533" s="215" t="s">
        <v>135</v>
      </c>
    </row>
    <row r="534" spans="1:65" s="12" customFormat="1" ht="22.9" customHeight="1">
      <c r="B534" s="159"/>
      <c r="C534" s="160"/>
      <c r="D534" s="161" t="s">
        <v>75</v>
      </c>
      <c r="E534" s="173" t="s">
        <v>866</v>
      </c>
      <c r="F534" s="173" t="s">
        <v>867</v>
      </c>
      <c r="G534" s="160"/>
      <c r="H534" s="160"/>
      <c r="I534" s="163"/>
      <c r="J534" s="174">
        <f>BK534</f>
        <v>0</v>
      </c>
      <c r="K534" s="160"/>
      <c r="L534" s="165"/>
      <c r="M534" s="166"/>
      <c r="N534" s="167"/>
      <c r="O534" s="167"/>
      <c r="P534" s="168">
        <f>SUM(P535:P536)</f>
        <v>0</v>
      </c>
      <c r="Q534" s="167"/>
      <c r="R534" s="168">
        <f>SUM(R535:R536)</f>
        <v>0</v>
      </c>
      <c r="S534" s="167"/>
      <c r="T534" s="169">
        <f>SUM(T535:T536)</f>
        <v>0</v>
      </c>
      <c r="AR534" s="170" t="s">
        <v>84</v>
      </c>
      <c r="AT534" s="171" t="s">
        <v>75</v>
      </c>
      <c r="AU534" s="171" t="s">
        <v>84</v>
      </c>
      <c r="AY534" s="170" t="s">
        <v>135</v>
      </c>
      <c r="BK534" s="172">
        <f>SUM(BK535:BK536)</f>
        <v>0</v>
      </c>
    </row>
    <row r="535" spans="1:65" s="2" customFormat="1" ht="24.2" customHeight="1">
      <c r="A535" s="36"/>
      <c r="B535" s="37"/>
      <c r="C535" s="175" t="s">
        <v>868</v>
      </c>
      <c r="D535" s="175" t="s">
        <v>137</v>
      </c>
      <c r="E535" s="176" t="s">
        <v>869</v>
      </c>
      <c r="F535" s="177" t="s">
        <v>870</v>
      </c>
      <c r="G535" s="178" t="s">
        <v>224</v>
      </c>
      <c r="H535" s="179">
        <v>425.59300000000002</v>
      </c>
      <c r="I535" s="180"/>
      <c r="J535" s="181">
        <f>ROUND(I535*H535,2)</f>
        <v>0</v>
      </c>
      <c r="K535" s="177" t="s">
        <v>141</v>
      </c>
      <c r="L535" s="41"/>
      <c r="M535" s="182" t="s">
        <v>35</v>
      </c>
      <c r="N535" s="183" t="s">
        <v>47</v>
      </c>
      <c r="O535" s="66"/>
      <c r="P535" s="184">
        <f>O535*H535</f>
        <v>0</v>
      </c>
      <c r="Q535" s="184">
        <v>0</v>
      </c>
      <c r="R535" s="184">
        <f>Q535*H535</f>
        <v>0</v>
      </c>
      <c r="S535" s="184">
        <v>0</v>
      </c>
      <c r="T535" s="185">
        <f>S535*H535</f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R535" s="186" t="s">
        <v>142</v>
      </c>
      <c r="AT535" s="186" t="s">
        <v>137</v>
      </c>
      <c r="AU535" s="186" t="s">
        <v>86</v>
      </c>
      <c r="AY535" s="19" t="s">
        <v>135</v>
      </c>
      <c r="BE535" s="187">
        <f>IF(N535="základní",J535,0)</f>
        <v>0</v>
      </c>
      <c r="BF535" s="187">
        <f>IF(N535="snížená",J535,0)</f>
        <v>0</v>
      </c>
      <c r="BG535" s="187">
        <f>IF(N535="zákl. přenesená",J535,0)</f>
        <v>0</v>
      </c>
      <c r="BH535" s="187">
        <f>IF(N535="sníž. přenesená",J535,0)</f>
        <v>0</v>
      </c>
      <c r="BI535" s="187">
        <f>IF(N535="nulová",J535,0)</f>
        <v>0</v>
      </c>
      <c r="BJ535" s="19" t="s">
        <v>84</v>
      </c>
      <c r="BK535" s="187">
        <f>ROUND(I535*H535,2)</f>
        <v>0</v>
      </c>
      <c r="BL535" s="19" t="s">
        <v>142</v>
      </c>
      <c r="BM535" s="186" t="s">
        <v>871</v>
      </c>
    </row>
    <row r="536" spans="1:65" s="2" customFormat="1" ht="11.25">
      <c r="A536" s="36"/>
      <c r="B536" s="37"/>
      <c r="C536" s="38"/>
      <c r="D536" s="188" t="s">
        <v>144</v>
      </c>
      <c r="E536" s="38"/>
      <c r="F536" s="189" t="s">
        <v>872</v>
      </c>
      <c r="G536" s="38"/>
      <c r="H536" s="38"/>
      <c r="I536" s="190"/>
      <c r="J536" s="38"/>
      <c r="K536" s="38"/>
      <c r="L536" s="41"/>
      <c r="M536" s="191"/>
      <c r="N536" s="192"/>
      <c r="O536" s="66"/>
      <c r="P536" s="66"/>
      <c r="Q536" s="66"/>
      <c r="R536" s="66"/>
      <c r="S536" s="66"/>
      <c r="T536" s="67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T536" s="19" t="s">
        <v>144</v>
      </c>
      <c r="AU536" s="19" t="s">
        <v>86</v>
      </c>
    </row>
    <row r="537" spans="1:65" s="12" customFormat="1" ht="25.9" customHeight="1">
      <c r="B537" s="159"/>
      <c r="C537" s="160"/>
      <c r="D537" s="161" t="s">
        <v>75</v>
      </c>
      <c r="E537" s="162" t="s">
        <v>873</v>
      </c>
      <c r="F537" s="162" t="s">
        <v>874</v>
      </c>
      <c r="G537" s="160"/>
      <c r="H537" s="160"/>
      <c r="I537" s="163"/>
      <c r="J537" s="164">
        <f>BK537</f>
        <v>0</v>
      </c>
      <c r="K537" s="160"/>
      <c r="L537" s="165"/>
      <c r="M537" s="166"/>
      <c r="N537" s="167"/>
      <c r="O537" s="167"/>
      <c r="P537" s="168">
        <f>P538+P546+P551</f>
        <v>0</v>
      </c>
      <c r="Q537" s="167"/>
      <c r="R537" s="168">
        <f>R538+R546+R551</f>
        <v>2.2019999999999998E-2</v>
      </c>
      <c r="S537" s="167"/>
      <c r="T537" s="169">
        <f>T538+T546+T551</f>
        <v>0.12534999999999999</v>
      </c>
      <c r="AR537" s="170" t="s">
        <v>86</v>
      </c>
      <c r="AT537" s="171" t="s">
        <v>75</v>
      </c>
      <c r="AU537" s="171" t="s">
        <v>76</v>
      </c>
      <c r="AY537" s="170" t="s">
        <v>135</v>
      </c>
      <c r="BK537" s="172">
        <f>BK538+BK546+BK551</f>
        <v>0</v>
      </c>
    </row>
    <row r="538" spans="1:65" s="12" customFormat="1" ht="22.9" customHeight="1">
      <c r="B538" s="159"/>
      <c r="C538" s="160"/>
      <c r="D538" s="161" t="s">
        <v>75</v>
      </c>
      <c r="E538" s="173" t="s">
        <v>875</v>
      </c>
      <c r="F538" s="173" t="s">
        <v>876</v>
      </c>
      <c r="G538" s="160"/>
      <c r="H538" s="160"/>
      <c r="I538" s="163"/>
      <c r="J538" s="174">
        <f>BK538</f>
        <v>0</v>
      </c>
      <c r="K538" s="160"/>
      <c r="L538" s="165"/>
      <c r="M538" s="166"/>
      <c r="N538" s="167"/>
      <c r="O538" s="167"/>
      <c r="P538" s="168">
        <f>SUM(P539:P545)</f>
        <v>0</v>
      </c>
      <c r="Q538" s="167"/>
      <c r="R538" s="168">
        <f>SUM(R539:R545)</f>
        <v>7.4999999999999997E-3</v>
      </c>
      <c r="S538" s="167"/>
      <c r="T538" s="169">
        <f>SUM(T539:T545)</f>
        <v>0.10564999999999999</v>
      </c>
      <c r="AR538" s="170" t="s">
        <v>86</v>
      </c>
      <c r="AT538" s="171" t="s">
        <v>75</v>
      </c>
      <c r="AU538" s="171" t="s">
        <v>84</v>
      </c>
      <c r="AY538" s="170" t="s">
        <v>135</v>
      </c>
      <c r="BK538" s="172">
        <f>SUM(BK539:BK545)</f>
        <v>0</v>
      </c>
    </row>
    <row r="539" spans="1:65" s="2" customFormat="1" ht="16.5" customHeight="1">
      <c r="A539" s="36"/>
      <c r="B539" s="37"/>
      <c r="C539" s="175" t="s">
        <v>877</v>
      </c>
      <c r="D539" s="175" t="s">
        <v>137</v>
      </c>
      <c r="E539" s="176" t="s">
        <v>878</v>
      </c>
      <c r="F539" s="177" t="s">
        <v>879</v>
      </c>
      <c r="G539" s="178" t="s">
        <v>503</v>
      </c>
      <c r="H539" s="179">
        <v>5</v>
      </c>
      <c r="I539" s="180"/>
      <c r="J539" s="181">
        <f>ROUND(I539*H539,2)</f>
        <v>0</v>
      </c>
      <c r="K539" s="177" t="s">
        <v>141</v>
      </c>
      <c r="L539" s="41"/>
      <c r="M539" s="182" t="s">
        <v>35</v>
      </c>
      <c r="N539" s="183" t="s">
        <v>47</v>
      </c>
      <c r="O539" s="66"/>
      <c r="P539" s="184">
        <f>O539*H539</f>
        <v>0</v>
      </c>
      <c r="Q539" s="184">
        <v>1.5E-3</v>
      </c>
      <c r="R539" s="184">
        <f>Q539*H539</f>
        <v>7.4999999999999997E-3</v>
      </c>
      <c r="S539" s="184">
        <v>0</v>
      </c>
      <c r="T539" s="185">
        <f>S539*H539</f>
        <v>0</v>
      </c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R539" s="186" t="s">
        <v>244</v>
      </c>
      <c r="AT539" s="186" t="s">
        <v>137</v>
      </c>
      <c r="AU539" s="186" t="s">
        <v>86</v>
      </c>
      <c r="AY539" s="19" t="s">
        <v>135</v>
      </c>
      <c r="BE539" s="187">
        <f>IF(N539="základní",J539,0)</f>
        <v>0</v>
      </c>
      <c r="BF539" s="187">
        <f>IF(N539="snížená",J539,0)</f>
        <v>0</v>
      </c>
      <c r="BG539" s="187">
        <f>IF(N539="zákl. přenesená",J539,0)</f>
        <v>0</v>
      </c>
      <c r="BH539" s="187">
        <f>IF(N539="sníž. přenesená",J539,0)</f>
        <v>0</v>
      </c>
      <c r="BI539" s="187">
        <f>IF(N539="nulová",J539,0)</f>
        <v>0</v>
      </c>
      <c r="BJ539" s="19" t="s">
        <v>84</v>
      </c>
      <c r="BK539" s="187">
        <f>ROUND(I539*H539,2)</f>
        <v>0</v>
      </c>
      <c r="BL539" s="19" t="s">
        <v>244</v>
      </c>
      <c r="BM539" s="186" t="s">
        <v>880</v>
      </c>
    </row>
    <row r="540" spans="1:65" s="2" customFormat="1" ht="11.25">
      <c r="A540" s="36"/>
      <c r="B540" s="37"/>
      <c r="C540" s="38"/>
      <c r="D540" s="188" t="s">
        <v>144</v>
      </c>
      <c r="E540" s="38"/>
      <c r="F540" s="189" t="s">
        <v>881</v>
      </c>
      <c r="G540" s="38"/>
      <c r="H540" s="38"/>
      <c r="I540" s="190"/>
      <c r="J540" s="38"/>
      <c r="K540" s="38"/>
      <c r="L540" s="41"/>
      <c r="M540" s="191"/>
      <c r="N540" s="192"/>
      <c r="O540" s="66"/>
      <c r="P540" s="66"/>
      <c r="Q540" s="66"/>
      <c r="R540" s="66"/>
      <c r="S540" s="66"/>
      <c r="T540" s="67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T540" s="19" t="s">
        <v>144</v>
      </c>
      <c r="AU540" s="19" t="s">
        <v>86</v>
      </c>
    </row>
    <row r="541" spans="1:65" s="2" customFormat="1" ht="19.5">
      <c r="A541" s="36"/>
      <c r="B541" s="37"/>
      <c r="C541" s="38"/>
      <c r="D541" s="195" t="s">
        <v>211</v>
      </c>
      <c r="E541" s="38"/>
      <c r="F541" s="226" t="s">
        <v>882</v>
      </c>
      <c r="G541" s="38"/>
      <c r="H541" s="38"/>
      <c r="I541" s="190"/>
      <c r="J541" s="38"/>
      <c r="K541" s="38"/>
      <c r="L541" s="41"/>
      <c r="M541" s="191"/>
      <c r="N541" s="192"/>
      <c r="O541" s="66"/>
      <c r="P541" s="66"/>
      <c r="Q541" s="66"/>
      <c r="R541" s="66"/>
      <c r="S541" s="66"/>
      <c r="T541" s="67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T541" s="19" t="s">
        <v>211</v>
      </c>
      <c r="AU541" s="19" t="s">
        <v>86</v>
      </c>
    </row>
    <row r="542" spans="1:65" s="13" customFormat="1" ht="11.25">
      <c r="B542" s="193"/>
      <c r="C542" s="194"/>
      <c r="D542" s="195" t="s">
        <v>146</v>
      </c>
      <c r="E542" s="196" t="s">
        <v>35</v>
      </c>
      <c r="F542" s="197" t="s">
        <v>167</v>
      </c>
      <c r="G542" s="194"/>
      <c r="H542" s="198">
        <v>5</v>
      </c>
      <c r="I542" s="199"/>
      <c r="J542" s="194"/>
      <c r="K542" s="194"/>
      <c r="L542" s="200"/>
      <c r="M542" s="201"/>
      <c r="N542" s="202"/>
      <c r="O542" s="202"/>
      <c r="P542" s="202"/>
      <c r="Q542" s="202"/>
      <c r="R542" s="202"/>
      <c r="S542" s="202"/>
      <c r="T542" s="203"/>
      <c r="AT542" s="204" t="s">
        <v>146</v>
      </c>
      <c r="AU542" s="204" t="s">
        <v>86</v>
      </c>
      <c r="AV542" s="13" t="s">
        <v>86</v>
      </c>
      <c r="AW542" s="13" t="s">
        <v>37</v>
      </c>
      <c r="AX542" s="13" t="s">
        <v>84</v>
      </c>
      <c r="AY542" s="204" t="s">
        <v>135</v>
      </c>
    </row>
    <row r="543" spans="1:65" s="2" customFormat="1" ht="16.5" customHeight="1">
      <c r="A543" s="36"/>
      <c r="B543" s="37"/>
      <c r="C543" s="175" t="s">
        <v>883</v>
      </c>
      <c r="D543" s="175" t="s">
        <v>137</v>
      </c>
      <c r="E543" s="176" t="s">
        <v>884</v>
      </c>
      <c r="F543" s="177" t="s">
        <v>885</v>
      </c>
      <c r="G543" s="178" t="s">
        <v>503</v>
      </c>
      <c r="H543" s="179">
        <v>5</v>
      </c>
      <c r="I543" s="180"/>
      <c r="J543" s="181">
        <f>ROUND(I543*H543,2)</f>
        <v>0</v>
      </c>
      <c r="K543" s="177" t="s">
        <v>141</v>
      </c>
      <c r="L543" s="41"/>
      <c r="M543" s="182" t="s">
        <v>35</v>
      </c>
      <c r="N543" s="183" t="s">
        <v>47</v>
      </c>
      <c r="O543" s="66"/>
      <c r="P543" s="184">
        <f>O543*H543</f>
        <v>0</v>
      </c>
      <c r="Q543" s="184">
        <v>0</v>
      </c>
      <c r="R543" s="184">
        <f>Q543*H543</f>
        <v>0</v>
      </c>
      <c r="S543" s="184">
        <v>2.1129999999999999E-2</v>
      </c>
      <c r="T543" s="185">
        <f>S543*H543</f>
        <v>0.10564999999999999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186" t="s">
        <v>244</v>
      </c>
      <c r="AT543" s="186" t="s">
        <v>137</v>
      </c>
      <c r="AU543" s="186" t="s">
        <v>86</v>
      </c>
      <c r="AY543" s="19" t="s">
        <v>135</v>
      </c>
      <c r="BE543" s="187">
        <f>IF(N543="základní",J543,0)</f>
        <v>0</v>
      </c>
      <c r="BF543" s="187">
        <f>IF(N543="snížená",J543,0)</f>
        <v>0</v>
      </c>
      <c r="BG543" s="187">
        <f>IF(N543="zákl. přenesená",J543,0)</f>
        <v>0</v>
      </c>
      <c r="BH543" s="187">
        <f>IF(N543="sníž. přenesená",J543,0)</f>
        <v>0</v>
      </c>
      <c r="BI543" s="187">
        <f>IF(N543="nulová",J543,0)</f>
        <v>0</v>
      </c>
      <c r="BJ543" s="19" t="s">
        <v>84</v>
      </c>
      <c r="BK543" s="187">
        <f>ROUND(I543*H543,2)</f>
        <v>0</v>
      </c>
      <c r="BL543" s="19" t="s">
        <v>244</v>
      </c>
      <c r="BM543" s="186" t="s">
        <v>886</v>
      </c>
    </row>
    <row r="544" spans="1:65" s="2" customFormat="1" ht="11.25">
      <c r="A544" s="36"/>
      <c r="B544" s="37"/>
      <c r="C544" s="38"/>
      <c r="D544" s="188" t="s">
        <v>144</v>
      </c>
      <c r="E544" s="38"/>
      <c r="F544" s="189" t="s">
        <v>887</v>
      </c>
      <c r="G544" s="38"/>
      <c r="H544" s="38"/>
      <c r="I544" s="190"/>
      <c r="J544" s="38"/>
      <c r="K544" s="38"/>
      <c r="L544" s="41"/>
      <c r="M544" s="191"/>
      <c r="N544" s="192"/>
      <c r="O544" s="66"/>
      <c r="P544" s="66"/>
      <c r="Q544" s="66"/>
      <c r="R544" s="66"/>
      <c r="S544" s="66"/>
      <c r="T544" s="67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T544" s="19" t="s">
        <v>144</v>
      </c>
      <c r="AU544" s="19" t="s">
        <v>86</v>
      </c>
    </row>
    <row r="545" spans="1:65" s="13" customFormat="1" ht="11.25">
      <c r="B545" s="193"/>
      <c r="C545" s="194"/>
      <c r="D545" s="195" t="s">
        <v>146</v>
      </c>
      <c r="E545" s="196" t="s">
        <v>35</v>
      </c>
      <c r="F545" s="197" t="s">
        <v>167</v>
      </c>
      <c r="G545" s="194"/>
      <c r="H545" s="198">
        <v>5</v>
      </c>
      <c r="I545" s="199"/>
      <c r="J545" s="194"/>
      <c r="K545" s="194"/>
      <c r="L545" s="200"/>
      <c r="M545" s="201"/>
      <c r="N545" s="202"/>
      <c r="O545" s="202"/>
      <c r="P545" s="202"/>
      <c r="Q545" s="202"/>
      <c r="R545" s="202"/>
      <c r="S545" s="202"/>
      <c r="T545" s="203"/>
      <c r="AT545" s="204" t="s">
        <v>146</v>
      </c>
      <c r="AU545" s="204" t="s">
        <v>86</v>
      </c>
      <c r="AV545" s="13" t="s">
        <v>86</v>
      </c>
      <c r="AW545" s="13" t="s">
        <v>37</v>
      </c>
      <c r="AX545" s="13" t="s">
        <v>84</v>
      </c>
      <c r="AY545" s="204" t="s">
        <v>135</v>
      </c>
    </row>
    <row r="546" spans="1:65" s="12" customFormat="1" ht="22.9" customHeight="1">
      <c r="B546" s="159"/>
      <c r="C546" s="160"/>
      <c r="D546" s="161" t="s">
        <v>75</v>
      </c>
      <c r="E546" s="173" t="s">
        <v>888</v>
      </c>
      <c r="F546" s="173" t="s">
        <v>889</v>
      </c>
      <c r="G546" s="160"/>
      <c r="H546" s="160"/>
      <c r="I546" s="163"/>
      <c r="J546" s="174">
        <f>BK546</f>
        <v>0</v>
      </c>
      <c r="K546" s="160"/>
      <c r="L546" s="165"/>
      <c r="M546" s="166"/>
      <c r="N546" s="167"/>
      <c r="O546" s="167"/>
      <c r="P546" s="168">
        <f>SUM(P547:P550)</f>
        <v>0</v>
      </c>
      <c r="Q546" s="167"/>
      <c r="R546" s="168">
        <f>SUM(R547:R550)</f>
        <v>0</v>
      </c>
      <c r="S546" s="167"/>
      <c r="T546" s="169">
        <f>SUM(T547:T550)</f>
        <v>1.9699999999999999E-2</v>
      </c>
      <c r="AR546" s="170" t="s">
        <v>86</v>
      </c>
      <c r="AT546" s="171" t="s">
        <v>75</v>
      </c>
      <c r="AU546" s="171" t="s">
        <v>84</v>
      </c>
      <c r="AY546" s="170" t="s">
        <v>135</v>
      </c>
      <c r="BK546" s="172">
        <f>SUM(BK547:BK550)</f>
        <v>0</v>
      </c>
    </row>
    <row r="547" spans="1:65" s="2" customFormat="1" ht="16.5" customHeight="1">
      <c r="A547" s="36"/>
      <c r="B547" s="37"/>
      <c r="C547" s="175" t="s">
        <v>890</v>
      </c>
      <c r="D547" s="175" t="s">
        <v>137</v>
      </c>
      <c r="E547" s="176" t="s">
        <v>891</v>
      </c>
      <c r="F547" s="177" t="s">
        <v>892</v>
      </c>
      <c r="G547" s="178" t="s">
        <v>503</v>
      </c>
      <c r="H547" s="179">
        <v>5</v>
      </c>
      <c r="I547" s="180"/>
      <c r="J547" s="181">
        <f>ROUND(I547*H547,2)</f>
        <v>0</v>
      </c>
      <c r="K547" s="177" t="s">
        <v>35</v>
      </c>
      <c r="L547" s="41"/>
      <c r="M547" s="182" t="s">
        <v>35</v>
      </c>
      <c r="N547" s="183" t="s">
        <v>47</v>
      </c>
      <c r="O547" s="66"/>
      <c r="P547" s="184">
        <f>O547*H547</f>
        <v>0</v>
      </c>
      <c r="Q547" s="184">
        <v>0</v>
      </c>
      <c r="R547" s="184">
        <f>Q547*H547</f>
        <v>0</v>
      </c>
      <c r="S547" s="184">
        <v>3.9399999999999999E-3</v>
      </c>
      <c r="T547" s="185">
        <f>S547*H547</f>
        <v>1.9699999999999999E-2</v>
      </c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R547" s="186" t="s">
        <v>244</v>
      </c>
      <c r="AT547" s="186" t="s">
        <v>137</v>
      </c>
      <c r="AU547" s="186" t="s">
        <v>86</v>
      </c>
      <c r="AY547" s="19" t="s">
        <v>135</v>
      </c>
      <c r="BE547" s="187">
        <f>IF(N547="základní",J547,0)</f>
        <v>0</v>
      </c>
      <c r="BF547" s="187">
        <f>IF(N547="snížená",J547,0)</f>
        <v>0</v>
      </c>
      <c r="BG547" s="187">
        <f>IF(N547="zákl. přenesená",J547,0)</f>
        <v>0</v>
      </c>
      <c r="BH547" s="187">
        <f>IF(N547="sníž. přenesená",J547,0)</f>
        <v>0</v>
      </c>
      <c r="BI547" s="187">
        <f>IF(N547="nulová",J547,0)</f>
        <v>0</v>
      </c>
      <c r="BJ547" s="19" t="s">
        <v>84</v>
      </c>
      <c r="BK547" s="187">
        <f>ROUND(I547*H547,2)</f>
        <v>0</v>
      </c>
      <c r="BL547" s="19" t="s">
        <v>244</v>
      </c>
      <c r="BM547" s="186" t="s">
        <v>893</v>
      </c>
    </row>
    <row r="548" spans="1:65" s="2" customFormat="1" ht="19.5">
      <c r="A548" s="36"/>
      <c r="B548" s="37"/>
      <c r="C548" s="38"/>
      <c r="D548" s="195" t="s">
        <v>211</v>
      </c>
      <c r="E548" s="38"/>
      <c r="F548" s="226" t="s">
        <v>894</v>
      </c>
      <c r="G548" s="38"/>
      <c r="H548" s="38"/>
      <c r="I548" s="190"/>
      <c r="J548" s="38"/>
      <c r="K548" s="38"/>
      <c r="L548" s="41"/>
      <c r="M548" s="191"/>
      <c r="N548" s="192"/>
      <c r="O548" s="66"/>
      <c r="P548" s="66"/>
      <c r="Q548" s="66"/>
      <c r="R548" s="66"/>
      <c r="S548" s="66"/>
      <c r="T548" s="67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T548" s="19" t="s">
        <v>211</v>
      </c>
      <c r="AU548" s="19" t="s">
        <v>86</v>
      </c>
    </row>
    <row r="549" spans="1:65" s="13" customFormat="1" ht="11.25">
      <c r="B549" s="193"/>
      <c r="C549" s="194"/>
      <c r="D549" s="195" t="s">
        <v>146</v>
      </c>
      <c r="E549" s="196" t="s">
        <v>35</v>
      </c>
      <c r="F549" s="197" t="s">
        <v>167</v>
      </c>
      <c r="G549" s="194"/>
      <c r="H549" s="198">
        <v>5</v>
      </c>
      <c r="I549" s="199"/>
      <c r="J549" s="194"/>
      <c r="K549" s="194"/>
      <c r="L549" s="200"/>
      <c r="M549" s="201"/>
      <c r="N549" s="202"/>
      <c r="O549" s="202"/>
      <c r="P549" s="202"/>
      <c r="Q549" s="202"/>
      <c r="R549" s="202"/>
      <c r="S549" s="202"/>
      <c r="T549" s="203"/>
      <c r="AT549" s="204" t="s">
        <v>146</v>
      </c>
      <c r="AU549" s="204" t="s">
        <v>86</v>
      </c>
      <c r="AV549" s="13" t="s">
        <v>86</v>
      </c>
      <c r="AW549" s="13" t="s">
        <v>37</v>
      </c>
      <c r="AX549" s="13" t="s">
        <v>76</v>
      </c>
      <c r="AY549" s="204" t="s">
        <v>135</v>
      </c>
    </row>
    <row r="550" spans="1:65" s="14" customFormat="1" ht="11.25">
      <c r="B550" s="205"/>
      <c r="C550" s="206"/>
      <c r="D550" s="195" t="s">
        <v>146</v>
      </c>
      <c r="E550" s="207" t="s">
        <v>35</v>
      </c>
      <c r="F550" s="208" t="s">
        <v>161</v>
      </c>
      <c r="G550" s="206"/>
      <c r="H550" s="209">
        <v>5</v>
      </c>
      <c r="I550" s="210"/>
      <c r="J550" s="206"/>
      <c r="K550" s="206"/>
      <c r="L550" s="211"/>
      <c r="M550" s="212"/>
      <c r="N550" s="213"/>
      <c r="O550" s="213"/>
      <c r="P550" s="213"/>
      <c r="Q550" s="213"/>
      <c r="R550" s="213"/>
      <c r="S550" s="213"/>
      <c r="T550" s="214"/>
      <c r="AT550" s="215" t="s">
        <v>146</v>
      </c>
      <c r="AU550" s="215" t="s">
        <v>86</v>
      </c>
      <c r="AV550" s="14" t="s">
        <v>142</v>
      </c>
      <c r="AW550" s="14" t="s">
        <v>37</v>
      </c>
      <c r="AX550" s="14" t="s">
        <v>84</v>
      </c>
      <c r="AY550" s="215" t="s">
        <v>135</v>
      </c>
    </row>
    <row r="551" spans="1:65" s="12" customFormat="1" ht="22.9" customHeight="1">
      <c r="B551" s="159"/>
      <c r="C551" s="160"/>
      <c r="D551" s="161" t="s">
        <v>75</v>
      </c>
      <c r="E551" s="173" t="s">
        <v>895</v>
      </c>
      <c r="F551" s="173" t="s">
        <v>896</v>
      </c>
      <c r="G551" s="160"/>
      <c r="H551" s="160"/>
      <c r="I551" s="163"/>
      <c r="J551" s="174">
        <f>BK551</f>
        <v>0</v>
      </c>
      <c r="K551" s="160"/>
      <c r="L551" s="165"/>
      <c r="M551" s="166"/>
      <c r="N551" s="167"/>
      <c r="O551" s="167"/>
      <c r="P551" s="168">
        <f>SUM(P552:P565)</f>
        <v>0</v>
      </c>
      <c r="Q551" s="167"/>
      <c r="R551" s="168">
        <f>SUM(R552:R565)</f>
        <v>1.452E-2</v>
      </c>
      <c r="S551" s="167"/>
      <c r="T551" s="169">
        <f>SUM(T552:T565)</f>
        <v>0</v>
      </c>
      <c r="AR551" s="170" t="s">
        <v>86</v>
      </c>
      <c r="AT551" s="171" t="s">
        <v>75</v>
      </c>
      <c r="AU551" s="171" t="s">
        <v>84</v>
      </c>
      <c r="AY551" s="170" t="s">
        <v>135</v>
      </c>
      <c r="BK551" s="172">
        <f>SUM(BK552:BK565)</f>
        <v>0</v>
      </c>
    </row>
    <row r="552" spans="1:65" s="2" customFormat="1" ht="21.75" customHeight="1">
      <c r="A552" s="36"/>
      <c r="B552" s="37"/>
      <c r="C552" s="175" t="s">
        <v>897</v>
      </c>
      <c r="D552" s="175" t="s">
        <v>137</v>
      </c>
      <c r="E552" s="176" t="s">
        <v>898</v>
      </c>
      <c r="F552" s="177" t="s">
        <v>899</v>
      </c>
      <c r="G552" s="178" t="s">
        <v>321</v>
      </c>
      <c r="H552" s="179">
        <v>4.4000000000000004</v>
      </c>
      <c r="I552" s="180"/>
      <c r="J552" s="181">
        <f>ROUND(I552*H552,2)</f>
        <v>0</v>
      </c>
      <c r="K552" s="177" t="s">
        <v>141</v>
      </c>
      <c r="L552" s="41"/>
      <c r="M552" s="182" t="s">
        <v>35</v>
      </c>
      <c r="N552" s="183" t="s">
        <v>47</v>
      </c>
      <c r="O552" s="66"/>
      <c r="P552" s="184">
        <f>O552*H552</f>
        <v>0</v>
      </c>
      <c r="Q552" s="184">
        <v>0</v>
      </c>
      <c r="R552" s="184">
        <f>Q552*H552</f>
        <v>0</v>
      </c>
      <c r="S552" s="184">
        <v>0</v>
      </c>
      <c r="T552" s="185">
        <f>S552*H552</f>
        <v>0</v>
      </c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R552" s="186" t="s">
        <v>244</v>
      </c>
      <c r="AT552" s="186" t="s">
        <v>137</v>
      </c>
      <c r="AU552" s="186" t="s">
        <v>86</v>
      </c>
      <c r="AY552" s="19" t="s">
        <v>135</v>
      </c>
      <c r="BE552" s="187">
        <f>IF(N552="základní",J552,0)</f>
        <v>0</v>
      </c>
      <c r="BF552" s="187">
        <f>IF(N552="snížená",J552,0)</f>
        <v>0</v>
      </c>
      <c r="BG552" s="187">
        <f>IF(N552="zákl. přenesená",J552,0)</f>
        <v>0</v>
      </c>
      <c r="BH552" s="187">
        <f>IF(N552="sníž. přenesená",J552,0)</f>
        <v>0</v>
      </c>
      <c r="BI552" s="187">
        <f>IF(N552="nulová",J552,0)</f>
        <v>0</v>
      </c>
      <c r="BJ552" s="19" t="s">
        <v>84</v>
      </c>
      <c r="BK552" s="187">
        <f>ROUND(I552*H552,2)</f>
        <v>0</v>
      </c>
      <c r="BL552" s="19" t="s">
        <v>244</v>
      </c>
      <c r="BM552" s="186" t="s">
        <v>900</v>
      </c>
    </row>
    <row r="553" spans="1:65" s="2" customFormat="1" ht="11.25">
      <c r="A553" s="36"/>
      <c r="B553" s="37"/>
      <c r="C553" s="38"/>
      <c r="D553" s="188" t="s">
        <v>144</v>
      </c>
      <c r="E553" s="38"/>
      <c r="F553" s="189" t="s">
        <v>901</v>
      </c>
      <c r="G553" s="38"/>
      <c r="H553" s="38"/>
      <c r="I553" s="190"/>
      <c r="J553" s="38"/>
      <c r="K553" s="38"/>
      <c r="L553" s="41"/>
      <c r="M553" s="191"/>
      <c r="N553" s="192"/>
      <c r="O553" s="66"/>
      <c r="P553" s="66"/>
      <c r="Q553" s="66"/>
      <c r="R553" s="66"/>
      <c r="S553" s="66"/>
      <c r="T553" s="67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T553" s="19" t="s">
        <v>144</v>
      </c>
      <c r="AU553" s="19" t="s">
        <v>86</v>
      </c>
    </row>
    <row r="554" spans="1:65" s="13" customFormat="1" ht="11.25">
      <c r="B554" s="193"/>
      <c r="C554" s="194"/>
      <c r="D554" s="195" t="s">
        <v>146</v>
      </c>
      <c r="E554" s="196" t="s">
        <v>35</v>
      </c>
      <c r="F554" s="197" t="s">
        <v>902</v>
      </c>
      <c r="G554" s="194"/>
      <c r="H554" s="198">
        <v>4.4000000000000004</v>
      </c>
      <c r="I554" s="199"/>
      <c r="J554" s="194"/>
      <c r="K554" s="194"/>
      <c r="L554" s="200"/>
      <c r="M554" s="201"/>
      <c r="N554" s="202"/>
      <c r="O554" s="202"/>
      <c r="P554" s="202"/>
      <c r="Q554" s="202"/>
      <c r="R554" s="202"/>
      <c r="S554" s="202"/>
      <c r="T554" s="203"/>
      <c r="AT554" s="204" t="s">
        <v>146</v>
      </c>
      <c r="AU554" s="204" t="s">
        <v>86</v>
      </c>
      <c r="AV554" s="13" t="s">
        <v>86</v>
      </c>
      <c r="AW554" s="13" t="s">
        <v>37</v>
      </c>
      <c r="AX554" s="13" t="s">
        <v>84</v>
      </c>
      <c r="AY554" s="204" t="s">
        <v>135</v>
      </c>
    </row>
    <row r="555" spans="1:65" s="2" customFormat="1" ht="16.5" customHeight="1">
      <c r="A555" s="36"/>
      <c r="B555" s="37"/>
      <c r="C555" s="227" t="s">
        <v>903</v>
      </c>
      <c r="D555" s="227" t="s">
        <v>238</v>
      </c>
      <c r="E555" s="228" t="s">
        <v>904</v>
      </c>
      <c r="F555" s="229" t="s">
        <v>905</v>
      </c>
      <c r="G555" s="230" t="s">
        <v>321</v>
      </c>
      <c r="H555" s="231">
        <v>4.84</v>
      </c>
      <c r="I555" s="232"/>
      <c r="J555" s="233">
        <f>ROUND(I555*H555,2)</f>
        <v>0</v>
      </c>
      <c r="K555" s="229" t="s">
        <v>141</v>
      </c>
      <c r="L555" s="234"/>
      <c r="M555" s="235" t="s">
        <v>35</v>
      </c>
      <c r="N555" s="236" t="s">
        <v>47</v>
      </c>
      <c r="O555" s="66"/>
      <c r="P555" s="184">
        <f>O555*H555</f>
        <v>0</v>
      </c>
      <c r="Q555" s="184">
        <v>2.0000000000000001E-4</v>
      </c>
      <c r="R555" s="184">
        <f>Q555*H555</f>
        <v>9.68E-4</v>
      </c>
      <c r="S555" s="184">
        <v>0</v>
      </c>
      <c r="T555" s="185">
        <f>S555*H555</f>
        <v>0</v>
      </c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R555" s="186" t="s">
        <v>337</v>
      </c>
      <c r="AT555" s="186" t="s">
        <v>238</v>
      </c>
      <c r="AU555" s="186" t="s">
        <v>86</v>
      </c>
      <c r="AY555" s="19" t="s">
        <v>135</v>
      </c>
      <c r="BE555" s="187">
        <f>IF(N555="základní",J555,0)</f>
        <v>0</v>
      </c>
      <c r="BF555" s="187">
        <f>IF(N555="snížená",J555,0)</f>
        <v>0</v>
      </c>
      <c r="BG555" s="187">
        <f>IF(N555="zákl. přenesená",J555,0)</f>
        <v>0</v>
      </c>
      <c r="BH555" s="187">
        <f>IF(N555="sníž. přenesená",J555,0)</f>
        <v>0</v>
      </c>
      <c r="BI555" s="187">
        <f>IF(N555="nulová",J555,0)</f>
        <v>0</v>
      </c>
      <c r="BJ555" s="19" t="s">
        <v>84</v>
      </c>
      <c r="BK555" s="187">
        <f>ROUND(I555*H555,2)</f>
        <v>0</v>
      </c>
      <c r="BL555" s="19" t="s">
        <v>244</v>
      </c>
      <c r="BM555" s="186" t="s">
        <v>906</v>
      </c>
    </row>
    <row r="556" spans="1:65" s="2" customFormat="1" ht="19.5">
      <c r="A556" s="36"/>
      <c r="B556" s="37"/>
      <c r="C556" s="38"/>
      <c r="D556" s="195" t="s">
        <v>211</v>
      </c>
      <c r="E556" s="38"/>
      <c r="F556" s="226" t="s">
        <v>907</v>
      </c>
      <c r="G556" s="38"/>
      <c r="H556" s="38"/>
      <c r="I556" s="190"/>
      <c r="J556" s="38"/>
      <c r="K556" s="38"/>
      <c r="L556" s="41"/>
      <c r="M556" s="191"/>
      <c r="N556" s="192"/>
      <c r="O556" s="66"/>
      <c r="P556" s="66"/>
      <c r="Q556" s="66"/>
      <c r="R556" s="66"/>
      <c r="S556" s="66"/>
      <c r="T556" s="67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T556" s="19" t="s">
        <v>211</v>
      </c>
      <c r="AU556" s="19" t="s">
        <v>86</v>
      </c>
    </row>
    <row r="557" spans="1:65" s="13" customFormat="1" ht="11.25">
      <c r="B557" s="193"/>
      <c r="C557" s="194"/>
      <c r="D557" s="195" t="s">
        <v>146</v>
      </c>
      <c r="E557" s="196" t="s">
        <v>35</v>
      </c>
      <c r="F557" s="197" t="s">
        <v>908</v>
      </c>
      <c r="G557" s="194"/>
      <c r="H557" s="198">
        <v>4.4000000000000004</v>
      </c>
      <c r="I557" s="199"/>
      <c r="J557" s="194"/>
      <c r="K557" s="194"/>
      <c r="L557" s="200"/>
      <c r="M557" s="201"/>
      <c r="N557" s="202"/>
      <c r="O557" s="202"/>
      <c r="P557" s="202"/>
      <c r="Q557" s="202"/>
      <c r="R557" s="202"/>
      <c r="S557" s="202"/>
      <c r="T557" s="203"/>
      <c r="AT557" s="204" t="s">
        <v>146</v>
      </c>
      <c r="AU557" s="204" t="s">
        <v>86</v>
      </c>
      <c r="AV557" s="13" t="s">
        <v>86</v>
      </c>
      <c r="AW557" s="13" t="s">
        <v>37</v>
      </c>
      <c r="AX557" s="13" t="s">
        <v>76</v>
      </c>
      <c r="AY557" s="204" t="s">
        <v>135</v>
      </c>
    </row>
    <row r="558" spans="1:65" s="13" customFormat="1" ht="11.25">
      <c r="B558" s="193"/>
      <c r="C558" s="194"/>
      <c r="D558" s="195" t="s">
        <v>146</v>
      </c>
      <c r="E558" s="196" t="s">
        <v>35</v>
      </c>
      <c r="F558" s="197" t="s">
        <v>909</v>
      </c>
      <c r="G558" s="194"/>
      <c r="H558" s="198">
        <v>4.84</v>
      </c>
      <c r="I558" s="199"/>
      <c r="J558" s="194"/>
      <c r="K558" s="194"/>
      <c r="L558" s="200"/>
      <c r="M558" s="201"/>
      <c r="N558" s="202"/>
      <c r="O558" s="202"/>
      <c r="P558" s="202"/>
      <c r="Q558" s="202"/>
      <c r="R558" s="202"/>
      <c r="S558" s="202"/>
      <c r="T558" s="203"/>
      <c r="AT558" s="204" t="s">
        <v>146</v>
      </c>
      <c r="AU558" s="204" t="s">
        <v>86</v>
      </c>
      <c r="AV558" s="13" t="s">
        <v>86</v>
      </c>
      <c r="AW558" s="13" t="s">
        <v>37</v>
      </c>
      <c r="AX558" s="13" t="s">
        <v>84</v>
      </c>
      <c r="AY558" s="204" t="s">
        <v>135</v>
      </c>
    </row>
    <row r="559" spans="1:65" s="2" customFormat="1" ht="16.5" customHeight="1">
      <c r="A559" s="36"/>
      <c r="B559" s="37"/>
      <c r="C559" s="175" t="s">
        <v>910</v>
      </c>
      <c r="D559" s="175" t="s">
        <v>137</v>
      </c>
      <c r="E559" s="176" t="s">
        <v>911</v>
      </c>
      <c r="F559" s="177" t="s">
        <v>912</v>
      </c>
      <c r="G559" s="178" t="s">
        <v>503</v>
      </c>
      <c r="H559" s="179">
        <v>2</v>
      </c>
      <c r="I559" s="180"/>
      <c r="J559" s="181">
        <f>ROUND(I559*H559,2)</f>
        <v>0</v>
      </c>
      <c r="K559" s="177" t="s">
        <v>141</v>
      </c>
      <c r="L559" s="41"/>
      <c r="M559" s="182" t="s">
        <v>35</v>
      </c>
      <c r="N559" s="183" t="s">
        <v>47</v>
      </c>
      <c r="O559" s="66"/>
      <c r="P559" s="184">
        <f>O559*H559</f>
        <v>0</v>
      </c>
      <c r="Q559" s="184">
        <v>0</v>
      </c>
      <c r="R559" s="184">
        <f>Q559*H559</f>
        <v>0</v>
      </c>
      <c r="S559" s="184">
        <v>0</v>
      </c>
      <c r="T559" s="185">
        <f>S559*H559</f>
        <v>0</v>
      </c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R559" s="186" t="s">
        <v>244</v>
      </c>
      <c r="AT559" s="186" t="s">
        <v>137</v>
      </c>
      <c r="AU559" s="186" t="s">
        <v>86</v>
      </c>
      <c r="AY559" s="19" t="s">
        <v>135</v>
      </c>
      <c r="BE559" s="187">
        <f>IF(N559="základní",J559,0)</f>
        <v>0</v>
      </c>
      <c r="BF559" s="187">
        <f>IF(N559="snížená",J559,0)</f>
        <v>0</v>
      </c>
      <c r="BG559" s="187">
        <f>IF(N559="zákl. přenesená",J559,0)</f>
        <v>0</v>
      </c>
      <c r="BH559" s="187">
        <f>IF(N559="sníž. přenesená",J559,0)</f>
        <v>0</v>
      </c>
      <c r="BI559" s="187">
        <f>IF(N559="nulová",J559,0)</f>
        <v>0</v>
      </c>
      <c r="BJ559" s="19" t="s">
        <v>84</v>
      </c>
      <c r="BK559" s="187">
        <f>ROUND(I559*H559,2)</f>
        <v>0</v>
      </c>
      <c r="BL559" s="19" t="s">
        <v>244</v>
      </c>
      <c r="BM559" s="186" t="s">
        <v>913</v>
      </c>
    </row>
    <row r="560" spans="1:65" s="2" customFormat="1" ht="11.25">
      <c r="A560" s="36"/>
      <c r="B560" s="37"/>
      <c r="C560" s="38"/>
      <c r="D560" s="188" t="s">
        <v>144</v>
      </c>
      <c r="E560" s="38"/>
      <c r="F560" s="189" t="s">
        <v>914</v>
      </c>
      <c r="G560" s="38"/>
      <c r="H560" s="38"/>
      <c r="I560" s="190"/>
      <c r="J560" s="38"/>
      <c r="K560" s="38"/>
      <c r="L560" s="41"/>
      <c r="M560" s="191"/>
      <c r="N560" s="192"/>
      <c r="O560" s="66"/>
      <c r="P560" s="66"/>
      <c r="Q560" s="66"/>
      <c r="R560" s="66"/>
      <c r="S560" s="66"/>
      <c r="T560" s="67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T560" s="19" t="s">
        <v>144</v>
      </c>
      <c r="AU560" s="19" t="s">
        <v>86</v>
      </c>
    </row>
    <row r="561" spans="1:65" s="13" customFormat="1" ht="11.25">
      <c r="B561" s="193"/>
      <c r="C561" s="194"/>
      <c r="D561" s="195" t="s">
        <v>146</v>
      </c>
      <c r="E561" s="196" t="s">
        <v>35</v>
      </c>
      <c r="F561" s="197" t="s">
        <v>86</v>
      </c>
      <c r="G561" s="194"/>
      <c r="H561" s="198">
        <v>2</v>
      </c>
      <c r="I561" s="199"/>
      <c r="J561" s="194"/>
      <c r="K561" s="194"/>
      <c r="L561" s="200"/>
      <c r="M561" s="201"/>
      <c r="N561" s="202"/>
      <c r="O561" s="202"/>
      <c r="P561" s="202"/>
      <c r="Q561" s="202"/>
      <c r="R561" s="202"/>
      <c r="S561" s="202"/>
      <c r="T561" s="203"/>
      <c r="AT561" s="204" t="s">
        <v>146</v>
      </c>
      <c r="AU561" s="204" t="s">
        <v>86</v>
      </c>
      <c r="AV561" s="13" t="s">
        <v>86</v>
      </c>
      <c r="AW561" s="13" t="s">
        <v>37</v>
      </c>
      <c r="AX561" s="13" t="s">
        <v>84</v>
      </c>
      <c r="AY561" s="204" t="s">
        <v>135</v>
      </c>
    </row>
    <row r="562" spans="1:65" s="2" customFormat="1" ht="16.5" customHeight="1">
      <c r="A562" s="36"/>
      <c r="B562" s="37"/>
      <c r="C562" s="227" t="s">
        <v>915</v>
      </c>
      <c r="D562" s="227" t="s">
        <v>238</v>
      </c>
      <c r="E562" s="228" t="s">
        <v>916</v>
      </c>
      <c r="F562" s="229" t="s">
        <v>917</v>
      </c>
      <c r="G562" s="230" t="s">
        <v>183</v>
      </c>
      <c r="H562" s="231">
        <v>0.61599999999999999</v>
      </c>
      <c r="I562" s="232"/>
      <c r="J562" s="233">
        <f>ROUND(I562*H562,2)</f>
        <v>0</v>
      </c>
      <c r="K562" s="229" t="s">
        <v>141</v>
      </c>
      <c r="L562" s="234"/>
      <c r="M562" s="235" t="s">
        <v>35</v>
      </c>
      <c r="N562" s="236" t="s">
        <v>47</v>
      </c>
      <c r="O562" s="66"/>
      <c r="P562" s="184">
        <f>O562*H562</f>
        <v>0</v>
      </c>
      <c r="Q562" s="184">
        <v>2.1999999999999999E-2</v>
      </c>
      <c r="R562" s="184">
        <f>Q562*H562</f>
        <v>1.3552E-2</v>
      </c>
      <c r="S562" s="184">
        <v>0</v>
      </c>
      <c r="T562" s="185">
        <f>S562*H562</f>
        <v>0</v>
      </c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R562" s="186" t="s">
        <v>337</v>
      </c>
      <c r="AT562" s="186" t="s">
        <v>238</v>
      </c>
      <c r="AU562" s="186" t="s">
        <v>86</v>
      </c>
      <c r="AY562" s="19" t="s">
        <v>135</v>
      </c>
      <c r="BE562" s="187">
        <f>IF(N562="základní",J562,0)</f>
        <v>0</v>
      </c>
      <c r="BF562" s="187">
        <f>IF(N562="snížená",J562,0)</f>
        <v>0</v>
      </c>
      <c r="BG562" s="187">
        <f>IF(N562="zákl. přenesená",J562,0)</f>
        <v>0</v>
      </c>
      <c r="BH562" s="187">
        <f>IF(N562="sníž. přenesená",J562,0)</f>
        <v>0</v>
      </c>
      <c r="BI562" s="187">
        <f>IF(N562="nulová",J562,0)</f>
        <v>0</v>
      </c>
      <c r="BJ562" s="19" t="s">
        <v>84</v>
      </c>
      <c r="BK562" s="187">
        <f>ROUND(I562*H562,2)</f>
        <v>0</v>
      </c>
      <c r="BL562" s="19" t="s">
        <v>244</v>
      </c>
      <c r="BM562" s="186" t="s">
        <v>918</v>
      </c>
    </row>
    <row r="563" spans="1:65" s="2" customFormat="1" ht="19.5">
      <c r="A563" s="36"/>
      <c r="B563" s="37"/>
      <c r="C563" s="38"/>
      <c r="D563" s="195" t="s">
        <v>211</v>
      </c>
      <c r="E563" s="38"/>
      <c r="F563" s="226" t="s">
        <v>919</v>
      </c>
      <c r="G563" s="38"/>
      <c r="H563" s="38"/>
      <c r="I563" s="190"/>
      <c r="J563" s="38"/>
      <c r="K563" s="38"/>
      <c r="L563" s="41"/>
      <c r="M563" s="191"/>
      <c r="N563" s="192"/>
      <c r="O563" s="66"/>
      <c r="P563" s="66"/>
      <c r="Q563" s="66"/>
      <c r="R563" s="66"/>
      <c r="S563" s="66"/>
      <c r="T563" s="67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T563" s="19" t="s">
        <v>211</v>
      </c>
      <c r="AU563" s="19" t="s">
        <v>86</v>
      </c>
    </row>
    <row r="564" spans="1:65" s="13" customFormat="1" ht="11.25">
      <c r="B564" s="193"/>
      <c r="C564" s="194"/>
      <c r="D564" s="195" t="s">
        <v>146</v>
      </c>
      <c r="E564" s="196" t="s">
        <v>35</v>
      </c>
      <c r="F564" s="197" t="s">
        <v>920</v>
      </c>
      <c r="G564" s="194"/>
      <c r="H564" s="198">
        <v>0.56000000000000005</v>
      </c>
      <c r="I564" s="199"/>
      <c r="J564" s="194"/>
      <c r="K564" s="194"/>
      <c r="L564" s="200"/>
      <c r="M564" s="201"/>
      <c r="N564" s="202"/>
      <c r="O564" s="202"/>
      <c r="P564" s="202"/>
      <c r="Q564" s="202"/>
      <c r="R564" s="202"/>
      <c r="S564" s="202"/>
      <c r="T564" s="203"/>
      <c r="AT564" s="204" t="s">
        <v>146</v>
      </c>
      <c r="AU564" s="204" t="s">
        <v>86</v>
      </c>
      <c r="AV564" s="13" t="s">
        <v>86</v>
      </c>
      <c r="AW564" s="13" t="s">
        <v>37</v>
      </c>
      <c r="AX564" s="13" t="s">
        <v>76</v>
      </c>
      <c r="AY564" s="204" t="s">
        <v>135</v>
      </c>
    </row>
    <row r="565" spans="1:65" s="13" customFormat="1" ht="11.25">
      <c r="B565" s="193"/>
      <c r="C565" s="194"/>
      <c r="D565" s="195" t="s">
        <v>146</v>
      </c>
      <c r="E565" s="196" t="s">
        <v>35</v>
      </c>
      <c r="F565" s="197" t="s">
        <v>921</v>
      </c>
      <c r="G565" s="194"/>
      <c r="H565" s="198">
        <v>0.61599999999999999</v>
      </c>
      <c r="I565" s="199"/>
      <c r="J565" s="194"/>
      <c r="K565" s="194"/>
      <c r="L565" s="200"/>
      <c r="M565" s="237"/>
      <c r="N565" s="238"/>
      <c r="O565" s="238"/>
      <c r="P565" s="238"/>
      <c r="Q565" s="238"/>
      <c r="R565" s="238"/>
      <c r="S565" s="238"/>
      <c r="T565" s="239"/>
      <c r="AT565" s="204" t="s">
        <v>146</v>
      </c>
      <c r="AU565" s="204" t="s">
        <v>86</v>
      </c>
      <c r="AV565" s="13" t="s">
        <v>86</v>
      </c>
      <c r="AW565" s="13" t="s">
        <v>37</v>
      </c>
      <c r="AX565" s="13" t="s">
        <v>84</v>
      </c>
      <c r="AY565" s="204" t="s">
        <v>135</v>
      </c>
    </row>
    <row r="566" spans="1:65" s="2" customFormat="1" ht="6.95" customHeight="1">
      <c r="A566" s="36"/>
      <c r="B566" s="49"/>
      <c r="C566" s="50"/>
      <c r="D566" s="50"/>
      <c r="E566" s="50"/>
      <c r="F566" s="50"/>
      <c r="G566" s="50"/>
      <c r="H566" s="50"/>
      <c r="I566" s="50"/>
      <c r="J566" s="50"/>
      <c r="K566" s="50"/>
      <c r="L566" s="41"/>
      <c r="M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</row>
  </sheetData>
  <sheetProtection algorithmName="SHA-512" hashValue="60pJ/CGEznqn7OLzfbgkUEdDuUSuqLG3gANt53OXE0izg6qD4qDGRLl5EmfSKLM29gBSlmTtggQQLH7Pro4/Jg==" saltValue="sR8eifwuR7G+xzNxY+yjubNE4xyJt6+tjrfeoRre3LEtiIaMIOPQU17yX0UWd4+plz6ru82J4lPcXEp3DztO6w==" spinCount="100000" sheet="1" objects="1" scenarios="1" formatColumns="0" formatRows="0" autoFilter="0"/>
  <autoFilter ref="C93:K565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8" r:id="rId1"/>
    <hyperlink ref="F101" r:id="rId2"/>
    <hyperlink ref="F104" r:id="rId3"/>
    <hyperlink ref="F110" r:id="rId4"/>
    <hyperlink ref="F114" r:id="rId5"/>
    <hyperlink ref="F117" r:id="rId6"/>
    <hyperlink ref="F121" r:id="rId7"/>
    <hyperlink ref="F124" r:id="rId8"/>
    <hyperlink ref="F127" r:id="rId9"/>
    <hyperlink ref="F130" r:id="rId10"/>
    <hyperlink ref="F135" r:id="rId11"/>
    <hyperlink ref="F141" r:id="rId12"/>
    <hyperlink ref="F146" r:id="rId13"/>
    <hyperlink ref="F151" r:id="rId14"/>
    <hyperlink ref="F160" r:id="rId15"/>
    <hyperlink ref="F163" r:id="rId16"/>
    <hyperlink ref="F171" r:id="rId17"/>
    <hyperlink ref="F175" r:id="rId18"/>
    <hyperlink ref="F179" r:id="rId19"/>
    <hyperlink ref="F185" r:id="rId20"/>
    <hyperlink ref="F189" r:id="rId21"/>
    <hyperlink ref="F193" r:id="rId22"/>
    <hyperlink ref="F197" r:id="rId23"/>
    <hyperlink ref="F203" r:id="rId24"/>
    <hyperlink ref="F211" r:id="rId25"/>
    <hyperlink ref="F214" r:id="rId26"/>
    <hyperlink ref="F217" r:id="rId27"/>
    <hyperlink ref="F220" r:id="rId28"/>
    <hyperlink ref="F224" r:id="rId29"/>
    <hyperlink ref="F228" r:id="rId30"/>
    <hyperlink ref="F233" r:id="rId31"/>
    <hyperlink ref="F236" r:id="rId32"/>
    <hyperlink ref="F241" r:id="rId33"/>
    <hyperlink ref="F244" r:id="rId34"/>
    <hyperlink ref="F247" r:id="rId35"/>
    <hyperlink ref="F250" r:id="rId36"/>
    <hyperlink ref="F255" r:id="rId37"/>
    <hyperlink ref="F258" r:id="rId38"/>
    <hyperlink ref="F263" r:id="rId39"/>
    <hyperlink ref="F268" r:id="rId40"/>
    <hyperlink ref="F274" r:id="rId41"/>
    <hyperlink ref="F282" r:id="rId42"/>
    <hyperlink ref="F292" r:id="rId43"/>
    <hyperlink ref="F299" r:id="rId44"/>
    <hyperlink ref="F303" r:id="rId45"/>
    <hyperlink ref="F306" r:id="rId46"/>
    <hyperlink ref="F310" r:id="rId47"/>
    <hyperlink ref="F316" r:id="rId48"/>
    <hyperlink ref="F320" r:id="rId49"/>
    <hyperlink ref="F325" r:id="rId50"/>
    <hyperlink ref="F330" r:id="rId51"/>
    <hyperlink ref="F335" r:id="rId52"/>
    <hyperlink ref="F340" r:id="rId53"/>
    <hyperlink ref="F344" r:id="rId54"/>
    <hyperlink ref="F347" r:id="rId55"/>
    <hyperlink ref="F351" r:id="rId56"/>
    <hyperlink ref="F361" r:id="rId57"/>
    <hyperlink ref="F377" r:id="rId58"/>
    <hyperlink ref="F384" r:id="rId59"/>
    <hyperlink ref="F391" r:id="rId60"/>
    <hyperlink ref="F394" r:id="rId61"/>
    <hyperlink ref="F401" r:id="rId62"/>
    <hyperlink ref="F409" r:id="rId63"/>
    <hyperlink ref="F424" r:id="rId64"/>
    <hyperlink ref="F428" r:id="rId65"/>
    <hyperlink ref="F432" r:id="rId66"/>
    <hyperlink ref="F435" r:id="rId67"/>
    <hyperlink ref="F438" r:id="rId68"/>
    <hyperlink ref="F441" r:id="rId69"/>
    <hyperlink ref="F444" r:id="rId70"/>
    <hyperlink ref="F447" r:id="rId71"/>
    <hyperlink ref="F451" r:id="rId72"/>
    <hyperlink ref="F455" r:id="rId73"/>
    <hyperlink ref="F458" r:id="rId74"/>
    <hyperlink ref="F461" r:id="rId75"/>
    <hyperlink ref="F464" r:id="rId76"/>
    <hyperlink ref="F467" r:id="rId77"/>
    <hyperlink ref="F470" r:id="rId78"/>
    <hyperlink ref="F473" r:id="rId79"/>
    <hyperlink ref="F476" r:id="rId80"/>
    <hyperlink ref="F479" r:id="rId81"/>
    <hyperlink ref="F482" r:id="rId82"/>
    <hyperlink ref="F485" r:id="rId83"/>
    <hyperlink ref="F488" r:id="rId84"/>
    <hyperlink ref="F491" r:id="rId85"/>
    <hyperlink ref="F494" r:id="rId86"/>
    <hyperlink ref="F497" r:id="rId87"/>
    <hyperlink ref="F501" r:id="rId88"/>
    <hyperlink ref="F506" r:id="rId89"/>
    <hyperlink ref="F512" r:id="rId90"/>
    <hyperlink ref="F518" r:id="rId91"/>
    <hyperlink ref="F525" r:id="rId92"/>
    <hyperlink ref="F528" r:id="rId93"/>
    <hyperlink ref="F531" r:id="rId94"/>
    <hyperlink ref="F536" r:id="rId95"/>
    <hyperlink ref="F540" r:id="rId96"/>
    <hyperlink ref="F544" r:id="rId97"/>
    <hyperlink ref="F553" r:id="rId98"/>
    <hyperlink ref="F560" r:id="rId99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AT2" s="19" t="s">
        <v>89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5" t="str">
        <f>'Rekapitulace stavby'!K6</f>
        <v>Oprava povrchu komunikací v Klatovech 2026 - Havlíčkova ulice</v>
      </c>
      <c r="F7" s="376"/>
      <c r="G7" s="376"/>
      <c r="H7" s="376"/>
      <c r="L7" s="22"/>
    </row>
    <row r="8" spans="1:46" s="2" customFormat="1" ht="12" customHeight="1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7" t="s">
        <v>922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35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9. 2. 2026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">
        <v>35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39</v>
      </c>
      <c r="F15" s="36"/>
      <c r="G15" s="36"/>
      <c r="H15" s="36"/>
      <c r="I15" s="107" t="s">
        <v>30</v>
      </c>
      <c r="J15" s="109" t="s">
        <v>35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9" t="str">
        <f>'Rekapitulace stavby'!E14</f>
        <v>Vyplň údaj</v>
      </c>
      <c r="F18" s="380"/>
      <c r="G18" s="380"/>
      <c r="H18" s="380"/>
      <c r="I18" s="107" t="s">
        <v>30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">
        <v>35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36</v>
      </c>
      <c r="F21" s="36"/>
      <c r="G21" s="36"/>
      <c r="H21" s="36"/>
      <c r="I21" s="107" t="s">
        <v>30</v>
      </c>
      <c r="J21" s="109" t="s">
        <v>35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39</v>
      </c>
      <c r="F24" s="36"/>
      <c r="G24" s="36"/>
      <c r="H24" s="36"/>
      <c r="I24" s="107" t="s">
        <v>30</v>
      </c>
      <c r="J24" s="109" t="s">
        <v>35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40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1" t="s">
        <v>35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42</v>
      </c>
      <c r="E30" s="36"/>
      <c r="F30" s="36"/>
      <c r="G30" s="36"/>
      <c r="H30" s="36"/>
      <c r="I30" s="36"/>
      <c r="J30" s="116">
        <f>ROUND(J84,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44</v>
      </c>
      <c r="G32" s="36"/>
      <c r="H32" s="36"/>
      <c r="I32" s="117" t="s">
        <v>43</v>
      </c>
      <c r="J32" s="117" t="s">
        <v>45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46</v>
      </c>
      <c r="E33" s="107" t="s">
        <v>47</v>
      </c>
      <c r="F33" s="119">
        <f>ROUND((SUM(BE84:BE113)),  2)</f>
        <v>0</v>
      </c>
      <c r="G33" s="36"/>
      <c r="H33" s="36"/>
      <c r="I33" s="120">
        <v>0.21</v>
      </c>
      <c r="J33" s="119">
        <f>ROUND(((SUM(BE84:BE113))*I33),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48</v>
      </c>
      <c r="F34" s="119">
        <f>ROUND((SUM(BF84:BF113)),  2)</f>
        <v>0</v>
      </c>
      <c r="G34" s="36"/>
      <c r="H34" s="36"/>
      <c r="I34" s="120">
        <v>0.12</v>
      </c>
      <c r="J34" s="119">
        <f>ROUND(((SUM(BF84:BF113))*I34),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49</v>
      </c>
      <c r="F35" s="119">
        <f>ROUND((SUM(BG84:BG113)),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50</v>
      </c>
      <c r="F36" s="119">
        <f>ROUND((SUM(BH84:BH113)),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51</v>
      </c>
      <c r="F37" s="119">
        <f>ROUND((SUM(BI84:BI113)),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52</v>
      </c>
      <c r="E39" s="123"/>
      <c r="F39" s="123"/>
      <c r="G39" s="124" t="s">
        <v>53</v>
      </c>
      <c r="H39" s="125" t="s">
        <v>54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101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2" t="str">
        <f>E7</f>
        <v>Oprava povrchu komunikací v Klatovech 2026 - Havlíčkova ulice</v>
      </c>
      <c r="F48" s="383"/>
      <c r="G48" s="383"/>
      <c r="H48" s="38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5" t="str">
        <f>E9</f>
        <v>SO101s - SANACE</v>
      </c>
      <c r="F50" s="384"/>
      <c r="G50" s="384"/>
      <c r="H50" s="38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Klatovy</v>
      </c>
      <c r="G52" s="38"/>
      <c r="H52" s="38"/>
      <c r="I52" s="31" t="s">
        <v>24</v>
      </c>
      <c r="J52" s="61" t="str">
        <f>IF(J12="","",J12)</f>
        <v>9. 2. 2026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26</v>
      </c>
      <c r="D54" s="38"/>
      <c r="E54" s="38"/>
      <c r="F54" s="29" t="str">
        <f>E15</f>
        <v xml:space="preserve"> </v>
      </c>
      <c r="G54" s="38"/>
      <c r="H54" s="38"/>
      <c r="I54" s="31" t="s">
        <v>34</v>
      </c>
      <c r="J54" s="34" t="str">
        <f>E21</f>
        <v>Projekce dopravní Filip,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102</v>
      </c>
      <c r="D57" s="133"/>
      <c r="E57" s="133"/>
      <c r="F57" s="133"/>
      <c r="G57" s="133"/>
      <c r="H57" s="133"/>
      <c r="I57" s="133"/>
      <c r="J57" s="134" t="s">
        <v>103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74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104</v>
      </c>
    </row>
    <row r="60" spans="1:47" s="9" customFormat="1" ht="24.95" customHeight="1">
      <c r="B60" s="136"/>
      <c r="C60" s="137"/>
      <c r="D60" s="138" t="s">
        <v>105</v>
      </c>
      <c r="E60" s="139"/>
      <c r="F60" s="139"/>
      <c r="G60" s="139"/>
      <c r="H60" s="139"/>
      <c r="I60" s="139"/>
      <c r="J60" s="140">
        <f>J85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106</v>
      </c>
      <c r="E61" s="145"/>
      <c r="F61" s="145"/>
      <c r="G61" s="145"/>
      <c r="H61" s="145"/>
      <c r="I61" s="145"/>
      <c r="J61" s="146">
        <f>J86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109</v>
      </c>
      <c r="E62" s="145"/>
      <c r="F62" s="145"/>
      <c r="G62" s="145"/>
      <c r="H62" s="145"/>
      <c r="I62" s="145"/>
      <c r="J62" s="146">
        <f>J103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112</v>
      </c>
      <c r="E63" s="145"/>
      <c r="F63" s="145"/>
      <c r="G63" s="145"/>
      <c r="H63" s="145"/>
      <c r="I63" s="145"/>
      <c r="J63" s="146">
        <f>J107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115</v>
      </c>
      <c r="E64" s="145"/>
      <c r="F64" s="145"/>
      <c r="G64" s="145"/>
      <c r="H64" s="145"/>
      <c r="I64" s="145"/>
      <c r="J64" s="146">
        <f>J111</f>
        <v>0</v>
      </c>
      <c r="K64" s="143"/>
      <c r="L64" s="147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120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82" t="str">
        <f>E7</f>
        <v>Oprava povrchu komunikací v Klatovech 2026 - Havlíčkova ulice</v>
      </c>
      <c r="F74" s="383"/>
      <c r="G74" s="383"/>
      <c r="H74" s="383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99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35" t="str">
        <f>E9</f>
        <v>SO101s - SANACE</v>
      </c>
      <c r="F76" s="384"/>
      <c r="G76" s="384"/>
      <c r="H76" s="384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22</v>
      </c>
      <c r="D78" s="38"/>
      <c r="E78" s="38"/>
      <c r="F78" s="29" t="str">
        <f>F12</f>
        <v>Klatovy</v>
      </c>
      <c r="G78" s="38"/>
      <c r="H78" s="38"/>
      <c r="I78" s="31" t="s">
        <v>24</v>
      </c>
      <c r="J78" s="61" t="str">
        <f>IF(J12="","",J12)</f>
        <v>9. 2. 2026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5.7" customHeight="1">
      <c r="A80" s="36"/>
      <c r="B80" s="37"/>
      <c r="C80" s="31" t="s">
        <v>26</v>
      </c>
      <c r="D80" s="38"/>
      <c r="E80" s="38"/>
      <c r="F80" s="29" t="str">
        <f>E15</f>
        <v xml:space="preserve"> </v>
      </c>
      <c r="G80" s="38"/>
      <c r="H80" s="38"/>
      <c r="I80" s="31" t="s">
        <v>34</v>
      </c>
      <c r="J80" s="34" t="str">
        <f>E21</f>
        <v>Projekce dopravní Filip, s.r.o.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32</v>
      </c>
      <c r="D81" s="38"/>
      <c r="E81" s="38"/>
      <c r="F81" s="29" t="str">
        <f>IF(E18="","",E18)</f>
        <v>Vyplň údaj</v>
      </c>
      <c r="G81" s="38"/>
      <c r="H81" s="38"/>
      <c r="I81" s="31" t="s">
        <v>38</v>
      </c>
      <c r="J81" s="34" t="str">
        <f>E24</f>
        <v xml:space="preserve"> 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48"/>
      <c r="B83" s="149"/>
      <c r="C83" s="150" t="s">
        <v>121</v>
      </c>
      <c r="D83" s="151" t="s">
        <v>61</v>
      </c>
      <c r="E83" s="151" t="s">
        <v>57</v>
      </c>
      <c r="F83" s="151" t="s">
        <v>58</v>
      </c>
      <c r="G83" s="151" t="s">
        <v>122</v>
      </c>
      <c r="H83" s="151" t="s">
        <v>123</v>
      </c>
      <c r="I83" s="151" t="s">
        <v>124</v>
      </c>
      <c r="J83" s="151" t="s">
        <v>103</v>
      </c>
      <c r="K83" s="152" t="s">
        <v>125</v>
      </c>
      <c r="L83" s="153"/>
      <c r="M83" s="70" t="s">
        <v>35</v>
      </c>
      <c r="N83" s="71" t="s">
        <v>46</v>
      </c>
      <c r="O83" s="71" t="s">
        <v>126</v>
      </c>
      <c r="P83" s="71" t="s">
        <v>127</v>
      </c>
      <c r="Q83" s="71" t="s">
        <v>128</v>
      </c>
      <c r="R83" s="71" t="s">
        <v>129</v>
      </c>
      <c r="S83" s="71" t="s">
        <v>130</v>
      </c>
      <c r="T83" s="72" t="s">
        <v>131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65" s="2" customFormat="1" ht="22.9" customHeight="1">
      <c r="A84" s="36"/>
      <c r="B84" s="37"/>
      <c r="C84" s="77" t="s">
        <v>132</v>
      </c>
      <c r="D84" s="38"/>
      <c r="E84" s="38"/>
      <c r="F84" s="38"/>
      <c r="G84" s="38"/>
      <c r="H84" s="38"/>
      <c r="I84" s="38"/>
      <c r="J84" s="154">
        <f>BK84</f>
        <v>0</v>
      </c>
      <c r="K84" s="38"/>
      <c r="L84" s="41"/>
      <c r="M84" s="73"/>
      <c r="N84" s="155"/>
      <c r="O84" s="74"/>
      <c r="P84" s="156">
        <f>P85</f>
        <v>0</v>
      </c>
      <c r="Q84" s="74"/>
      <c r="R84" s="156">
        <f>R85</f>
        <v>0.36014219999999997</v>
      </c>
      <c r="S84" s="74"/>
      <c r="T84" s="157">
        <f>T85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75</v>
      </c>
      <c r="AU84" s="19" t="s">
        <v>104</v>
      </c>
      <c r="BK84" s="158">
        <f>BK85</f>
        <v>0</v>
      </c>
    </row>
    <row r="85" spans="1:65" s="12" customFormat="1" ht="25.9" customHeight="1">
      <c r="B85" s="159"/>
      <c r="C85" s="160"/>
      <c r="D85" s="161" t="s">
        <v>75</v>
      </c>
      <c r="E85" s="162" t="s">
        <v>133</v>
      </c>
      <c r="F85" s="162" t="s">
        <v>134</v>
      </c>
      <c r="G85" s="160"/>
      <c r="H85" s="160"/>
      <c r="I85" s="163"/>
      <c r="J85" s="164">
        <f>BK85</f>
        <v>0</v>
      </c>
      <c r="K85" s="160"/>
      <c r="L85" s="165"/>
      <c r="M85" s="166"/>
      <c r="N85" s="167"/>
      <c r="O85" s="167"/>
      <c r="P85" s="168">
        <f>P86+P103+P107+P111</f>
        <v>0</v>
      </c>
      <c r="Q85" s="167"/>
      <c r="R85" s="168">
        <f>R86+R103+R107+R111</f>
        <v>0.36014219999999997</v>
      </c>
      <c r="S85" s="167"/>
      <c r="T85" s="169">
        <f>T86+T103+T107+T111</f>
        <v>0</v>
      </c>
      <c r="AR85" s="170" t="s">
        <v>84</v>
      </c>
      <c r="AT85" s="171" t="s">
        <v>75</v>
      </c>
      <c r="AU85" s="171" t="s">
        <v>76</v>
      </c>
      <c r="AY85" s="170" t="s">
        <v>135</v>
      </c>
      <c r="BK85" s="172">
        <f>BK86+BK103+BK107+BK111</f>
        <v>0</v>
      </c>
    </row>
    <row r="86" spans="1:65" s="12" customFormat="1" ht="22.9" customHeight="1">
      <c r="B86" s="159"/>
      <c r="C86" s="160"/>
      <c r="D86" s="161" t="s">
        <v>75</v>
      </c>
      <c r="E86" s="173" t="s">
        <v>84</v>
      </c>
      <c r="F86" s="173" t="s">
        <v>136</v>
      </c>
      <c r="G86" s="160"/>
      <c r="H86" s="160"/>
      <c r="I86" s="163"/>
      <c r="J86" s="174">
        <f>BK86</f>
        <v>0</v>
      </c>
      <c r="K86" s="160"/>
      <c r="L86" s="165"/>
      <c r="M86" s="166"/>
      <c r="N86" s="167"/>
      <c r="O86" s="167"/>
      <c r="P86" s="168">
        <f>SUM(P87:P102)</f>
        <v>0</v>
      </c>
      <c r="Q86" s="167"/>
      <c r="R86" s="168">
        <f>SUM(R87:R102)</f>
        <v>0</v>
      </c>
      <c r="S86" s="167"/>
      <c r="T86" s="169">
        <f>SUM(T87:T102)</f>
        <v>0</v>
      </c>
      <c r="AR86" s="170" t="s">
        <v>84</v>
      </c>
      <c r="AT86" s="171" t="s">
        <v>75</v>
      </c>
      <c r="AU86" s="171" t="s">
        <v>84</v>
      </c>
      <c r="AY86" s="170" t="s">
        <v>135</v>
      </c>
      <c r="BK86" s="172">
        <f>SUM(BK87:BK102)</f>
        <v>0</v>
      </c>
    </row>
    <row r="87" spans="1:65" s="2" customFormat="1" ht="21.75" customHeight="1">
      <c r="A87" s="36"/>
      <c r="B87" s="37"/>
      <c r="C87" s="175" t="s">
        <v>84</v>
      </c>
      <c r="D87" s="175" t="s">
        <v>137</v>
      </c>
      <c r="E87" s="176" t="s">
        <v>154</v>
      </c>
      <c r="F87" s="177" t="s">
        <v>155</v>
      </c>
      <c r="G87" s="178" t="s">
        <v>140</v>
      </c>
      <c r="H87" s="179">
        <v>208.98</v>
      </c>
      <c r="I87" s="180"/>
      <c r="J87" s="181">
        <f>ROUND(I87*H87,2)</f>
        <v>0</v>
      </c>
      <c r="K87" s="177" t="s">
        <v>141</v>
      </c>
      <c r="L87" s="41"/>
      <c r="M87" s="182" t="s">
        <v>35</v>
      </c>
      <c r="N87" s="183" t="s">
        <v>47</v>
      </c>
      <c r="O87" s="66"/>
      <c r="P87" s="184">
        <f>O87*H87</f>
        <v>0</v>
      </c>
      <c r="Q87" s="184">
        <v>0</v>
      </c>
      <c r="R87" s="184">
        <f>Q87*H87</f>
        <v>0</v>
      </c>
      <c r="S87" s="184">
        <v>0</v>
      </c>
      <c r="T87" s="185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6" t="s">
        <v>142</v>
      </c>
      <c r="AT87" s="186" t="s">
        <v>137</v>
      </c>
      <c r="AU87" s="186" t="s">
        <v>86</v>
      </c>
      <c r="AY87" s="19" t="s">
        <v>135</v>
      </c>
      <c r="BE87" s="187">
        <f>IF(N87="základní",J87,0)</f>
        <v>0</v>
      </c>
      <c r="BF87" s="187">
        <f>IF(N87="snížená",J87,0)</f>
        <v>0</v>
      </c>
      <c r="BG87" s="187">
        <f>IF(N87="zákl. přenesená",J87,0)</f>
        <v>0</v>
      </c>
      <c r="BH87" s="187">
        <f>IF(N87="sníž. přenesená",J87,0)</f>
        <v>0</v>
      </c>
      <c r="BI87" s="187">
        <f>IF(N87="nulová",J87,0)</f>
        <v>0</v>
      </c>
      <c r="BJ87" s="19" t="s">
        <v>84</v>
      </c>
      <c r="BK87" s="187">
        <f>ROUND(I87*H87,2)</f>
        <v>0</v>
      </c>
      <c r="BL87" s="19" t="s">
        <v>142</v>
      </c>
      <c r="BM87" s="186" t="s">
        <v>923</v>
      </c>
    </row>
    <row r="88" spans="1:65" s="2" customFormat="1" ht="11.25">
      <c r="A88" s="36"/>
      <c r="B88" s="37"/>
      <c r="C88" s="38"/>
      <c r="D88" s="188" t="s">
        <v>144</v>
      </c>
      <c r="E88" s="38"/>
      <c r="F88" s="189" t="s">
        <v>157</v>
      </c>
      <c r="G88" s="38"/>
      <c r="H88" s="38"/>
      <c r="I88" s="190"/>
      <c r="J88" s="38"/>
      <c r="K88" s="38"/>
      <c r="L88" s="41"/>
      <c r="M88" s="191"/>
      <c r="N88" s="192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144</v>
      </c>
      <c r="AU88" s="19" t="s">
        <v>86</v>
      </c>
    </row>
    <row r="89" spans="1:65" s="13" customFormat="1" ht="11.25">
      <c r="B89" s="193"/>
      <c r="C89" s="194"/>
      <c r="D89" s="195" t="s">
        <v>146</v>
      </c>
      <c r="E89" s="196" t="s">
        <v>35</v>
      </c>
      <c r="F89" s="197" t="s">
        <v>924</v>
      </c>
      <c r="G89" s="194"/>
      <c r="H89" s="198">
        <v>208.98</v>
      </c>
      <c r="I89" s="199"/>
      <c r="J89" s="194"/>
      <c r="K89" s="194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146</v>
      </c>
      <c r="AU89" s="204" t="s">
        <v>86</v>
      </c>
      <c r="AV89" s="13" t="s">
        <v>86</v>
      </c>
      <c r="AW89" s="13" t="s">
        <v>37</v>
      </c>
      <c r="AX89" s="13" t="s">
        <v>84</v>
      </c>
      <c r="AY89" s="204" t="s">
        <v>135</v>
      </c>
    </row>
    <row r="90" spans="1:65" s="2" customFormat="1" ht="37.9" customHeight="1">
      <c r="A90" s="36"/>
      <c r="B90" s="37"/>
      <c r="C90" s="175" t="s">
        <v>86</v>
      </c>
      <c r="D90" s="175" t="s">
        <v>137</v>
      </c>
      <c r="E90" s="176" t="s">
        <v>207</v>
      </c>
      <c r="F90" s="177" t="s">
        <v>208</v>
      </c>
      <c r="G90" s="178" t="s">
        <v>140</v>
      </c>
      <c r="H90" s="179">
        <v>208.98</v>
      </c>
      <c r="I90" s="180"/>
      <c r="J90" s="181">
        <f>ROUND(I90*H90,2)</f>
        <v>0</v>
      </c>
      <c r="K90" s="177" t="s">
        <v>141</v>
      </c>
      <c r="L90" s="41"/>
      <c r="M90" s="182" t="s">
        <v>35</v>
      </c>
      <c r="N90" s="183" t="s">
        <v>47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142</v>
      </c>
      <c r="AT90" s="186" t="s">
        <v>137</v>
      </c>
      <c r="AU90" s="186" t="s">
        <v>86</v>
      </c>
      <c r="AY90" s="19" t="s">
        <v>135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84</v>
      </c>
      <c r="BK90" s="187">
        <f>ROUND(I90*H90,2)</f>
        <v>0</v>
      </c>
      <c r="BL90" s="19" t="s">
        <v>142</v>
      </c>
      <c r="BM90" s="186" t="s">
        <v>925</v>
      </c>
    </row>
    <row r="91" spans="1:65" s="2" customFormat="1" ht="11.25">
      <c r="A91" s="36"/>
      <c r="B91" s="37"/>
      <c r="C91" s="38"/>
      <c r="D91" s="188" t="s">
        <v>144</v>
      </c>
      <c r="E91" s="38"/>
      <c r="F91" s="189" t="s">
        <v>210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144</v>
      </c>
      <c r="AU91" s="19" t="s">
        <v>86</v>
      </c>
    </row>
    <row r="92" spans="1:65" s="2" customFormat="1" ht="19.5">
      <c r="A92" s="36"/>
      <c r="B92" s="37"/>
      <c r="C92" s="38"/>
      <c r="D92" s="195" t="s">
        <v>211</v>
      </c>
      <c r="E92" s="38"/>
      <c r="F92" s="226" t="s">
        <v>212</v>
      </c>
      <c r="G92" s="38"/>
      <c r="H92" s="38"/>
      <c r="I92" s="190"/>
      <c r="J92" s="38"/>
      <c r="K92" s="38"/>
      <c r="L92" s="41"/>
      <c r="M92" s="191"/>
      <c r="N92" s="192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211</v>
      </c>
      <c r="AU92" s="19" t="s">
        <v>86</v>
      </c>
    </row>
    <row r="93" spans="1:65" s="13" customFormat="1" ht="11.25">
      <c r="B93" s="193"/>
      <c r="C93" s="194"/>
      <c r="D93" s="195" t="s">
        <v>146</v>
      </c>
      <c r="E93" s="196" t="s">
        <v>35</v>
      </c>
      <c r="F93" s="197" t="s">
        <v>924</v>
      </c>
      <c r="G93" s="194"/>
      <c r="H93" s="198">
        <v>208.98</v>
      </c>
      <c r="I93" s="199"/>
      <c r="J93" s="194"/>
      <c r="K93" s="194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146</v>
      </c>
      <c r="AU93" s="204" t="s">
        <v>86</v>
      </c>
      <c r="AV93" s="13" t="s">
        <v>86</v>
      </c>
      <c r="AW93" s="13" t="s">
        <v>37</v>
      </c>
      <c r="AX93" s="13" t="s">
        <v>76</v>
      </c>
      <c r="AY93" s="204" t="s">
        <v>135</v>
      </c>
    </row>
    <row r="94" spans="1:65" s="14" customFormat="1" ht="11.25">
      <c r="B94" s="205"/>
      <c r="C94" s="206"/>
      <c r="D94" s="195" t="s">
        <v>146</v>
      </c>
      <c r="E94" s="207" t="s">
        <v>35</v>
      </c>
      <c r="F94" s="208" t="s">
        <v>161</v>
      </c>
      <c r="G94" s="206"/>
      <c r="H94" s="209">
        <v>208.98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146</v>
      </c>
      <c r="AU94" s="215" t="s">
        <v>86</v>
      </c>
      <c r="AV94" s="14" t="s">
        <v>142</v>
      </c>
      <c r="AW94" s="14" t="s">
        <v>37</v>
      </c>
      <c r="AX94" s="14" t="s">
        <v>84</v>
      </c>
      <c r="AY94" s="215" t="s">
        <v>135</v>
      </c>
    </row>
    <row r="95" spans="1:65" s="2" customFormat="1" ht="24.2" customHeight="1">
      <c r="A95" s="36"/>
      <c r="B95" s="37"/>
      <c r="C95" s="175" t="s">
        <v>153</v>
      </c>
      <c r="D95" s="175" t="s">
        <v>137</v>
      </c>
      <c r="E95" s="176" t="s">
        <v>222</v>
      </c>
      <c r="F95" s="177" t="s">
        <v>223</v>
      </c>
      <c r="G95" s="178" t="s">
        <v>224</v>
      </c>
      <c r="H95" s="179">
        <v>376.16399999999999</v>
      </c>
      <c r="I95" s="180"/>
      <c r="J95" s="181">
        <f>ROUND(I95*H95,2)</f>
        <v>0</v>
      </c>
      <c r="K95" s="177" t="s">
        <v>141</v>
      </c>
      <c r="L95" s="41"/>
      <c r="M95" s="182" t="s">
        <v>35</v>
      </c>
      <c r="N95" s="183" t="s">
        <v>47</v>
      </c>
      <c r="O95" s="66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142</v>
      </c>
      <c r="AT95" s="186" t="s">
        <v>137</v>
      </c>
      <c r="AU95" s="186" t="s">
        <v>86</v>
      </c>
      <c r="AY95" s="19" t="s">
        <v>135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84</v>
      </c>
      <c r="BK95" s="187">
        <f>ROUND(I95*H95,2)</f>
        <v>0</v>
      </c>
      <c r="BL95" s="19" t="s">
        <v>142</v>
      </c>
      <c r="BM95" s="186" t="s">
        <v>926</v>
      </c>
    </row>
    <row r="96" spans="1:65" s="2" customFormat="1" ht="11.25">
      <c r="A96" s="36"/>
      <c r="B96" s="37"/>
      <c r="C96" s="38"/>
      <c r="D96" s="188" t="s">
        <v>144</v>
      </c>
      <c r="E96" s="38"/>
      <c r="F96" s="189" t="s">
        <v>226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144</v>
      </c>
      <c r="AU96" s="19" t="s">
        <v>86</v>
      </c>
    </row>
    <row r="97" spans="1:65" s="13" customFormat="1" ht="11.25">
      <c r="B97" s="193"/>
      <c r="C97" s="194"/>
      <c r="D97" s="195" t="s">
        <v>146</v>
      </c>
      <c r="E97" s="196" t="s">
        <v>35</v>
      </c>
      <c r="F97" s="197" t="s">
        <v>924</v>
      </c>
      <c r="G97" s="194"/>
      <c r="H97" s="198">
        <v>208.98</v>
      </c>
      <c r="I97" s="199"/>
      <c r="J97" s="194"/>
      <c r="K97" s="194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146</v>
      </c>
      <c r="AU97" s="204" t="s">
        <v>86</v>
      </c>
      <c r="AV97" s="13" t="s">
        <v>86</v>
      </c>
      <c r="AW97" s="13" t="s">
        <v>37</v>
      </c>
      <c r="AX97" s="13" t="s">
        <v>76</v>
      </c>
      <c r="AY97" s="204" t="s">
        <v>135</v>
      </c>
    </row>
    <row r="98" spans="1:65" s="14" customFormat="1" ht="11.25">
      <c r="B98" s="205"/>
      <c r="C98" s="206"/>
      <c r="D98" s="195" t="s">
        <v>146</v>
      </c>
      <c r="E98" s="207" t="s">
        <v>35</v>
      </c>
      <c r="F98" s="208" t="s">
        <v>161</v>
      </c>
      <c r="G98" s="206"/>
      <c r="H98" s="209">
        <v>208.98</v>
      </c>
      <c r="I98" s="210"/>
      <c r="J98" s="206"/>
      <c r="K98" s="206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146</v>
      </c>
      <c r="AU98" s="215" t="s">
        <v>86</v>
      </c>
      <c r="AV98" s="14" t="s">
        <v>142</v>
      </c>
      <c r="AW98" s="14" t="s">
        <v>37</v>
      </c>
      <c r="AX98" s="14" t="s">
        <v>76</v>
      </c>
      <c r="AY98" s="215" t="s">
        <v>135</v>
      </c>
    </row>
    <row r="99" spans="1:65" s="13" customFormat="1" ht="11.25">
      <c r="B99" s="193"/>
      <c r="C99" s="194"/>
      <c r="D99" s="195" t="s">
        <v>146</v>
      </c>
      <c r="E99" s="196" t="s">
        <v>35</v>
      </c>
      <c r="F99" s="197" t="s">
        <v>927</v>
      </c>
      <c r="G99" s="194"/>
      <c r="H99" s="198">
        <v>376.16399999999999</v>
      </c>
      <c r="I99" s="199"/>
      <c r="J99" s="194"/>
      <c r="K99" s="194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146</v>
      </c>
      <c r="AU99" s="204" t="s">
        <v>86</v>
      </c>
      <c r="AV99" s="13" t="s">
        <v>86</v>
      </c>
      <c r="AW99" s="13" t="s">
        <v>37</v>
      </c>
      <c r="AX99" s="13" t="s">
        <v>84</v>
      </c>
      <c r="AY99" s="204" t="s">
        <v>135</v>
      </c>
    </row>
    <row r="100" spans="1:65" s="2" customFormat="1" ht="21.75" customHeight="1">
      <c r="A100" s="36"/>
      <c r="B100" s="37"/>
      <c r="C100" s="175" t="s">
        <v>142</v>
      </c>
      <c r="D100" s="175" t="s">
        <v>137</v>
      </c>
      <c r="E100" s="176" t="s">
        <v>284</v>
      </c>
      <c r="F100" s="177" t="s">
        <v>285</v>
      </c>
      <c r="G100" s="178" t="s">
        <v>183</v>
      </c>
      <c r="H100" s="179">
        <v>696.6</v>
      </c>
      <c r="I100" s="180"/>
      <c r="J100" s="181">
        <f>ROUND(I100*H100,2)</f>
        <v>0</v>
      </c>
      <c r="K100" s="177" t="s">
        <v>141</v>
      </c>
      <c r="L100" s="41"/>
      <c r="M100" s="182" t="s">
        <v>35</v>
      </c>
      <c r="N100" s="183" t="s">
        <v>47</v>
      </c>
      <c r="O100" s="66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142</v>
      </c>
      <c r="AT100" s="186" t="s">
        <v>137</v>
      </c>
      <c r="AU100" s="186" t="s">
        <v>86</v>
      </c>
      <c r="AY100" s="19" t="s">
        <v>135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84</v>
      </c>
      <c r="BK100" s="187">
        <f>ROUND(I100*H100,2)</f>
        <v>0</v>
      </c>
      <c r="BL100" s="19" t="s">
        <v>142</v>
      </c>
      <c r="BM100" s="186" t="s">
        <v>928</v>
      </c>
    </row>
    <row r="101" spans="1:65" s="2" customFormat="1" ht="11.25">
      <c r="A101" s="36"/>
      <c r="B101" s="37"/>
      <c r="C101" s="38"/>
      <c r="D101" s="188" t="s">
        <v>144</v>
      </c>
      <c r="E101" s="38"/>
      <c r="F101" s="189" t="s">
        <v>287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144</v>
      </c>
      <c r="AU101" s="19" t="s">
        <v>86</v>
      </c>
    </row>
    <row r="102" spans="1:65" s="13" customFormat="1" ht="11.25">
      <c r="B102" s="193"/>
      <c r="C102" s="194"/>
      <c r="D102" s="195" t="s">
        <v>146</v>
      </c>
      <c r="E102" s="196" t="s">
        <v>35</v>
      </c>
      <c r="F102" s="197" t="s">
        <v>929</v>
      </c>
      <c r="G102" s="194"/>
      <c r="H102" s="198">
        <v>696.6</v>
      </c>
      <c r="I102" s="199"/>
      <c r="J102" s="194"/>
      <c r="K102" s="194"/>
      <c r="L102" s="200"/>
      <c r="M102" s="201"/>
      <c r="N102" s="202"/>
      <c r="O102" s="202"/>
      <c r="P102" s="202"/>
      <c r="Q102" s="202"/>
      <c r="R102" s="202"/>
      <c r="S102" s="202"/>
      <c r="T102" s="203"/>
      <c r="AT102" s="204" t="s">
        <v>146</v>
      </c>
      <c r="AU102" s="204" t="s">
        <v>86</v>
      </c>
      <c r="AV102" s="13" t="s">
        <v>86</v>
      </c>
      <c r="AW102" s="13" t="s">
        <v>37</v>
      </c>
      <c r="AX102" s="13" t="s">
        <v>84</v>
      </c>
      <c r="AY102" s="204" t="s">
        <v>135</v>
      </c>
    </row>
    <row r="103" spans="1:65" s="12" customFormat="1" ht="22.9" customHeight="1">
      <c r="B103" s="159"/>
      <c r="C103" s="160"/>
      <c r="D103" s="161" t="s">
        <v>75</v>
      </c>
      <c r="E103" s="173" t="s">
        <v>167</v>
      </c>
      <c r="F103" s="173" t="s">
        <v>356</v>
      </c>
      <c r="G103" s="160"/>
      <c r="H103" s="160"/>
      <c r="I103" s="163"/>
      <c r="J103" s="174">
        <f>BK103</f>
        <v>0</v>
      </c>
      <c r="K103" s="160"/>
      <c r="L103" s="165"/>
      <c r="M103" s="166"/>
      <c r="N103" s="167"/>
      <c r="O103" s="167"/>
      <c r="P103" s="168">
        <f>SUM(P104:P106)</f>
        <v>0</v>
      </c>
      <c r="Q103" s="167"/>
      <c r="R103" s="168">
        <f>SUM(R104:R106)</f>
        <v>0</v>
      </c>
      <c r="S103" s="167"/>
      <c r="T103" s="169">
        <f>SUM(T104:T106)</f>
        <v>0</v>
      </c>
      <c r="AR103" s="170" t="s">
        <v>84</v>
      </c>
      <c r="AT103" s="171" t="s">
        <v>75</v>
      </c>
      <c r="AU103" s="171" t="s">
        <v>84</v>
      </c>
      <c r="AY103" s="170" t="s">
        <v>135</v>
      </c>
      <c r="BK103" s="172">
        <f>SUM(BK104:BK106)</f>
        <v>0</v>
      </c>
    </row>
    <row r="104" spans="1:65" s="2" customFormat="1" ht="24.2" customHeight="1">
      <c r="A104" s="36"/>
      <c r="B104" s="37"/>
      <c r="C104" s="175" t="s">
        <v>167</v>
      </c>
      <c r="D104" s="175" t="s">
        <v>137</v>
      </c>
      <c r="E104" s="176" t="s">
        <v>930</v>
      </c>
      <c r="F104" s="177" t="s">
        <v>931</v>
      </c>
      <c r="G104" s="178" t="s">
        <v>183</v>
      </c>
      <c r="H104" s="179">
        <v>1393.2</v>
      </c>
      <c r="I104" s="180"/>
      <c r="J104" s="181">
        <f>ROUND(I104*H104,2)</f>
        <v>0</v>
      </c>
      <c r="K104" s="177" t="s">
        <v>141</v>
      </c>
      <c r="L104" s="41"/>
      <c r="M104" s="182" t="s">
        <v>35</v>
      </c>
      <c r="N104" s="183" t="s">
        <v>47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142</v>
      </c>
      <c r="AT104" s="186" t="s">
        <v>137</v>
      </c>
      <c r="AU104" s="186" t="s">
        <v>86</v>
      </c>
      <c r="AY104" s="19" t="s">
        <v>135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84</v>
      </c>
      <c r="BK104" s="187">
        <f>ROUND(I104*H104,2)</f>
        <v>0</v>
      </c>
      <c r="BL104" s="19" t="s">
        <v>142</v>
      </c>
      <c r="BM104" s="186" t="s">
        <v>932</v>
      </c>
    </row>
    <row r="105" spans="1:65" s="2" customFormat="1" ht="11.25">
      <c r="A105" s="36"/>
      <c r="B105" s="37"/>
      <c r="C105" s="38"/>
      <c r="D105" s="188" t="s">
        <v>144</v>
      </c>
      <c r="E105" s="38"/>
      <c r="F105" s="189" t="s">
        <v>933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144</v>
      </c>
      <c r="AU105" s="19" t="s">
        <v>86</v>
      </c>
    </row>
    <row r="106" spans="1:65" s="13" customFormat="1" ht="11.25">
      <c r="B106" s="193"/>
      <c r="C106" s="194"/>
      <c r="D106" s="195" t="s">
        <v>146</v>
      </c>
      <c r="E106" s="196" t="s">
        <v>35</v>
      </c>
      <c r="F106" s="197" t="s">
        <v>934</v>
      </c>
      <c r="G106" s="194"/>
      <c r="H106" s="198">
        <v>1393.2</v>
      </c>
      <c r="I106" s="199"/>
      <c r="J106" s="194"/>
      <c r="K106" s="194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146</v>
      </c>
      <c r="AU106" s="204" t="s">
        <v>86</v>
      </c>
      <c r="AV106" s="13" t="s">
        <v>86</v>
      </c>
      <c r="AW106" s="13" t="s">
        <v>37</v>
      </c>
      <c r="AX106" s="13" t="s">
        <v>84</v>
      </c>
      <c r="AY106" s="204" t="s">
        <v>135</v>
      </c>
    </row>
    <row r="107" spans="1:65" s="12" customFormat="1" ht="22.9" customHeight="1">
      <c r="B107" s="159"/>
      <c r="C107" s="160"/>
      <c r="D107" s="161" t="s">
        <v>75</v>
      </c>
      <c r="E107" s="173" t="s">
        <v>193</v>
      </c>
      <c r="F107" s="173" t="s">
        <v>594</v>
      </c>
      <c r="G107" s="160"/>
      <c r="H107" s="160"/>
      <c r="I107" s="163"/>
      <c r="J107" s="174">
        <f>BK107</f>
        <v>0</v>
      </c>
      <c r="K107" s="160"/>
      <c r="L107" s="165"/>
      <c r="M107" s="166"/>
      <c r="N107" s="167"/>
      <c r="O107" s="167"/>
      <c r="P107" s="168">
        <f>SUM(P108:P110)</f>
        <v>0</v>
      </c>
      <c r="Q107" s="167"/>
      <c r="R107" s="168">
        <f>SUM(R108:R110)</f>
        <v>0.36014219999999997</v>
      </c>
      <c r="S107" s="167"/>
      <c r="T107" s="169">
        <f>SUM(T108:T110)</f>
        <v>0</v>
      </c>
      <c r="AR107" s="170" t="s">
        <v>84</v>
      </c>
      <c r="AT107" s="171" t="s">
        <v>75</v>
      </c>
      <c r="AU107" s="171" t="s">
        <v>84</v>
      </c>
      <c r="AY107" s="170" t="s">
        <v>135</v>
      </c>
      <c r="BK107" s="172">
        <f>SUM(BK108:BK110)</f>
        <v>0</v>
      </c>
    </row>
    <row r="108" spans="1:65" s="2" customFormat="1" ht="16.5" customHeight="1">
      <c r="A108" s="36"/>
      <c r="B108" s="37"/>
      <c r="C108" s="175" t="s">
        <v>173</v>
      </c>
      <c r="D108" s="175" t="s">
        <v>137</v>
      </c>
      <c r="E108" s="176" t="s">
        <v>935</v>
      </c>
      <c r="F108" s="177" t="s">
        <v>936</v>
      </c>
      <c r="G108" s="178" t="s">
        <v>183</v>
      </c>
      <c r="H108" s="179">
        <v>766.26</v>
      </c>
      <c r="I108" s="180"/>
      <c r="J108" s="181">
        <f>ROUND(I108*H108,2)</f>
        <v>0</v>
      </c>
      <c r="K108" s="177" t="s">
        <v>141</v>
      </c>
      <c r="L108" s="41"/>
      <c r="M108" s="182" t="s">
        <v>35</v>
      </c>
      <c r="N108" s="183" t="s">
        <v>47</v>
      </c>
      <c r="O108" s="66"/>
      <c r="P108" s="184">
        <f>O108*H108</f>
        <v>0</v>
      </c>
      <c r="Q108" s="184">
        <v>4.6999999999999999E-4</v>
      </c>
      <c r="R108" s="184">
        <f>Q108*H108</f>
        <v>0.36014219999999997</v>
      </c>
      <c r="S108" s="184">
        <v>0</v>
      </c>
      <c r="T108" s="185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142</v>
      </c>
      <c r="AT108" s="186" t="s">
        <v>137</v>
      </c>
      <c r="AU108" s="186" t="s">
        <v>86</v>
      </c>
      <c r="AY108" s="19" t="s">
        <v>135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19" t="s">
        <v>84</v>
      </c>
      <c r="BK108" s="187">
        <f>ROUND(I108*H108,2)</f>
        <v>0</v>
      </c>
      <c r="BL108" s="19" t="s">
        <v>142</v>
      </c>
      <c r="BM108" s="186" t="s">
        <v>937</v>
      </c>
    </row>
    <row r="109" spans="1:65" s="2" customFormat="1" ht="11.25">
      <c r="A109" s="36"/>
      <c r="B109" s="37"/>
      <c r="C109" s="38"/>
      <c r="D109" s="188" t="s">
        <v>144</v>
      </c>
      <c r="E109" s="38"/>
      <c r="F109" s="189" t="s">
        <v>938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144</v>
      </c>
      <c r="AU109" s="19" t="s">
        <v>86</v>
      </c>
    </row>
    <row r="110" spans="1:65" s="13" customFormat="1" ht="11.25">
      <c r="B110" s="193"/>
      <c r="C110" s="194"/>
      <c r="D110" s="195" t="s">
        <v>146</v>
      </c>
      <c r="E110" s="196" t="s">
        <v>35</v>
      </c>
      <c r="F110" s="197" t="s">
        <v>939</v>
      </c>
      <c r="G110" s="194"/>
      <c r="H110" s="198">
        <v>766.26</v>
      </c>
      <c r="I110" s="199"/>
      <c r="J110" s="194"/>
      <c r="K110" s="194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146</v>
      </c>
      <c r="AU110" s="204" t="s">
        <v>86</v>
      </c>
      <c r="AV110" s="13" t="s">
        <v>86</v>
      </c>
      <c r="AW110" s="13" t="s">
        <v>37</v>
      </c>
      <c r="AX110" s="13" t="s">
        <v>84</v>
      </c>
      <c r="AY110" s="204" t="s">
        <v>135</v>
      </c>
    </row>
    <row r="111" spans="1:65" s="12" customFormat="1" ht="22.9" customHeight="1">
      <c r="B111" s="159"/>
      <c r="C111" s="160"/>
      <c r="D111" s="161" t="s">
        <v>75</v>
      </c>
      <c r="E111" s="173" t="s">
        <v>866</v>
      </c>
      <c r="F111" s="173" t="s">
        <v>867</v>
      </c>
      <c r="G111" s="160"/>
      <c r="H111" s="160"/>
      <c r="I111" s="163"/>
      <c r="J111" s="174">
        <f>BK111</f>
        <v>0</v>
      </c>
      <c r="K111" s="160"/>
      <c r="L111" s="165"/>
      <c r="M111" s="166"/>
      <c r="N111" s="167"/>
      <c r="O111" s="167"/>
      <c r="P111" s="168">
        <f>SUM(P112:P113)</f>
        <v>0</v>
      </c>
      <c r="Q111" s="167"/>
      <c r="R111" s="168">
        <f>SUM(R112:R113)</f>
        <v>0</v>
      </c>
      <c r="S111" s="167"/>
      <c r="T111" s="169">
        <f>SUM(T112:T113)</f>
        <v>0</v>
      </c>
      <c r="AR111" s="170" t="s">
        <v>84</v>
      </c>
      <c r="AT111" s="171" t="s">
        <v>75</v>
      </c>
      <c r="AU111" s="171" t="s">
        <v>84</v>
      </c>
      <c r="AY111" s="170" t="s">
        <v>135</v>
      </c>
      <c r="BK111" s="172">
        <f>SUM(BK112:BK113)</f>
        <v>0</v>
      </c>
    </row>
    <row r="112" spans="1:65" s="2" customFormat="1" ht="24.2" customHeight="1">
      <c r="A112" s="36"/>
      <c r="B112" s="37"/>
      <c r="C112" s="175" t="s">
        <v>180</v>
      </c>
      <c r="D112" s="175" t="s">
        <v>137</v>
      </c>
      <c r="E112" s="176" t="s">
        <v>940</v>
      </c>
      <c r="F112" s="177" t="s">
        <v>941</v>
      </c>
      <c r="G112" s="178" t="s">
        <v>224</v>
      </c>
      <c r="H112" s="179">
        <v>0.36</v>
      </c>
      <c r="I112" s="180"/>
      <c r="J112" s="181">
        <f>ROUND(I112*H112,2)</f>
        <v>0</v>
      </c>
      <c r="K112" s="177" t="s">
        <v>141</v>
      </c>
      <c r="L112" s="41"/>
      <c r="M112" s="182" t="s">
        <v>35</v>
      </c>
      <c r="N112" s="183" t="s">
        <v>47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142</v>
      </c>
      <c r="AT112" s="186" t="s">
        <v>137</v>
      </c>
      <c r="AU112" s="186" t="s">
        <v>86</v>
      </c>
      <c r="AY112" s="19" t="s">
        <v>135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84</v>
      </c>
      <c r="BK112" s="187">
        <f>ROUND(I112*H112,2)</f>
        <v>0</v>
      </c>
      <c r="BL112" s="19" t="s">
        <v>142</v>
      </c>
      <c r="BM112" s="186" t="s">
        <v>942</v>
      </c>
    </row>
    <row r="113" spans="1:47" s="2" customFormat="1" ht="11.25">
      <c r="A113" s="36"/>
      <c r="B113" s="37"/>
      <c r="C113" s="38"/>
      <c r="D113" s="188" t="s">
        <v>144</v>
      </c>
      <c r="E113" s="38"/>
      <c r="F113" s="189" t="s">
        <v>943</v>
      </c>
      <c r="G113" s="38"/>
      <c r="H113" s="38"/>
      <c r="I113" s="190"/>
      <c r="J113" s="38"/>
      <c r="K113" s="38"/>
      <c r="L113" s="41"/>
      <c r="M113" s="240"/>
      <c r="N113" s="241"/>
      <c r="O113" s="242"/>
      <c r="P113" s="242"/>
      <c r="Q113" s="242"/>
      <c r="R113" s="242"/>
      <c r="S113" s="242"/>
      <c r="T113" s="243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144</v>
      </c>
      <c r="AU113" s="19" t="s">
        <v>86</v>
      </c>
    </row>
    <row r="114" spans="1:47" s="2" customFormat="1" ht="6.95" customHeight="1">
      <c r="A114" s="36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1"/>
      <c r="M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</sheetData>
  <sheetProtection algorithmName="SHA-512" hashValue="vJOFQwKHGfSgWHBuv6fwjjgEyGZrLRomZwlXn8km/eRLgXMhabvXmsIfhRPBqtI6XQU2/WmjzEMMk7SDTua4nA==" saltValue="V+YO7Pqu1GIZcHgxg41NXyAuuziRZLNKzXa4VWI/MU4OzNremQ/3LfBphCBRFpOfDcW7+szNbTESdymTIEWe4g==" spinCount="100000" sheet="1" objects="1" scenarios="1" formatColumns="0" formatRows="0" autoFilter="0"/>
  <autoFilter ref="C83:K113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/>
    <hyperlink ref="F91" r:id="rId2"/>
    <hyperlink ref="F96" r:id="rId3"/>
    <hyperlink ref="F101" r:id="rId4"/>
    <hyperlink ref="F105" r:id="rId5"/>
    <hyperlink ref="F109" r:id="rId6"/>
    <hyperlink ref="F113" r:id="rId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AT2" s="19" t="s">
        <v>93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5" t="str">
        <f>'Rekapitulace stavby'!K6</f>
        <v>Oprava povrchu komunikací v Klatovech 2026 - Havlíčkova ulice</v>
      </c>
      <c r="F7" s="376"/>
      <c r="G7" s="376"/>
      <c r="H7" s="376"/>
      <c r="L7" s="22"/>
    </row>
    <row r="8" spans="1:46" s="2" customFormat="1" ht="12" customHeight="1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7" t="s">
        <v>944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35</v>
      </c>
      <c r="G11" s="36"/>
      <c r="H11" s="36"/>
      <c r="I11" s="107" t="s">
        <v>20</v>
      </c>
      <c r="J11" s="109" t="s">
        <v>35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39</v>
      </c>
      <c r="G12" s="36"/>
      <c r="H12" s="36"/>
      <c r="I12" s="107" t="s">
        <v>24</v>
      </c>
      <c r="J12" s="110" t="str">
        <f>'Rekapitulace stavby'!AN8</f>
        <v>9. 2. 2026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tr">
        <f>IF('Rekapitulace stavby'!AN10="","",'Rekapitulace stavby'!AN10)</f>
        <v>00255661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 xml:space="preserve"> město Klatovy </v>
      </c>
      <c r="F15" s="36"/>
      <c r="G15" s="36"/>
      <c r="H15" s="36"/>
      <c r="I15" s="107" t="s">
        <v>30</v>
      </c>
      <c r="J15" s="109" t="str">
        <f>IF('Rekapitulace stavby'!AN11="","",'Rekapitulace stavby'!AN11)</f>
        <v>CZ00255661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9" t="str">
        <f>'Rekapitulace stavby'!E14</f>
        <v>Vyplň údaj</v>
      </c>
      <c r="F18" s="380"/>
      <c r="G18" s="380"/>
      <c r="H18" s="380"/>
      <c r="I18" s="107" t="s">
        <v>30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>Projekce dopravní Filip, s.r.o.</v>
      </c>
      <c r="F21" s="36"/>
      <c r="G21" s="36"/>
      <c r="H21" s="36"/>
      <c r="I21" s="107" t="s">
        <v>30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30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40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1" t="s">
        <v>35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42</v>
      </c>
      <c r="E30" s="36"/>
      <c r="F30" s="36"/>
      <c r="G30" s="36"/>
      <c r="H30" s="36"/>
      <c r="I30" s="36"/>
      <c r="J30" s="116">
        <f>ROUND(J95,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44</v>
      </c>
      <c r="G32" s="36"/>
      <c r="H32" s="36"/>
      <c r="I32" s="117" t="s">
        <v>43</v>
      </c>
      <c r="J32" s="117" t="s">
        <v>45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46</v>
      </c>
      <c r="E33" s="107" t="s">
        <v>47</v>
      </c>
      <c r="F33" s="119">
        <f>ROUND((SUM(BE95:BE171)),  2)</f>
        <v>0</v>
      </c>
      <c r="G33" s="36"/>
      <c r="H33" s="36"/>
      <c r="I33" s="120">
        <v>0.21</v>
      </c>
      <c r="J33" s="119">
        <f>ROUND(((SUM(BE95:BE171))*I33),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48</v>
      </c>
      <c r="F34" s="119">
        <f>ROUND((SUM(BF95:BF171)),  2)</f>
        <v>0</v>
      </c>
      <c r="G34" s="36"/>
      <c r="H34" s="36"/>
      <c r="I34" s="120">
        <v>0.12</v>
      </c>
      <c r="J34" s="119">
        <f>ROUND(((SUM(BF95:BF171))*I34),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49</v>
      </c>
      <c r="F35" s="119">
        <f>ROUND((SUM(BG95:BG171)),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50</v>
      </c>
      <c r="F36" s="119">
        <f>ROUND((SUM(BH95:BH171)),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51</v>
      </c>
      <c r="F37" s="119">
        <f>ROUND((SUM(BI95:BI171)),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52</v>
      </c>
      <c r="E39" s="123"/>
      <c r="F39" s="123"/>
      <c r="G39" s="124" t="s">
        <v>53</v>
      </c>
      <c r="H39" s="125" t="s">
        <v>54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101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2" t="str">
        <f>E7</f>
        <v>Oprava povrchu komunikací v Klatovech 2026 - Havlíčkova ulice</v>
      </c>
      <c r="F48" s="383"/>
      <c r="G48" s="383"/>
      <c r="H48" s="38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5" t="str">
        <f>E9</f>
        <v>SO401 - VEŘEJNÉ OSVĚTLENÍ</v>
      </c>
      <c r="F50" s="384"/>
      <c r="G50" s="384"/>
      <c r="H50" s="38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 xml:space="preserve"> </v>
      </c>
      <c r="G52" s="38"/>
      <c r="H52" s="38"/>
      <c r="I52" s="31" t="s">
        <v>24</v>
      </c>
      <c r="J52" s="61" t="str">
        <f>IF(J12="","",J12)</f>
        <v>9. 2. 2026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26</v>
      </c>
      <c r="D54" s="38"/>
      <c r="E54" s="38"/>
      <c r="F54" s="29" t="str">
        <f>E15</f>
        <v xml:space="preserve"> město Klatovy </v>
      </c>
      <c r="G54" s="38"/>
      <c r="H54" s="38"/>
      <c r="I54" s="31" t="s">
        <v>34</v>
      </c>
      <c r="J54" s="34" t="str">
        <f>E21</f>
        <v>Projekce dopravní Filip,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102</v>
      </c>
      <c r="D57" s="133"/>
      <c r="E57" s="133"/>
      <c r="F57" s="133"/>
      <c r="G57" s="133"/>
      <c r="H57" s="133"/>
      <c r="I57" s="133"/>
      <c r="J57" s="134" t="s">
        <v>103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74</v>
      </c>
      <c r="D59" s="38"/>
      <c r="E59" s="38"/>
      <c r="F59" s="38"/>
      <c r="G59" s="38"/>
      <c r="H59" s="38"/>
      <c r="I59" s="38"/>
      <c r="J59" s="79">
        <f>J95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104</v>
      </c>
    </row>
    <row r="60" spans="1:47" s="9" customFormat="1" ht="24.95" customHeight="1">
      <c r="B60" s="136"/>
      <c r="C60" s="137"/>
      <c r="D60" s="138" t="s">
        <v>945</v>
      </c>
      <c r="E60" s="139"/>
      <c r="F60" s="139"/>
      <c r="G60" s="139"/>
      <c r="H60" s="139"/>
      <c r="I60" s="139"/>
      <c r="J60" s="140">
        <f>J96</f>
        <v>0</v>
      </c>
      <c r="K60" s="137"/>
      <c r="L60" s="141"/>
    </row>
    <row r="61" spans="1:47" s="9" customFormat="1" ht="24.95" customHeight="1">
      <c r="B61" s="136"/>
      <c r="C61" s="137"/>
      <c r="D61" s="138" t="s">
        <v>946</v>
      </c>
      <c r="E61" s="139"/>
      <c r="F61" s="139"/>
      <c r="G61" s="139"/>
      <c r="H61" s="139"/>
      <c r="I61" s="139"/>
      <c r="J61" s="140">
        <f>J99</f>
        <v>0</v>
      </c>
      <c r="K61" s="137"/>
      <c r="L61" s="141"/>
    </row>
    <row r="62" spans="1:47" s="9" customFormat="1" ht="24.95" customHeight="1">
      <c r="B62" s="136"/>
      <c r="C62" s="137"/>
      <c r="D62" s="138" t="s">
        <v>947</v>
      </c>
      <c r="E62" s="139"/>
      <c r="F62" s="139"/>
      <c r="G62" s="139"/>
      <c r="H62" s="139"/>
      <c r="I62" s="139"/>
      <c r="J62" s="140">
        <f>J102</f>
        <v>0</v>
      </c>
      <c r="K62" s="137"/>
      <c r="L62" s="141"/>
    </row>
    <row r="63" spans="1:47" s="9" customFormat="1" ht="24.95" customHeight="1">
      <c r="B63" s="136"/>
      <c r="C63" s="137"/>
      <c r="D63" s="138" t="s">
        <v>948</v>
      </c>
      <c r="E63" s="139"/>
      <c r="F63" s="139"/>
      <c r="G63" s="139"/>
      <c r="H63" s="139"/>
      <c r="I63" s="139"/>
      <c r="J63" s="140">
        <f>J104</f>
        <v>0</v>
      </c>
      <c r="K63" s="137"/>
      <c r="L63" s="141"/>
    </row>
    <row r="64" spans="1:47" s="9" customFormat="1" ht="24.95" customHeight="1">
      <c r="B64" s="136"/>
      <c r="C64" s="137"/>
      <c r="D64" s="138" t="s">
        <v>949</v>
      </c>
      <c r="E64" s="139"/>
      <c r="F64" s="139"/>
      <c r="G64" s="139"/>
      <c r="H64" s="139"/>
      <c r="I64" s="139"/>
      <c r="J64" s="140">
        <f>J107</f>
        <v>0</v>
      </c>
      <c r="K64" s="137"/>
      <c r="L64" s="141"/>
    </row>
    <row r="65" spans="1:31" s="9" customFormat="1" ht="24.95" customHeight="1">
      <c r="B65" s="136"/>
      <c r="C65" s="137"/>
      <c r="D65" s="138" t="s">
        <v>950</v>
      </c>
      <c r="E65" s="139"/>
      <c r="F65" s="139"/>
      <c r="G65" s="139"/>
      <c r="H65" s="139"/>
      <c r="I65" s="139"/>
      <c r="J65" s="140">
        <f>J129</f>
        <v>0</v>
      </c>
      <c r="K65" s="137"/>
      <c r="L65" s="141"/>
    </row>
    <row r="66" spans="1:31" s="9" customFormat="1" ht="24.95" customHeight="1">
      <c r="B66" s="136"/>
      <c r="C66" s="137"/>
      <c r="D66" s="138" t="s">
        <v>951</v>
      </c>
      <c r="E66" s="139"/>
      <c r="F66" s="139"/>
      <c r="G66" s="139"/>
      <c r="H66" s="139"/>
      <c r="I66" s="139"/>
      <c r="J66" s="140">
        <f>J132</f>
        <v>0</v>
      </c>
      <c r="K66" s="137"/>
      <c r="L66" s="141"/>
    </row>
    <row r="67" spans="1:31" s="9" customFormat="1" ht="24.95" customHeight="1">
      <c r="B67" s="136"/>
      <c r="C67" s="137"/>
      <c r="D67" s="138" t="s">
        <v>952</v>
      </c>
      <c r="E67" s="139"/>
      <c r="F67" s="139"/>
      <c r="G67" s="139"/>
      <c r="H67" s="139"/>
      <c r="I67" s="139"/>
      <c r="J67" s="140">
        <f>J147</f>
        <v>0</v>
      </c>
      <c r="K67" s="137"/>
      <c r="L67" s="141"/>
    </row>
    <row r="68" spans="1:31" s="9" customFormat="1" ht="24.95" customHeight="1">
      <c r="B68" s="136"/>
      <c r="C68" s="137"/>
      <c r="D68" s="138" t="s">
        <v>953</v>
      </c>
      <c r="E68" s="139"/>
      <c r="F68" s="139"/>
      <c r="G68" s="139"/>
      <c r="H68" s="139"/>
      <c r="I68" s="139"/>
      <c r="J68" s="140">
        <f>J151</f>
        <v>0</v>
      </c>
      <c r="K68" s="137"/>
      <c r="L68" s="141"/>
    </row>
    <row r="69" spans="1:31" s="9" customFormat="1" ht="24.95" customHeight="1">
      <c r="B69" s="136"/>
      <c r="C69" s="137"/>
      <c r="D69" s="138" t="s">
        <v>954</v>
      </c>
      <c r="E69" s="139"/>
      <c r="F69" s="139"/>
      <c r="G69" s="139"/>
      <c r="H69" s="139"/>
      <c r="I69" s="139"/>
      <c r="J69" s="140">
        <f>J154</f>
        <v>0</v>
      </c>
      <c r="K69" s="137"/>
      <c r="L69" s="141"/>
    </row>
    <row r="70" spans="1:31" s="9" customFormat="1" ht="24.95" customHeight="1">
      <c r="B70" s="136"/>
      <c r="C70" s="137"/>
      <c r="D70" s="138" t="s">
        <v>955</v>
      </c>
      <c r="E70" s="139"/>
      <c r="F70" s="139"/>
      <c r="G70" s="139"/>
      <c r="H70" s="139"/>
      <c r="I70" s="139"/>
      <c r="J70" s="140">
        <f>J156</f>
        <v>0</v>
      </c>
      <c r="K70" s="137"/>
      <c r="L70" s="141"/>
    </row>
    <row r="71" spans="1:31" s="9" customFormat="1" ht="24.95" customHeight="1">
      <c r="B71" s="136"/>
      <c r="C71" s="137"/>
      <c r="D71" s="138" t="s">
        <v>956</v>
      </c>
      <c r="E71" s="139"/>
      <c r="F71" s="139"/>
      <c r="G71" s="139"/>
      <c r="H71" s="139"/>
      <c r="I71" s="139"/>
      <c r="J71" s="140">
        <f>J160</f>
        <v>0</v>
      </c>
      <c r="K71" s="137"/>
      <c r="L71" s="141"/>
    </row>
    <row r="72" spans="1:31" s="9" customFormat="1" ht="24.95" customHeight="1">
      <c r="B72" s="136"/>
      <c r="C72" s="137"/>
      <c r="D72" s="138" t="s">
        <v>957</v>
      </c>
      <c r="E72" s="139"/>
      <c r="F72" s="139"/>
      <c r="G72" s="139"/>
      <c r="H72" s="139"/>
      <c r="I72" s="139"/>
      <c r="J72" s="140">
        <f>J161</f>
        <v>0</v>
      </c>
      <c r="K72" s="137"/>
      <c r="L72" s="141"/>
    </row>
    <row r="73" spans="1:31" s="9" customFormat="1" ht="24.95" customHeight="1">
      <c r="B73" s="136"/>
      <c r="C73" s="137"/>
      <c r="D73" s="138" t="s">
        <v>958</v>
      </c>
      <c r="E73" s="139"/>
      <c r="F73" s="139"/>
      <c r="G73" s="139"/>
      <c r="H73" s="139"/>
      <c r="I73" s="139"/>
      <c r="J73" s="140">
        <f>J163</f>
        <v>0</v>
      </c>
      <c r="K73" s="137"/>
      <c r="L73" s="141"/>
    </row>
    <row r="74" spans="1:31" s="9" customFormat="1" ht="24.95" customHeight="1">
      <c r="B74" s="136"/>
      <c r="C74" s="137"/>
      <c r="D74" s="138" t="s">
        <v>959</v>
      </c>
      <c r="E74" s="139"/>
      <c r="F74" s="139"/>
      <c r="G74" s="139"/>
      <c r="H74" s="139"/>
      <c r="I74" s="139"/>
      <c r="J74" s="140">
        <f>J165</f>
        <v>0</v>
      </c>
      <c r="K74" s="137"/>
      <c r="L74" s="141"/>
    </row>
    <row r="75" spans="1:31" s="9" customFormat="1" ht="24.95" customHeight="1">
      <c r="B75" s="136"/>
      <c r="C75" s="137"/>
      <c r="D75" s="138" t="s">
        <v>960</v>
      </c>
      <c r="E75" s="139"/>
      <c r="F75" s="139"/>
      <c r="G75" s="139"/>
      <c r="H75" s="139"/>
      <c r="I75" s="139"/>
      <c r="J75" s="140">
        <f>J169</f>
        <v>0</v>
      </c>
      <c r="K75" s="137"/>
      <c r="L75" s="141"/>
    </row>
    <row r="76" spans="1:31" s="2" customFormat="1" ht="21.7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63" s="2" customFormat="1" ht="6.95" customHeight="1">
      <c r="A81" s="36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24.95" customHeight="1">
      <c r="A82" s="36"/>
      <c r="B82" s="37"/>
      <c r="C82" s="25" t="s">
        <v>120</v>
      </c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12" customHeight="1">
      <c r="A84" s="36"/>
      <c r="B84" s="37"/>
      <c r="C84" s="31" t="s">
        <v>16</v>
      </c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6.5" customHeight="1">
      <c r="A85" s="36"/>
      <c r="B85" s="37"/>
      <c r="C85" s="38"/>
      <c r="D85" s="38"/>
      <c r="E85" s="382" t="str">
        <f>E7</f>
        <v>Oprava povrchu komunikací v Klatovech 2026 - Havlíčkova ulice</v>
      </c>
      <c r="F85" s="383"/>
      <c r="G85" s="383"/>
      <c r="H85" s="383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2" customHeight="1">
      <c r="A86" s="36"/>
      <c r="B86" s="37"/>
      <c r="C86" s="31" t="s">
        <v>99</v>
      </c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6.5" customHeight="1">
      <c r="A87" s="36"/>
      <c r="B87" s="37"/>
      <c r="C87" s="38"/>
      <c r="D87" s="38"/>
      <c r="E87" s="335" t="str">
        <f>E9</f>
        <v>SO401 - VEŘEJNÉ OSVĚTLENÍ</v>
      </c>
      <c r="F87" s="384"/>
      <c r="G87" s="384"/>
      <c r="H87" s="384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12" customHeight="1">
      <c r="A89" s="36"/>
      <c r="B89" s="37"/>
      <c r="C89" s="31" t="s">
        <v>22</v>
      </c>
      <c r="D89" s="38"/>
      <c r="E89" s="38"/>
      <c r="F89" s="29" t="str">
        <f>F12</f>
        <v xml:space="preserve"> </v>
      </c>
      <c r="G89" s="38"/>
      <c r="H89" s="38"/>
      <c r="I89" s="31" t="s">
        <v>24</v>
      </c>
      <c r="J89" s="61" t="str">
        <f>IF(J12="","",J12)</f>
        <v>9. 2. 2026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25.7" customHeight="1">
      <c r="A91" s="36"/>
      <c r="B91" s="37"/>
      <c r="C91" s="31" t="s">
        <v>26</v>
      </c>
      <c r="D91" s="38"/>
      <c r="E91" s="38"/>
      <c r="F91" s="29" t="str">
        <f>E15</f>
        <v xml:space="preserve"> město Klatovy </v>
      </c>
      <c r="G91" s="38"/>
      <c r="H91" s="38"/>
      <c r="I91" s="31" t="s">
        <v>34</v>
      </c>
      <c r="J91" s="34" t="str">
        <f>E21</f>
        <v>Projekce dopravní Filip, s.r.o.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2" customHeight="1">
      <c r="A92" s="36"/>
      <c r="B92" s="37"/>
      <c r="C92" s="31" t="s">
        <v>32</v>
      </c>
      <c r="D92" s="38"/>
      <c r="E92" s="38"/>
      <c r="F92" s="29" t="str">
        <f>IF(E18="","",E18)</f>
        <v>Vyplň údaj</v>
      </c>
      <c r="G92" s="38"/>
      <c r="H92" s="38"/>
      <c r="I92" s="31" t="s">
        <v>38</v>
      </c>
      <c r="J92" s="34" t="str">
        <f>E24</f>
        <v xml:space="preserve"> </v>
      </c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11" customFormat="1" ht="29.25" customHeight="1">
      <c r="A94" s="148"/>
      <c r="B94" s="149"/>
      <c r="C94" s="150" t="s">
        <v>121</v>
      </c>
      <c r="D94" s="151" t="s">
        <v>61</v>
      </c>
      <c r="E94" s="151" t="s">
        <v>57</v>
      </c>
      <c r="F94" s="151" t="s">
        <v>58</v>
      </c>
      <c r="G94" s="151" t="s">
        <v>122</v>
      </c>
      <c r="H94" s="151" t="s">
        <v>123</v>
      </c>
      <c r="I94" s="151" t="s">
        <v>124</v>
      </c>
      <c r="J94" s="151" t="s">
        <v>103</v>
      </c>
      <c r="K94" s="152" t="s">
        <v>125</v>
      </c>
      <c r="L94" s="153"/>
      <c r="M94" s="70" t="s">
        <v>35</v>
      </c>
      <c r="N94" s="71" t="s">
        <v>46</v>
      </c>
      <c r="O94" s="71" t="s">
        <v>126</v>
      </c>
      <c r="P94" s="71" t="s">
        <v>127</v>
      </c>
      <c r="Q94" s="71" t="s">
        <v>128</v>
      </c>
      <c r="R94" s="71" t="s">
        <v>129</v>
      </c>
      <c r="S94" s="71" t="s">
        <v>130</v>
      </c>
      <c r="T94" s="72" t="s">
        <v>131</v>
      </c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</row>
    <row r="95" spans="1:63" s="2" customFormat="1" ht="22.9" customHeight="1">
      <c r="A95" s="36"/>
      <c r="B95" s="37"/>
      <c r="C95" s="77" t="s">
        <v>132</v>
      </c>
      <c r="D95" s="38"/>
      <c r="E95" s="38"/>
      <c r="F95" s="38"/>
      <c r="G95" s="38"/>
      <c r="H95" s="38"/>
      <c r="I95" s="38"/>
      <c r="J95" s="154">
        <f>BK95</f>
        <v>0</v>
      </c>
      <c r="K95" s="38"/>
      <c r="L95" s="41"/>
      <c r="M95" s="73"/>
      <c r="N95" s="155"/>
      <c r="O95" s="74"/>
      <c r="P95" s="156">
        <f>P96+P99+P102+P104+P107+P129+P132+P147+P151+P154+P156+P160+P161+P163+P165+P169</f>
        <v>0</v>
      </c>
      <c r="Q95" s="74"/>
      <c r="R95" s="156">
        <f>R96+R99+R102+R104+R107+R129+R132+R147+R151+R154+R156+R160+R161+R163+R165+R169</f>
        <v>0</v>
      </c>
      <c r="S95" s="74"/>
      <c r="T95" s="157">
        <f>T96+T99+T102+T104+T107+T129+T132+T147+T151+T154+T156+T160+T161+T163+T165+T169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75</v>
      </c>
      <c r="AU95" s="19" t="s">
        <v>104</v>
      </c>
      <c r="BK95" s="158">
        <f>BK96+BK99+BK102+BK104+BK107+BK129+BK132+BK147+BK151+BK154+BK156+BK160+BK161+BK163+BK165+BK169</f>
        <v>0</v>
      </c>
    </row>
    <row r="96" spans="1:63" s="12" customFormat="1" ht="25.9" customHeight="1">
      <c r="B96" s="159"/>
      <c r="C96" s="160"/>
      <c r="D96" s="161" t="s">
        <v>75</v>
      </c>
      <c r="E96" s="162" t="s">
        <v>206</v>
      </c>
      <c r="F96" s="162" t="s">
        <v>961</v>
      </c>
      <c r="G96" s="160"/>
      <c r="H96" s="160"/>
      <c r="I96" s="163"/>
      <c r="J96" s="164">
        <f>BK96</f>
        <v>0</v>
      </c>
      <c r="K96" s="160"/>
      <c r="L96" s="165"/>
      <c r="M96" s="166"/>
      <c r="N96" s="167"/>
      <c r="O96" s="167"/>
      <c r="P96" s="168">
        <f>SUM(P97:P98)</f>
        <v>0</v>
      </c>
      <c r="Q96" s="167"/>
      <c r="R96" s="168">
        <f>SUM(R97:R98)</f>
        <v>0</v>
      </c>
      <c r="S96" s="167"/>
      <c r="T96" s="169">
        <f>SUM(T97:T98)</f>
        <v>0</v>
      </c>
      <c r="AR96" s="170" t="s">
        <v>84</v>
      </c>
      <c r="AT96" s="171" t="s">
        <v>75</v>
      </c>
      <c r="AU96" s="171" t="s">
        <v>76</v>
      </c>
      <c r="AY96" s="170" t="s">
        <v>135</v>
      </c>
      <c r="BK96" s="172">
        <f>SUM(BK97:BK98)</f>
        <v>0</v>
      </c>
    </row>
    <row r="97" spans="1:65" s="2" customFormat="1" ht="16.5" customHeight="1">
      <c r="A97" s="36"/>
      <c r="B97" s="37"/>
      <c r="C97" s="175" t="s">
        <v>84</v>
      </c>
      <c r="D97" s="175" t="s">
        <v>137</v>
      </c>
      <c r="E97" s="176" t="s">
        <v>962</v>
      </c>
      <c r="F97" s="177" t="s">
        <v>963</v>
      </c>
      <c r="G97" s="178" t="s">
        <v>183</v>
      </c>
      <c r="H97" s="179">
        <v>10</v>
      </c>
      <c r="I97" s="180"/>
      <c r="J97" s="181">
        <f>ROUND(I97*H97,2)</f>
        <v>0</v>
      </c>
      <c r="K97" s="177" t="s">
        <v>35</v>
      </c>
      <c r="L97" s="41"/>
      <c r="M97" s="182" t="s">
        <v>35</v>
      </c>
      <c r="N97" s="183" t="s">
        <v>47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142</v>
      </c>
      <c r="AT97" s="186" t="s">
        <v>137</v>
      </c>
      <c r="AU97" s="186" t="s">
        <v>84</v>
      </c>
      <c r="AY97" s="19" t="s">
        <v>135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84</v>
      </c>
      <c r="BK97" s="187">
        <f>ROUND(I97*H97,2)</f>
        <v>0</v>
      </c>
      <c r="BL97" s="19" t="s">
        <v>142</v>
      </c>
      <c r="BM97" s="186" t="s">
        <v>86</v>
      </c>
    </row>
    <row r="98" spans="1:65" s="2" customFormat="1" ht="16.5" customHeight="1">
      <c r="A98" s="36"/>
      <c r="B98" s="37"/>
      <c r="C98" s="175" t="s">
        <v>86</v>
      </c>
      <c r="D98" s="175" t="s">
        <v>137</v>
      </c>
      <c r="E98" s="176" t="s">
        <v>964</v>
      </c>
      <c r="F98" s="177" t="s">
        <v>965</v>
      </c>
      <c r="G98" s="178" t="s">
        <v>183</v>
      </c>
      <c r="H98" s="179">
        <v>10</v>
      </c>
      <c r="I98" s="180"/>
      <c r="J98" s="181">
        <f>ROUND(I98*H98,2)</f>
        <v>0</v>
      </c>
      <c r="K98" s="177" t="s">
        <v>35</v>
      </c>
      <c r="L98" s="41"/>
      <c r="M98" s="182" t="s">
        <v>35</v>
      </c>
      <c r="N98" s="183" t="s">
        <v>47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142</v>
      </c>
      <c r="AT98" s="186" t="s">
        <v>137</v>
      </c>
      <c r="AU98" s="186" t="s">
        <v>84</v>
      </c>
      <c r="AY98" s="19" t="s">
        <v>135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84</v>
      </c>
      <c r="BK98" s="187">
        <f>ROUND(I98*H98,2)</f>
        <v>0</v>
      </c>
      <c r="BL98" s="19" t="s">
        <v>142</v>
      </c>
      <c r="BM98" s="186" t="s">
        <v>142</v>
      </c>
    </row>
    <row r="99" spans="1:65" s="12" customFormat="1" ht="25.9" customHeight="1">
      <c r="B99" s="159"/>
      <c r="C99" s="160"/>
      <c r="D99" s="161" t="s">
        <v>75</v>
      </c>
      <c r="E99" s="162" t="s">
        <v>484</v>
      </c>
      <c r="F99" s="162" t="s">
        <v>966</v>
      </c>
      <c r="G99" s="160"/>
      <c r="H99" s="160"/>
      <c r="I99" s="163"/>
      <c r="J99" s="164">
        <f>BK99</f>
        <v>0</v>
      </c>
      <c r="K99" s="160"/>
      <c r="L99" s="165"/>
      <c r="M99" s="166"/>
      <c r="N99" s="167"/>
      <c r="O99" s="167"/>
      <c r="P99" s="168">
        <f>SUM(P100:P101)</f>
        <v>0</v>
      </c>
      <c r="Q99" s="167"/>
      <c r="R99" s="168">
        <f>SUM(R100:R101)</f>
        <v>0</v>
      </c>
      <c r="S99" s="167"/>
      <c r="T99" s="169">
        <f>SUM(T100:T101)</f>
        <v>0</v>
      </c>
      <c r="AR99" s="170" t="s">
        <v>84</v>
      </c>
      <c r="AT99" s="171" t="s">
        <v>75</v>
      </c>
      <c r="AU99" s="171" t="s">
        <v>76</v>
      </c>
      <c r="AY99" s="170" t="s">
        <v>135</v>
      </c>
      <c r="BK99" s="172">
        <f>SUM(BK100:BK101)</f>
        <v>0</v>
      </c>
    </row>
    <row r="100" spans="1:65" s="2" customFormat="1" ht="16.5" customHeight="1">
      <c r="A100" s="36"/>
      <c r="B100" s="37"/>
      <c r="C100" s="175" t="s">
        <v>153</v>
      </c>
      <c r="D100" s="175" t="s">
        <v>137</v>
      </c>
      <c r="E100" s="176" t="s">
        <v>967</v>
      </c>
      <c r="F100" s="177" t="s">
        <v>968</v>
      </c>
      <c r="G100" s="178" t="s">
        <v>183</v>
      </c>
      <c r="H100" s="179">
        <v>10</v>
      </c>
      <c r="I100" s="180"/>
      <c r="J100" s="181">
        <f>ROUND(I100*H100,2)</f>
        <v>0</v>
      </c>
      <c r="K100" s="177" t="s">
        <v>35</v>
      </c>
      <c r="L100" s="41"/>
      <c r="M100" s="182" t="s">
        <v>35</v>
      </c>
      <c r="N100" s="183" t="s">
        <v>47</v>
      </c>
      <c r="O100" s="66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142</v>
      </c>
      <c r="AT100" s="186" t="s">
        <v>137</v>
      </c>
      <c r="AU100" s="186" t="s">
        <v>84</v>
      </c>
      <c r="AY100" s="19" t="s">
        <v>135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84</v>
      </c>
      <c r="BK100" s="187">
        <f>ROUND(I100*H100,2)</f>
        <v>0</v>
      </c>
      <c r="BL100" s="19" t="s">
        <v>142</v>
      </c>
      <c r="BM100" s="186" t="s">
        <v>173</v>
      </c>
    </row>
    <row r="101" spans="1:65" s="2" customFormat="1" ht="16.5" customHeight="1">
      <c r="A101" s="36"/>
      <c r="B101" s="37"/>
      <c r="C101" s="175" t="s">
        <v>142</v>
      </c>
      <c r="D101" s="175" t="s">
        <v>137</v>
      </c>
      <c r="E101" s="176" t="s">
        <v>969</v>
      </c>
      <c r="F101" s="177" t="s">
        <v>970</v>
      </c>
      <c r="G101" s="178" t="s">
        <v>183</v>
      </c>
      <c r="H101" s="179">
        <v>10</v>
      </c>
      <c r="I101" s="180"/>
      <c r="J101" s="181">
        <f>ROUND(I101*H101,2)</f>
        <v>0</v>
      </c>
      <c r="K101" s="177" t="s">
        <v>35</v>
      </c>
      <c r="L101" s="41"/>
      <c r="M101" s="182" t="s">
        <v>35</v>
      </c>
      <c r="N101" s="183" t="s">
        <v>47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142</v>
      </c>
      <c r="AT101" s="186" t="s">
        <v>137</v>
      </c>
      <c r="AU101" s="186" t="s">
        <v>84</v>
      </c>
      <c r="AY101" s="19" t="s">
        <v>135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84</v>
      </c>
      <c r="BK101" s="187">
        <f>ROUND(I101*H101,2)</f>
        <v>0</v>
      </c>
      <c r="BL101" s="19" t="s">
        <v>142</v>
      </c>
      <c r="BM101" s="186" t="s">
        <v>187</v>
      </c>
    </row>
    <row r="102" spans="1:65" s="12" customFormat="1" ht="25.9" customHeight="1">
      <c r="B102" s="159"/>
      <c r="C102" s="160"/>
      <c r="D102" s="161" t="s">
        <v>75</v>
      </c>
      <c r="E102" s="162" t="s">
        <v>500</v>
      </c>
      <c r="F102" s="162" t="s">
        <v>971</v>
      </c>
      <c r="G102" s="160"/>
      <c r="H102" s="160"/>
      <c r="I102" s="163"/>
      <c r="J102" s="164">
        <f>BK102</f>
        <v>0</v>
      </c>
      <c r="K102" s="160"/>
      <c r="L102" s="165"/>
      <c r="M102" s="166"/>
      <c r="N102" s="167"/>
      <c r="O102" s="167"/>
      <c r="P102" s="168">
        <f>P103</f>
        <v>0</v>
      </c>
      <c r="Q102" s="167"/>
      <c r="R102" s="168">
        <f>R103</f>
        <v>0</v>
      </c>
      <c r="S102" s="167"/>
      <c r="T102" s="169">
        <f>T103</f>
        <v>0</v>
      </c>
      <c r="AR102" s="170" t="s">
        <v>84</v>
      </c>
      <c r="AT102" s="171" t="s">
        <v>75</v>
      </c>
      <c r="AU102" s="171" t="s">
        <v>76</v>
      </c>
      <c r="AY102" s="170" t="s">
        <v>135</v>
      </c>
      <c r="BK102" s="172">
        <f>BK103</f>
        <v>0</v>
      </c>
    </row>
    <row r="103" spans="1:65" s="2" customFormat="1" ht="16.5" customHeight="1">
      <c r="A103" s="36"/>
      <c r="B103" s="37"/>
      <c r="C103" s="175" t="s">
        <v>167</v>
      </c>
      <c r="D103" s="175" t="s">
        <v>137</v>
      </c>
      <c r="E103" s="176" t="s">
        <v>972</v>
      </c>
      <c r="F103" s="177" t="s">
        <v>973</v>
      </c>
      <c r="G103" s="178" t="s">
        <v>183</v>
      </c>
      <c r="H103" s="179">
        <v>10</v>
      </c>
      <c r="I103" s="180"/>
      <c r="J103" s="181">
        <f>ROUND(I103*H103,2)</f>
        <v>0</v>
      </c>
      <c r="K103" s="177" t="s">
        <v>35</v>
      </c>
      <c r="L103" s="41"/>
      <c r="M103" s="182" t="s">
        <v>35</v>
      </c>
      <c r="N103" s="183" t="s">
        <v>47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142</v>
      </c>
      <c r="AT103" s="186" t="s">
        <v>137</v>
      </c>
      <c r="AU103" s="186" t="s">
        <v>84</v>
      </c>
      <c r="AY103" s="19" t="s">
        <v>135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84</v>
      </c>
      <c r="BK103" s="187">
        <f>ROUND(I103*H103,2)</f>
        <v>0</v>
      </c>
      <c r="BL103" s="19" t="s">
        <v>142</v>
      </c>
      <c r="BM103" s="186" t="s">
        <v>199</v>
      </c>
    </row>
    <row r="104" spans="1:65" s="12" customFormat="1" ht="25.9" customHeight="1">
      <c r="B104" s="159"/>
      <c r="C104" s="160"/>
      <c r="D104" s="161" t="s">
        <v>75</v>
      </c>
      <c r="E104" s="162" t="s">
        <v>672</v>
      </c>
      <c r="F104" s="162" t="s">
        <v>974</v>
      </c>
      <c r="G104" s="160"/>
      <c r="H104" s="160"/>
      <c r="I104" s="163"/>
      <c r="J104" s="164">
        <f>BK104</f>
        <v>0</v>
      </c>
      <c r="K104" s="160"/>
      <c r="L104" s="165"/>
      <c r="M104" s="166"/>
      <c r="N104" s="167"/>
      <c r="O104" s="167"/>
      <c r="P104" s="168">
        <f>SUM(P105:P106)</f>
        <v>0</v>
      </c>
      <c r="Q104" s="167"/>
      <c r="R104" s="168">
        <f>SUM(R105:R106)</f>
        <v>0</v>
      </c>
      <c r="S104" s="167"/>
      <c r="T104" s="169">
        <f>SUM(T105:T106)</f>
        <v>0</v>
      </c>
      <c r="AR104" s="170" t="s">
        <v>84</v>
      </c>
      <c r="AT104" s="171" t="s">
        <v>75</v>
      </c>
      <c r="AU104" s="171" t="s">
        <v>76</v>
      </c>
      <c r="AY104" s="170" t="s">
        <v>135</v>
      </c>
      <c r="BK104" s="172">
        <f>SUM(BK105:BK106)</f>
        <v>0</v>
      </c>
    </row>
    <row r="105" spans="1:65" s="2" customFormat="1" ht="16.5" customHeight="1">
      <c r="A105" s="36"/>
      <c r="B105" s="37"/>
      <c r="C105" s="175" t="s">
        <v>173</v>
      </c>
      <c r="D105" s="175" t="s">
        <v>137</v>
      </c>
      <c r="E105" s="176" t="s">
        <v>975</v>
      </c>
      <c r="F105" s="177" t="s">
        <v>976</v>
      </c>
      <c r="G105" s="178" t="s">
        <v>321</v>
      </c>
      <c r="H105" s="179">
        <v>2</v>
      </c>
      <c r="I105" s="180"/>
      <c r="J105" s="181">
        <f>ROUND(I105*H105,2)</f>
        <v>0</v>
      </c>
      <c r="K105" s="177" t="s">
        <v>35</v>
      </c>
      <c r="L105" s="41"/>
      <c r="M105" s="182" t="s">
        <v>35</v>
      </c>
      <c r="N105" s="183" t="s">
        <v>47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142</v>
      </c>
      <c r="AT105" s="186" t="s">
        <v>137</v>
      </c>
      <c r="AU105" s="186" t="s">
        <v>84</v>
      </c>
      <c r="AY105" s="19" t="s">
        <v>135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84</v>
      </c>
      <c r="BK105" s="187">
        <f>ROUND(I105*H105,2)</f>
        <v>0</v>
      </c>
      <c r="BL105" s="19" t="s">
        <v>142</v>
      </c>
      <c r="BM105" s="186" t="s">
        <v>8</v>
      </c>
    </row>
    <row r="106" spans="1:65" s="2" customFormat="1" ht="16.5" customHeight="1">
      <c r="A106" s="36"/>
      <c r="B106" s="37"/>
      <c r="C106" s="227" t="s">
        <v>180</v>
      </c>
      <c r="D106" s="227" t="s">
        <v>238</v>
      </c>
      <c r="E106" s="228" t="s">
        <v>977</v>
      </c>
      <c r="F106" s="229" t="s">
        <v>978</v>
      </c>
      <c r="G106" s="230" t="s">
        <v>183</v>
      </c>
      <c r="H106" s="231">
        <v>0.12</v>
      </c>
      <c r="I106" s="232"/>
      <c r="J106" s="233">
        <f>ROUND(I106*H106,2)</f>
        <v>0</v>
      </c>
      <c r="K106" s="229" t="s">
        <v>35</v>
      </c>
      <c r="L106" s="234"/>
      <c r="M106" s="235" t="s">
        <v>35</v>
      </c>
      <c r="N106" s="236" t="s">
        <v>47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187</v>
      </c>
      <c r="AT106" s="186" t="s">
        <v>238</v>
      </c>
      <c r="AU106" s="186" t="s">
        <v>84</v>
      </c>
      <c r="AY106" s="19" t="s">
        <v>135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84</v>
      </c>
      <c r="BK106" s="187">
        <f>ROUND(I106*H106,2)</f>
        <v>0</v>
      </c>
      <c r="BL106" s="19" t="s">
        <v>142</v>
      </c>
      <c r="BM106" s="186" t="s">
        <v>229</v>
      </c>
    </row>
    <row r="107" spans="1:65" s="12" customFormat="1" ht="25.9" customHeight="1">
      <c r="B107" s="159"/>
      <c r="C107" s="160"/>
      <c r="D107" s="161" t="s">
        <v>75</v>
      </c>
      <c r="E107" s="162" t="s">
        <v>979</v>
      </c>
      <c r="F107" s="162" t="s">
        <v>980</v>
      </c>
      <c r="G107" s="160"/>
      <c r="H107" s="160"/>
      <c r="I107" s="163"/>
      <c r="J107" s="164">
        <f>BK107</f>
        <v>0</v>
      </c>
      <c r="K107" s="160"/>
      <c r="L107" s="165"/>
      <c r="M107" s="166"/>
      <c r="N107" s="167"/>
      <c r="O107" s="167"/>
      <c r="P107" s="168">
        <f>SUM(P108:P128)</f>
        <v>0</v>
      </c>
      <c r="Q107" s="167"/>
      <c r="R107" s="168">
        <f>SUM(R108:R128)</f>
        <v>0</v>
      </c>
      <c r="S107" s="167"/>
      <c r="T107" s="169">
        <f>SUM(T108:T128)</f>
        <v>0</v>
      </c>
      <c r="AR107" s="170" t="s">
        <v>84</v>
      </c>
      <c r="AT107" s="171" t="s">
        <v>75</v>
      </c>
      <c r="AU107" s="171" t="s">
        <v>76</v>
      </c>
      <c r="AY107" s="170" t="s">
        <v>135</v>
      </c>
      <c r="BK107" s="172">
        <f>SUM(BK108:BK128)</f>
        <v>0</v>
      </c>
    </row>
    <row r="108" spans="1:65" s="2" customFormat="1" ht="16.5" customHeight="1">
      <c r="A108" s="36"/>
      <c r="B108" s="37"/>
      <c r="C108" s="175" t="s">
        <v>187</v>
      </c>
      <c r="D108" s="175" t="s">
        <v>137</v>
      </c>
      <c r="E108" s="176" t="s">
        <v>981</v>
      </c>
      <c r="F108" s="177" t="s">
        <v>982</v>
      </c>
      <c r="G108" s="178" t="s">
        <v>503</v>
      </c>
      <c r="H108" s="179">
        <v>1</v>
      </c>
      <c r="I108" s="180"/>
      <c r="J108" s="181">
        <f t="shared" ref="J108:J128" si="0">ROUND(I108*H108,2)</f>
        <v>0</v>
      </c>
      <c r="K108" s="177" t="s">
        <v>35</v>
      </c>
      <c r="L108" s="41"/>
      <c r="M108" s="182" t="s">
        <v>35</v>
      </c>
      <c r="N108" s="183" t="s">
        <v>47</v>
      </c>
      <c r="O108" s="66"/>
      <c r="P108" s="184">
        <f t="shared" ref="P108:P128" si="1">O108*H108</f>
        <v>0</v>
      </c>
      <c r="Q108" s="184">
        <v>0</v>
      </c>
      <c r="R108" s="184">
        <f t="shared" ref="R108:R128" si="2">Q108*H108</f>
        <v>0</v>
      </c>
      <c r="S108" s="184">
        <v>0</v>
      </c>
      <c r="T108" s="185">
        <f t="shared" ref="T108:T128" si="3"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142</v>
      </c>
      <c r="AT108" s="186" t="s">
        <v>137</v>
      </c>
      <c r="AU108" s="186" t="s">
        <v>84</v>
      </c>
      <c r="AY108" s="19" t="s">
        <v>135</v>
      </c>
      <c r="BE108" s="187">
        <f t="shared" ref="BE108:BE128" si="4">IF(N108="základní",J108,0)</f>
        <v>0</v>
      </c>
      <c r="BF108" s="187">
        <f t="shared" ref="BF108:BF128" si="5">IF(N108="snížená",J108,0)</f>
        <v>0</v>
      </c>
      <c r="BG108" s="187">
        <f t="shared" ref="BG108:BG128" si="6">IF(N108="zákl. přenesená",J108,0)</f>
        <v>0</v>
      </c>
      <c r="BH108" s="187">
        <f t="shared" ref="BH108:BH128" si="7">IF(N108="sníž. přenesená",J108,0)</f>
        <v>0</v>
      </c>
      <c r="BI108" s="187">
        <f t="shared" ref="BI108:BI128" si="8">IF(N108="nulová",J108,0)</f>
        <v>0</v>
      </c>
      <c r="BJ108" s="19" t="s">
        <v>84</v>
      </c>
      <c r="BK108" s="187">
        <f t="shared" ref="BK108:BK128" si="9">ROUND(I108*H108,2)</f>
        <v>0</v>
      </c>
      <c r="BL108" s="19" t="s">
        <v>142</v>
      </c>
      <c r="BM108" s="186" t="s">
        <v>244</v>
      </c>
    </row>
    <row r="109" spans="1:65" s="2" customFormat="1" ht="16.5" customHeight="1">
      <c r="A109" s="36"/>
      <c r="B109" s="37"/>
      <c r="C109" s="227" t="s">
        <v>193</v>
      </c>
      <c r="D109" s="227" t="s">
        <v>238</v>
      </c>
      <c r="E109" s="228" t="s">
        <v>983</v>
      </c>
      <c r="F109" s="229" t="s">
        <v>984</v>
      </c>
      <c r="G109" s="230" t="s">
        <v>503</v>
      </c>
      <c r="H109" s="231">
        <v>1</v>
      </c>
      <c r="I109" s="232"/>
      <c r="J109" s="233">
        <f t="shared" si="0"/>
        <v>0</v>
      </c>
      <c r="K109" s="229" t="s">
        <v>35</v>
      </c>
      <c r="L109" s="234"/>
      <c r="M109" s="235" t="s">
        <v>35</v>
      </c>
      <c r="N109" s="236" t="s">
        <v>47</v>
      </c>
      <c r="O109" s="66"/>
      <c r="P109" s="184">
        <f t="shared" si="1"/>
        <v>0</v>
      </c>
      <c r="Q109" s="184">
        <v>0</v>
      </c>
      <c r="R109" s="184">
        <f t="shared" si="2"/>
        <v>0</v>
      </c>
      <c r="S109" s="184">
        <v>0</v>
      </c>
      <c r="T109" s="185">
        <f t="shared" si="3"/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187</v>
      </c>
      <c r="AT109" s="186" t="s">
        <v>238</v>
      </c>
      <c r="AU109" s="186" t="s">
        <v>84</v>
      </c>
      <c r="AY109" s="19" t="s">
        <v>135</v>
      </c>
      <c r="BE109" s="187">
        <f t="shared" si="4"/>
        <v>0</v>
      </c>
      <c r="BF109" s="187">
        <f t="shared" si="5"/>
        <v>0</v>
      </c>
      <c r="BG109" s="187">
        <f t="shared" si="6"/>
        <v>0</v>
      </c>
      <c r="BH109" s="187">
        <f t="shared" si="7"/>
        <v>0</v>
      </c>
      <c r="BI109" s="187">
        <f t="shared" si="8"/>
        <v>0</v>
      </c>
      <c r="BJ109" s="19" t="s">
        <v>84</v>
      </c>
      <c r="BK109" s="187">
        <f t="shared" si="9"/>
        <v>0</v>
      </c>
      <c r="BL109" s="19" t="s">
        <v>142</v>
      </c>
      <c r="BM109" s="186" t="s">
        <v>256</v>
      </c>
    </row>
    <row r="110" spans="1:65" s="2" customFormat="1" ht="16.5" customHeight="1">
      <c r="A110" s="36"/>
      <c r="B110" s="37"/>
      <c r="C110" s="175" t="s">
        <v>199</v>
      </c>
      <c r="D110" s="175" t="s">
        <v>137</v>
      </c>
      <c r="E110" s="176" t="s">
        <v>985</v>
      </c>
      <c r="F110" s="177" t="s">
        <v>986</v>
      </c>
      <c r="G110" s="178" t="s">
        <v>503</v>
      </c>
      <c r="H110" s="179">
        <v>2</v>
      </c>
      <c r="I110" s="180"/>
      <c r="J110" s="181">
        <f t="shared" si="0"/>
        <v>0</v>
      </c>
      <c r="K110" s="177" t="s">
        <v>35</v>
      </c>
      <c r="L110" s="41"/>
      <c r="M110" s="182" t="s">
        <v>35</v>
      </c>
      <c r="N110" s="183" t="s">
        <v>47</v>
      </c>
      <c r="O110" s="66"/>
      <c r="P110" s="184">
        <f t="shared" si="1"/>
        <v>0</v>
      </c>
      <c r="Q110" s="184">
        <v>0</v>
      </c>
      <c r="R110" s="184">
        <f t="shared" si="2"/>
        <v>0</v>
      </c>
      <c r="S110" s="184">
        <v>0</v>
      </c>
      <c r="T110" s="185">
        <f t="shared" si="3"/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6" t="s">
        <v>142</v>
      </c>
      <c r="AT110" s="186" t="s">
        <v>137</v>
      </c>
      <c r="AU110" s="186" t="s">
        <v>84</v>
      </c>
      <c r="AY110" s="19" t="s">
        <v>135</v>
      </c>
      <c r="BE110" s="187">
        <f t="shared" si="4"/>
        <v>0</v>
      </c>
      <c r="BF110" s="187">
        <f t="shared" si="5"/>
        <v>0</v>
      </c>
      <c r="BG110" s="187">
        <f t="shared" si="6"/>
        <v>0</v>
      </c>
      <c r="BH110" s="187">
        <f t="shared" si="7"/>
        <v>0</v>
      </c>
      <c r="BI110" s="187">
        <f t="shared" si="8"/>
        <v>0</v>
      </c>
      <c r="BJ110" s="19" t="s">
        <v>84</v>
      </c>
      <c r="BK110" s="187">
        <f t="shared" si="9"/>
        <v>0</v>
      </c>
      <c r="BL110" s="19" t="s">
        <v>142</v>
      </c>
      <c r="BM110" s="186" t="s">
        <v>268</v>
      </c>
    </row>
    <row r="111" spans="1:65" s="2" customFormat="1" ht="16.5" customHeight="1">
      <c r="A111" s="36"/>
      <c r="B111" s="37"/>
      <c r="C111" s="227" t="s">
        <v>206</v>
      </c>
      <c r="D111" s="227" t="s">
        <v>238</v>
      </c>
      <c r="E111" s="228" t="s">
        <v>987</v>
      </c>
      <c r="F111" s="229" t="s">
        <v>988</v>
      </c>
      <c r="G111" s="230" t="s">
        <v>503</v>
      </c>
      <c r="H111" s="231">
        <v>2</v>
      </c>
      <c r="I111" s="232"/>
      <c r="J111" s="233">
        <f t="shared" si="0"/>
        <v>0</v>
      </c>
      <c r="K111" s="229" t="s">
        <v>35</v>
      </c>
      <c r="L111" s="234"/>
      <c r="M111" s="235" t="s">
        <v>35</v>
      </c>
      <c r="N111" s="236" t="s">
        <v>47</v>
      </c>
      <c r="O111" s="66"/>
      <c r="P111" s="184">
        <f t="shared" si="1"/>
        <v>0</v>
      </c>
      <c r="Q111" s="184">
        <v>0</v>
      </c>
      <c r="R111" s="184">
        <f t="shared" si="2"/>
        <v>0</v>
      </c>
      <c r="S111" s="184">
        <v>0</v>
      </c>
      <c r="T111" s="185">
        <f t="shared" si="3"/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187</v>
      </c>
      <c r="AT111" s="186" t="s">
        <v>238</v>
      </c>
      <c r="AU111" s="186" t="s">
        <v>84</v>
      </c>
      <c r="AY111" s="19" t="s">
        <v>135</v>
      </c>
      <c r="BE111" s="187">
        <f t="shared" si="4"/>
        <v>0</v>
      </c>
      <c r="BF111" s="187">
        <f t="shared" si="5"/>
        <v>0</v>
      </c>
      <c r="BG111" s="187">
        <f t="shared" si="6"/>
        <v>0</v>
      </c>
      <c r="BH111" s="187">
        <f t="shared" si="7"/>
        <v>0</v>
      </c>
      <c r="BI111" s="187">
        <f t="shared" si="8"/>
        <v>0</v>
      </c>
      <c r="BJ111" s="19" t="s">
        <v>84</v>
      </c>
      <c r="BK111" s="187">
        <f t="shared" si="9"/>
        <v>0</v>
      </c>
      <c r="BL111" s="19" t="s">
        <v>142</v>
      </c>
      <c r="BM111" s="186" t="s">
        <v>277</v>
      </c>
    </row>
    <row r="112" spans="1:65" s="2" customFormat="1" ht="16.5" customHeight="1">
      <c r="A112" s="36"/>
      <c r="B112" s="37"/>
      <c r="C112" s="175" t="s">
        <v>8</v>
      </c>
      <c r="D112" s="175" t="s">
        <v>137</v>
      </c>
      <c r="E112" s="176" t="s">
        <v>989</v>
      </c>
      <c r="F112" s="177" t="s">
        <v>990</v>
      </c>
      <c r="G112" s="178" t="s">
        <v>503</v>
      </c>
      <c r="H112" s="179">
        <v>2</v>
      </c>
      <c r="I112" s="180"/>
      <c r="J112" s="181">
        <f t="shared" si="0"/>
        <v>0</v>
      </c>
      <c r="K112" s="177" t="s">
        <v>35</v>
      </c>
      <c r="L112" s="41"/>
      <c r="M112" s="182" t="s">
        <v>35</v>
      </c>
      <c r="N112" s="183" t="s">
        <v>47</v>
      </c>
      <c r="O112" s="66"/>
      <c r="P112" s="184">
        <f t="shared" si="1"/>
        <v>0</v>
      </c>
      <c r="Q112" s="184">
        <v>0</v>
      </c>
      <c r="R112" s="184">
        <f t="shared" si="2"/>
        <v>0</v>
      </c>
      <c r="S112" s="184">
        <v>0</v>
      </c>
      <c r="T112" s="185">
        <f t="shared" si="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142</v>
      </c>
      <c r="AT112" s="186" t="s">
        <v>137</v>
      </c>
      <c r="AU112" s="186" t="s">
        <v>84</v>
      </c>
      <c r="AY112" s="19" t="s">
        <v>135</v>
      </c>
      <c r="BE112" s="187">
        <f t="shared" si="4"/>
        <v>0</v>
      </c>
      <c r="BF112" s="187">
        <f t="shared" si="5"/>
        <v>0</v>
      </c>
      <c r="BG112" s="187">
        <f t="shared" si="6"/>
        <v>0</v>
      </c>
      <c r="BH112" s="187">
        <f t="shared" si="7"/>
        <v>0</v>
      </c>
      <c r="BI112" s="187">
        <f t="shared" si="8"/>
        <v>0</v>
      </c>
      <c r="BJ112" s="19" t="s">
        <v>84</v>
      </c>
      <c r="BK112" s="187">
        <f t="shared" si="9"/>
        <v>0</v>
      </c>
      <c r="BL112" s="19" t="s">
        <v>142</v>
      </c>
      <c r="BM112" s="186" t="s">
        <v>289</v>
      </c>
    </row>
    <row r="113" spans="1:65" s="2" customFormat="1" ht="16.5" customHeight="1">
      <c r="A113" s="36"/>
      <c r="B113" s="37"/>
      <c r="C113" s="227" t="s">
        <v>221</v>
      </c>
      <c r="D113" s="227" t="s">
        <v>238</v>
      </c>
      <c r="E113" s="228" t="s">
        <v>991</v>
      </c>
      <c r="F113" s="229" t="s">
        <v>992</v>
      </c>
      <c r="G113" s="230" t="s">
        <v>503</v>
      </c>
      <c r="H113" s="231">
        <v>2</v>
      </c>
      <c r="I113" s="232"/>
      <c r="J113" s="233">
        <f t="shared" si="0"/>
        <v>0</v>
      </c>
      <c r="K113" s="229" t="s">
        <v>35</v>
      </c>
      <c r="L113" s="234"/>
      <c r="M113" s="235" t="s">
        <v>35</v>
      </c>
      <c r="N113" s="236" t="s">
        <v>47</v>
      </c>
      <c r="O113" s="66"/>
      <c r="P113" s="184">
        <f t="shared" si="1"/>
        <v>0</v>
      </c>
      <c r="Q113" s="184">
        <v>0</v>
      </c>
      <c r="R113" s="184">
        <f t="shared" si="2"/>
        <v>0</v>
      </c>
      <c r="S113" s="184">
        <v>0</v>
      </c>
      <c r="T113" s="185">
        <f t="shared" si="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187</v>
      </c>
      <c r="AT113" s="186" t="s">
        <v>238</v>
      </c>
      <c r="AU113" s="186" t="s">
        <v>84</v>
      </c>
      <c r="AY113" s="19" t="s">
        <v>135</v>
      </c>
      <c r="BE113" s="187">
        <f t="shared" si="4"/>
        <v>0</v>
      </c>
      <c r="BF113" s="187">
        <f t="shared" si="5"/>
        <v>0</v>
      </c>
      <c r="BG113" s="187">
        <f t="shared" si="6"/>
        <v>0</v>
      </c>
      <c r="BH113" s="187">
        <f t="shared" si="7"/>
        <v>0</v>
      </c>
      <c r="BI113" s="187">
        <f t="shared" si="8"/>
        <v>0</v>
      </c>
      <c r="BJ113" s="19" t="s">
        <v>84</v>
      </c>
      <c r="BK113" s="187">
        <f t="shared" si="9"/>
        <v>0</v>
      </c>
      <c r="BL113" s="19" t="s">
        <v>142</v>
      </c>
      <c r="BM113" s="186" t="s">
        <v>299</v>
      </c>
    </row>
    <row r="114" spans="1:65" s="2" customFormat="1" ht="16.5" customHeight="1">
      <c r="A114" s="36"/>
      <c r="B114" s="37"/>
      <c r="C114" s="227" t="s">
        <v>229</v>
      </c>
      <c r="D114" s="227" t="s">
        <v>238</v>
      </c>
      <c r="E114" s="228" t="s">
        <v>993</v>
      </c>
      <c r="F114" s="229" t="s">
        <v>994</v>
      </c>
      <c r="G114" s="230" t="s">
        <v>321</v>
      </c>
      <c r="H114" s="231">
        <v>20</v>
      </c>
      <c r="I114" s="232"/>
      <c r="J114" s="233">
        <f t="shared" si="0"/>
        <v>0</v>
      </c>
      <c r="K114" s="229" t="s">
        <v>35</v>
      </c>
      <c r="L114" s="234"/>
      <c r="M114" s="235" t="s">
        <v>35</v>
      </c>
      <c r="N114" s="236" t="s">
        <v>47</v>
      </c>
      <c r="O114" s="66"/>
      <c r="P114" s="184">
        <f t="shared" si="1"/>
        <v>0</v>
      </c>
      <c r="Q114" s="184">
        <v>0</v>
      </c>
      <c r="R114" s="184">
        <f t="shared" si="2"/>
        <v>0</v>
      </c>
      <c r="S114" s="184">
        <v>0</v>
      </c>
      <c r="T114" s="185">
        <f t="shared" si="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6" t="s">
        <v>187</v>
      </c>
      <c r="AT114" s="186" t="s">
        <v>238</v>
      </c>
      <c r="AU114" s="186" t="s">
        <v>84</v>
      </c>
      <c r="AY114" s="19" t="s">
        <v>135</v>
      </c>
      <c r="BE114" s="187">
        <f t="shared" si="4"/>
        <v>0</v>
      </c>
      <c r="BF114" s="187">
        <f t="shared" si="5"/>
        <v>0</v>
      </c>
      <c r="BG114" s="187">
        <f t="shared" si="6"/>
        <v>0</v>
      </c>
      <c r="BH114" s="187">
        <f t="shared" si="7"/>
        <v>0</v>
      </c>
      <c r="BI114" s="187">
        <f t="shared" si="8"/>
        <v>0</v>
      </c>
      <c r="BJ114" s="19" t="s">
        <v>84</v>
      </c>
      <c r="BK114" s="187">
        <f t="shared" si="9"/>
        <v>0</v>
      </c>
      <c r="BL114" s="19" t="s">
        <v>142</v>
      </c>
      <c r="BM114" s="186" t="s">
        <v>313</v>
      </c>
    </row>
    <row r="115" spans="1:65" s="2" customFormat="1" ht="16.5" customHeight="1">
      <c r="A115" s="36"/>
      <c r="B115" s="37"/>
      <c r="C115" s="175" t="s">
        <v>237</v>
      </c>
      <c r="D115" s="175" t="s">
        <v>137</v>
      </c>
      <c r="E115" s="176" t="s">
        <v>995</v>
      </c>
      <c r="F115" s="177" t="s">
        <v>996</v>
      </c>
      <c r="G115" s="178" t="s">
        <v>321</v>
      </c>
      <c r="H115" s="179">
        <v>110</v>
      </c>
      <c r="I115" s="180"/>
      <c r="J115" s="181">
        <f t="shared" si="0"/>
        <v>0</v>
      </c>
      <c r="K115" s="177" t="s">
        <v>35</v>
      </c>
      <c r="L115" s="41"/>
      <c r="M115" s="182" t="s">
        <v>35</v>
      </c>
      <c r="N115" s="183" t="s">
        <v>47</v>
      </c>
      <c r="O115" s="66"/>
      <c r="P115" s="184">
        <f t="shared" si="1"/>
        <v>0</v>
      </c>
      <c r="Q115" s="184">
        <v>0</v>
      </c>
      <c r="R115" s="184">
        <f t="shared" si="2"/>
        <v>0</v>
      </c>
      <c r="S115" s="184">
        <v>0</v>
      </c>
      <c r="T115" s="185">
        <f t="shared" si="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142</v>
      </c>
      <c r="AT115" s="186" t="s">
        <v>137</v>
      </c>
      <c r="AU115" s="186" t="s">
        <v>84</v>
      </c>
      <c r="AY115" s="19" t="s">
        <v>135</v>
      </c>
      <c r="BE115" s="187">
        <f t="shared" si="4"/>
        <v>0</v>
      </c>
      <c r="BF115" s="187">
        <f t="shared" si="5"/>
        <v>0</v>
      </c>
      <c r="BG115" s="187">
        <f t="shared" si="6"/>
        <v>0</v>
      </c>
      <c r="BH115" s="187">
        <f t="shared" si="7"/>
        <v>0</v>
      </c>
      <c r="BI115" s="187">
        <f t="shared" si="8"/>
        <v>0</v>
      </c>
      <c r="BJ115" s="19" t="s">
        <v>84</v>
      </c>
      <c r="BK115" s="187">
        <f t="shared" si="9"/>
        <v>0</v>
      </c>
      <c r="BL115" s="19" t="s">
        <v>142</v>
      </c>
      <c r="BM115" s="186" t="s">
        <v>325</v>
      </c>
    </row>
    <row r="116" spans="1:65" s="2" customFormat="1" ht="16.5" customHeight="1">
      <c r="A116" s="36"/>
      <c r="B116" s="37"/>
      <c r="C116" s="227" t="s">
        <v>244</v>
      </c>
      <c r="D116" s="227" t="s">
        <v>238</v>
      </c>
      <c r="E116" s="228" t="s">
        <v>997</v>
      </c>
      <c r="F116" s="229" t="s">
        <v>998</v>
      </c>
      <c r="G116" s="230" t="s">
        <v>321</v>
      </c>
      <c r="H116" s="231">
        <v>110.001</v>
      </c>
      <c r="I116" s="232"/>
      <c r="J116" s="233">
        <f t="shared" si="0"/>
        <v>0</v>
      </c>
      <c r="K116" s="229" t="s">
        <v>35</v>
      </c>
      <c r="L116" s="234"/>
      <c r="M116" s="235" t="s">
        <v>35</v>
      </c>
      <c r="N116" s="236" t="s">
        <v>47</v>
      </c>
      <c r="O116" s="66"/>
      <c r="P116" s="184">
        <f t="shared" si="1"/>
        <v>0</v>
      </c>
      <c r="Q116" s="184">
        <v>0</v>
      </c>
      <c r="R116" s="184">
        <f t="shared" si="2"/>
        <v>0</v>
      </c>
      <c r="S116" s="184">
        <v>0</v>
      </c>
      <c r="T116" s="185">
        <f t="shared" si="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187</v>
      </c>
      <c r="AT116" s="186" t="s">
        <v>238</v>
      </c>
      <c r="AU116" s="186" t="s">
        <v>84</v>
      </c>
      <c r="AY116" s="19" t="s">
        <v>135</v>
      </c>
      <c r="BE116" s="187">
        <f t="shared" si="4"/>
        <v>0</v>
      </c>
      <c r="BF116" s="187">
        <f t="shared" si="5"/>
        <v>0</v>
      </c>
      <c r="BG116" s="187">
        <f t="shared" si="6"/>
        <v>0</v>
      </c>
      <c r="BH116" s="187">
        <f t="shared" si="7"/>
        <v>0</v>
      </c>
      <c r="BI116" s="187">
        <f t="shared" si="8"/>
        <v>0</v>
      </c>
      <c r="BJ116" s="19" t="s">
        <v>84</v>
      </c>
      <c r="BK116" s="187">
        <f t="shared" si="9"/>
        <v>0</v>
      </c>
      <c r="BL116" s="19" t="s">
        <v>142</v>
      </c>
      <c r="BM116" s="186" t="s">
        <v>337</v>
      </c>
    </row>
    <row r="117" spans="1:65" s="2" customFormat="1" ht="16.5" customHeight="1">
      <c r="A117" s="36"/>
      <c r="B117" s="37"/>
      <c r="C117" s="175" t="s">
        <v>250</v>
      </c>
      <c r="D117" s="175" t="s">
        <v>137</v>
      </c>
      <c r="E117" s="176" t="s">
        <v>999</v>
      </c>
      <c r="F117" s="177" t="s">
        <v>1000</v>
      </c>
      <c r="G117" s="178" t="s">
        <v>321</v>
      </c>
      <c r="H117" s="179">
        <v>103</v>
      </c>
      <c r="I117" s="180"/>
      <c r="J117" s="181">
        <f t="shared" si="0"/>
        <v>0</v>
      </c>
      <c r="K117" s="177" t="s">
        <v>35</v>
      </c>
      <c r="L117" s="41"/>
      <c r="M117" s="182" t="s">
        <v>35</v>
      </c>
      <c r="N117" s="183" t="s">
        <v>47</v>
      </c>
      <c r="O117" s="66"/>
      <c r="P117" s="184">
        <f t="shared" si="1"/>
        <v>0</v>
      </c>
      <c r="Q117" s="184">
        <v>0</v>
      </c>
      <c r="R117" s="184">
        <f t="shared" si="2"/>
        <v>0</v>
      </c>
      <c r="S117" s="184">
        <v>0</v>
      </c>
      <c r="T117" s="185">
        <f t="shared" si="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6" t="s">
        <v>142</v>
      </c>
      <c r="AT117" s="186" t="s">
        <v>137</v>
      </c>
      <c r="AU117" s="186" t="s">
        <v>84</v>
      </c>
      <c r="AY117" s="19" t="s">
        <v>135</v>
      </c>
      <c r="BE117" s="187">
        <f t="shared" si="4"/>
        <v>0</v>
      </c>
      <c r="BF117" s="187">
        <f t="shared" si="5"/>
        <v>0</v>
      </c>
      <c r="BG117" s="187">
        <f t="shared" si="6"/>
        <v>0</v>
      </c>
      <c r="BH117" s="187">
        <f t="shared" si="7"/>
        <v>0</v>
      </c>
      <c r="BI117" s="187">
        <f t="shared" si="8"/>
        <v>0</v>
      </c>
      <c r="BJ117" s="19" t="s">
        <v>84</v>
      </c>
      <c r="BK117" s="187">
        <f t="shared" si="9"/>
        <v>0</v>
      </c>
      <c r="BL117" s="19" t="s">
        <v>142</v>
      </c>
      <c r="BM117" s="186" t="s">
        <v>350</v>
      </c>
    </row>
    <row r="118" spans="1:65" s="2" customFormat="1" ht="16.5" customHeight="1">
      <c r="A118" s="36"/>
      <c r="B118" s="37"/>
      <c r="C118" s="227" t="s">
        <v>256</v>
      </c>
      <c r="D118" s="227" t="s">
        <v>238</v>
      </c>
      <c r="E118" s="228" t="s">
        <v>1001</v>
      </c>
      <c r="F118" s="229" t="s">
        <v>1002</v>
      </c>
      <c r="G118" s="230" t="s">
        <v>280</v>
      </c>
      <c r="H118" s="231">
        <v>63.86</v>
      </c>
      <c r="I118" s="232"/>
      <c r="J118" s="233">
        <f t="shared" si="0"/>
        <v>0</v>
      </c>
      <c r="K118" s="229" t="s">
        <v>35</v>
      </c>
      <c r="L118" s="234"/>
      <c r="M118" s="235" t="s">
        <v>35</v>
      </c>
      <c r="N118" s="236" t="s">
        <v>47</v>
      </c>
      <c r="O118" s="66"/>
      <c r="P118" s="184">
        <f t="shared" si="1"/>
        <v>0</v>
      </c>
      <c r="Q118" s="184">
        <v>0</v>
      </c>
      <c r="R118" s="184">
        <f t="shared" si="2"/>
        <v>0</v>
      </c>
      <c r="S118" s="184">
        <v>0</v>
      </c>
      <c r="T118" s="185">
        <f t="shared" si="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6" t="s">
        <v>187</v>
      </c>
      <c r="AT118" s="186" t="s">
        <v>238</v>
      </c>
      <c r="AU118" s="186" t="s">
        <v>84</v>
      </c>
      <c r="AY118" s="19" t="s">
        <v>135</v>
      </c>
      <c r="BE118" s="187">
        <f t="shared" si="4"/>
        <v>0</v>
      </c>
      <c r="BF118" s="187">
        <f t="shared" si="5"/>
        <v>0</v>
      </c>
      <c r="BG118" s="187">
        <f t="shared" si="6"/>
        <v>0</v>
      </c>
      <c r="BH118" s="187">
        <f t="shared" si="7"/>
        <v>0</v>
      </c>
      <c r="BI118" s="187">
        <f t="shared" si="8"/>
        <v>0</v>
      </c>
      <c r="BJ118" s="19" t="s">
        <v>84</v>
      </c>
      <c r="BK118" s="187">
        <f t="shared" si="9"/>
        <v>0</v>
      </c>
      <c r="BL118" s="19" t="s">
        <v>142</v>
      </c>
      <c r="BM118" s="186" t="s">
        <v>363</v>
      </c>
    </row>
    <row r="119" spans="1:65" s="2" customFormat="1" ht="16.5" customHeight="1">
      <c r="A119" s="36"/>
      <c r="B119" s="37"/>
      <c r="C119" s="175" t="s">
        <v>262</v>
      </c>
      <c r="D119" s="175" t="s">
        <v>137</v>
      </c>
      <c r="E119" s="176" t="s">
        <v>1003</v>
      </c>
      <c r="F119" s="177" t="s">
        <v>1004</v>
      </c>
      <c r="G119" s="178" t="s">
        <v>503</v>
      </c>
      <c r="H119" s="179">
        <v>12</v>
      </c>
      <c r="I119" s="180"/>
      <c r="J119" s="181">
        <f t="shared" si="0"/>
        <v>0</v>
      </c>
      <c r="K119" s="177" t="s">
        <v>35</v>
      </c>
      <c r="L119" s="41"/>
      <c r="M119" s="182" t="s">
        <v>35</v>
      </c>
      <c r="N119" s="183" t="s">
        <v>47</v>
      </c>
      <c r="O119" s="66"/>
      <c r="P119" s="184">
        <f t="shared" si="1"/>
        <v>0</v>
      </c>
      <c r="Q119" s="184">
        <v>0</v>
      </c>
      <c r="R119" s="184">
        <f t="shared" si="2"/>
        <v>0</v>
      </c>
      <c r="S119" s="184">
        <v>0</v>
      </c>
      <c r="T119" s="185">
        <f t="shared" si="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142</v>
      </c>
      <c r="AT119" s="186" t="s">
        <v>137</v>
      </c>
      <c r="AU119" s="186" t="s">
        <v>84</v>
      </c>
      <c r="AY119" s="19" t="s">
        <v>135</v>
      </c>
      <c r="BE119" s="187">
        <f t="shared" si="4"/>
        <v>0</v>
      </c>
      <c r="BF119" s="187">
        <f t="shared" si="5"/>
        <v>0</v>
      </c>
      <c r="BG119" s="187">
        <f t="shared" si="6"/>
        <v>0</v>
      </c>
      <c r="BH119" s="187">
        <f t="shared" si="7"/>
        <v>0</v>
      </c>
      <c r="BI119" s="187">
        <f t="shared" si="8"/>
        <v>0</v>
      </c>
      <c r="BJ119" s="19" t="s">
        <v>84</v>
      </c>
      <c r="BK119" s="187">
        <f t="shared" si="9"/>
        <v>0</v>
      </c>
      <c r="BL119" s="19" t="s">
        <v>142</v>
      </c>
      <c r="BM119" s="186" t="s">
        <v>376</v>
      </c>
    </row>
    <row r="120" spans="1:65" s="2" customFormat="1" ht="16.5" customHeight="1">
      <c r="A120" s="36"/>
      <c r="B120" s="37"/>
      <c r="C120" s="227" t="s">
        <v>268</v>
      </c>
      <c r="D120" s="227" t="s">
        <v>238</v>
      </c>
      <c r="E120" s="228" t="s">
        <v>1005</v>
      </c>
      <c r="F120" s="229" t="s">
        <v>1006</v>
      </c>
      <c r="G120" s="230" t="s">
        <v>503</v>
      </c>
      <c r="H120" s="231">
        <v>8</v>
      </c>
      <c r="I120" s="232"/>
      <c r="J120" s="233">
        <f t="shared" si="0"/>
        <v>0</v>
      </c>
      <c r="K120" s="229" t="s">
        <v>35</v>
      </c>
      <c r="L120" s="234"/>
      <c r="M120" s="235" t="s">
        <v>35</v>
      </c>
      <c r="N120" s="236" t="s">
        <v>47</v>
      </c>
      <c r="O120" s="66"/>
      <c r="P120" s="184">
        <f t="shared" si="1"/>
        <v>0</v>
      </c>
      <c r="Q120" s="184">
        <v>0</v>
      </c>
      <c r="R120" s="184">
        <f t="shared" si="2"/>
        <v>0</v>
      </c>
      <c r="S120" s="184">
        <v>0</v>
      </c>
      <c r="T120" s="185">
        <f t="shared" si="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187</v>
      </c>
      <c r="AT120" s="186" t="s">
        <v>238</v>
      </c>
      <c r="AU120" s="186" t="s">
        <v>84</v>
      </c>
      <c r="AY120" s="19" t="s">
        <v>135</v>
      </c>
      <c r="BE120" s="187">
        <f t="shared" si="4"/>
        <v>0</v>
      </c>
      <c r="BF120" s="187">
        <f t="shared" si="5"/>
        <v>0</v>
      </c>
      <c r="BG120" s="187">
        <f t="shared" si="6"/>
        <v>0</v>
      </c>
      <c r="BH120" s="187">
        <f t="shared" si="7"/>
        <v>0</v>
      </c>
      <c r="BI120" s="187">
        <f t="shared" si="8"/>
        <v>0</v>
      </c>
      <c r="BJ120" s="19" t="s">
        <v>84</v>
      </c>
      <c r="BK120" s="187">
        <f t="shared" si="9"/>
        <v>0</v>
      </c>
      <c r="BL120" s="19" t="s">
        <v>142</v>
      </c>
      <c r="BM120" s="186" t="s">
        <v>388</v>
      </c>
    </row>
    <row r="121" spans="1:65" s="2" customFormat="1" ht="16.5" customHeight="1">
      <c r="A121" s="36"/>
      <c r="B121" s="37"/>
      <c r="C121" s="227" t="s">
        <v>7</v>
      </c>
      <c r="D121" s="227" t="s">
        <v>238</v>
      </c>
      <c r="E121" s="228" t="s">
        <v>1007</v>
      </c>
      <c r="F121" s="229" t="s">
        <v>1008</v>
      </c>
      <c r="G121" s="230" t="s">
        <v>503</v>
      </c>
      <c r="H121" s="231">
        <v>4</v>
      </c>
      <c r="I121" s="232"/>
      <c r="J121" s="233">
        <f t="shared" si="0"/>
        <v>0</v>
      </c>
      <c r="K121" s="229" t="s">
        <v>35</v>
      </c>
      <c r="L121" s="234"/>
      <c r="M121" s="235" t="s">
        <v>35</v>
      </c>
      <c r="N121" s="236" t="s">
        <v>47</v>
      </c>
      <c r="O121" s="66"/>
      <c r="P121" s="184">
        <f t="shared" si="1"/>
        <v>0</v>
      </c>
      <c r="Q121" s="184">
        <v>0</v>
      </c>
      <c r="R121" s="184">
        <f t="shared" si="2"/>
        <v>0</v>
      </c>
      <c r="S121" s="184">
        <v>0</v>
      </c>
      <c r="T121" s="185">
        <f t="shared" si="3"/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6" t="s">
        <v>187</v>
      </c>
      <c r="AT121" s="186" t="s">
        <v>238</v>
      </c>
      <c r="AU121" s="186" t="s">
        <v>84</v>
      </c>
      <c r="AY121" s="19" t="s">
        <v>135</v>
      </c>
      <c r="BE121" s="187">
        <f t="shared" si="4"/>
        <v>0</v>
      </c>
      <c r="BF121" s="187">
        <f t="shared" si="5"/>
        <v>0</v>
      </c>
      <c r="BG121" s="187">
        <f t="shared" si="6"/>
        <v>0</v>
      </c>
      <c r="BH121" s="187">
        <f t="shared" si="7"/>
        <v>0</v>
      </c>
      <c r="BI121" s="187">
        <f t="shared" si="8"/>
        <v>0</v>
      </c>
      <c r="BJ121" s="19" t="s">
        <v>84</v>
      </c>
      <c r="BK121" s="187">
        <f t="shared" si="9"/>
        <v>0</v>
      </c>
      <c r="BL121" s="19" t="s">
        <v>142</v>
      </c>
      <c r="BM121" s="186" t="s">
        <v>400</v>
      </c>
    </row>
    <row r="122" spans="1:65" s="2" customFormat="1" ht="16.5" customHeight="1">
      <c r="A122" s="36"/>
      <c r="B122" s="37"/>
      <c r="C122" s="175" t="s">
        <v>277</v>
      </c>
      <c r="D122" s="175" t="s">
        <v>137</v>
      </c>
      <c r="E122" s="176" t="s">
        <v>1009</v>
      </c>
      <c r="F122" s="177" t="s">
        <v>1010</v>
      </c>
      <c r="G122" s="178" t="s">
        <v>321</v>
      </c>
      <c r="H122" s="179">
        <v>110</v>
      </c>
      <c r="I122" s="180"/>
      <c r="J122" s="181">
        <f t="shared" si="0"/>
        <v>0</v>
      </c>
      <c r="K122" s="177" t="s">
        <v>35</v>
      </c>
      <c r="L122" s="41"/>
      <c r="M122" s="182" t="s">
        <v>35</v>
      </c>
      <c r="N122" s="183" t="s">
        <v>47</v>
      </c>
      <c r="O122" s="66"/>
      <c r="P122" s="184">
        <f t="shared" si="1"/>
        <v>0</v>
      </c>
      <c r="Q122" s="184">
        <v>0</v>
      </c>
      <c r="R122" s="184">
        <f t="shared" si="2"/>
        <v>0</v>
      </c>
      <c r="S122" s="184">
        <v>0</v>
      </c>
      <c r="T122" s="185">
        <f t="shared" si="3"/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142</v>
      </c>
      <c r="AT122" s="186" t="s">
        <v>137</v>
      </c>
      <c r="AU122" s="186" t="s">
        <v>84</v>
      </c>
      <c r="AY122" s="19" t="s">
        <v>135</v>
      </c>
      <c r="BE122" s="187">
        <f t="shared" si="4"/>
        <v>0</v>
      </c>
      <c r="BF122" s="187">
        <f t="shared" si="5"/>
        <v>0</v>
      </c>
      <c r="BG122" s="187">
        <f t="shared" si="6"/>
        <v>0</v>
      </c>
      <c r="BH122" s="187">
        <f t="shared" si="7"/>
        <v>0</v>
      </c>
      <c r="BI122" s="187">
        <f t="shared" si="8"/>
        <v>0</v>
      </c>
      <c r="BJ122" s="19" t="s">
        <v>84</v>
      </c>
      <c r="BK122" s="187">
        <f t="shared" si="9"/>
        <v>0</v>
      </c>
      <c r="BL122" s="19" t="s">
        <v>142</v>
      </c>
      <c r="BM122" s="186" t="s">
        <v>411</v>
      </c>
    </row>
    <row r="123" spans="1:65" s="2" customFormat="1" ht="16.5" customHeight="1">
      <c r="A123" s="36"/>
      <c r="B123" s="37"/>
      <c r="C123" s="227" t="s">
        <v>283</v>
      </c>
      <c r="D123" s="227" t="s">
        <v>238</v>
      </c>
      <c r="E123" s="228" t="s">
        <v>1011</v>
      </c>
      <c r="F123" s="229" t="s">
        <v>1012</v>
      </c>
      <c r="G123" s="230" t="s">
        <v>321</v>
      </c>
      <c r="H123" s="231">
        <v>110</v>
      </c>
      <c r="I123" s="232"/>
      <c r="J123" s="233">
        <f t="shared" si="0"/>
        <v>0</v>
      </c>
      <c r="K123" s="229" t="s">
        <v>35</v>
      </c>
      <c r="L123" s="234"/>
      <c r="M123" s="235" t="s">
        <v>35</v>
      </c>
      <c r="N123" s="236" t="s">
        <v>47</v>
      </c>
      <c r="O123" s="66"/>
      <c r="P123" s="184">
        <f t="shared" si="1"/>
        <v>0</v>
      </c>
      <c r="Q123" s="184">
        <v>0</v>
      </c>
      <c r="R123" s="184">
        <f t="shared" si="2"/>
        <v>0</v>
      </c>
      <c r="S123" s="184">
        <v>0</v>
      </c>
      <c r="T123" s="185">
        <f t="shared" si="3"/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187</v>
      </c>
      <c r="AT123" s="186" t="s">
        <v>238</v>
      </c>
      <c r="AU123" s="186" t="s">
        <v>84</v>
      </c>
      <c r="AY123" s="19" t="s">
        <v>135</v>
      </c>
      <c r="BE123" s="187">
        <f t="shared" si="4"/>
        <v>0</v>
      </c>
      <c r="BF123" s="187">
        <f t="shared" si="5"/>
        <v>0</v>
      </c>
      <c r="BG123" s="187">
        <f t="shared" si="6"/>
        <v>0</v>
      </c>
      <c r="BH123" s="187">
        <f t="shared" si="7"/>
        <v>0</v>
      </c>
      <c r="BI123" s="187">
        <f t="shared" si="8"/>
        <v>0</v>
      </c>
      <c r="BJ123" s="19" t="s">
        <v>84</v>
      </c>
      <c r="BK123" s="187">
        <f t="shared" si="9"/>
        <v>0</v>
      </c>
      <c r="BL123" s="19" t="s">
        <v>142</v>
      </c>
      <c r="BM123" s="186" t="s">
        <v>422</v>
      </c>
    </row>
    <row r="124" spans="1:65" s="2" customFormat="1" ht="16.5" customHeight="1">
      <c r="A124" s="36"/>
      <c r="B124" s="37"/>
      <c r="C124" s="175" t="s">
        <v>289</v>
      </c>
      <c r="D124" s="175" t="s">
        <v>137</v>
      </c>
      <c r="E124" s="176" t="s">
        <v>1013</v>
      </c>
      <c r="F124" s="177" t="s">
        <v>1014</v>
      </c>
      <c r="G124" s="178" t="s">
        <v>503</v>
      </c>
      <c r="H124" s="179">
        <v>6</v>
      </c>
      <c r="I124" s="180"/>
      <c r="J124" s="181">
        <f t="shared" si="0"/>
        <v>0</v>
      </c>
      <c r="K124" s="177" t="s">
        <v>35</v>
      </c>
      <c r="L124" s="41"/>
      <c r="M124" s="182" t="s">
        <v>35</v>
      </c>
      <c r="N124" s="183" t="s">
        <v>47</v>
      </c>
      <c r="O124" s="66"/>
      <c r="P124" s="184">
        <f t="shared" si="1"/>
        <v>0</v>
      </c>
      <c r="Q124" s="184">
        <v>0</v>
      </c>
      <c r="R124" s="184">
        <f t="shared" si="2"/>
        <v>0</v>
      </c>
      <c r="S124" s="184">
        <v>0</v>
      </c>
      <c r="T124" s="185">
        <f t="shared" si="3"/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142</v>
      </c>
      <c r="AT124" s="186" t="s">
        <v>137</v>
      </c>
      <c r="AU124" s="186" t="s">
        <v>84</v>
      </c>
      <c r="AY124" s="19" t="s">
        <v>135</v>
      </c>
      <c r="BE124" s="187">
        <f t="shared" si="4"/>
        <v>0</v>
      </c>
      <c r="BF124" s="187">
        <f t="shared" si="5"/>
        <v>0</v>
      </c>
      <c r="BG124" s="187">
        <f t="shared" si="6"/>
        <v>0</v>
      </c>
      <c r="BH124" s="187">
        <f t="shared" si="7"/>
        <v>0</v>
      </c>
      <c r="BI124" s="187">
        <f t="shared" si="8"/>
        <v>0</v>
      </c>
      <c r="BJ124" s="19" t="s">
        <v>84</v>
      </c>
      <c r="BK124" s="187">
        <f t="shared" si="9"/>
        <v>0</v>
      </c>
      <c r="BL124" s="19" t="s">
        <v>142</v>
      </c>
      <c r="BM124" s="186" t="s">
        <v>434</v>
      </c>
    </row>
    <row r="125" spans="1:65" s="2" customFormat="1" ht="16.5" customHeight="1">
      <c r="A125" s="36"/>
      <c r="B125" s="37"/>
      <c r="C125" s="175" t="s">
        <v>294</v>
      </c>
      <c r="D125" s="175" t="s">
        <v>137</v>
      </c>
      <c r="E125" s="176" t="s">
        <v>1015</v>
      </c>
      <c r="F125" s="177" t="s">
        <v>1016</v>
      </c>
      <c r="G125" s="178" t="s">
        <v>503</v>
      </c>
      <c r="H125" s="179">
        <v>12</v>
      </c>
      <c r="I125" s="180"/>
      <c r="J125" s="181">
        <f t="shared" si="0"/>
        <v>0</v>
      </c>
      <c r="K125" s="177" t="s">
        <v>35</v>
      </c>
      <c r="L125" s="41"/>
      <c r="M125" s="182" t="s">
        <v>35</v>
      </c>
      <c r="N125" s="183" t="s">
        <v>47</v>
      </c>
      <c r="O125" s="66"/>
      <c r="P125" s="184">
        <f t="shared" si="1"/>
        <v>0</v>
      </c>
      <c r="Q125" s="184">
        <v>0</v>
      </c>
      <c r="R125" s="184">
        <f t="shared" si="2"/>
        <v>0</v>
      </c>
      <c r="S125" s="184">
        <v>0</v>
      </c>
      <c r="T125" s="185">
        <f t="shared" si="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6" t="s">
        <v>142</v>
      </c>
      <c r="AT125" s="186" t="s">
        <v>137</v>
      </c>
      <c r="AU125" s="186" t="s">
        <v>84</v>
      </c>
      <c r="AY125" s="19" t="s">
        <v>135</v>
      </c>
      <c r="BE125" s="187">
        <f t="shared" si="4"/>
        <v>0</v>
      </c>
      <c r="BF125" s="187">
        <f t="shared" si="5"/>
        <v>0</v>
      </c>
      <c r="BG125" s="187">
        <f t="shared" si="6"/>
        <v>0</v>
      </c>
      <c r="BH125" s="187">
        <f t="shared" si="7"/>
        <v>0</v>
      </c>
      <c r="BI125" s="187">
        <f t="shared" si="8"/>
        <v>0</v>
      </c>
      <c r="BJ125" s="19" t="s">
        <v>84</v>
      </c>
      <c r="BK125" s="187">
        <f t="shared" si="9"/>
        <v>0</v>
      </c>
      <c r="BL125" s="19" t="s">
        <v>142</v>
      </c>
      <c r="BM125" s="186" t="s">
        <v>446</v>
      </c>
    </row>
    <row r="126" spans="1:65" s="2" customFormat="1" ht="16.5" customHeight="1">
      <c r="A126" s="36"/>
      <c r="B126" s="37"/>
      <c r="C126" s="175" t="s">
        <v>299</v>
      </c>
      <c r="D126" s="175" t="s">
        <v>137</v>
      </c>
      <c r="E126" s="176" t="s">
        <v>1017</v>
      </c>
      <c r="F126" s="177" t="s">
        <v>1018</v>
      </c>
      <c r="G126" s="178" t="s">
        <v>503</v>
      </c>
      <c r="H126" s="179">
        <v>24</v>
      </c>
      <c r="I126" s="180"/>
      <c r="J126" s="181">
        <f t="shared" si="0"/>
        <v>0</v>
      </c>
      <c r="K126" s="177" t="s">
        <v>35</v>
      </c>
      <c r="L126" s="41"/>
      <c r="M126" s="182" t="s">
        <v>35</v>
      </c>
      <c r="N126" s="183" t="s">
        <v>47</v>
      </c>
      <c r="O126" s="66"/>
      <c r="P126" s="184">
        <f t="shared" si="1"/>
        <v>0</v>
      </c>
      <c r="Q126" s="184">
        <v>0</v>
      </c>
      <c r="R126" s="184">
        <f t="shared" si="2"/>
        <v>0</v>
      </c>
      <c r="S126" s="184">
        <v>0</v>
      </c>
      <c r="T126" s="185">
        <f t="shared" si="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142</v>
      </c>
      <c r="AT126" s="186" t="s">
        <v>137</v>
      </c>
      <c r="AU126" s="186" t="s">
        <v>84</v>
      </c>
      <c r="AY126" s="19" t="s">
        <v>135</v>
      </c>
      <c r="BE126" s="187">
        <f t="shared" si="4"/>
        <v>0</v>
      </c>
      <c r="BF126" s="187">
        <f t="shared" si="5"/>
        <v>0</v>
      </c>
      <c r="BG126" s="187">
        <f t="shared" si="6"/>
        <v>0</v>
      </c>
      <c r="BH126" s="187">
        <f t="shared" si="7"/>
        <v>0</v>
      </c>
      <c r="BI126" s="187">
        <f t="shared" si="8"/>
        <v>0</v>
      </c>
      <c r="BJ126" s="19" t="s">
        <v>84</v>
      </c>
      <c r="BK126" s="187">
        <f t="shared" si="9"/>
        <v>0</v>
      </c>
      <c r="BL126" s="19" t="s">
        <v>142</v>
      </c>
      <c r="BM126" s="186" t="s">
        <v>459</v>
      </c>
    </row>
    <row r="127" spans="1:65" s="2" customFormat="1" ht="16.5" customHeight="1">
      <c r="A127" s="36"/>
      <c r="B127" s="37"/>
      <c r="C127" s="175" t="s">
        <v>307</v>
      </c>
      <c r="D127" s="175" t="s">
        <v>137</v>
      </c>
      <c r="E127" s="176" t="s">
        <v>1019</v>
      </c>
      <c r="F127" s="177" t="s">
        <v>1020</v>
      </c>
      <c r="G127" s="178" t="s">
        <v>503</v>
      </c>
      <c r="H127" s="179">
        <v>1</v>
      </c>
      <c r="I127" s="180"/>
      <c r="J127" s="181">
        <f t="shared" si="0"/>
        <v>0</v>
      </c>
      <c r="K127" s="177" t="s">
        <v>35</v>
      </c>
      <c r="L127" s="41"/>
      <c r="M127" s="182" t="s">
        <v>35</v>
      </c>
      <c r="N127" s="183" t="s">
        <v>47</v>
      </c>
      <c r="O127" s="66"/>
      <c r="P127" s="184">
        <f t="shared" si="1"/>
        <v>0</v>
      </c>
      <c r="Q127" s="184">
        <v>0</v>
      </c>
      <c r="R127" s="184">
        <f t="shared" si="2"/>
        <v>0</v>
      </c>
      <c r="S127" s="184">
        <v>0</v>
      </c>
      <c r="T127" s="185">
        <f t="shared" si="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142</v>
      </c>
      <c r="AT127" s="186" t="s">
        <v>137</v>
      </c>
      <c r="AU127" s="186" t="s">
        <v>84</v>
      </c>
      <c r="AY127" s="19" t="s">
        <v>135</v>
      </c>
      <c r="BE127" s="187">
        <f t="shared" si="4"/>
        <v>0</v>
      </c>
      <c r="BF127" s="187">
        <f t="shared" si="5"/>
        <v>0</v>
      </c>
      <c r="BG127" s="187">
        <f t="shared" si="6"/>
        <v>0</v>
      </c>
      <c r="BH127" s="187">
        <f t="shared" si="7"/>
        <v>0</v>
      </c>
      <c r="BI127" s="187">
        <f t="shared" si="8"/>
        <v>0</v>
      </c>
      <c r="BJ127" s="19" t="s">
        <v>84</v>
      </c>
      <c r="BK127" s="187">
        <f t="shared" si="9"/>
        <v>0</v>
      </c>
      <c r="BL127" s="19" t="s">
        <v>142</v>
      </c>
      <c r="BM127" s="186" t="s">
        <v>472</v>
      </c>
    </row>
    <row r="128" spans="1:65" s="2" customFormat="1" ht="16.5" customHeight="1">
      <c r="A128" s="36"/>
      <c r="B128" s="37"/>
      <c r="C128" s="227" t="s">
        <v>313</v>
      </c>
      <c r="D128" s="227" t="s">
        <v>238</v>
      </c>
      <c r="E128" s="228" t="s">
        <v>1021</v>
      </c>
      <c r="F128" s="229" t="s">
        <v>1022</v>
      </c>
      <c r="G128" s="230" t="s">
        <v>503</v>
      </c>
      <c r="H128" s="231">
        <v>1</v>
      </c>
      <c r="I128" s="232"/>
      <c r="J128" s="233">
        <f t="shared" si="0"/>
        <v>0</v>
      </c>
      <c r="K128" s="229" t="s">
        <v>35</v>
      </c>
      <c r="L128" s="234"/>
      <c r="M128" s="235" t="s">
        <v>35</v>
      </c>
      <c r="N128" s="236" t="s">
        <v>47</v>
      </c>
      <c r="O128" s="66"/>
      <c r="P128" s="184">
        <f t="shared" si="1"/>
        <v>0</v>
      </c>
      <c r="Q128" s="184">
        <v>0</v>
      </c>
      <c r="R128" s="184">
        <f t="shared" si="2"/>
        <v>0</v>
      </c>
      <c r="S128" s="184">
        <v>0</v>
      </c>
      <c r="T128" s="185">
        <f t="shared" si="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187</v>
      </c>
      <c r="AT128" s="186" t="s">
        <v>238</v>
      </c>
      <c r="AU128" s="186" t="s">
        <v>84</v>
      </c>
      <c r="AY128" s="19" t="s">
        <v>135</v>
      </c>
      <c r="BE128" s="187">
        <f t="shared" si="4"/>
        <v>0</v>
      </c>
      <c r="BF128" s="187">
        <f t="shared" si="5"/>
        <v>0</v>
      </c>
      <c r="BG128" s="187">
        <f t="shared" si="6"/>
        <v>0</v>
      </c>
      <c r="BH128" s="187">
        <f t="shared" si="7"/>
        <v>0</v>
      </c>
      <c r="BI128" s="187">
        <f t="shared" si="8"/>
        <v>0</v>
      </c>
      <c r="BJ128" s="19" t="s">
        <v>84</v>
      </c>
      <c r="BK128" s="187">
        <f t="shared" si="9"/>
        <v>0</v>
      </c>
      <c r="BL128" s="19" t="s">
        <v>142</v>
      </c>
      <c r="BM128" s="186" t="s">
        <v>484</v>
      </c>
    </row>
    <row r="129" spans="1:65" s="12" customFormat="1" ht="25.9" customHeight="1">
      <c r="B129" s="159"/>
      <c r="C129" s="160"/>
      <c r="D129" s="161" t="s">
        <v>75</v>
      </c>
      <c r="E129" s="162" t="s">
        <v>1023</v>
      </c>
      <c r="F129" s="162" t="s">
        <v>1024</v>
      </c>
      <c r="G129" s="160"/>
      <c r="H129" s="160"/>
      <c r="I129" s="163"/>
      <c r="J129" s="164">
        <f>BK129</f>
        <v>0</v>
      </c>
      <c r="K129" s="160"/>
      <c r="L129" s="165"/>
      <c r="M129" s="166"/>
      <c r="N129" s="167"/>
      <c r="O129" s="167"/>
      <c r="P129" s="168">
        <f>SUM(P130:P131)</f>
        <v>0</v>
      </c>
      <c r="Q129" s="167"/>
      <c r="R129" s="168">
        <f>SUM(R130:R131)</f>
        <v>0</v>
      </c>
      <c r="S129" s="167"/>
      <c r="T129" s="169">
        <f>SUM(T130:T131)</f>
        <v>0</v>
      </c>
      <c r="AR129" s="170" t="s">
        <v>84</v>
      </c>
      <c r="AT129" s="171" t="s">
        <v>75</v>
      </c>
      <c r="AU129" s="171" t="s">
        <v>76</v>
      </c>
      <c r="AY129" s="170" t="s">
        <v>135</v>
      </c>
      <c r="BK129" s="172">
        <f>SUM(BK130:BK131)</f>
        <v>0</v>
      </c>
    </row>
    <row r="130" spans="1:65" s="2" customFormat="1" ht="16.5" customHeight="1">
      <c r="A130" s="36"/>
      <c r="B130" s="37"/>
      <c r="C130" s="175" t="s">
        <v>318</v>
      </c>
      <c r="D130" s="175" t="s">
        <v>137</v>
      </c>
      <c r="E130" s="176" t="s">
        <v>1025</v>
      </c>
      <c r="F130" s="177" t="s">
        <v>1026</v>
      </c>
      <c r="G130" s="178" t="s">
        <v>1027</v>
      </c>
      <c r="H130" s="179">
        <v>4</v>
      </c>
      <c r="I130" s="180"/>
      <c r="J130" s="181">
        <f>ROUND(I130*H130,2)</f>
        <v>0</v>
      </c>
      <c r="K130" s="177" t="s">
        <v>35</v>
      </c>
      <c r="L130" s="41"/>
      <c r="M130" s="182" t="s">
        <v>35</v>
      </c>
      <c r="N130" s="183" t="s">
        <v>47</v>
      </c>
      <c r="O130" s="66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142</v>
      </c>
      <c r="AT130" s="186" t="s">
        <v>137</v>
      </c>
      <c r="AU130" s="186" t="s">
        <v>84</v>
      </c>
      <c r="AY130" s="19" t="s">
        <v>135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19" t="s">
        <v>84</v>
      </c>
      <c r="BK130" s="187">
        <f>ROUND(I130*H130,2)</f>
        <v>0</v>
      </c>
      <c r="BL130" s="19" t="s">
        <v>142</v>
      </c>
      <c r="BM130" s="186" t="s">
        <v>494</v>
      </c>
    </row>
    <row r="131" spans="1:65" s="2" customFormat="1" ht="16.5" customHeight="1">
      <c r="A131" s="36"/>
      <c r="B131" s="37"/>
      <c r="C131" s="175" t="s">
        <v>325</v>
      </c>
      <c r="D131" s="175" t="s">
        <v>137</v>
      </c>
      <c r="E131" s="176" t="s">
        <v>1028</v>
      </c>
      <c r="F131" s="177" t="s">
        <v>1029</v>
      </c>
      <c r="G131" s="178" t="s">
        <v>503</v>
      </c>
      <c r="H131" s="179">
        <v>1</v>
      </c>
      <c r="I131" s="180"/>
      <c r="J131" s="181">
        <f>ROUND(I131*H131,2)</f>
        <v>0</v>
      </c>
      <c r="K131" s="177" t="s">
        <v>35</v>
      </c>
      <c r="L131" s="41"/>
      <c r="M131" s="182" t="s">
        <v>35</v>
      </c>
      <c r="N131" s="183" t="s">
        <v>47</v>
      </c>
      <c r="O131" s="66"/>
      <c r="P131" s="184">
        <f>O131*H131</f>
        <v>0</v>
      </c>
      <c r="Q131" s="184">
        <v>0</v>
      </c>
      <c r="R131" s="184">
        <f>Q131*H131</f>
        <v>0</v>
      </c>
      <c r="S131" s="184">
        <v>0</v>
      </c>
      <c r="T131" s="185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6" t="s">
        <v>142</v>
      </c>
      <c r="AT131" s="186" t="s">
        <v>137</v>
      </c>
      <c r="AU131" s="186" t="s">
        <v>84</v>
      </c>
      <c r="AY131" s="19" t="s">
        <v>135</v>
      </c>
      <c r="BE131" s="187">
        <f>IF(N131="základní",J131,0)</f>
        <v>0</v>
      </c>
      <c r="BF131" s="187">
        <f>IF(N131="snížená",J131,0)</f>
        <v>0</v>
      </c>
      <c r="BG131" s="187">
        <f>IF(N131="zákl. přenesená",J131,0)</f>
        <v>0</v>
      </c>
      <c r="BH131" s="187">
        <f>IF(N131="sníž. přenesená",J131,0)</f>
        <v>0</v>
      </c>
      <c r="BI131" s="187">
        <f>IF(N131="nulová",J131,0)</f>
        <v>0</v>
      </c>
      <c r="BJ131" s="19" t="s">
        <v>84</v>
      </c>
      <c r="BK131" s="187">
        <f>ROUND(I131*H131,2)</f>
        <v>0</v>
      </c>
      <c r="BL131" s="19" t="s">
        <v>142</v>
      </c>
      <c r="BM131" s="186" t="s">
        <v>506</v>
      </c>
    </row>
    <row r="132" spans="1:65" s="12" customFormat="1" ht="25.9" customHeight="1">
      <c r="B132" s="159"/>
      <c r="C132" s="160"/>
      <c r="D132" s="161" t="s">
        <v>75</v>
      </c>
      <c r="E132" s="162" t="s">
        <v>1030</v>
      </c>
      <c r="F132" s="162" t="s">
        <v>1031</v>
      </c>
      <c r="G132" s="160"/>
      <c r="H132" s="160"/>
      <c r="I132" s="163"/>
      <c r="J132" s="164">
        <f>BK132</f>
        <v>0</v>
      </c>
      <c r="K132" s="160"/>
      <c r="L132" s="165"/>
      <c r="M132" s="166"/>
      <c r="N132" s="167"/>
      <c r="O132" s="167"/>
      <c r="P132" s="168">
        <f>SUM(P133:P146)</f>
        <v>0</v>
      </c>
      <c r="Q132" s="167"/>
      <c r="R132" s="168">
        <f>SUM(R133:R146)</f>
        <v>0</v>
      </c>
      <c r="S132" s="167"/>
      <c r="T132" s="169">
        <f>SUM(T133:T146)</f>
        <v>0</v>
      </c>
      <c r="AR132" s="170" t="s">
        <v>84</v>
      </c>
      <c r="AT132" s="171" t="s">
        <v>75</v>
      </c>
      <c r="AU132" s="171" t="s">
        <v>76</v>
      </c>
      <c r="AY132" s="170" t="s">
        <v>135</v>
      </c>
      <c r="BK132" s="172">
        <f>SUM(BK133:BK146)</f>
        <v>0</v>
      </c>
    </row>
    <row r="133" spans="1:65" s="2" customFormat="1" ht="16.5" customHeight="1">
      <c r="A133" s="36"/>
      <c r="B133" s="37"/>
      <c r="C133" s="175" t="s">
        <v>331</v>
      </c>
      <c r="D133" s="175" t="s">
        <v>137</v>
      </c>
      <c r="E133" s="176" t="s">
        <v>1032</v>
      </c>
      <c r="F133" s="177" t="s">
        <v>1033</v>
      </c>
      <c r="G133" s="178" t="s">
        <v>140</v>
      </c>
      <c r="H133" s="179">
        <v>2</v>
      </c>
      <c r="I133" s="180"/>
      <c r="J133" s="181">
        <f t="shared" ref="J133:J146" si="10">ROUND(I133*H133,2)</f>
        <v>0</v>
      </c>
      <c r="K133" s="177" t="s">
        <v>35</v>
      </c>
      <c r="L133" s="41"/>
      <c r="M133" s="182" t="s">
        <v>35</v>
      </c>
      <c r="N133" s="183" t="s">
        <v>47</v>
      </c>
      <c r="O133" s="66"/>
      <c r="P133" s="184">
        <f t="shared" ref="P133:P146" si="11">O133*H133</f>
        <v>0</v>
      </c>
      <c r="Q133" s="184">
        <v>0</v>
      </c>
      <c r="R133" s="184">
        <f t="shared" ref="R133:R146" si="12">Q133*H133</f>
        <v>0</v>
      </c>
      <c r="S133" s="184">
        <v>0</v>
      </c>
      <c r="T133" s="185">
        <f t="shared" ref="T133:T146" si="13"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142</v>
      </c>
      <c r="AT133" s="186" t="s">
        <v>137</v>
      </c>
      <c r="AU133" s="186" t="s">
        <v>84</v>
      </c>
      <c r="AY133" s="19" t="s">
        <v>135</v>
      </c>
      <c r="BE133" s="187">
        <f t="shared" ref="BE133:BE146" si="14">IF(N133="základní",J133,0)</f>
        <v>0</v>
      </c>
      <c r="BF133" s="187">
        <f t="shared" ref="BF133:BF146" si="15">IF(N133="snížená",J133,0)</f>
        <v>0</v>
      </c>
      <c r="BG133" s="187">
        <f t="shared" ref="BG133:BG146" si="16">IF(N133="zákl. přenesená",J133,0)</f>
        <v>0</v>
      </c>
      <c r="BH133" s="187">
        <f t="shared" ref="BH133:BH146" si="17">IF(N133="sníž. přenesená",J133,0)</f>
        <v>0</v>
      </c>
      <c r="BI133" s="187">
        <f t="shared" ref="BI133:BI146" si="18">IF(N133="nulová",J133,0)</f>
        <v>0</v>
      </c>
      <c r="BJ133" s="19" t="s">
        <v>84</v>
      </c>
      <c r="BK133" s="187">
        <f t="shared" ref="BK133:BK146" si="19">ROUND(I133*H133,2)</f>
        <v>0</v>
      </c>
      <c r="BL133" s="19" t="s">
        <v>142</v>
      </c>
      <c r="BM133" s="186" t="s">
        <v>515</v>
      </c>
    </row>
    <row r="134" spans="1:65" s="2" customFormat="1" ht="16.5" customHeight="1">
      <c r="A134" s="36"/>
      <c r="B134" s="37"/>
      <c r="C134" s="175" t="s">
        <v>337</v>
      </c>
      <c r="D134" s="175" t="s">
        <v>137</v>
      </c>
      <c r="E134" s="176" t="s">
        <v>1034</v>
      </c>
      <c r="F134" s="177" t="s">
        <v>1035</v>
      </c>
      <c r="G134" s="178" t="s">
        <v>503</v>
      </c>
      <c r="H134" s="179">
        <v>2</v>
      </c>
      <c r="I134" s="180"/>
      <c r="J134" s="181">
        <f t="shared" si="10"/>
        <v>0</v>
      </c>
      <c r="K134" s="177" t="s">
        <v>35</v>
      </c>
      <c r="L134" s="41"/>
      <c r="M134" s="182" t="s">
        <v>35</v>
      </c>
      <c r="N134" s="183" t="s">
        <v>47</v>
      </c>
      <c r="O134" s="66"/>
      <c r="P134" s="184">
        <f t="shared" si="11"/>
        <v>0</v>
      </c>
      <c r="Q134" s="184">
        <v>0</v>
      </c>
      <c r="R134" s="184">
        <f t="shared" si="12"/>
        <v>0</v>
      </c>
      <c r="S134" s="184">
        <v>0</v>
      </c>
      <c r="T134" s="185">
        <f t="shared" si="1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142</v>
      </c>
      <c r="AT134" s="186" t="s">
        <v>137</v>
      </c>
      <c r="AU134" s="186" t="s">
        <v>84</v>
      </c>
      <c r="AY134" s="19" t="s">
        <v>135</v>
      </c>
      <c r="BE134" s="187">
        <f t="shared" si="14"/>
        <v>0</v>
      </c>
      <c r="BF134" s="187">
        <f t="shared" si="15"/>
        <v>0</v>
      </c>
      <c r="BG134" s="187">
        <f t="shared" si="16"/>
        <v>0</v>
      </c>
      <c r="BH134" s="187">
        <f t="shared" si="17"/>
        <v>0</v>
      </c>
      <c r="BI134" s="187">
        <f t="shared" si="18"/>
        <v>0</v>
      </c>
      <c r="BJ134" s="19" t="s">
        <v>84</v>
      </c>
      <c r="BK134" s="187">
        <f t="shared" si="19"/>
        <v>0</v>
      </c>
      <c r="BL134" s="19" t="s">
        <v>142</v>
      </c>
      <c r="BM134" s="186" t="s">
        <v>524</v>
      </c>
    </row>
    <row r="135" spans="1:65" s="2" customFormat="1" ht="16.5" customHeight="1">
      <c r="A135" s="36"/>
      <c r="B135" s="37"/>
      <c r="C135" s="227" t="s">
        <v>344</v>
      </c>
      <c r="D135" s="227" t="s">
        <v>238</v>
      </c>
      <c r="E135" s="228" t="s">
        <v>1036</v>
      </c>
      <c r="F135" s="229" t="s">
        <v>1037</v>
      </c>
      <c r="G135" s="230" t="s">
        <v>503</v>
      </c>
      <c r="H135" s="231">
        <v>2</v>
      </c>
      <c r="I135" s="232"/>
      <c r="J135" s="233">
        <f t="shared" si="10"/>
        <v>0</v>
      </c>
      <c r="K135" s="229" t="s">
        <v>35</v>
      </c>
      <c r="L135" s="234"/>
      <c r="M135" s="235" t="s">
        <v>35</v>
      </c>
      <c r="N135" s="236" t="s">
        <v>47</v>
      </c>
      <c r="O135" s="66"/>
      <c r="P135" s="184">
        <f t="shared" si="11"/>
        <v>0</v>
      </c>
      <c r="Q135" s="184">
        <v>0</v>
      </c>
      <c r="R135" s="184">
        <f t="shared" si="12"/>
        <v>0</v>
      </c>
      <c r="S135" s="184">
        <v>0</v>
      </c>
      <c r="T135" s="185">
        <f t="shared" si="1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6" t="s">
        <v>187</v>
      </c>
      <c r="AT135" s="186" t="s">
        <v>238</v>
      </c>
      <c r="AU135" s="186" t="s">
        <v>84</v>
      </c>
      <c r="AY135" s="19" t="s">
        <v>135</v>
      </c>
      <c r="BE135" s="187">
        <f t="shared" si="14"/>
        <v>0</v>
      </c>
      <c r="BF135" s="187">
        <f t="shared" si="15"/>
        <v>0</v>
      </c>
      <c r="BG135" s="187">
        <f t="shared" si="16"/>
        <v>0</v>
      </c>
      <c r="BH135" s="187">
        <f t="shared" si="17"/>
        <v>0</v>
      </c>
      <c r="BI135" s="187">
        <f t="shared" si="18"/>
        <v>0</v>
      </c>
      <c r="BJ135" s="19" t="s">
        <v>84</v>
      </c>
      <c r="BK135" s="187">
        <f t="shared" si="19"/>
        <v>0</v>
      </c>
      <c r="BL135" s="19" t="s">
        <v>142</v>
      </c>
      <c r="BM135" s="186" t="s">
        <v>533</v>
      </c>
    </row>
    <row r="136" spans="1:65" s="2" customFormat="1" ht="16.5" customHeight="1">
      <c r="A136" s="36"/>
      <c r="B136" s="37"/>
      <c r="C136" s="227" t="s">
        <v>350</v>
      </c>
      <c r="D136" s="227" t="s">
        <v>238</v>
      </c>
      <c r="E136" s="228" t="s">
        <v>1038</v>
      </c>
      <c r="F136" s="229" t="s">
        <v>1039</v>
      </c>
      <c r="G136" s="230" t="s">
        <v>140</v>
      </c>
      <c r="H136" s="231">
        <v>1</v>
      </c>
      <c r="I136" s="232"/>
      <c r="J136" s="233">
        <f t="shared" si="10"/>
        <v>0</v>
      </c>
      <c r="K136" s="229" t="s">
        <v>35</v>
      </c>
      <c r="L136" s="234"/>
      <c r="M136" s="235" t="s">
        <v>35</v>
      </c>
      <c r="N136" s="236" t="s">
        <v>47</v>
      </c>
      <c r="O136" s="66"/>
      <c r="P136" s="184">
        <f t="shared" si="11"/>
        <v>0</v>
      </c>
      <c r="Q136" s="184">
        <v>0</v>
      </c>
      <c r="R136" s="184">
        <f t="shared" si="12"/>
        <v>0</v>
      </c>
      <c r="S136" s="184">
        <v>0</v>
      </c>
      <c r="T136" s="185">
        <f t="shared" si="1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187</v>
      </c>
      <c r="AT136" s="186" t="s">
        <v>238</v>
      </c>
      <c r="AU136" s="186" t="s">
        <v>84</v>
      </c>
      <c r="AY136" s="19" t="s">
        <v>135</v>
      </c>
      <c r="BE136" s="187">
        <f t="shared" si="14"/>
        <v>0</v>
      </c>
      <c r="BF136" s="187">
        <f t="shared" si="15"/>
        <v>0</v>
      </c>
      <c r="BG136" s="187">
        <f t="shared" si="16"/>
        <v>0</v>
      </c>
      <c r="BH136" s="187">
        <f t="shared" si="17"/>
        <v>0</v>
      </c>
      <c r="BI136" s="187">
        <f t="shared" si="18"/>
        <v>0</v>
      </c>
      <c r="BJ136" s="19" t="s">
        <v>84</v>
      </c>
      <c r="BK136" s="187">
        <f t="shared" si="19"/>
        <v>0</v>
      </c>
      <c r="BL136" s="19" t="s">
        <v>142</v>
      </c>
      <c r="BM136" s="186" t="s">
        <v>543</v>
      </c>
    </row>
    <row r="137" spans="1:65" s="2" customFormat="1" ht="16.5" customHeight="1">
      <c r="A137" s="36"/>
      <c r="B137" s="37"/>
      <c r="C137" s="227" t="s">
        <v>357</v>
      </c>
      <c r="D137" s="227" t="s">
        <v>238</v>
      </c>
      <c r="E137" s="228" t="s">
        <v>1040</v>
      </c>
      <c r="F137" s="229" t="s">
        <v>1041</v>
      </c>
      <c r="G137" s="230" t="s">
        <v>224</v>
      </c>
      <c r="H137" s="231">
        <v>2</v>
      </c>
      <c r="I137" s="232"/>
      <c r="J137" s="233">
        <f t="shared" si="10"/>
        <v>0</v>
      </c>
      <c r="K137" s="229" t="s">
        <v>35</v>
      </c>
      <c r="L137" s="234"/>
      <c r="M137" s="235" t="s">
        <v>35</v>
      </c>
      <c r="N137" s="236" t="s">
        <v>47</v>
      </c>
      <c r="O137" s="66"/>
      <c r="P137" s="184">
        <f t="shared" si="11"/>
        <v>0</v>
      </c>
      <c r="Q137" s="184">
        <v>0</v>
      </c>
      <c r="R137" s="184">
        <f t="shared" si="12"/>
        <v>0</v>
      </c>
      <c r="S137" s="184">
        <v>0</v>
      </c>
      <c r="T137" s="185">
        <f t="shared" si="1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187</v>
      </c>
      <c r="AT137" s="186" t="s">
        <v>238</v>
      </c>
      <c r="AU137" s="186" t="s">
        <v>84</v>
      </c>
      <c r="AY137" s="19" t="s">
        <v>135</v>
      </c>
      <c r="BE137" s="187">
        <f t="shared" si="14"/>
        <v>0</v>
      </c>
      <c r="BF137" s="187">
        <f t="shared" si="15"/>
        <v>0</v>
      </c>
      <c r="BG137" s="187">
        <f t="shared" si="16"/>
        <v>0</v>
      </c>
      <c r="BH137" s="187">
        <f t="shared" si="17"/>
        <v>0</v>
      </c>
      <c r="BI137" s="187">
        <f t="shared" si="18"/>
        <v>0</v>
      </c>
      <c r="BJ137" s="19" t="s">
        <v>84</v>
      </c>
      <c r="BK137" s="187">
        <f t="shared" si="19"/>
        <v>0</v>
      </c>
      <c r="BL137" s="19" t="s">
        <v>142</v>
      </c>
      <c r="BM137" s="186" t="s">
        <v>554</v>
      </c>
    </row>
    <row r="138" spans="1:65" s="2" customFormat="1" ht="16.5" customHeight="1">
      <c r="A138" s="36"/>
      <c r="B138" s="37"/>
      <c r="C138" s="175" t="s">
        <v>363</v>
      </c>
      <c r="D138" s="175" t="s">
        <v>137</v>
      </c>
      <c r="E138" s="176" t="s">
        <v>1042</v>
      </c>
      <c r="F138" s="177" t="s">
        <v>1043</v>
      </c>
      <c r="G138" s="178" t="s">
        <v>321</v>
      </c>
      <c r="H138" s="179">
        <v>85</v>
      </c>
      <c r="I138" s="180"/>
      <c r="J138" s="181">
        <f t="shared" si="10"/>
        <v>0</v>
      </c>
      <c r="K138" s="177" t="s">
        <v>35</v>
      </c>
      <c r="L138" s="41"/>
      <c r="M138" s="182" t="s">
        <v>35</v>
      </c>
      <c r="N138" s="183" t="s">
        <v>47</v>
      </c>
      <c r="O138" s="66"/>
      <c r="P138" s="184">
        <f t="shared" si="11"/>
        <v>0</v>
      </c>
      <c r="Q138" s="184">
        <v>0</v>
      </c>
      <c r="R138" s="184">
        <f t="shared" si="12"/>
        <v>0</v>
      </c>
      <c r="S138" s="184">
        <v>0</v>
      </c>
      <c r="T138" s="185">
        <f t="shared" si="1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142</v>
      </c>
      <c r="AT138" s="186" t="s">
        <v>137</v>
      </c>
      <c r="AU138" s="186" t="s">
        <v>84</v>
      </c>
      <c r="AY138" s="19" t="s">
        <v>135</v>
      </c>
      <c r="BE138" s="187">
        <f t="shared" si="14"/>
        <v>0</v>
      </c>
      <c r="BF138" s="187">
        <f t="shared" si="15"/>
        <v>0</v>
      </c>
      <c r="BG138" s="187">
        <f t="shared" si="16"/>
        <v>0</v>
      </c>
      <c r="BH138" s="187">
        <f t="shared" si="17"/>
        <v>0</v>
      </c>
      <c r="BI138" s="187">
        <f t="shared" si="18"/>
        <v>0</v>
      </c>
      <c r="BJ138" s="19" t="s">
        <v>84</v>
      </c>
      <c r="BK138" s="187">
        <f t="shared" si="19"/>
        <v>0</v>
      </c>
      <c r="BL138" s="19" t="s">
        <v>142</v>
      </c>
      <c r="BM138" s="186" t="s">
        <v>563</v>
      </c>
    </row>
    <row r="139" spans="1:65" s="2" customFormat="1" ht="16.5" customHeight="1">
      <c r="A139" s="36"/>
      <c r="B139" s="37"/>
      <c r="C139" s="175" t="s">
        <v>370</v>
      </c>
      <c r="D139" s="175" t="s">
        <v>137</v>
      </c>
      <c r="E139" s="176" t="s">
        <v>1044</v>
      </c>
      <c r="F139" s="177" t="s">
        <v>1045</v>
      </c>
      <c r="G139" s="178" t="s">
        <v>321</v>
      </c>
      <c r="H139" s="179">
        <v>85</v>
      </c>
      <c r="I139" s="180"/>
      <c r="J139" s="181">
        <f t="shared" si="10"/>
        <v>0</v>
      </c>
      <c r="K139" s="177" t="s">
        <v>35</v>
      </c>
      <c r="L139" s="41"/>
      <c r="M139" s="182" t="s">
        <v>35</v>
      </c>
      <c r="N139" s="183" t="s">
        <v>47</v>
      </c>
      <c r="O139" s="66"/>
      <c r="P139" s="184">
        <f t="shared" si="11"/>
        <v>0</v>
      </c>
      <c r="Q139" s="184">
        <v>0</v>
      </c>
      <c r="R139" s="184">
        <f t="shared" si="12"/>
        <v>0</v>
      </c>
      <c r="S139" s="184">
        <v>0</v>
      </c>
      <c r="T139" s="185">
        <f t="shared" si="13"/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6" t="s">
        <v>142</v>
      </c>
      <c r="AT139" s="186" t="s">
        <v>137</v>
      </c>
      <c r="AU139" s="186" t="s">
        <v>84</v>
      </c>
      <c r="AY139" s="19" t="s">
        <v>135</v>
      </c>
      <c r="BE139" s="187">
        <f t="shared" si="14"/>
        <v>0</v>
      </c>
      <c r="BF139" s="187">
        <f t="shared" si="15"/>
        <v>0</v>
      </c>
      <c r="BG139" s="187">
        <f t="shared" si="16"/>
        <v>0</v>
      </c>
      <c r="BH139" s="187">
        <f t="shared" si="17"/>
        <v>0</v>
      </c>
      <c r="BI139" s="187">
        <f t="shared" si="18"/>
        <v>0</v>
      </c>
      <c r="BJ139" s="19" t="s">
        <v>84</v>
      </c>
      <c r="BK139" s="187">
        <f t="shared" si="19"/>
        <v>0</v>
      </c>
      <c r="BL139" s="19" t="s">
        <v>142</v>
      </c>
      <c r="BM139" s="186" t="s">
        <v>572</v>
      </c>
    </row>
    <row r="140" spans="1:65" s="2" customFormat="1" ht="16.5" customHeight="1">
      <c r="A140" s="36"/>
      <c r="B140" s="37"/>
      <c r="C140" s="227" t="s">
        <v>376</v>
      </c>
      <c r="D140" s="227" t="s">
        <v>238</v>
      </c>
      <c r="E140" s="228" t="s">
        <v>1046</v>
      </c>
      <c r="F140" s="229" t="s">
        <v>1047</v>
      </c>
      <c r="G140" s="230" t="s">
        <v>224</v>
      </c>
      <c r="H140" s="231">
        <v>11.9</v>
      </c>
      <c r="I140" s="232"/>
      <c r="J140" s="233">
        <f t="shared" si="10"/>
        <v>0</v>
      </c>
      <c r="K140" s="229" t="s">
        <v>35</v>
      </c>
      <c r="L140" s="234"/>
      <c r="M140" s="235" t="s">
        <v>35</v>
      </c>
      <c r="N140" s="236" t="s">
        <v>47</v>
      </c>
      <c r="O140" s="66"/>
      <c r="P140" s="184">
        <f t="shared" si="11"/>
        <v>0</v>
      </c>
      <c r="Q140" s="184">
        <v>0</v>
      </c>
      <c r="R140" s="184">
        <f t="shared" si="12"/>
        <v>0</v>
      </c>
      <c r="S140" s="184">
        <v>0</v>
      </c>
      <c r="T140" s="185">
        <f t="shared" si="13"/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187</v>
      </c>
      <c r="AT140" s="186" t="s">
        <v>238</v>
      </c>
      <c r="AU140" s="186" t="s">
        <v>84</v>
      </c>
      <c r="AY140" s="19" t="s">
        <v>135</v>
      </c>
      <c r="BE140" s="187">
        <f t="shared" si="14"/>
        <v>0</v>
      </c>
      <c r="BF140" s="187">
        <f t="shared" si="15"/>
        <v>0</v>
      </c>
      <c r="BG140" s="187">
        <f t="shared" si="16"/>
        <v>0</v>
      </c>
      <c r="BH140" s="187">
        <f t="shared" si="17"/>
        <v>0</v>
      </c>
      <c r="BI140" s="187">
        <f t="shared" si="18"/>
        <v>0</v>
      </c>
      <c r="BJ140" s="19" t="s">
        <v>84</v>
      </c>
      <c r="BK140" s="187">
        <f t="shared" si="19"/>
        <v>0</v>
      </c>
      <c r="BL140" s="19" t="s">
        <v>142</v>
      </c>
      <c r="BM140" s="186" t="s">
        <v>582</v>
      </c>
    </row>
    <row r="141" spans="1:65" s="2" customFormat="1" ht="16.5" customHeight="1">
      <c r="A141" s="36"/>
      <c r="B141" s="37"/>
      <c r="C141" s="175" t="s">
        <v>382</v>
      </c>
      <c r="D141" s="175" t="s">
        <v>137</v>
      </c>
      <c r="E141" s="176" t="s">
        <v>1048</v>
      </c>
      <c r="F141" s="177" t="s">
        <v>1049</v>
      </c>
      <c r="G141" s="178" t="s">
        <v>321</v>
      </c>
      <c r="H141" s="179">
        <v>85</v>
      </c>
      <c r="I141" s="180"/>
      <c r="J141" s="181">
        <f t="shared" si="10"/>
        <v>0</v>
      </c>
      <c r="K141" s="177" t="s">
        <v>35</v>
      </c>
      <c r="L141" s="41"/>
      <c r="M141" s="182" t="s">
        <v>35</v>
      </c>
      <c r="N141" s="183" t="s">
        <v>47</v>
      </c>
      <c r="O141" s="66"/>
      <c r="P141" s="184">
        <f t="shared" si="11"/>
        <v>0</v>
      </c>
      <c r="Q141" s="184">
        <v>0</v>
      </c>
      <c r="R141" s="184">
        <f t="shared" si="12"/>
        <v>0</v>
      </c>
      <c r="S141" s="184">
        <v>0</v>
      </c>
      <c r="T141" s="185">
        <f t="shared" si="13"/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6" t="s">
        <v>142</v>
      </c>
      <c r="AT141" s="186" t="s">
        <v>137</v>
      </c>
      <c r="AU141" s="186" t="s">
        <v>84</v>
      </c>
      <c r="AY141" s="19" t="s">
        <v>135</v>
      </c>
      <c r="BE141" s="187">
        <f t="shared" si="14"/>
        <v>0</v>
      </c>
      <c r="BF141" s="187">
        <f t="shared" si="15"/>
        <v>0</v>
      </c>
      <c r="BG141" s="187">
        <f t="shared" si="16"/>
        <v>0</v>
      </c>
      <c r="BH141" s="187">
        <f t="shared" si="17"/>
        <v>0</v>
      </c>
      <c r="BI141" s="187">
        <f t="shared" si="18"/>
        <v>0</v>
      </c>
      <c r="BJ141" s="19" t="s">
        <v>84</v>
      </c>
      <c r="BK141" s="187">
        <f t="shared" si="19"/>
        <v>0</v>
      </c>
      <c r="BL141" s="19" t="s">
        <v>142</v>
      </c>
      <c r="BM141" s="186" t="s">
        <v>595</v>
      </c>
    </row>
    <row r="142" spans="1:65" s="2" customFormat="1" ht="16.5" customHeight="1">
      <c r="A142" s="36"/>
      <c r="B142" s="37"/>
      <c r="C142" s="227" t="s">
        <v>388</v>
      </c>
      <c r="D142" s="227" t="s">
        <v>238</v>
      </c>
      <c r="E142" s="228" t="s">
        <v>1050</v>
      </c>
      <c r="F142" s="229" t="s">
        <v>1051</v>
      </c>
      <c r="G142" s="230" t="s">
        <v>321</v>
      </c>
      <c r="H142" s="231">
        <v>85.001999999999995</v>
      </c>
      <c r="I142" s="232"/>
      <c r="J142" s="233">
        <f t="shared" si="10"/>
        <v>0</v>
      </c>
      <c r="K142" s="229" t="s">
        <v>35</v>
      </c>
      <c r="L142" s="234"/>
      <c r="M142" s="235" t="s">
        <v>35</v>
      </c>
      <c r="N142" s="236" t="s">
        <v>47</v>
      </c>
      <c r="O142" s="66"/>
      <c r="P142" s="184">
        <f t="shared" si="11"/>
        <v>0</v>
      </c>
      <c r="Q142" s="184">
        <v>0</v>
      </c>
      <c r="R142" s="184">
        <f t="shared" si="12"/>
        <v>0</v>
      </c>
      <c r="S142" s="184">
        <v>0</v>
      </c>
      <c r="T142" s="185">
        <f t="shared" si="13"/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187</v>
      </c>
      <c r="AT142" s="186" t="s">
        <v>238</v>
      </c>
      <c r="AU142" s="186" t="s">
        <v>84</v>
      </c>
      <c r="AY142" s="19" t="s">
        <v>135</v>
      </c>
      <c r="BE142" s="187">
        <f t="shared" si="14"/>
        <v>0</v>
      </c>
      <c r="BF142" s="187">
        <f t="shared" si="15"/>
        <v>0</v>
      </c>
      <c r="BG142" s="187">
        <f t="shared" si="16"/>
        <v>0</v>
      </c>
      <c r="BH142" s="187">
        <f t="shared" si="17"/>
        <v>0</v>
      </c>
      <c r="BI142" s="187">
        <f t="shared" si="18"/>
        <v>0</v>
      </c>
      <c r="BJ142" s="19" t="s">
        <v>84</v>
      </c>
      <c r="BK142" s="187">
        <f t="shared" si="19"/>
        <v>0</v>
      </c>
      <c r="BL142" s="19" t="s">
        <v>142</v>
      </c>
      <c r="BM142" s="186" t="s">
        <v>607</v>
      </c>
    </row>
    <row r="143" spans="1:65" s="2" customFormat="1" ht="16.5" customHeight="1">
      <c r="A143" s="36"/>
      <c r="B143" s="37"/>
      <c r="C143" s="175" t="s">
        <v>395</v>
      </c>
      <c r="D143" s="175" t="s">
        <v>137</v>
      </c>
      <c r="E143" s="176" t="s">
        <v>1052</v>
      </c>
      <c r="F143" s="177" t="s">
        <v>1053</v>
      </c>
      <c r="G143" s="178" t="s">
        <v>321</v>
      </c>
      <c r="H143" s="179">
        <v>85</v>
      </c>
      <c r="I143" s="180"/>
      <c r="J143" s="181">
        <f t="shared" si="10"/>
        <v>0</v>
      </c>
      <c r="K143" s="177" t="s">
        <v>35</v>
      </c>
      <c r="L143" s="41"/>
      <c r="M143" s="182" t="s">
        <v>35</v>
      </c>
      <c r="N143" s="183" t="s">
        <v>47</v>
      </c>
      <c r="O143" s="66"/>
      <c r="P143" s="184">
        <f t="shared" si="11"/>
        <v>0</v>
      </c>
      <c r="Q143" s="184">
        <v>0</v>
      </c>
      <c r="R143" s="184">
        <f t="shared" si="12"/>
        <v>0</v>
      </c>
      <c r="S143" s="184">
        <v>0</v>
      </c>
      <c r="T143" s="185">
        <f t="shared" si="13"/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142</v>
      </c>
      <c r="AT143" s="186" t="s">
        <v>137</v>
      </c>
      <c r="AU143" s="186" t="s">
        <v>84</v>
      </c>
      <c r="AY143" s="19" t="s">
        <v>135</v>
      </c>
      <c r="BE143" s="187">
        <f t="shared" si="14"/>
        <v>0</v>
      </c>
      <c r="BF143" s="187">
        <f t="shared" si="15"/>
        <v>0</v>
      </c>
      <c r="BG143" s="187">
        <f t="shared" si="16"/>
        <v>0</v>
      </c>
      <c r="BH143" s="187">
        <f t="shared" si="17"/>
        <v>0</v>
      </c>
      <c r="BI143" s="187">
        <f t="shared" si="18"/>
        <v>0</v>
      </c>
      <c r="BJ143" s="19" t="s">
        <v>84</v>
      </c>
      <c r="BK143" s="187">
        <f t="shared" si="19"/>
        <v>0</v>
      </c>
      <c r="BL143" s="19" t="s">
        <v>142</v>
      </c>
      <c r="BM143" s="186" t="s">
        <v>618</v>
      </c>
    </row>
    <row r="144" spans="1:65" s="2" customFormat="1" ht="16.5" customHeight="1">
      <c r="A144" s="36"/>
      <c r="B144" s="37"/>
      <c r="C144" s="175" t="s">
        <v>400</v>
      </c>
      <c r="D144" s="175" t="s">
        <v>137</v>
      </c>
      <c r="E144" s="176" t="s">
        <v>1054</v>
      </c>
      <c r="F144" s="177" t="s">
        <v>1055</v>
      </c>
      <c r="G144" s="178" t="s">
        <v>224</v>
      </c>
      <c r="H144" s="179">
        <v>26.04</v>
      </c>
      <c r="I144" s="180"/>
      <c r="J144" s="181">
        <f t="shared" si="10"/>
        <v>0</v>
      </c>
      <c r="K144" s="177" t="s">
        <v>35</v>
      </c>
      <c r="L144" s="41"/>
      <c r="M144" s="182" t="s">
        <v>35</v>
      </c>
      <c r="N144" s="183" t="s">
        <v>47</v>
      </c>
      <c r="O144" s="66"/>
      <c r="P144" s="184">
        <f t="shared" si="11"/>
        <v>0</v>
      </c>
      <c r="Q144" s="184">
        <v>0</v>
      </c>
      <c r="R144" s="184">
        <f t="shared" si="12"/>
        <v>0</v>
      </c>
      <c r="S144" s="184">
        <v>0</v>
      </c>
      <c r="T144" s="185">
        <f t="shared" si="13"/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6" t="s">
        <v>142</v>
      </c>
      <c r="AT144" s="186" t="s">
        <v>137</v>
      </c>
      <c r="AU144" s="186" t="s">
        <v>84</v>
      </c>
      <c r="AY144" s="19" t="s">
        <v>135</v>
      </c>
      <c r="BE144" s="187">
        <f t="shared" si="14"/>
        <v>0</v>
      </c>
      <c r="BF144" s="187">
        <f t="shared" si="15"/>
        <v>0</v>
      </c>
      <c r="BG144" s="187">
        <f t="shared" si="16"/>
        <v>0</v>
      </c>
      <c r="BH144" s="187">
        <f t="shared" si="17"/>
        <v>0</v>
      </c>
      <c r="BI144" s="187">
        <f t="shared" si="18"/>
        <v>0</v>
      </c>
      <c r="BJ144" s="19" t="s">
        <v>84</v>
      </c>
      <c r="BK144" s="187">
        <f t="shared" si="19"/>
        <v>0</v>
      </c>
      <c r="BL144" s="19" t="s">
        <v>142</v>
      </c>
      <c r="BM144" s="186" t="s">
        <v>631</v>
      </c>
    </row>
    <row r="145" spans="1:65" s="2" customFormat="1" ht="16.5" customHeight="1">
      <c r="A145" s="36"/>
      <c r="B145" s="37"/>
      <c r="C145" s="175" t="s">
        <v>406</v>
      </c>
      <c r="D145" s="175" t="s">
        <v>137</v>
      </c>
      <c r="E145" s="176" t="s">
        <v>1056</v>
      </c>
      <c r="F145" s="177" t="s">
        <v>1057</v>
      </c>
      <c r="G145" s="178" t="s">
        <v>224</v>
      </c>
      <c r="H145" s="179">
        <v>130.19999999999999</v>
      </c>
      <c r="I145" s="180"/>
      <c r="J145" s="181">
        <f t="shared" si="10"/>
        <v>0</v>
      </c>
      <c r="K145" s="177" t="s">
        <v>35</v>
      </c>
      <c r="L145" s="41"/>
      <c r="M145" s="182" t="s">
        <v>35</v>
      </c>
      <c r="N145" s="183" t="s">
        <v>47</v>
      </c>
      <c r="O145" s="66"/>
      <c r="P145" s="184">
        <f t="shared" si="11"/>
        <v>0</v>
      </c>
      <c r="Q145" s="184">
        <v>0</v>
      </c>
      <c r="R145" s="184">
        <f t="shared" si="12"/>
        <v>0</v>
      </c>
      <c r="S145" s="184">
        <v>0</v>
      </c>
      <c r="T145" s="185">
        <f t="shared" si="13"/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6" t="s">
        <v>142</v>
      </c>
      <c r="AT145" s="186" t="s">
        <v>137</v>
      </c>
      <c r="AU145" s="186" t="s">
        <v>84</v>
      </c>
      <c r="AY145" s="19" t="s">
        <v>135</v>
      </c>
      <c r="BE145" s="187">
        <f t="shared" si="14"/>
        <v>0</v>
      </c>
      <c r="BF145" s="187">
        <f t="shared" si="15"/>
        <v>0</v>
      </c>
      <c r="BG145" s="187">
        <f t="shared" si="16"/>
        <v>0</v>
      </c>
      <c r="BH145" s="187">
        <f t="shared" si="17"/>
        <v>0</v>
      </c>
      <c r="BI145" s="187">
        <f t="shared" si="18"/>
        <v>0</v>
      </c>
      <c r="BJ145" s="19" t="s">
        <v>84</v>
      </c>
      <c r="BK145" s="187">
        <f t="shared" si="19"/>
        <v>0</v>
      </c>
      <c r="BL145" s="19" t="s">
        <v>142</v>
      </c>
      <c r="BM145" s="186" t="s">
        <v>641</v>
      </c>
    </row>
    <row r="146" spans="1:65" s="2" customFormat="1" ht="16.5" customHeight="1">
      <c r="A146" s="36"/>
      <c r="B146" s="37"/>
      <c r="C146" s="175" t="s">
        <v>411</v>
      </c>
      <c r="D146" s="175" t="s">
        <v>137</v>
      </c>
      <c r="E146" s="176" t="s">
        <v>1058</v>
      </c>
      <c r="F146" s="177" t="s">
        <v>1059</v>
      </c>
      <c r="G146" s="178" t="s">
        <v>140</v>
      </c>
      <c r="H146" s="179">
        <v>1</v>
      </c>
      <c r="I146" s="180"/>
      <c r="J146" s="181">
        <f t="shared" si="10"/>
        <v>0</v>
      </c>
      <c r="K146" s="177" t="s">
        <v>35</v>
      </c>
      <c r="L146" s="41"/>
      <c r="M146" s="182" t="s">
        <v>35</v>
      </c>
      <c r="N146" s="183" t="s">
        <v>47</v>
      </c>
      <c r="O146" s="66"/>
      <c r="P146" s="184">
        <f t="shared" si="11"/>
        <v>0</v>
      </c>
      <c r="Q146" s="184">
        <v>0</v>
      </c>
      <c r="R146" s="184">
        <f t="shared" si="12"/>
        <v>0</v>
      </c>
      <c r="S146" s="184">
        <v>0</v>
      </c>
      <c r="T146" s="185">
        <f t="shared" si="13"/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142</v>
      </c>
      <c r="AT146" s="186" t="s">
        <v>137</v>
      </c>
      <c r="AU146" s="186" t="s">
        <v>84</v>
      </c>
      <c r="AY146" s="19" t="s">
        <v>135</v>
      </c>
      <c r="BE146" s="187">
        <f t="shared" si="14"/>
        <v>0</v>
      </c>
      <c r="BF146" s="187">
        <f t="shared" si="15"/>
        <v>0</v>
      </c>
      <c r="BG146" s="187">
        <f t="shared" si="16"/>
        <v>0</v>
      </c>
      <c r="BH146" s="187">
        <f t="shared" si="17"/>
        <v>0</v>
      </c>
      <c r="BI146" s="187">
        <f t="shared" si="18"/>
        <v>0</v>
      </c>
      <c r="BJ146" s="19" t="s">
        <v>84</v>
      </c>
      <c r="BK146" s="187">
        <f t="shared" si="19"/>
        <v>0</v>
      </c>
      <c r="BL146" s="19" t="s">
        <v>142</v>
      </c>
      <c r="BM146" s="186" t="s">
        <v>652</v>
      </c>
    </row>
    <row r="147" spans="1:65" s="12" customFormat="1" ht="25.9" customHeight="1">
      <c r="B147" s="159"/>
      <c r="C147" s="160"/>
      <c r="D147" s="161" t="s">
        <v>75</v>
      </c>
      <c r="E147" s="162" t="s">
        <v>1060</v>
      </c>
      <c r="F147" s="162" t="s">
        <v>1061</v>
      </c>
      <c r="G147" s="160"/>
      <c r="H147" s="160"/>
      <c r="I147" s="163"/>
      <c r="J147" s="164">
        <f>BK147</f>
        <v>0</v>
      </c>
      <c r="K147" s="160"/>
      <c r="L147" s="165"/>
      <c r="M147" s="166"/>
      <c r="N147" s="167"/>
      <c r="O147" s="167"/>
      <c r="P147" s="168">
        <f>SUM(P148:P150)</f>
        <v>0</v>
      </c>
      <c r="Q147" s="167"/>
      <c r="R147" s="168">
        <f>SUM(R148:R150)</f>
        <v>0</v>
      </c>
      <c r="S147" s="167"/>
      <c r="T147" s="169">
        <f>SUM(T148:T150)</f>
        <v>0</v>
      </c>
      <c r="AR147" s="170" t="s">
        <v>84</v>
      </c>
      <c r="AT147" s="171" t="s">
        <v>75</v>
      </c>
      <c r="AU147" s="171" t="s">
        <v>76</v>
      </c>
      <c r="AY147" s="170" t="s">
        <v>135</v>
      </c>
      <c r="BK147" s="172">
        <f>SUM(BK148:BK150)</f>
        <v>0</v>
      </c>
    </row>
    <row r="148" spans="1:65" s="2" customFormat="1" ht="16.5" customHeight="1">
      <c r="A148" s="36"/>
      <c r="B148" s="37"/>
      <c r="C148" s="175" t="s">
        <v>417</v>
      </c>
      <c r="D148" s="175" t="s">
        <v>137</v>
      </c>
      <c r="E148" s="176" t="s">
        <v>1062</v>
      </c>
      <c r="F148" s="177" t="s">
        <v>1063</v>
      </c>
      <c r="G148" s="178" t="s">
        <v>503</v>
      </c>
      <c r="H148" s="179">
        <v>1</v>
      </c>
      <c r="I148" s="180"/>
      <c r="J148" s="181">
        <f>ROUND(I148*H148,2)</f>
        <v>0</v>
      </c>
      <c r="K148" s="177" t="s">
        <v>35</v>
      </c>
      <c r="L148" s="41"/>
      <c r="M148" s="182" t="s">
        <v>35</v>
      </c>
      <c r="N148" s="183" t="s">
        <v>47</v>
      </c>
      <c r="O148" s="66"/>
      <c r="P148" s="184">
        <f>O148*H148</f>
        <v>0</v>
      </c>
      <c r="Q148" s="184">
        <v>0</v>
      </c>
      <c r="R148" s="184">
        <f>Q148*H148</f>
        <v>0</v>
      </c>
      <c r="S148" s="184">
        <v>0</v>
      </c>
      <c r="T148" s="185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6" t="s">
        <v>142</v>
      </c>
      <c r="AT148" s="186" t="s">
        <v>137</v>
      </c>
      <c r="AU148" s="186" t="s">
        <v>84</v>
      </c>
      <c r="AY148" s="19" t="s">
        <v>135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19" t="s">
        <v>84</v>
      </c>
      <c r="BK148" s="187">
        <f>ROUND(I148*H148,2)</f>
        <v>0</v>
      </c>
      <c r="BL148" s="19" t="s">
        <v>142</v>
      </c>
      <c r="BM148" s="186" t="s">
        <v>666</v>
      </c>
    </row>
    <row r="149" spans="1:65" s="2" customFormat="1" ht="16.5" customHeight="1">
      <c r="A149" s="36"/>
      <c r="B149" s="37"/>
      <c r="C149" s="175" t="s">
        <v>422</v>
      </c>
      <c r="D149" s="175" t="s">
        <v>137</v>
      </c>
      <c r="E149" s="176" t="s">
        <v>1064</v>
      </c>
      <c r="F149" s="177" t="s">
        <v>1065</v>
      </c>
      <c r="G149" s="178" t="s">
        <v>503</v>
      </c>
      <c r="H149" s="179">
        <v>1</v>
      </c>
      <c r="I149" s="180"/>
      <c r="J149" s="181">
        <f>ROUND(I149*H149,2)</f>
        <v>0</v>
      </c>
      <c r="K149" s="177" t="s">
        <v>35</v>
      </c>
      <c r="L149" s="41"/>
      <c r="M149" s="182" t="s">
        <v>35</v>
      </c>
      <c r="N149" s="183" t="s">
        <v>47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142</v>
      </c>
      <c r="AT149" s="186" t="s">
        <v>137</v>
      </c>
      <c r="AU149" s="186" t="s">
        <v>84</v>
      </c>
      <c r="AY149" s="19" t="s">
        <v>135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84</v>
      </c>
      <c r="BK149" s="187">
        <f>ROUND(I149*H149,2)</f>
        <v>0</v>
      </c>
      <c r="BL149" s="19" t="s">
        <v>142</v>
      </c>
      <c r="BM149" s="186" t="s">
        <v>679</v>
      </c>
    </row>
    <row r="150" spans="1:65" s="2" customFormat="1" ht="16.5" customHeight="1">
      <c r="A150" s="36"/>
      <c r="B150" s="37"/>
      <c r="C150" s="175" t="s">
        <v>429</v>
      </c>
      <c r="D150" s="175" t="s">
        <v>137</v>
      </c>
      <c r="E150" s="176" t="s">
        <v>1066</v>
      </c>
      <c r="F150" s="177" t="s">
        <v>1067</v>
      </c>
      <c r="G150" s="178" t="s">
        <v>503</v>
      </c>
      <c r="H150" s="179">
        <v>1</v>
      </c>
      <c r="I150" s="180"/>
      <c r="J150" s="181">
        <f>ROUND(I150*H150,2)</f>
        <v>0</v>
      </c>
      <c r="K150" s="177" t="s">
        <v>35</v>
      </c>
      <c r="L150" s="41"/>
      <c r="M150" s="182" t="s">
        <v>35</v>
      </c>
      <c r="N150" s="183" t="s">
        <v>47</v>
      </c>
      <c r="O150" s="66"/>
      <c r="P150" s="184">
        <f>O150*H150</f>
        <v>0</v>
      </c>
      <c r="Q150" s="184">
        <v>0</v>
      </c>
      <c r="R150" s="184">
        <f>Q150*H150</f>
        <v>0</v>
      </c>
      <c r="S150" s="184">
        <v>0</v>
      </c>
      <c r="T150" s="18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6" t="s">
        <v>142</v>
      </c>
      <c r="AT150" s="186" t="s">
        <v>137</v>
      </c>
      <c r="AU150" s="186" t="s">
        <v>84</v>
      </c>
      <c r="AY150" s="19" t="s">
        <v>135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19" t="s">
        <v>84</v>
      </c>
      <c r="BK150" s="187">
        <f>ROUND(I150*H150,2)</f>
        <v>0</v>
      </c>
      <c r="BL150" s="19" t="s">
        <v>142</v>
      </c>
      <c r="BM150" s="186" t="s">
        <v>691</v>
      </c>
    </row>
    <row r="151" spans="1:65" s="12" customFormat="1" ht="25.9" customHeight="1">
      <c r="B151" s="159"/>
      <c r="C151" s="160"/>
      <c r="D151" s="161" t="s">
        <v>75</v>
      </c>
      <c r="E151" s="162" t="s">
        <v>244</v>
      </c>
      <c r="F151" s="162" t="s">
        <v>1068</v>
      </c>
      <c r="G151" s="160"/>
      <c r="H151" s="160"/>
      <c r="I151" s="163"/>
      <c r="J151" s="164">
        <f>BK151</f>
        <v>0</v>
      </c>
      <c r="K151" s="160"/>
      <c r="L151" s="165"/>
      <c r="M151" s="166"/>
      <c r="N151" s="167"/>
      <c r="O151" s="167"/>
      <c r="P151" s="168">
        <f>SUM(P152:P153)</f>
        <v>0</v>
      </c>
      <c r="Q151" s="167"/>
      <c r="R151" s="168">
        <f>SUM(R152:R153)</f>
        <v>0</v>
      </c>
      <c r="S151" s="167"/>
      <c r="T151" s="169">
        <f>SUM(T152:T153)</f>
        <v>0</v>
      </c>
      <c r="AR151" s="170" t="s">
        <v>84</v>
      </c>
      <c r="AT151" s="171" t="s">
        <v>75</v>
      </c>
      <c r="AU151" s="171" t="s">
        <v>76</v>
      </c>
      <c r="AY151" s="170" t="s">
        <v>135</v>
      </c>
      <c r="BK151" s="172">
        <f>SUM(BK152:BK153)</f>
        <v>0</v>
      </c>
    </row>
    <row r="152" spans="1:65" s="2" customFormat="1" ht="16.5" customHeight="1">
      <c r="A152" s="36"/>
      <c r="B152" s="37"/>
      <c r="C152" s="175" t="s">
        <v>434</v>
      </c>
      <c r="D152" s="175" t="s">
        <v>137</v>
      </c>
      <c r="E152" s="176" t="s">
        <v>1069</v>
      </c>
      <c r="F152" s="177" t="s">
        <v>1070</v>
      </c>
      <c r="G152" s="178" t="s">
        <v>140</v>
      </c>
      <c r="H152" s="179">
        <v>5.95</v>
      </c>
      <c r="I152" s="180"/>
      <c r="J152" s="181">
        <f>ROUND(I152*H152,2)</f>
        <v>0</v>
      </c>
      <c r="K152" s="177" t="s">
        <v>35</v>
      </c>
      <c r="L152" s="41"/>
      <c r="M152" s="182" t="s">
        <v>35</v>
      </c>
      <c r="N152" s="183" t="s">
        <v>47</v>
      </c>
      <c r="O152" s="66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142</v>
      </c>
      <c r="AT152" s="186" t="s">
        <v>137</v>
      </c>
      <c r="AU152" s="186" t="s">
        <v>84</v>
      </c>
      <c r="AY152" s="19" t="s">
        <v>135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84</v>
      </c>
      <c r="BK152" s="187">
        <f>ROUND(I152*H152,2)</f>
        <v>0</v>
      </c>
      <c r="BL152" s="19" t="s">
        <v>142</v>
      </c>
      <c r="BM152" s="186" t="s">
        <v>702</v>
      </c>
    </row>
    <row r="153" spans="1:65" s="2" customFormat="1" ht="16.5" customHeight="1">
      <c r="A153" s="36"/>
      <c r="B153" s="37"/>
      <c r="C153" s="175" t="s">
        <v>440</v>
      </c>
      <c r="D153" s="175" t="s">
        <v>137</v>
      </c>
      <c r="E153" s="176" t="s">
        <v>1071</v>
      </c>
      <c r="F153" s="177" t="s">
        <v>1072</v>
      </c>
      <c r="G153" s="178" t="s">
        <v>140</v>
      </c>
      <c r="H153" s="179">
        <v>29.75</v>
      </c>
      <c r="I153" s="180"/>
      <c r="J153" s="181">
        <f>ROUND(I153*H153,2)</f>
        <v>0</v>
      </c>
      <c r="K153" s="177" t="s">
        <v>35</v>
      </c>
      <c r="L153" s="41"/>
      <c r="M153" s="182" t="s">
        <v>35</v>
      </c>
      <c r="N153" s="183" t="s">
        <v>47</v>
      </c>
      <c r="O153" s="66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6" t="s">
        <v>142</v>
      </c>
      <c r="AT153" s="186" t="s">
        <v>137</v>
      </c>
      <c r="AU153" s="186" t="s">
        <v>84</v>
      </c>
      <c r="AY153" s="19" t="s">
        <v>135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19" t="s">
        <v>84</v>
      </c>
      <c r="BK153" s="187">
        <f>ROUND(I153*H153,2)</f>
        <v>0</v>
      </c>
      <c r="BL153" s="19" t="s">
        <v>142</v>
      </c>
      <c r="BM153" s="186" t="s">
        <v>714</v>
      </c>
    </row>
    <row r="154" spans="1:65" s="12" customFormat="1" ht="25.9" customHeight="1">
      <c r="B154" s="159"/>
      <c r="C154" s="160"/>
      <c r="D154" s="161" t="s">
        <v>75</v>
      </c>
      <c r="E154" s="162" t="s">
        <v>262</v>
      </c>
      <c r="F154" s="162" t="s">
        <v>1073</v>
      </c>
      <c r="G154" s="160"/>
      <c r="H154" s="160"/>
      <c r="I154" s="163"/>
      <c r="J154" s="164">
        <f>BK154</f>
        <v>0</v>
      </c>
      <c r="K154" s="160"/>
      <c r="L154" s="165"/>
      <c r="M154" s="166"/>
      <c r="N154" s="167"/>
      <c r="O154" s="167"/>
      <c r="P154" s="168">
        <f>P155</f>
        <v>0</v>
      </c>
      <c r="Q154" s="167"/>
      <c r="R154" s="168">
        <f>R155</f>
        <v>0</v>
      </c>
      <c r="S154" s="167"/>
      <c r="T154" s="169">
        <f>T155</f>
        <v>0</v>
      </c>
      <c r="AR154" s="170" t="s">
        <v>84</v>
      </c>
      <c r="AT154" s="171" t="s">
        <v>75</v>
      </c>
      <c r="AU154" s="171" t="s">
        <v>76</v>
      </c>
      <c r="AY154" s="170" t="s">
        <v>135</v>
      </c>
      <c r="BK154" s="172">
        <f>BK155</f>
        <v>0</v>
      </c>
    </row>
    <row r="155" spans="1:65" s="2" customFormat="1" ht="16.5" customHeight="1">
      <c r="A155" s="36"/>
      <c r="B155" s="37"/>
      <c r="C155" s="175" t="s">
        <v>446</v>
      </c>
      <c r="D155" s="175" t="s">
        <v>137</v>
      </c>
      <c r="E155" s="176" t="s">
        <v>1074</v>
      </c>
      <c r="F155" s="177" t="s">
        <v>1075</v>
      </c>
      <c r="G155" s="178" t="s">
        <v>224</v>
      </c>
      <c r="H155" s="179">
        <v>12</v>
      </c>
      <c r="I155" s="180"/>
      <c r="J155" s="181">
        <f>ROUND(I155*H155,2)</f>
        <v>0</v>
      </c>
      <c r="K155" s="177" t="s">
        <v>35</v>
      </c>
      <c r="L155" s="41"/>
      <c r="M155" s="182" t="s">
        <v>35</v>
      </c>
      <c r="N155" s="183" t="s">
        <v>47</v>
      </c>
      <c r="O155" s="66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142</v>
      </c>
      <c r="AT155" s="186" t="s">
        <v>137</v>
      </c>
      <c r="AU155" s="186" t="s">
        <v>84</v>
      </c>
      <c r="AY155" s="19" t="s">
        <v>135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84</v>
      </c>
      <c r="BK155" s="187">
        <f>ROUND(I155*H155,2)</f>
        <v>0</v>
      </c>
      <c r="BL155" s="19" t="s">
        <v>142</v>
      </c>
      <c r="BM155" s="186" t="s">
        <v>727</v>
      </c>
    </row>
    <row r="156" spans="1:65" s="12" customFormat="1" ht="25.9" customHeight="1">
      <c r="B156" s="159"/>
      <c r="C156" s="160"/>
      <c r="D156" s="161" t="s">
        <v>75</v>
      </c>
      <c r="E156" s="162" t="s">
        <v>1076</v>
      </c>
      <c r="F156" s="162" t="s">
        <v>1077</v>
      </c>
      <c r="G156" s="160"/>
      <c r="H156" s="160"/>
      <c r="I156" s="163"/>
      <c r="J156" s="164">
        <f>BK156</f>
        <v>0</v>
      </c>
      <c r="K156" s="160"/>
      <c r="L156" s="165"/>
      <c r="M156" s="166"/>
      <c r="N156" s="167"/>
      <c r="O156" s="167"/>
      <c r="P156" s="168">
        <f>SUM(P157:P159)</f>
        <v>0</v>
      </c>
      <c r="Q156" s="167"/>
      <c r="R156" s="168">
        <f>SUM(R157:R159)</f>
        <v>0</v>
      </c>
      <c r="S156" s="167"/>
      <c r="T156" s="169">
        <f>SUM(T157:T159)</f>
        <v>0</v>
      </c>
      <c r="AR156" s="170" t="s">
        <v>84</v>
      </c>
      <c r="AT156" s="171" t="s">
        <v>75</v>
      </c>
      <c r="AU156" s="171" t="s">
        <v>76</v>
      </c>
      <c r="AY156" s="170" t="s">
        <v>135</v>
      </c>
      <c r="BK156" s="172">
        <f>SUM(BK157:BK159)</f>
        <v>0</v>
      </c>
    </row>
    <row r="157" spans="1:65" s="2" customFormat="1" ht="16.5" customHeight="1">
      <c r="A157" s="36"/>
      <c r="B157" s="37"/>
      <c r="C157" s="175" t="s">
        <v>453</v>
      </c>
      <c r="D157" s="175" t="s">
        <v>137</v>
      </c>
      <c r="E157" s="176" t="s">
        <v>1078</v>
      </c>
      <c r="F157" s="177" t="s">
        <v>1079</v>
      </c>
      <c r="G157" s="178" t="s">
        <v>224</v>
      </c>
      <c r="H157" s="179">
        <v>10.4</v>
      </c>
      <c r="I157" s="180"/>
      <c r="J157" s="181">
        <f>ROUND(I157*H157,2)</f>
        <v>0</v>
      </c>
      <c r="K157" s="177" t="s">
        <v>35</v>
      </c>
      <c r="L157" s="41"/>
      <c r="M157" s="182" t="s">
        <v>35</v>
      </c>
      <c r="N157" s="183" t="s">
        <v>47</v>
      </c>
      <c r="O157" s="66"/>
      <c r="P157" s="184">
        <f>O157*H157</f>
        <v>0</v>
      </c>
      <c r="Q157" s="184">
        <v>0</v>
      </c>
      <c r="R157" s="184">
        <f>Q157*H157</f>
        <v>0</v>
      </c>
      <c r="S157" s="184">
        <v>0</v>
      </c>
      <c r="T157" s="185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6" t="s">
        <v>142</v>
      </c>
      <c r="AT157" s="186" t="s">
        <v>137</v>
      </c>
      <c r="AU157" s="186" t="s">
        <v>84</v>
      </c>
      <c r="AY157" s="19" t="s">
        <v>135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19" t="s">
        <v>84</v>
      </c>
      <c r="BK157" s="187">
        <f>ROUND(I157*H157,2)</f>
        <v>0</v>
      </c>
      <c r="BL157" s="19" t="s">
        <v>142</v>
      </c>
      <c r="BM157" s="186" t="s">
        <v>739</v>
      </c>
    </row>
    <row r="158" spans="1:65" s="2" customFormat="1" ht="16.5" customHeight="1">
      <c r="A158" s="36"/>
      <c r="B158" s="37"/>
      <c r="C158" s="175" t="s">
        <v>459</v>
      </c>
      <c r="D158" s="175" t="s">
        <v>137</v>
      </c>
      <c r="E158" s="176" t="s">
        <v>1080</v>
      </c>
      <c r="F158" s="177" t="s">
        <v>1081</v>
      </c>
      <c r="G158" s="178" t="s">
        <v>224</v>
      </c>
      <c r="H158" s="179">
        <v>52</v>
      </c>
      <c r="I158" s="180"/>
      <c r="J158" s="181">
        <f>ROUND(I158*H158,2)</f>
        <v>0</v>
      </c>
      <c r="K158" s="177" t="s">
        <v>35</v>
      </c>
      <c r="L158" s="41"/>
      <c r="M158" s="182" t="s">
        <v>35</v>
      </c>
      <c r="N158" s="183" t="s">
        <v>47</v>
      </c>
      <c r="O158" s="66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142</v>
      </c>
      <c r="AT158" s="186" t="s">
        <v>137</v>
      </c>
      <c r="AU158" s="186" t="s">
        <v>84</v>
      </c>
      <c r="AY158" s="19" t="s">
        <v>135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84</v>
      </c>
      <c r="BK158" s="187">
        <f>ROUND(I158*H158,2)</f>
        <v>0</v>
      </c>
      <c r="BL158" s="19" t="s">
        <v>142</v>
      </c>
      <c r="BM158" s="186" t="s">
        <v>751</v>
      </c>
    </row>
    <row r="159" spans="1:65" s="2" customFormat="1" ht="16.5" customHeight="1">
      <c r="A159" s="36"/>
      <c r="B159" s="37"/>
      <c r="C159" s="175" t="s">
        <v>465</v>
      </c>
      <c r="D159" s="175" t="s">
        <v>137</v>
      </c>
      <c r="E159" s="176" t="s">
        <v>1082</v>
      </c>
      <c r="F159" s="177" t="s">
        <v>1083</v>
      </c>
      <c r="G159" s="178" t="s">
        <v>224</v>
      </c>
      <c r="H159" s="179">
        <v>11</v>
      </c>
      <c r="I159" s="180"/>
      <c r="J159" s="181">
        <f>ROUND(I159*H159,2)</f>
        <v>0</v>
      </c>
      <c r="K159" s="177" t="s">
        <v>35</v>
      </c>
      <c r="L159" s="41"/>
      <c r="M159" s="182" t="s">
        <v>35</v>
      </c>
      <c r="N159" s="183" t="s">
        <v>47</v>
      </c>
      <c r="O159" s="66"/>
      <c r="P159" s="184">
        <f>O159*H159</f>
        <v>0</v>
      </c>
      <c r="Q159" s="184">
        <v>0</v>
      </c>
      <c r="R159" s="184">
        <f>Q159*H159</f>
        <v>0</v>
      </c>
      <c r="S159" s="184">
        <v>0</v>
      </c>
      <c r="T159" s="185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6" t="s">
        <v>142</v>
      </c>
      <c r="AT159" s="186" t="s">
        <v>137</v>
      </c>
      <c r="AU159" s="186" t="s">
        <v>84</v>
      </c>
      <c r="AY159" s="19" t="s">
        <v>135</v>
      </c>
      <c r="BE159" s="187">
        <f>IF(N159="základní",J159,0)</f>
        <v>0</v>
      </c>
      <c r="BF159" s="187">
        <f>IF(N159="snížená",J159,0)</f>
        <v>0</v>
      </c>
      <c r="BG159" s="187">
        <f>IF(N159="zákl. přenesená",J159,0)</f>
        <v>0</v>
      </c>
      <c r="BH159" s="187">
        <f>IF(N159="sníž. přenesená",J159,0)</f>
        <v>0</v>
      </c>
      <c r="BI159" s="187">
        <f>IF(N159="nulová",J159,0)</f>
        <v>0</v>
      </c>
      <c r="BJ159" s="19" t="s">
        <v>84</v>
      </c>
      <c r="BK159" s="187">
        <f>ROUND(I159*H159,2)</f>
        <v>0</v>
      </c>
      <c r="BL159" s="19" t="s">
        <v>142</v>
      </c>
      <c r="BM159" s="186" t="s">
        <v>763</v>
      </c>
    </row>
    <row r="160" spans="1:65" s="12" customFormat="1" ht="25.9" customHeight="1">
      <c r="B160" s="159"/>
      <c r="C160" s="160"/>
      <c r="D160" s="161" t="s">
        <v>75</v>
      </c>
      <c r="E160" s="162" t="s">
        <v>1084</v>
      </c>
      <c r="F160" s="162" t="s">
        <v>1085</v>
      </c>
      <c r="G160" s="160"/>
      <c r="H160" s="160"/>
      <c r="I160" s="163"/>
      <c r="J160" s="164">
        <f>BK160</f>
        <v>0</v>
      </c>
      <c r="K160" s="160"/>
      <c r="L160" s="165"/>
      <c r="M160" s="166"/>
      <c r="N160" s="167"/>
      <c r="O160" s="167"/>
      <c r="P160" s="168">
        <v>0</v>
      </c>
      <c r="Q160" s="167"/>
      <c r="R160" s="168">
        <v>0</v>
      </c>
      <c r="S160" s="167"/>
      <c r="T160" s="169">
        <v>0</v>
      </c>
      <c r="AR160" s="170" t="s">
        <v>84</v>
      </c>
      <c r="AT160" s="171" t="s">
        <v>75</v>
      </c>
      <c r="AU160" s="171" t="s">
        <v>76</v>
      </c>
      <c r="AY160" s="170" t="s">
        <v>135</v>
      </c>
      <c r="BK160" s="172">
        <v>0</v>
      </c>
    </row>
    <row r="161" spans="1:65" s="12" customFormat="1" ht="25.9" customHeight="1">
      <c r="B161" s="159"/>
      <c r="C161" s="160"/>
      <c r="D161" s="161" t="s">
        <v>75</v>
      </c>
      <c r="E161" s="162" t="s">
        <v>1086</v>
      </c>
      <c r="F161" s="162" t="s">
        <v>1087</v>
      </c>
      <c r="G161" s="160"/>
      <c r="H161" s="160"/>
      <c r="I161" s="163"/>
      <c r="J161" s="164">
        <f>BK161</f>
        <v>0</v>
      </c>
      <c r="K161" s="160"/>
      <c r="L161" s="165"/>
      <c r="M161" s="166"/>
      <c r="N161" s="167"/>
      <c r="O161" s="167"/>
      <c r="P161" s="168">
        <f>P162</f>
        <v>0</v>
      </c>
      <c r="Q161" s="167"/>
      <c r="R161" s="168">
        <f>R162</f>
        <v>0</v>
      </c>
      <c r="S161" s="167"/>
      <c r="T161" s="169">
        <f>T162</f>
        <v>0</v>
      </c>
      <c r="AR161" s="170" t="s">
        <v>84</v>
      </c>
      <c r="AT161" s="171" t="s">
        <v>75</v>
      </c>
      <c r="AU161" s="171" t="s">
        <v>76</v>
      </c>
      <c r="AY161" s="170" t="s">
        <v>135</v>
      </c>
      <c r="BK161" s="172">
        <f>BK162</f>
        <v>0</v>
      </c>
    </row>
    <row r="162" spans="1:65" s="2" customFormat="1" ht="24.2" customHeight="1">
      <c r="A162" s="36"/>
      <c r="B162" s="37"/>
      <c r="C162" s="175" t="s">
        <v>472</v>
      </c>
      <c r="D162" s="175" t="s">
        <v>137</v>
      </c>
      <c r="E162" s="176" t="s">
        <v>1088</v>
      </c>
      <c r="F162" s="177" t="s">
        <v>1089</v>
      </c>
      <c r="G162" s="178" t="s">
        <v>1090</v>
      </c>
      <c r="H162" s="179">
        <v>1</v>
      </c>
      <c r="I162" s="180"/>
      <c r="J162" s="181">
        <f>ROUND(I162*H162,2)</f>
        <v>0</v>
      </c>
      <c r="K162" s="177" t="s">
        <v>35</v>
      </c>
      <c r="L162" s="41"/>
      <c r="M162" s="182" t="s">
        <v>35</v>
      </c>
      <c r="N162" s="183" t="s">
        <v>47</v>
      </c>
      <c r="O162" s="66"/>
      <c r="P162" s="184">
        <f>O162*H162</f>
        <v>0</v>
      </c>
      <c r="Q162" s="184">
        <v>0</v>
      </c>
      <c r="R162" s="184">
        <f>Q162*H162</f>
        <v>0</v>
      </c>
      <c r="S162" s="184">
        <v>0</v>
      </c>
      <c r="T162" s="185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142</v>
      </c>
      <c r="AT162" s="186" t="s">
        <v>137</v>
      </c>
      <c r="AU162" s="186" t="s">
        <v>84</v>
      </c>
      <c r="AY162" s="19" t="s">
        <v>135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84</v>
      </c>
      <c r="BK162" s="187">
        <f>ROUND(I162*H162,2)</f>
        <v>0</v>
      </c>
      <c r="BL162" s="19" t="s">
        <v>142</v>
      </c>
      <c r="BM162" s="186" t="s">
        <v>775</v>
      </c>
    </row>
    <row r="163" spans="1:65" s="12" customFormat="1" ht="25.9" customHeight="1">
      <c r="B163" s="159"/>
      <c r="C163" s="160"/>
      <c r="D163" s="161" t="s">
        <v>75</v>
      </c>
      <c r="E163" s="162" t="s">
        <v>1091</v>
      </c>
      <c r="F163" s="162" t="s">
        <v>1092</v>
      </c>
      <c r="G163" s="160"/>
      <c r="H163" s="160"/>
      <c r="I163" s="163"/>
      <c r="J163" s="164">
        <f>BK163</f>
        <v>0</v>
      </c>
      <c r="K163" s="160"/>
      <c r="L163" s="165"/>
      <c r="M163" s="166"/>
      <c r="N163" s="167"/>
      <c r="O163" s="167"/>
      <c r="P163" s="168">
        <f>P164</f>
        <v>0</v>
      </c>
      <c r="Q163" s="167"/>
      <c r="R163" s="168">
        <f>R164</f>
        <v>0</v>
      </c>
      <c r="S163" s="167"/>
      <c r="T163" s="169">
        <f>T164</f>
        <v>0</v>
      </c>
      <c r="AR163" s="170" t="s">
        <v>84</v>
      </c>
      <c r="AT163" s="171" t="s">
        <v>75</v>
      </c>
      <c r="AU163" s="171" t="s">
        <v>76</v>
      </c>
      <c r="AY163" s="170" t="s">
        <v>135</v>
      </c>
      <c r="BK163" s="172">
        <f>BK164</f>
        <v>0</v>
      </c>
    </row>
    <row r="164" spans="1:65" s="2" customFormat="1" ht="24.2" customHeight="1">
      <c r="A164" s="36"/>
      <c r="B164" s="37"/>
      <c r="C164" s="175" t="s">
        <v>477</v>
      </c>
      <c r="D164" s="175" t="s">
        <v>137</v>
      </c>
      <c r="E164" s="176" t="s">
        <v>1093</v>
      </c>
      <c r="F164" s="177" t="s">
        <v>1094</v>
      </c>
      <c r="G164" s="178" t="s">
        <v>1090</v>
      </c>
      <c r="H164" s="179">
        <v>1</v>
      </c>
      <c r="I164" s="180"/>
      <c r="J164" s="181">
        <f>ROUND(I164*H164,2)</f>
        <v>0</v>
      </c>
      <c r="K164" s="177" t="s">
        <v>35</v>
      </c>
      <c r="L164" s="41"/>
      <c r="M164" s="182" t="s">
        <v>35</v>
      </c>
      <c r="N164" s="183" t="s">
        <v>47</v>
      </c>
      <c r="O164" s="66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142</v>
      </c>
      <c r="AT164" s="186" t="s">
        <v>137</v>
      </c>
      <c r="AU164" s="186" t="s">
        <v>84</v>
      </c>
      <c r="AY164" s="19" t="s">
        <v>135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84</v>
      </c>
      <c r="BK164" s="187">
        <f>ROUND(I164*H164,2)</f>
        <v>0</v>
      </c>
      <c r="BL164" s="19" t="s">
        <v>142</v>
      </c>
      <c r="BM164" s="186" t="s">
        <v>786</v>
      </c>
    </row>
    <row r="165" spans="1:65" s="12" customFormat="1" ht="25.9" customHeight="1">
      <c r="B165" s="159"/>
      <c r="C165" s="160"/>
      <c r="D165" s="161" t="s">
        <v>75</v>
      </c>
      <c r="E165" s="162" t="s">
        <v>1095</v>
      </c>
      <c r="F165" s="162" t="s">
        <v>1096</v>
      </c>
      <c r="G165" s="160"/>
      <c r="H165" s="160"/>
      <c r="I165" s="163"/>
      <c r="J165" s="164">
        <f>BK165</f>
        <v>0</v>
      </c>
      <c r="K165" s="160"/>
      <c r="L165" s="165"/>
      <c r="M165" s="166"/>
      <c r="N165" s="167"/>
      <c r="O165" s="167"/>
      <c r="P165" s="168">
        <f>SUM(P166:P168)</f>
        <v>0</v>
      </c>
      <c r="Q165" s="167"/>
      <c r="R165" s="168">
        <f>SUM(R166:R168)</f>
        <v>0</v>
      </c>
      <c r="S165" s="167"/>
      <c r="T165" s="169">
        <f>SUM(T166:T168)</f>
        <v>0</v>
      </c>
      <c r="AR165" s="170" t="s">
        <v>84</v>
      </c>
      <c r="AT165" s="171" t="s">
        <v>75</v>
      </c>
      <c r="AU165" s="171" t="s">
        <v>76</v>
      </c>
      <c r="AY165" s="170" t="s">
        <v>135</v>
      </c>
      <c r="BK165" s="172">
        <f>SUM(BK166:BK168)</f>
        <v>0</v>
      </c>
    </row>
    <row r="166" spans="1:65" s="2" customFormat="1" ht="24.2" customHeight="1">
      <c r="A166" s="36"/>
      <c r="B166" s="37"/>
      <c r="C166" s="175" t="s">
        <v>484</v>
      </c>
      <c r="D166" s="175" t="s">
        <v>137</v>
      </c>
      <c r="E166" s="176" t="s">
        <v>1097</v>
      </c>
      <c r="F166" s="177" t="s">
        <v>1096</v>
      </c>
      <c r="G166" s="178" t="s">
        <v>1090</v>
      </c>
      <c r="H166" s="179">
        <v>1</v>
      </c>
      <c r="I166" s="180"/>
      <c r="J166" s="181">
        <f>ROUND(I166*H166,2)</f>
        <v>0</v>
      </c>
      <c r="K166" s="177" t="s">
        <v>35</v>
      </c>
      <c r="L166" s="41"/>
      <c r="M166" s="182" t="s">
        <v>35</v>
      </c>
      <c r="N166" s="183" t="s">
        <v>47</v>
      </c>
      <c r="O166" s="66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142</v>
      </c>
      <c r="AT166" s="186" t="s">
        <v>137</v>
      </c>
      <c r="AU166" s="186" t="s">
        <v>84</v>
      </c>
      <c r="AY166" s="19" t="s">
        <v>135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84</v>
      </c>
      <c r="BK166" s="187">
        <f>ROUND(I166*H166,2)</f>
        <v>0</v>
      </c>
      <c r="BL166" s="19" t="s">
        <v>142</v>
      </c>
      <c r="BM166" s="186" t="s">
        <v>798</v>
      </c>
    </row>
    <row r="167" spans="1:65" s="2" customFormat="1" ht="16.5" customHeight="1">
      <c r="A167" s="36"/>
      <c r="B167" s="37"/>
      <c r="C167" s="175" t="s">
        <v>489</v>
      </c>
      <c r="D167" s="175" t="s">
        <v>137</v>
      </c>
      <c r="E167" s="176" t="s">
        <v>1098</v>
      </c>
      <c r="F167" s="177" t="s">
        <v>1099</v>
      </c>
      <c r="G167" s="178" t="s">
        <v>1027</v>
      </c>
      <c r="H167" s="179">
        <v>5</v>
      </c>
      <c r="I167" s="180"/>
      <c r="J167" s="181">
        <f>ROUND(I167*H167,2)</f>
        <v>0</v>
      </c>
      <c r="K167" s="177" t="s">
        <v>35</v>
      </c>
      <c r="L167" s="41"/>
      <c r="M167" s="182" t="s">
        <v>35</v>
      </c>
      <c r="N167" s="183" t="s">
        <v>47</v>
      </c>
      <c r="O167" s="66"/>
      <c r="P167" s="184">
        <f>O167*H167</f>
        <v>0</v>
      </c>
      <c r="Q167" s="184">
        <v>0</v>
      </c>
      <c r="R167" s="184">
        <f>Q167*H167</f>
        <v>0</v>
      </c>
      <c r="S167" s="184">
        <v>0</v>
      </c>
      <c r="T167" s="185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6" t="s">
        <v>142</v>
      </c>
      <c r="AT167" s="186" t="s">
        <v>137</v>
      </c>
      <c r="AU167" s="186" t="s">
        <v>84</v>
      </c>
      <c r="AY167" s="19" t="s">
        <v>135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19" t="s">
        <v>84</v>
      </c>
      <c r="BK167" s="187">
        <f>ROUND(I167*H167,2)</f>
        <v>0</v>
      </c>
      <c r="BL167" s="19" t="s">
        <v>142</v>
      </c>
      <c r="BM167" s="186" t="s">
        <v>810</v>
      </c>
    </row>
    <row r="168" spans="1:65" s="2" customFormat="1" ht="24.2" customHeight="1">
      <c r="A168" s="36"/>
      <c r="B168" s="37"/>
      <c r="C168" s="175" t="s">
        <v>494</v>
      </c>
      <c r="D168" s="175" t="s">
        <v>137</v>
      </c>
      <c r="E168" s="176" t="s">
        <v>1100</v>
      </c>
      <c r="F168" s="177" t="s">
        <v>1101</v>
      </c>
      <c r="G168" s="178" t="s">
        <v>1090</v>
      </c>
      <c r="H168" s="179">
        <v>1</v>
      </c>
      <c r="I168" s="180"/>
      <c r="J168" s="181">
        <f>ROUND(I168*H168,2)</f>
        <v>0</v>
      </c>
      <c r="K168" s="177" t="s">
        <v>35</v>
      </c>
      <c r="L168" s="41"/>
      <c r="M168" s="182" t="s">
        <v>35</v>
      </c>
      <c r="N168" s="183" t="s">
        <v>47</v>
      </c>
      <c r="O168" s="66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5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6" t="s">
        <v>142</v>
      </c>
      <c r="AT168" s="186" t="s">
        <v>137</v>
      </c>
      <c r="AU168" s="186" t="s">
        <v>84</v>
      </c>
      <c r="AY168" s="19" t="s">
        <v>135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19" t="s">
        <v>84</v>
      </c>
      <c r="BK168" s="187">
        <f>ROUND(I168*H168,2)</f>
        <v>0</v>
      </c>
      <c r="BL168" s="19" t="s">
        <v>142</v>
      </c>
      <c r="BM168" s="186" t="s">
        <v>825</v>
      </c>
    </row>
    <row r="169" spans="1:65" s="12" customFormat="1" ht="25.9" customHeight="1">
      <c r="B169" s="159"/>
      <c r="C169" s="160"/>
      <c r="D169" s="161" t="s">
        <v>75</v>
      </c>
      <c r="E169" s="162" t="s">
        <v>1102</v>
      </c>
      <c r="F169" s="162" t="s">
        <v>1103</v>
      </c>
      <c r="G169" s="160"/>
      <c r="H169" s="160"/>
      <c r="I169" s="163"/>
      <c r="J169" s="164">
        <f>BK169</f>
        <v>0</v>
      </c>
      <c r="K169" s="160"/>
      <c r="L169" s="165"/>
      <c r="M169" s="166"/>
      <c r="N169" s="167"/>
      <c r="O169" s="167"/>
      <c r="P169" s="168">
        <f>SUM(P170:P171)</f>
        <v>0</v>
      </c>
      <c r="Q169" s="167"/>
      <c r="R169" s="168">
        <f>SUM(R170:R171)</f>
        <v>0</v>
      </c>
      <c r="S169" s="167"/>
      <c r="T169" s="169">
        <f>SUM(T170:T171)</f>
        <v>0</v>
      </c>
      <c r="AR169" s="170" t="s">
        <v>84</v>
      </c>
      <c r="AT169" s="171" t="s">
        <v>75</v>
      </c>
      <c r="AU169" s="171" t="s">
        <v>76</v>
      </c>
      <c r="AY169" s="170" t="s">
        <v>135</v>
      </c>
      <c r="BK169" s="172">
        <f>SUM(BK170:BK171)</f>
        <v>0</v>
      </c>
    </row>
    <row r="170" spans="1:65" s="2" customFormat="1" ht="24.2" customHeight="1">
      <c r="A170" s="36"/>
      <c r="B170" s="37"/>
      <c r="C170" s="175" t="s">
        <v>500</v>
      </c>
      <c r="D170" s="175" t="s">
        <v>137</v>
      </c>
      <c r="E170" s="176" t="s">
        <v>1104</v>
      </c>
      <c r="F170" s="177" t="s">
        <v>1105</v>
      </c>
      <c r="G170" s="178" t="s">
        <v>1090</v>
      </c>
      <c r="H170" s="179">
        <v>1</v>
      </c>
      <c r="I170" s="180"/>
      <c r="J170" s="181">
        <f>ROUND(I170*H170,2)</f>
        <v>0</v>
      </c>
      <c r="K170" s="177" t="s">
        <v>35</v>
      </c>
      <c r="L170" s="41"/>
      <c r="M170" s="182" t="s">
        <v>35</v>
      </c>
      <c r="N170" s="183" t="s">
        <v>47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142</v>
      </c>
      <c r="AT170" s="186" t="s">
        <v>137</v>
      </c>
      <c r="AU170" s="186" t="s">
        <v>84</v>
      </c>
      <c r="AY170" s="19" t="s">
        <v>135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84</v>
      </c>
      <c r="BK170" s="187">
        <f>ROUND(I170*H170,2)</f>
        <v>0</v>
      </c>
      <c r="BL170" s="19" t="s">
        <v>142</v>
      </c>
      <c r="BM170" s="186" t="s">
        <v>840</v>
      </c>
    </row>
    <row r="171" spans="1:65" s="2" customFormat="1" ht="24.2" customHeight="1">
      <c r="A171" s="36"/>
      <c r="B171" s="37"/>
      <c r="C171" s="175" t="s">
        <v>506</v>
      </c>
      <c r="D171" s="175" t="s">
        <v>137</v>
      </c>
      <c r="E171" s="176" t="s">
        <v>1106</v>
      </c>
      <c r="F171" s="177" t="s">
        <v>1107</v>
      </c>
      <c r="G171" s="178" t="s">
        <v>1090</v>
      </c>
      <c r="H171" s="179">
        <v>1</v>
      </c>
      <c r="I171" s="180"/>
      <c r="J171" s="181">
        <f>ROUND(I171*H171,2)</f>
        <v>0</v>
      </c>
      <c r="K171" s="177" t="s">
        <v>35</v>
      </c>
      <c r="L171" s="41"/>
      <c r="M171" s="244" t="s">
        <v>35</v>
      </c>
      <c r="N171" s="245" t="s">
        <v>47</v>
      </c>
      <c r="O171" s="242"/>
      <c r="P171" s="246">
        <f>O171*H171</f>
        <v>0</v>
      </c>
      <c r="Q171" s="246">
        <v>0</v>
      </c>
      <c r="R171" s="246">
        <f>Q171*H171</f>
        <v>0</v>
      </c>
      <c r="S171" s="246">
        <v>0</v>
      </c>
      <c r="T171" s="24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6" t="s">
        <v>142</v>
      </c>
      <c r="AT171" s="186" t="s">
        <v>137</v>
      </c>
      <c r="AU171" s="186" t="s">
        <v>84</v>
      </c>
      <c r="AY171" s="19" t="s">
        <v>135</v>
      </c>
      <c r="BE171" s="187">
        <f>IF(N171="základní",J171,0)</f>
        <v>0</v>
      </c>
      <c r="BF171" s="187">
        <f>IF(N171="snížená",J171,0)</f>
        <v>0</v>
      </c>
      <c r="BG171" s="187">
        <f>IF(N171="zákl. přenesená",J171,0)</f>
        <v>0</v>
      </c>
      <c r="BH171" s="187">
        <f>IF(N171="sníž. přenesená",J171,0)</f>
        <v>0</v>
      </c>
      <c r="BI171" s="187">
        <f>IF(N171="nulová",J171,0)</f>
        <v>0</v>
      </c>
      <c r="BJ171" s="19" t="s">
        <v>84</v>
      </c>
      <c r="BK171" s="187">
        <f>ROUND(I171*H171,2)</f>
        <v>0</v>
      </c>
      <c r="BL171" s="19" t="s">
        <v>142</v>
      </c>
      <c r="BM171" s="186" t="s">
        <v>854</v>
      </c>
    </row>
    <row r="172" spans="1:65" s="2" customFormat="1" ht="6.95" customHeight="1">
      <c r="A172" s="36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41"/>
      <c r="M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</row>
  </sheetData>
  <sheetProtection algorithmName="SHA-512" hashValue="5SRAXn8csqL+6024QQJ249m+/0xFOz5Q/jei96ul0i0Ixe6Uzj74eYeBefXYYbX9RRr0mHqWma0WkVhml5a63A==" saltValue="chUBS6utst4Tery7G1kV4NOzD74nDunrcJYyArFnTBEKYWsEDmkDL4/Lc2uA6pyK//sI/1zrTYAJ1V/Wq17Gug==" spinCount="100000" sheet="1" objects="1" scenarios="1" formatColumns="0" formatRows="0" autoFilter="0"/>
  <autoFilter ref="C94:K171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AT2" s="19" t="s">
        <v>97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86</v>
      </c>
    </row>
    <row r="4" spans="1:46" s="1" customFormat="1" ht="24.95" customHeight="1">
      <c r="B4" s="22"/>
      <c r="D4" s="105" t="s">
        <v>98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5" t="str">
        <f>'Rekapitulace stavby'!K6</f>
        <v>Oprava povrchu komunikací v Klatovech 2026 - Havlíčkova ulice</v>
      </c>
      <c r="F7" s="376"/>
      <c r="G7" s="376"/>
      <c r="H7" s="376"/>
      <c r="L7" s="22"/>
    </row>
    <row r="8" spans="1:46" s="2" customFormat="1" ht="12" customHeight="1">
      <c r="A8" s="36"/>
      <c r="B8" s="41"/>
      <c r="C8" s="36"/>
      <c r="D8" s="107" t="s">
        <v>99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7" t="s">
        <v>1108</v>
      </c>
      <c r="F9" s="378"/>
      <c r="G9" s="378"/>
      <c r="H9" s="37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35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9. 2. 2026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">
        <v>35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39</v>
      </c>
      <c r="F15" s="36"/>
      <c r="G15" s="36"/>
      <c r="H15" s="36"/>
      <c r="I15" s="107" t="s">
        <v>30</v>
      </c>
      <c r="J15" s="109" t="s">
        <v>35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9" t="str">
        <f>'Rekapitulace stavby'!E14</f>
        <v>Vyplň údaj</v>
      </c>
      <c r="F18" s="380"/>
      <c r="G18" s="380"/>
      <c r="H18" s="380"/>
      <c r="I18" s="107" t="s">
        <v>30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">
        <v>35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36</v>
      </c>
      <c r="F21" s="36"/>
      <c r="G21" s="36"/>
      <c r="H21" s="36"/>
      <c r="I21" s="107" t="s">
        <v>30</v>
      </c>
      <c r="J21" s="109" t="s">
        <v>35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">
        <v>35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39</v>
      </c>
      <c r="F24" s="36"/>
      <c r="G24" s="36"/>
      <c r="H24" s="36"/>
      <c r="I24" s="107" t="s">
        <v>30</v>
      </c>
      <c r="J24" s="109" t="s">
        <v>35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40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1" t="s">
        <v>35</v>
      </c>
      <c r="F27" s="381"/>
      <c r="G27" s="381"/>
      <c r="H27" s="38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42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44</v>
      </c>
      <c r="G32" s="36"/>
      <c r="H32" s="36"/>
      <c r="I32" s="117" t="s">
        <v>43</v>
      </c>
      <c r="J32" s="117" t="s">
        <v>45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46</v>
      </c>
      <c r="E33" s="107" t="s">
        <v>47</v>
      </c>
      <c r="F33" s="119">
        <f>ROUND((SUM(BE83:BE120)),  2)</f>
        <v>0</v>
      </c>
      <c r="G33" s="36"/>
      <c r="H33" s="36"/>
      <c r="I33" s="120">
        <v>0.21</v>
      </c>
      <c r="J33" s="119">
        <f>ROUND(((SUM(BE83:BE120))*I33),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48</v>
      </c>
      <c r="F34" s="119">
        <f>ROUND((SUM(BF83:BF120)),  2)</f>
        <v>0</v>
      </c>
      <c r="G34" s="36"/>
      <c r="H34" s="36"/>
      <c r="I34" s="120">
        <v>0.12</v>
      </c>
      <c r="J34" s="119">
        <f>ROUND(((SUM(BF83:BF120))*I34),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49</v>
      </c>
      <c r="F35" s="119">
        <f>ROUND((SUM(BG83:BG120)),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50</v>
      </c>
      <c r="F36" s="119">
        <f>ROUND((SUM(BH83:BH120)),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51</v>
      </c>
      <c r="F37" s="119">
        <f>ROUND((SUM(BI83:BI120)),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52</v>
      </c>
      <c r="E39" s="123"/>
      <c r="F39" s="123"/>
      <c r="G39" s="124" t="s">
        <v>53</v>
      </c>
      <c r="H39" s="125" t="s">
        <v>54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101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2" t="str">
        <f>E7</f>
        <v>Oprava povrchu komunikací v Klatovech 2026 - Havlíčkova ulice</v>
      </c>
      <c r="F48" s="383"/>
      <c r="G48" s="383"/>
      <c r="H48" s="38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5" t="str">
        <f>E9</f>
        <v>SO801 - Vedlejší rozpočtové náklady SO101</v>
      </c>
      <c r="F50" s="384"/>
      <c r="G50" s="384"/>
      <c r="H50" s="38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Klatovy</v>
      </c>
      <c r="G52" s="38"/>
      <c r="H52" s="38"/>
      <c r="I52" s="31" t="s">
        <v>24</v>
      </c>
      <c r="J52" s="61" t="str">
        <f>IF(J12="","",J12)</f>
        <v>9. 2. 2026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26</v>
      </c>
      <c r="D54" s="38"/>
      <c r="E54" s="38"/>
      <c r="F54" s="29" t="str">
        <f>E15</f>
        <v xml:space="preserve"> </v>
      </c>
      <c r="G54" s="38"/>
      <c r="H54" s="38"/>
      <c r="I54" s="31" t="s">
        <v>34</v>
      </c>
      <c r="J54" s="34" t="str">
        <f>E21</f>
        <v>Projekce dopravní Filip,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102</v>
      </c>
      <c r="D57" s="133"/>
      <c r="E57" s="133"/>
      <c r="F57" s="133"/>
      <c r="G57" s="133"/>
      <c r="H57" s="133"/>
      <c r="I57" s="133"/>
      <c r="J57" s="134" t="s">
        <v>103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74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104</v>
      </c>
    </row>
    <row r="60" spans="1:47" s="9" customFormat="1" ht="24.95" customHeight="1">
      <c r="B60" s="136"/>
      <c r="C60" s="137"/>
      <c r="D60" s="138" t="s">
        <v>1109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1110</v>
      </c>
      <c r="E61" s="145"/>
      <c r="F61" s="145"/>
      <c r="G61" s="145"/>
      <c r="H61" s="145"/>
      <c r="I61" s="145"/>
      <c r="J61" s="146">
        <f>J85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1111</v>
      </c>
      <c r="E62" s="145"/>
      <c r="F62" s="145"/>
      <c r="G62" s="145"/>
      <c r="H62" s="145"/>
      <c r="I62" s="145"/>
      <c r="J62" s="146">
        <f>J108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1112</v>
      </c>
      <c r="E63" s="145"/>
      <c r="F63" s="145"/>
      <c r="G63" s="145"/>
      <c r="H63" s="145"/>
      <c r="I63" s="145"/>
      <c r="J63" s="146">
        <f>J114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120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82" t="str">
        <f>E7</f>
        <v>Oprava povrchu komunikací v Klatovech 2026 - Havlíčkova ulice</v>
      </c>
      <c r="F73" s="383"/>
      <c r="G73" s="383"/>
      <c r="H73" s="383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99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35" t="str">
        <f>E9</f>
        <v>SO801 - Vedlejší rozpočtové náklady SO101</v>
      </c>
      <c r="F75" s="384"/>
      <c r="G75" s="384"/>
      <c r="H75" s="384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22</v>
      </c>
      <c r="D77" s="38"/>
      <c r="E77" s="38"/>
      <c r="F77" s="29" t="str">
        <f>F12</f>
        <v>Klatovy</v>
      </c>
      <c r="G77" s="38"/>
      <c r="H77" s="38"/>
      <c r="I77" s="31" t="s">
        <v>24</v>
      </c>
      <c r="J77" s="61" t="str">
        <f>IF(J12="","",J12)</f>
        <v>9. 2. 2026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5.7" customHeight="1">
      <c r="A79" s="36"/>
      <c r="B79" s="37"/>
      <c r="C79" s="31" t="s">
        <v>26</v>
      </c>
      <c r="D79" s="38"/>
      <c r="E79" s="38"/>
      <c r="F79" s="29" t="str">
        <f>E15</f>
        <v xml:space="preserve"> </v>
      </c>
      <c r="G79" s="38"/>
      <c r="H79" s="38"/>
      <c r="I79" s="31" t="s">
        <v>34</v>
      </c>
      <c r="J79" s="34" t="str">
        <f>E21</f>
        <v>Projekce dopravní Filip, s.r.o.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32</v>
      </c>
      <c r="D80" s="38"/>
      <c r="E80" s="38"/>
      <c r="F80" s="29" t="str">
        <f>IF(E18="","",E18)</f>
        <v>Vyplň údaj</v>
      </c>
      <c r="G80" s="38"/>
      <c r="H80" s="38"/>
      <c r="I80" s="31" t="s">
        <v>38</v>
      </c>
      <c r="J80" s="34" t="str">
        <f>E24</f>
        <v xml:space="preserve"> 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121</v>
      </c>
      <c r="D82" s="151" t="s">
        <v>61</v>
      </c>
      <c r="E82" s="151" t="s">
        <v>57</v>
      </c>
      <c r="F82" s="151" t="s">
        <v>58</v>
      </c>
      <c r="G82" s="151" t="s">
        <v>122</v>
      </c>
      <c r="H82" s="151" t="s">
        <v>123</v>
      </c>
      <c r="I82" s="151" t="s">
        <v>124</v>
      </c>
      <c r="J82" s="151" t="s">
        <v>103</v>
      </c>
      <c r="K82" s="152" t="s">
        <v>125</v>
      </c>
      <c r="L82" s="153"/>
      <c r="M82" s="70" t="s">
        <v>35</v>
      </c>
      <c r="N82" s="71" t="s">
        <v>46</v>
      </c>
      <c r="O82" s="71" t="s">
        <v>126</v>
      </c>
      <c r="P82" s="71" t="s">
        <v>127</v>
      </c>
      <c r="Q82" s="71" t="s">
        <v>128</v>
      </c>
      <c r="R82" s="71" t="s">
        <v>129</v>
      </c>
      <c r="S82" s="71" t="s">
        <v>130</v>
      </c>
      <c r="T82" s="72" t="s">
        <v>131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9" customHeight="1">
      <c r="A83" s="36"/>
      <c r="B83" s="37"/>
      <c r="C83" s="77" t="s">
        <v>132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0</v>
      </c>
      <c r="S83" s="74"/>
      <c r="T83" s="157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75</v>
      </c>
      <c r="AU83" s="19" t="s">
        <v>104</v>
      </c>
      <c r="BK83" s="158">
        <f>BK84</f>
        <v>0</v>
      </c>
    </row>
    <row r="84" spans="1:65" s="12" customFormat="1" ht="25.9" customHeight="1">
      <c r="B84" s="159"/>
      <c r="C84" s="160"/>
      <c r="D84" s="161" t="s">
        <v>75</v>
      </c>
      <c r="E84" s="162" t="s">
        <v>1113</v>
      </c>
      <c r="F84" s="162" t="s">
        <v>1114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P85+P108+P114</f>
        <v>0</v>
      </c>
      <c r="Q84" s="167"/>
      <c r="R84" s="168">
        <f>R85+R108+R114</f>
        <v>0</v>
      </c>
      <c r="S84" s="167"/>
      <c r="T84" s="169">
        <f>T85+T108+T114</f>
        <v>0</v>
      </c>
      <c r="AR84" s="170" t="s">
        <v>167</v>
      </c>
      <c r="AT84" s="171" t="s">
        <v>75</v>
      </c>
      <c r="AU84" s="171" t="s">
        <v>76</v>
      </c>
      <c r="AY84" s="170" t="s">
        <v>135</v>
      </c>
      <c r="BK84" s="172">
        <f>BK85+BK108+BK114</f>
        <v>0</v>
      </c>
    </row>
    <row r="85" spans="1:65" s="12" customFormat="1" ht="22.9" customHeight="1">
      <c r="B85" s="159"/>
      <c r="C85" s="160"/>
      <c r="D85" s="161" t="s">
        <v>75</v>
      </c>
      <c r="E85" s="173" t="s">
        <v>1115</v>
      </c>
      <c r="F85" s="173" t="s">
        <v>1116</v>
      </c>
      <c r="G85" s="160"/>
      <c r="H85" s="160"/>
      <c r="I85" s="163"/>
      <c r="J85" s="174">
        <f>BK85</f>
        <v>0</v>
      </c>
      <c r="K85" s="160"/>
      <c r="L85" s="165"/>
      <c r="M85" s="166"/>
      <c r="N85" s="167"/>
      <c r="O85" s="167"/>
      <c r="P85" s="168">
        <f>SUM(P86:P107)</f>
        <v>0</v>
      </c>
      <c r="Q85" s="167"/>
      <c r="R85" s="168">
        <f>SUM(R86:R107)</f>
        <v>0</v>
      </c>
      <c r="S85" s="167"/>
      <c r="T85" s="169">
        <f>SUM(T86:T107)</f>
        <v>0</v>
      </c>
      <c r="AR85" s="170" t="s">
        <v>167</v>
      </c>
      <c r="AT85" s="171" t="s">
        <v>75</v>
      </c>
      <c r="AU85" s="171" t="s">
        <v>84</v>
      </c>
      <c r="AY85" s="170" t="s">
        <v>135</v>
      </c>
      <c r="BK85" s="172">
        <f>SUM(BK86:BK107)</f>
        <v>0</v>
      </c>
    </row>
    <row r="86" spans="1:65" s="2" customFormat="1" ht="16.5" customHeight="1">
      <c r="A86" s="36"/>
      <c r="B86" s="37"/>
      <c r="C86" s="175" t="s">
        <v>84</v>
      </c>
      <c r="D86" s="175" t="s">
        <v>137</v>
      </c>
      <c r="E86" s="176" t="s">
        <v>1117</v>
      </c>
      <c r="F86" s="177" t="s">
        <v>1118</v>
      </c>
      <c r="G86" s="178" t="s">
        <v>1119</v>
      </c>
      <c r="H86" s="179">
        <v>1</v>
      </c>
      <c r="I86" s="180"/>
      <c r="J86" s="181">
        <f>ROUND(I86*H86,2)</f>
        <v>0</v>
      </c>
      <c r="K86" s="177" t="s">
        <v>141</v>
      </c>
      <c r="L86" s="41"/>
      <c r="M86" s="182" t="s">
        <v>35</v>
      </c>
      <c r="N86" s="183" t="s">
        <v>47</v>
      </c>
      <c r="O86" s="66"/>
      <c r="P86" s="184">
        <f>O86*H86</f>
        <v>0</v>
      </c>
      <c r="Q86" s="184">
        <v>0</v>
      </c>
      <c r="R86" s="184">
        <f>Q86*H86</f>
        <v>0</v>
      </c>
      <c r="S86" s="184">
        <v>0</v>
      </c>
      <c r="T86" s="185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6" t="s">
        <v>1120</v>
      </c>
      <c r="AT86" s="186" t="s">
        <v>137</v>
      </c>
      <c r="AU86" s="186" t="s">
        <v>86</v>
      </c>
      <c r="AY86" s="19" t="s">
        <v>135</v>
      </c>
      <c r="BE86" s="187">
        <f>IF(N86="základní",J86,0)</f>
        <v>0</v>
      </c>
      <c r="BF86" s="187">
        <f>IF(N86="snížená",J86,0)</f>
        <v>0</v>
      </c>
      <c r="BG86" s="187">
        <f>IF(N86="zákl. přenesená",J86,0)</f>
        <v>0</v>
      </c>
      <c r="BH86" s="187">
        <f>IF(N86="sníž. přenesená",J86,0)</f>
        <v>0</v>
      </c>
      <c r="BI86" s="187">
        <f>IF(N86="nulová",J86,0)</f>
        <v>0</v>
      </c>
      <c r="BJ86" s="19" t="s">
        <v>84</v>
      </c>
      <c r="BK86" s="187">
        <f>ROUND(I86*H86,2)</f>
        <v>0</v>
      </c>
      <c r="BL86" s="19" t="s">
        <v>1120</v>
      </c>
      <c r="BM86" s="186" t="s">
        <v>1121</v>
      </c>
    </row>
    <row r="87" spans="1:65" s="2" customFormat="1" ht="11.25">
      <c r="A87" s="36"/>
      <c r="B87" s="37"/>
      <c r="C87" s="38"/>
      <c r="D87" s="188" t="s">
        <v>144</v>
      </c>
      <c r="E87" s="38"/>
      <c r="F87" s="189" t="s">
        <v>1122</v>
      </c>
      <c r="G87" s="38"/>
      <c r="H87" s="38"/>
      <c r="I87" s="190"/>
      <c r="J87" s="38"/>
      <c r="K87" s="38"/>
      <c r="L87" s="41"/>
      <c r="M87" s="191"/>
      <c r="N87" s="192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144</v>
      </c>
      <c r="AU87" s="19" t="s">
        <v>86</v>
      </c>
    </row>
    <row r="88" spans="1:65" s="2" customFormat="1" ht="48.75">
      <c r="A88" s="36"/>
      <c r="B88" s="37"/>
      <c r="C88" s="38"/>
      <c r="D88" s="195" t="s">
        <v>211</v>
      </c>
      <c r="E88" s="38"/>
      <c r="F88" s="226" t="s">
        <v>1123</v>
      </c>
      <c r="G88" s="38"/>
      <c r="H88" s="38"/>
      <c r="I88" s="190"/>
      <c r="J88" s="38"/>
      <c r="K88" s="38"/>
      <c r="L88" s="41"/>
      <c r="M88" s="191"/>
      <c r="N88" s="192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211</v>
      </c>
      <c r="AU88" s="19" t="s">
        <v>86</v>
      </c>
    </row>
    <row r="89" spans="1:65" s="2" customFormat="1" ht="24.2" customHeight="1">
      <c r="A89" s="36"/>
      <c r="B89" s="37"/>
      <c r="C89" s="175" t="s">
        <v>86</v>
      </c>
      <c r="D89" s="175" t="s">
        <v>137</v>
      </c>
      <c r="E89" s="176" t="s">
        <v>1124</v>
      </c>
      <c r="F89" s="177" t="s">
        <v>1125</v>
      </c>
      <c r="G89" s="178" t="s">
        <v>1119</v>
      </c>
      <c r="H89" s="179">
        <v>1</v>
      </c>
      <c r="I89" s="180"/>
      <c r="J89" s="181">
        <f>ROUND(I89*H89,2)</f>
        <v>0</v>
      </c>
      <c r="K89" s="177" t="s">
        <v>141</v>
      </c>
      <c r="L89" s="41"/>
      <c r="M89" s="182" t="s">
        <v>35</v>
      </c>
      <c r="N89" s="183" t="s">
        <v>47</v>
      </c>
      <c r="O89" s="66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1120</v>
      </c>
      <c r="AT89" s="186" t="s">
        <v>137</v>
      </c>
      <c r="AU89" s="186" t="s">
        <v>86</v>
      </c>
      <c r="AY89" s="19" t="s">
        <v>135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84</v>
      </c>
      <c r="BK89" s="187">
        <f>ROUND(I89*H89,2)</f>
        <v>0</v>
      </c>
      <c r="BL89" s="19" t="s">
        <v>1120</v>
      </c>
      <c r="BM89" s="186" t="s">
        <v>1126</v>
      </c>
    </row>
    <row r="90" spans="1:65" s="2" customFormat="1" ht="11.25">
      <c r="A90" s="36"/>
      <c r="B90" s="37"/>
      <c r="C90" s="38"/>
      <c r="D90" s="188" t="s">
        <v>144</v>
      </c>
      <c r="E90" s="38"/>
      <c r="F90" s="189" t="s">
        <v>1127</v>
      </c>
      <c r="G90" s="38"/>
      <c r="H90" s="38"/>
      <c r="I90" s="190"/>
      <c r="J90" s="38"/>
      <c r="K90" s="38"/>
      <c r="L90" s="41"/>
      <c r="M90" s="191"/>
      <c r="N90" s="192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144</v>
      </c>
      <c r="AU90" s="19" t="s">
        <v>86</v>
      </c>
    </row>
    <row r="91" spans="1:65" s="2" customFormat="1" ht="48.75">
      <c r="A91" s="36"/>
      <c r="B91" s="37"/>
      <c r="C91" s="38"/>
      <c r="D91" s="195" t="s">
        <v>211</v>
      </c>
      <c r="E91" s="38"/>
      <c r="F91" s="226" t="s">
        <v>1128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211</v>
      </c>
      <c r="AU91" s="19" t="s">
        <v>86</v>
      </c>
    </row>
    <row r="92" spans="1:65" s="2" customFormat="1" ht="16.5" customHeight="1">
      <c r="A92" s="36"/>
      <c r="B92" s="37"/>
      <c r="C92" s="175" t="s">
        <v>153</v>
      </c>
      <c r="D92" s="175" t="s">
        <v>137</v>
      </c>
      <c r="E92" s="176" t="s">
        <v>1129</v>
      </c>
      <c r="F92" s="177" t="s">
        <v>1130</v>
      </c>
      <c r="G92" s="178" t="s">
        <v>1119</v>
      </c>
      <c r="H92" s="179">
        <v>1</v>
      </c>
      <c r="I92" s="180"/>
      <c r="J92" s="181">
        <f>ROUND(I92*H92,2)</f>
        <v>0</v>
      </c>
      <c r="K92" s="177" t="s">
        <v>141</v>
      </c>
      <c r="L92" s="41"/>
      <c r="M92" s="182" t="s">
        <v>35</v>
      </c>
      <c r="N92" s="183" t="s">
        <v>47</v>
      </c>
      <c r="O92" s="66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5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1120</v>
      </c>
      <c r="AT92" s="186" t="s">
        <v>137</v>
      </c>
      <c r="AU92" s="186" t="s">
        <v>86</v>
      </c>
      <c r="AY92" s="19" t="s">
        <v>135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19" t="s">
        <v>84</v>
      </c>
      <c r="BK92" s="187">
        <f>ROUND(I92*H92,2)</f>
        <v>0</v>
      </c>
      <c r="BL92" s="19" t="s">
        <v>1120</v>
      </c>
      <c r="BM92" s="186" t="s">
        <v>1131</v>
      </c>
    </row>
    <row r="93" spans="1:65" s="2" customFormat="1" ht="11.25">
      <c r="A93" s="36"/>
      <c r="B93" s="37"/>
      <c r="C93" s="38"/>
      <c r="D93" s="188" t="s">
        <v>144</v>
      </c>
      <c r="E93" s="38"/>
      <c r="F93" s="189" t="s">
        <v>1132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144</v>
      </c>
      <c r="AU93" s="19" t="s">
        <v>86</v>
      </c>
    </row>
    <row r="94" spans="1:65" s="2" customFormat="1" ht="48.75">
      <c r="A94" s="36"/>
      <c r="B94" s="37"/>
      <c r="C94" s="38"/>
      <c r="D94" s="195" t="s">
        <v>211</v>
      </c>
      <c r="E94" s="38"/>
      <c r="F94" s="226" t="s">
        <v>1133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211</v>
      </c>
      <c r="AU94" s="19" t="s">
        <v>86</v>
      </c>
    </row>
    <row r="95" spans="1:65" s="2" customFormat="1" ht="16.5" customHeight="1">
      <c r="A95" s="36"/>
      <c r="B95" s="37"/>
      <c r="C95" s="175" t="s">
        <v>142</v>
      </c>
      <c r="D95" s="175" t="s">
        <v>137</v>
      </c>
      <c r="E95" s="176" t="s">
        <v>1134</v>
      </c>
      <c r="F95" s="177" t="s">
        <v>1135</v>
      </c>
      <c r="G95" s="178" t="s">
        <v>1119</v>
      </c>
      <c r="H95" s="179">
        <v>1</v>
      </c>
      <c r="I95" s="180"/>
      <c r="J95" s="181">
        <f>ROUND(I95*H95,2)</f>
        <v>0</v>
      </c>
      <c r="K95" s="177" t="s">
        <v>141</v>
      </c>
      <c r="L95" s="41"/>
      <c r="M95" s="182" t="s">
        <v>35</v>
      </c>
      <c r="N95" s="183" t="s">
        <v>47</v>
      </c>
      <c r="O95" s="66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1120</v>
      </c>
      <c r="AT95" s="186" t="s">
        <v>137</v>
      </c>
      <c r="AU95" s="186" t="s">
        <v>86</v>
      </c>
      <c r="AY95" s="19" t="s">
        <v>135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84</v>
      </c>
      <c r="BK95" s="187">
        <f>ROUND(I95*H95,2)</f>
        <v>0</v>
      </c>
      <c r="BL95" s="19" t="s">
        <v>1120</v>
      </c>
      <c r="BM95" s="186" t="s">
        <v>1136</v>
      </c>
    </row>
    <row r="96" spans="1:65" s="2" customFormat="1" ht="11.25">
      <c r="A96" s="36"/>
      <c r="B96" s="37"/>
      <c r="C96" s="38"/>
      <c r="D96" s="188" t="s">
        <v>144</v>
      </c>
      <c r="E96" s="38"/>
      <c r="F96" s="189" t="s">
        <v>1137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144</v>
      </c>
      <c r="AU96" s="19" t="s">
        <v>86</v>
      </c>
    </row>
    <row r="97" spans="1:65" s="2" customFormat="1" ht="97.5">
      <c r="A97" s="36"/>
      <c r="B97" s="37"/>
      <c r="C97" s="38"/>
      <c r="D97" s="195" t="s">
        <v>211</v>
      </c>
      <c r="E97" s="38"/>
      <c r="F97" s="226" t="s">
        <v>1138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211</v>
      </c>
      <c r="AU97" s="19" t="s">
        <v>86</v>
      </c>
    </row>
    <row r="98" spans="1:65" s="2" customFormat="1" ht="16.5" customHeight="1">
      <c r="A98" s="36"/>
      <c r="B98" s="37"/>
      <c r="C98" s="175" t="s">
        <v>167</v>
      </c>
      <c r="D98" s="175" t="s">
        <v>137</v>
      </c>
      <c r="E98" s="176" t="s">
        <v>1139</v>
      </c>
      <c r="F98" s="177" t="s">
        <v>1140</v>
      </c>
      <c r="G98" s="178" t="s">
        <v>503</v>
      </c>
      <c r="H98" s="179">
        <v>1</v>
      </c>
      <c r="I98" s="180"/>
      <c r="J98" s="181">
        <f>ROUND(I98*H98,2)</f>
        <v>0</v>
      </c>
      <c r="K98" s="177" t="s">
        <v>141</v>
      </c>
      <c r="L98" s="41"/>
      <c r="M98" s="182" t="s">
        <v>35</v>
      </c>
      <c r="N98" s="183" t="s">
        <v>47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1120</v>
      </c>
      <c r="AT98" s="186" t="s">
        <v>137</v>
      </c>
      <c r="AU98" s="186" t="s">
        <v>86</v>
      </c>
      <c r="AY98" s="19" t="s">
        <v>135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84</v>
      </c>
      <c r="BK98" s="187">
        <f>ROUND(I98*H98,2)</f>
        <v>0</v>
      </c>
      <c r="BL98" s="19" t="s">
        <v>1120</v>
      </c>
      <c r="BM98" s="186" t="s">
        <v>1141</v>
      </c>
    </row>
    <row r="99" spans="1:65" s="2" customFormat="1" ht="11.25">
      <c r="A99" s="36"/>
      <c r="B99" s="37"/>
      <c r="C99" s="38"/>
      <c r="D99" s="188" t="s">
        <v>144</v>
      </c>
      <c r="E99" s="38"/>
      <c r="F99" s="189" t="s">
        <v>1142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144</v>
      </c>
      <c r="AU99" s="19" t="s">
        <v>86</v>
      </c>
    </row>
    <row r="100" spans="1:65" s="2" customFormat="1" ht="16.5" customHeight="1">
      <c r="A100" s="36"/>
      <c r="B100" s="37"/>
      <c r="C100" s="175" t="s">
        <v>173</v>
      </c>
      <c r="D100" s="175" t="s">
        <v>137</v>
      </c>
      <c r="E100" s="176" t="s">
        <v>1143</v>
      </c>
      <c r="F100" s="177" t="s">
        <v>1144</v>
      </c>
      <c r="G100" s="178" t="s">
        <v>1119</v>
      </c>
      <c r="H100" s="179">
        <v>1</v>
      </c>
      <c r="I100" s="180"/>
      <c r="J100" s="181">
        <f>ROUND(I100*H100,2)</f>
        <v>0</v>
      </c>
      <c r="K100" s="177" t="s">
        <v>141</v>
      </c>
      <c r="L100" s="41"/>
      <c r="M100" s="182" t="s">
        <v>35</v>
      </c>
      <c r="N100" s="183" t="s">
        <v>47</v>
      </c>
      <c r="O100" s="66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1120</v>
      </c>
      <c r="AT100" s="186" t="s">
        <v>137</v>
      </c>
      <c r="AU100" s="186" t="s">
        <v>86</v>
      </c>
      <c r="AY100" s="19" t="s">
        <v>135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84</v>
      </c>
      <c r="BK100" s="187">
        <f>ROUND(I100*H100,2)</f>
        <v>0</v>
      </c>
      <c r="BL100" s="19" t="s">
        <v>1120</v>
      </c>
      <c r="BM100" s="186" t="s">
        <v>1145</v>
      </c>
    </row>
    <row r="101" spans="1:65" s="2" customFormat="1" ht="11.25">
      <c r="A101" s="36"/>
      <c r="B101" s="37"/>
      <c r="C101" s="38"/>
      <c r="D101" s="188" t="s">
        <v>144</v>
      </c>
      <c r="E101" s="38"/>
      <c r="F101" s="189" t="s">
        <v>1146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144</v>
      </c>
      <c r="AU101" s="19" t="s">
        <v>86</v>
      </c>
    </row>
    <row r="102" spans="1:65" s="2" customFormat="1" ht="16.5" customHeight="1">
      <c r="A102" s="36"/>
      <c r="B102" s="37"/>
      <c r="C102" s="175" t="s">
        <v>180</v>
      </c>
      <c r="D102" s="175" t="s">
        <v>137</v>
      </c>
      <c r="E102" s="176" t="s">
        <v>1147</v>
      </c>
      <c r="F102" s="177" t="s">
        <v>1148</v>
      </c>
      <c r="G102" s="178" t="s">
        <v>1119</v>
      </c>
      <c r="H102" s="179">
        <v>1</v>
      </c>
      <c r="I102" s="180"/>
      <c r="J102" s="181">
        <f>ROUND(I102*H102,2)</f>
        <v>0</v>
      </c>
      <c r="K102" s="177" t="s">
        <v>141</v>
      </c>
      <c r="L102" s="41"/>
      <c r="M102" s="182" t="s">
        <v>35</v>
      </c>
      <c r="N102" s="183" t="s">
        <v>47</v>
      </c>
      <c r="O102" s="66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1120</v>
      </c>
      <c r="AT102" s="186" t="s">
        <v>137</v>
      </c>
      <c r="AU102" s="186" t="s">
        <v>86</v>
      </c>
      <c r="AY102" s="19" t="s">
        <v>135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84</v>
      </c>
      <c r="BK102" s="187">
        <f>ROUND(I102*H102,2)</f>
        <v>0</v>
      </c>
      <c r="BL102" s="19" t="s">
        <v>1120</v>
      </c>
      <c r="BM102" s="186" t="s">
        <v>1149</v>
      </c>
    </row>
    <row r="103" spans="1:65" s="2" customFormat="1" ht="11.25">
      <c r="A103" s="36"/>
      <c r="B103" s="37"/>
      <c r="C103" s="38"/>
      <c r="D103" s="188" t="s">
        <v>144</v>
      </c>
      <c r="E103" s="38"/>
      <c r="F103" s="189" t="s">
        <v>1150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144</v>
      </c>
      <c r="AU103" s="19" t="s">
        <v>86</v>
      </c>
    </row>
    <row r="104" spans="1:65" s="2" customFormat="1" ht="19.5">
      <c r="A104" s="36"/>
      <c r="B104" s="37"/>
      <c r="C104" s="38"/>
      <c r="D104" s="195" t="s">
        <v>211</v>
      </c>
      <c r="E104" s="38"/>
      <c r="F104" s="226" t="s">
        <v>1151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211</v>
      </c>
      <c r="AU104" s="19" t="s">
        <v>86</v>
      </c>
    </row>
    <row r="105" spans="1:65" s="2" customFormat="1" ht="16.5" customHeight="1">
      <c r="A105" s="36"/>
      <c r="B105" s="37"/>
      <c r="C105" s="175" t="s">
        <v>187</v>
      </c>
      <c r="D105" s="175" t="s">
        <v>137</v>
      </c>
      <c r="E105" s="176" t="s">
        <v>1152</v>
      </c>
      <c r="F105" s="177" t="s">
        <v>1153</v>
      </c>
      <c r="G105" s="178" t="s">
        <v>1119</v>
      </c>
      <c r="H105" s="179">
        <v>1</v>
      </c>
      <c r="I105" s="180"/>
      <c r="J105" s="181">
        <f>ROUND(I105*H105,2)</f>
        <v>0</v>
      </c>
      <c r="K105" s="177" t="s">
        <v>141</v>
      </c>
      <c r="L105" s="41"/>
      <c r="M105" s="182" t="s">
        <v>35</v>
      </c>
      <c r="N105" s="183" t="s">
        <v>47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1120</v>
      </c>
      <c r="AT105" s="186" t="s">
        <v>137</v>
      </c>
      <c r="AU105" s="186" t="s">
        <v>86</v>
      </c>
      <c r="AY105" s="19" t="s">
        <v>135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84</v>
      </c>
      <c r="BK105" s="187">
        <f>ROUND(I105*H105,2)</f>
        <v>0</v>
      </c>
      <c r="BL105" s="19" t="s">
        <v>1120</v>
      </c>
      <c r="BM105" s="186" t="s">
        <v>1154</v>
      </c>
    </row>
    <row r="106" spans="1:65" s="2" customFormat="1" ht="11.25">
      <c r="A106" s="36"/>
      <c r="B106" s="37"/>
      <c r="C106" s="38"/>
      <c r="D106" s="188" t="s">
        <v>144</v>
      </c>
      <c r="E106" s="38"/>
      <c r="F106" s="189" t="s">
        <v>1155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144</v>
      </c>
      <c r="AU106" s="19" t="s">
        <v>86</v>
      </c>
    </row>
    <row r="107" spans="1:65" s="2" customFormat="1" ht="19.5">
      <c r="A107" s="36"/>
      <c r="B107" s="37"/>
      <c r="C107" s="38"/>
      <c r="D107" s="195" t="s">
        <v>211</v>
      </c>
      <c r="E107" s="38"/>
      <c r="F107" s="226" t="s">
        <v>1151</v>
      </c>
      <c r="G107" s="38"/>
      <c r="H107" s="38"/>
      <c r="I107" s="190"/>
      <c r="J107" s="38"/>
      <c r="K107" s="38"/>
      <c r="L107" s="41"/>
      <c r="M107" s="191"/>
      <c r="N107" s="192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211</v>
      </c>
      <c r="AU107" s="19" t="s">
        <v>86</v>
      </c>
    </row>
    <row r="108" spans="1:65" s="12" customFormat="1" ht="22.9" customHeight="1">
      <c r="B108" s="159"/>
      <c r="C108" s="160"/>
      <c r="D108" s="161" t="s">
        <v>75</v>
      </c>
      <c r="E108" s="173" t="s">
        <v>1156</v>
      </c>
      <c r="F108" s="173" t="s">
        <v>1092</v>
      </c>
      <c r="G108" s="160"/>
      <c r="H108" s="160"/>
      <c r="I108" s="163"/>
      <c r="J108" s="174">
        <f>BK108</f>
        <v>0</v>
      </c>
      <c r="K108" s="160"/>
      <c r="L108" s="165"/>
      <c r="M108" s="166"/>
      <c r="N108" s="167"/>
      <c r="O108" s="167"/>
      <c r="P108" s="168">
        <f>SUM(P109:P113)</f>
        <v>0</v>
      </c>
      <c r="Q108" s="167"/>
      <c r="R108" s="168">
        <f>SUM(R109:R113)</f>
        <v>0</v>
      </c>
      <c r="S108" s="167"/>
      <c r="T108" s="169">
        <f>SUM(T109:T113)</f>
        <v>0</v>
      </c>
      <c r="AR108" s="170" t="s">
        <v>167</v>
      </c>
      <c r="AT108" s="171" t="s">
        <v>75</v>
      </c>
      <c r="AU108" s="171" t="s">
        <v>84</v>
      </c>
      <c r="AY108" s="170" t="s">
        <v>135</v>
      </c>
      <c r="BK108" s="172">
        <f>SUM(BK109:BK113)</f>
        <v>0</v>
      </c>
    </row>
    <row r="109" spans="1:65" s="2" customFormat="1" ht="16.5" customHeight="1">
      <c r="A109" s="36"/>
      <c r="B109" s="37"/>
      <c r="C109" s="175" t="s">
        <v>193</v>
      </c>
      <c r="D109" s="175" t="s">
        <v>137</v>
      </c>
      <c r="E109" s="176" t="s">
        <v>1157</v>
      </c>
      <c r="F109" s="177" t="s">
        <v>1092</v>
      </c>
      <c r="G109" s="178" t="s">
        <v>1119</v>
      </c>
      <c r="H109" s="179">
        <v>1</v>
      </c>
      <c r="I109" s="180"/>
      <c r="J109" s="181">
        <f>ROUND(I109*H109,2)</f>
        <v>0</v>
      </c>
      <c r="K109" s="177" t="s">
        <v>141</v>
      </c>
      <c r="L109" s="41"/>
      <c r="M109" s="182" t="s">
        <v>35</v>
      </c>
      <c r="N109" s="183" t="s">
        <v>47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1120</v>
      </c>
      <c r="AT109" s="186" t="s">
        <v>137</v>
      </c>
      <c r="AU109" s="186" t="s">
        <v>86</v>
      </c>
      <c r="AY109" s="19" t="s">
        <v>135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84</v>
      </c>
      <c r="BK109" s="187">
        <f>ROUND(I109*H109,2)</f>
        <v>0</v>
      </c>
      <c r="BL109" s="19" t="s">
        <v>1120</v>
      </c>
      <c r="BM109" s="186" t="s">
        <v>1158</v>
      </c>
    </row>
    <row r="110" spans="1:65" s="2" customFormat="1" ht="11.25">
      <c r="A110" s="36"/>
      <c r="B110" s="37"/>
      <c r="C110" s="38"/>
      <c r="D110" s="188" t="s">
        <v>144</v>
      </c>
      <c r="E110" s="38"/>
      <c r="F110" s="189" t="s">
        <v>1159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144</v>
      </c>
      <c r="AU110" s="19" t="s">
        <v>86</v>
      </c>
    </row>
    <row r="111" spans="1:65" s="2" customFormat="1" ht="97.5">
      <c r="A111" s="36"/>
      <c r="B111" s="37"/>
      <c r="C111" s="38"/>
      <c r="D111" s="195" t="s">
        <v>211</v>
      </c>
      <c r="E111" s="38"/>
      <c r="F111" s="226" t="s">
        <v>1160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211</v>
      </c>
      <c r="AU111" s="19" t="s">
        <v>86</v>
      </c>
    </row>
    <row r="112" spans="1:65" s="2" customFormat="1" ht="16.5" customHeight="1">
      <c r="A112" s="36"/>
      <c r="B112" s="37"/>
      <c r="C112" s="175" t="s">
        <v>199</v>
      </c>
      <c r="D112" s="175" t="s">
        <v>137</v>
      </c>
      <c r="E112" s="176" t="s">
        <v>1161</v>
      </c>
      <c r="F112" s="177" t="s">
        <v>1162</v>
      </c>
      <c r="G112" s="178" t="s">
        <v>1119</v>
      </c>
      <c r="H112" s="179">
        <v>1</v>
      </c>
      <c r="I112" s="180"/>
      <c r="J112" s="181">
        <f>ROUND(I112*H112,2)</f>
        <v>0</v>
      </c>
      <c r="K112" s="177" t="s">
        <v>141</v>
      </c>
      <c r="L112" s="41"/>
      <c r="M112" s="182" t="s">
        <v>35</v>
      </c>
      <c r="N112" s="183" t="s">
        <v>47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1120</v>
      </c>
      <c r="AT112" s="186" t="s">
        <v>137</v>
      </c>
      <c r="AU112" s="186" t="s">
        <v>86</v>
      </c>
      <c r="AY112" s="19" t="s">
        <v>135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84</v>
      </c>
      <c r="BK112" s="187">
        <f>ROUND(I112*H112,2)</f>
        <v>0</v>
      </c>
      <c r="BL112" s="19" t="s">
        <v>1120</v>
      </c>
      <c r="BM112" s="186" t="s">
        <v>1163</v>
      </c>
    </row>
    <row r="113" spans="1:65" s="2" customFormat="1" ht="11.25">
      <c r="A113" s="36"/>
      <c r="B113" s="37"/>
      <c r="C113" s="38"/>
      <c r="D113" s="188" t="s">
        <v>144</v>
      </c>
      <c r="E113" s="38"/>
      <c r="F113" s="189" t="s">
        <v>1164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144</v>
      </c>
      <c r="AU113" s="19" t="s">
        <v>86</v>
      </c>
    </row>
    <row r="114" spans="1:65" s="12" customFormat="1" ht="22.9" customHeight="1">
      <c r="B114" s="159"/>
      <c r="C114" s="160"/>
      <c r="D114" s="161" t="s">
        <v>75</v>
      </c>
      <c r="E114" s="173" t="s">
        <v>1165</v>
      </c>
      <c r="F114" s="173" t="s">
        <v>1166</v>
      </c>
      <c r="G114" s="160"/>
      <c r="H114" s="160"/>
      <c r="I114" s="163"/>
      <c r="J114" s="174">
        <f>BK114</f>
        <v>0</v>
      </c>
      <c r="K114" s="160"/>
      <c r="L114" s="165"/>
      <c r="M114" s="166"/>
      <c r="N114" s="167"/>
      <c r="O114" s="167"/>
      <c r="P114" s="168">
        <f>SUM(P115:P120)</f>
        <v>0</v>
      </c>
      <c r="Q114" s="167"/>
      <c r="R114" s="168">
        <f>SUM(R115:R120)</f>
        <v>0</v>
      </c>
      <c r="S114" s="167"/>
      <c r="T114" s="169">
        <f>SUM(T115:T120)</f>
        <v>0</v>
      </c>
      <c r="AR114" s="170" t="s">
        <v>167</v>
      </c>
      <c r="AT114" s="171" t="s">
        <v>75</v>
      </c>
      <c r="AU114" s="171" t="s">
        <v>84</v>
      </c>
      <c r="AY114" s="170" t="s">
        <v>135</v>
      </c>
      <c r="BK114" s="172">
        <f>SUM(BK115:BK120)</f>
        <v>0</v>
      </c>
    </row>
    <row r="115" spans="1:65" s="2" customFormat="1" ht="16.5" customHeight="1">
      <c r="A115" s="36"/>
      <c r="B115" s="37"/>
      <c r="C115" s="175" t="s">
        <v>206</v>
      </c>
      <c r="D115" s="175" t="s">
        <v>137</v>
      </c>
      <c r="E115" s="176" t="s">
        <v>1167</v>
      </c>
      <c r="F115" s="177" t="s">
        <v>1168</v>
      </c>
      <c r="G115" s="178" t="s">
        <v>1169</v>
      </c>
      <c r="H115" s="179">
        <v>6</v>
      </c>
      <c r="I115" s="180"/>
      <c r="J115" s="181">
        <f>ROUND(I115*H115,2)</f>
        <v>0</v>
      </c>
      <c r="K115" s="177" t="s">
        <v>35</v>
      </c>
      <c r="L115" s="41"/>
      <c r="M115" s="182" t="s">
        <v>35</v>
      </c>
      <c r="N115" s="183" t="s">
        <v>47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1120</v>
      </c>
      <c r="AT115" s="186" t="s">
        <v>137</v>
      </c>
      <c r="AU115" s="186" t="s">
        <v>86</v>
      </c>
      <c r="AY115" s="19" t="s">
        <v>135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84</v>
      </c>
      <c r="BK115" s="187">
        <f>ROUND(I115*H115,2)</f>
        <v>0</v>
      </c>
      <c r="BL115" s="19" t="s">
        <v>1120</v>
      </c>
      <c r="BM115" s="186" t="s">
        <v>1170</v>
      </c>
    </row>
    <row r="116" spans="1:65" s="2" customFormat="1" ht="16.5" customHeight="1">
      <c r="A116" s="36"/>
      <c r="B116" s="37"/>
      <c r="C116" s="175" t="s">
        <v>8</v>
      </c>
      <c r="D116" s="175" t="s">
        <v>137</v>
      </c>
      <c r="E116" s="176" t="s">
        <v>1171</v>
      </c>
      <c r="F116" s="177" t="s">
        <v>1172</v>
      </c>
      <c r="G116" s="178" t="s">
        <v>1119</v>
      </c>
      <c r="H116" s="179">
        <v>1</v>
      </c>
      <c r="I116" s="180"/>
      <c r="J116" s="181">
        <f>ROUND(I116*H116,2)</f>
        <v>0</v>
      </c>
      <c r="K116" s="177" t="s">
        <v>141</v>
      </c>
      <c r="L116" s="41"/>
      <c r="M116" s="182" t="s">
        <v>35</v>
      </c>
      <c r="N116" s="183" t="s">
        <v>47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1120</v>
      </c>
      <c r="AT116" s="186" t="s">
        <v>137</v>
      </c>
      <c r="AU116" s="186" t="s">
        <v>86</v>
      </c>
      <c r="AY116" s="19" t="s">
        <v>135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84</v>
      </c>
      <c r="BK116" s="187">
        <f>ROUND(I116*H116,2)</f>
        <v>0</v>
      </c>
      <c r="BL116" s="19" t="s">
        <v>1120</v>
      </c>
      <c r="BM116" s="186" t="s">
        <v>1173</v>
      </c>
    </row>
    <row r="117" spans="1:65" s="2" customFormat="1" ht="11.25">
      <c r="A117" s="36"/>
      <c r="B117" s="37"/>
      <c r="C117" s="38"/>
      <c r="D117" s="188" t="s">
        <v>144</v>
      </c>
      <c r="E117" s="38"/>
      <c r="F117" s="189" t="s">
        <v>1174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144</v>
      </c>
      <c r="AU117" s="19" t="s">
        <v>86</v>
      </c>
    </row>
    <row r="118" spans="1:65" s="2" customFormat="1" ht="19.5">
      <c r="A118" s="36"/>
      <c r="B118" s="37"/>
      <c r="C118" s="38"/>
      <c r="D118" s="195" t="s">
        <v>211</v>
      </c>
      <c r="E118" s="38"/>
      <c r="F118" s="226" t="s">
        <v>1175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211</v>
      </c>
      <c r="AU118" s="19" t="s">
        <v>86</v>
      </c>
    </row>
    <row r="119" spans="1:65" s="2" customFormat="1" ht="16.5" customHeight="1">
      <c r="A119" s="36"/>
      <c r="B119" s="37"/>
      <c r="C119" s="175" t="s">
        <v>221</v>
      </c>
      <c r="D119" s="175" t="s">
        <v>137</v>
      </c>
      <c r="E119" s="176" t="s">
        <v>1176</v>
      </c>
      <c r="F119" s="177" t="s">
        <v>1177</v>
      </c>
      <c r="G119" s="178" t="s">
        <v>1119</v>
      </c>
      <c r="H119" s="179">
        <v>1</v>
      </c>
      <c r="I119" s="180"/>
      <c r="J119" s="181">
        <f>ROUND(I119*H119,2)</f>
        <v>0</v>
      </c>
      <c r="K119" s="177" t="s">
        <v>141</v>
      </c>
      <c r="L119" s="41"/>
      <c r="M119" s="182" t="s">
        <v>35</v>
      </c>
      <c r="N119" s="183" t="s">
        <v>47</v>
      </c>
      <c r="O119" s="66"/>
      <c r="P119" s="184">
        <f>O119*H119</f>
        <v>0</v>
      </c>
      <c r="Q119" s="184">
        <v>0</v>
      </c>
      <c r="R119" s="184">
        <f>Q119*H119</f>
        <v>0</v>
      </c>
      <c r="S119" s="184">
        <v>0</v>
      </c>
      <c r="T119" s="18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1120</v>
      </c>
      <c r="AT119" s="186" t="s">
        <v>137</v>
      </c>
      <c r="AU119" s="186" t="s">
        <v>86</v>
      </c>
      <c r="AY119" s="19" t="s">
        <v>135</v>
      </c>
      <c r="BE119" s="187">
        <f>IF(N119="základní",J119,0)</f>
        <v>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19" t="s">
        <v>84</v>
      </c>
      <c r="BK119" s="187">
        <f>ROUND(I119*H119,2)</f>
        <v>0</v>
      </c>
      <c r="BL119" s="19" t="s">
        <v>1120</v>
      </c>
      <c r="BM119" s="186" t="s">
        <v>1178</v>
      </c>
    </row>
    <row r="120" spans="1:65" s="2" customFormat="1" ht="11.25">
      <c r="A120" s="36"/>
      <c r="B120" s="37"/>
      <c r="C120" s="38"/>
      <c r="D120" s="188" t="s">
        <v>144</v>
      </c>
      <c r="E120" s="38"/>
      <c r="F120" s="189" t="s">
        <v>1179</v>
      </c>
      <c r="G120" s="38"/>
      <c r="H120" s="38"/>
      <c r="I120" s="190"/>
      <c r="J120" s="38"/>
      <c r="K120" s="38"/>
      <c r="L120" s="41"/>
      <c r="M120" s="240"/>
      <c r="N120" s="241"/>
      <c r="O120" s="242"/>
      <c r="P120" s="242"/>
      <c r="Q120" s="242"/>
      <c r="R120" s="242"/>
      <c r="S120" s="242"/>
      <c r="T120" s="243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144</v>
      </c>
      <c r="AU120" s="19" t="s">
        <v>86</v>
      </c>
    </row>
    <row r="121" spans="1:65" s="2" customFormat="1" ht="6.95" customHeight="1">
      <c r="A121" s="36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1"/>
      <c r="M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</sheetData>
  <sheetProtection algorithmName="SHA-512" hashValue="yFkrI25riHsFD6mBoNQmGeunvt0ym6PMl2ejtrBIobzPRYjb3c9jbxorN0PYPkbZ5ymrE4eJxg4eNr609h7ipQ==" saltValue="FIAe4fAQ2oNYRYxgCpYMpqZxJJ2Ou2rPQhEfJEuFhFhiktiBmpcIuHScFLItRtwFVE0S5KgNufWZXIbklYrNaQ==" spinCount="100000" sheet="1" objects="1" scenarios="1" formatColumns="0" formatRows="0" autoFilter="0"/>
  <autoFilter ref="C82:K120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/>
    <hyperlink ref="F90" r:id="rId2"/>
    <hyperlink ref="F93" r:id="rId3"/>
    <hyperlink ref="F96" r:id="rId4"/>
    <hyperlink ref="F99" r:id="rId5"/>
    <hyperlink ref="F101" r:id="rId6"/>
    <hyperlink ref="F103" r:id="rId7"/>
    <hyperlink ref="F106" r:id="rId8"/>
    <hyperlink ref="F110" r:id="rId9"/>
    <hyperlink ref="F113" r:id="rId10"/>
    <hyperlink ref="F117" r:id="rId11"/>
    <hyperlink ref="F120" r:id="rId1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48" customWidth="1"/>
    <col min="2" max="2" width="1.6640625" style="248" customWidth="1"/>
    <col min="3" max="4" width="5" style="248" customWidth="1"/>
    <col min="5" max="5" width="11.6640625" style="248" customWidth="1"/>
    <col min="6" max="6" width="9.1640625" style="248" customWidth="1"/>
    <col min="7" max="7" width="5" style="248" customWidth="1"/>
    <col min="8" max="8" width="77.83203125" style="248" customWidth="1"/>
    <col min="9" max="10" width="20" style="248" customWidth="1"/>
    <col min="11" max="11" width="1.6640625" style="248" customWidth="1"/>
  </cols>
  <sheetData>
    <row r="1" spans="2:11" s="1" customFormat="1" ht="37.5" customHeight="1"/>
    <row r="2" spans="2:11" s="1" customFormat="1" ht="7.5" customHeight="1">
      <c r="B2" s="249"/>
      <c r="C2" s="250"/>
      <c r="D2" s="250"/>
      <c r="E2" s="250"/>
      <c r="F2" s="250"/>
      <c r="G2" s="250"/>
      <c r="H2" s="250"/>
      <c r="I2" s="250"/>
      <c r="J2" s="250"/>
      <c r="K2" s="251"/>
    </row>
    <row r="3" spans="2:11" s="16" customFormat="1" ht="45" customHeight="1">
      <c r="B3" s="252"/>
      <c r="C3" s="387" t="s">
        <v>1180</v>
      </c>
      <c r="D3" s="387"/>
      <c r="E3" s="387"/>
      <c r="F3" s="387"/>
      <c r="G3" s="387"/>
      <c r="H3" s="387"/>
      <c r="I3" s="387"/>
      <c r="J3" s="387"/>
      <c r="K3" s="253"/>
    </row>
    <row r="4" spans="2:11" s="1" customFormat="1" ht="25.5" customHeight="1">
      <c r="B4" s="254"/>
      <c r="C4" s="386" t="s">
        <v>1181</v>
      </c>
      <c r="D4" s="386"/>
      <c r="E4" s="386"/>
      <c r="F4" s="386"/>
      <c r="G4" s="386"/>
      <c r="H4" s="386"/>
      <c r="I4" s="386"/>
      <c r="J4" s="386"/>
      <c r="K4" s="255"/>
    </row>
    <row r="5" spans="2:11" s="1" customFormat="1" ht="5.25" customHeight="1">
      <c r="B5" s="254"/>
      <c r="C5" s="256"/>
      <c r="D5" s="256"/>
      <c r="E5" s="256"/>
      <c r="F5" s="256"/>
      <c r="G5" s="256"/>
      <c r="H5" s="256"/>
      <c r="I5" s="256"/>
      <c r="J5" s="256"/>
      <c r="K5" s="255"/>
    </row>
    <row r="6" spans="2:11" s="1" customFormat="1" ht="15" customHeight="1">
      <c r="B6" s="254"/>
      <c r="C6" s="385" t="s">
        <v>1182</v>
      </c>
      <c r="D6" s="385"/>
      <c r="E6" s="385"/>
      <c r="F6" s="385"/>
      <c r="G6" s="385"/>
      <c r="H6" s="385"/>
      <c r="I6" s="385"/>
      <c r="J6" s="385"/>
      <c r="K6" s="255"/>
    </row>
    <row r="7" spans="2:11" s="1" customFormat="1" ht="15" customHeight="1">
      <c r="B7" s="258"/>
      <c r="C7" s="385" t="s">
        <v>1183</v>
      </c>
      <c r="D7" s="385"/>
      <c r="E7" s="385"/>
      <c r="F7" s="385"/>
      <c r="G7" s="385"/>
      <c r="H7" s="385"/>
      <c r="I7" s="385"/>
      <c r="J7" s="385"/>
      <c r="K7" s="255"/>
    </row>
    <row r="8" spans="2:11" s="1" customFormat="1" ht="12.75" customHeight="1">
      <c r="B8" s="258"/>
      <c r="C8" s="257"/>
      <c r="D8" s="257"/>
      <c r="E8" s="257"/>
      <c r="F8" s="257"/>
      <c r="G8" s="257"/>
      <c r="H8" s="257"/>
      <c r="I8" s="257"/>
      <c r="J8" s="257"/>
      <c r="K8" s="255"/>
    </row>
    <row r="9" spans="2:11" s="1" customFormat="1" ht="15" customHeight="1">
      <c r="B9" s="258"/>
      <c r="C9" s="385" t="s">
        <v>1184</v>
      </c>
      <c r="D9" s="385"/>
      <c r="E9" s="385"/>
      <c r="F9" s="385"/>
      <c r="G9" s="385"/>
      <c r="H9" s="385"/>
      <c r="I9" s="385"/>
      <c r="J9" s="385"/>
      <c r="K9" s="255"/>
    </row>
    <row r="10" spans="2:11" s="1" customFormat="1" ht="15" customHeight="1">
      <c r="B10" s="258"/>
      <c r="C10" s="257"/>
      <c r="D10" s="385" t="s">
        <v>1185</v>
      </c>
      <c r="E10" s="385"/>
      <c r="F10" s="385"/>
      <c r="G10" s="385"/>
      <c r="H10" s="385"/>
      <c r="I10" s="385"/>
      <c r="J10" s="385"/>
      <c r="K10" s="255"/>
    </row>
    <row r="11" spans="2:11" s="1" customFormat="1" ht="15" customHeight="1">
      <c r="B11" s="258"/>
      <c r="C11" s="259"/>
      <c r="D11" s="385" t="s">
        <v>1186</v>
      </c>
      <c r="E11" s="385"/>
      <c r="F11" s="385"/>
      <c r="G11" s="385"/>
      <c r="H11" s="385"/>
      <c r="I11" s="385"/>
      <c r="J11" s="385"/>
      <c r="K11" s="255"/>
    </row>
    <row r="12" spans="2:11" s="1" customFormat="1" ht="15" customHeight="1">
      <c r="B12" s="258"/>
      <c r="C12" s="259"/>
      <c r="D12" s="257"/>
      <c r="E12" s="257"/>
      <c r="F12" s="257"/>
      <c r="G12" s="257"/>
      <c r="H12" s="257"/>
      <c r="I12" s="257"/>
      <c r="J12" s="257"/>
      <c r="K12" s="255"/>
    </row>
    <row r="13" spans="2:11" s="1" customFormat="1" ht="15" customHeight="1">
      <c r="B13" s="258"/>
      <c r="C13" s="259"/>
      <c r="D13" s="260" t="s">
        <v>1187</v>
      </c>
      <c r="E13" s="257"/>
      <c r="F13" s="257"/>
      <c r="G13" s="257"/>
      <c r="H13" s="257"/>
      <c r="I13" s="257"/>
      <c r="J13" s="257"/>
      <c r="K13" s="255"/>
    </row>
    <row r="14" spans="2:11" s="1" customFormat="1" ht="12.75" customHeight="1">
      <c r="B14" s="258"/>
      <c r="C14" s="259"/>
      <c r="D14" s="259"/>
      <c r="E14" s="259"/>
      <c r="F14" s="259"/>
      <c r="G14" s="259"/>
      <c r="H14" s="259"/>
      <c r="I14" s="259"/>
      <c r="J14" s="259"/>
      <c r="K14" s="255"/>
    </row>
    <row r="15" spans="2:11" s="1" customFormat="1" ht="15" customHeight="1">
      <c r="B15" s="258"/>
      <c r="C15" s="259"/>
      <c r="D15" s="385" t="s">
        <v>1188</v>
      </c>
      <c r="E15" s="385"/>
      <c r="F15" s="385"/>
      <c r="G15" s="385"/>
      <c r="H15" s="385"/>
      <c r="I15" s="385"/>
      <c r="J15" s="385"/>
      <c r="K15" s="255"/>
    </row>
    <row r="16" spans="2:11" s="1" customFormat="1" ht="15" customHeight="1">
      <c r="B16" s="258"/>
      <c r="C16" s="259"/>
      <c r="D16" s="385" t="s">
        <v>1189</v>
      </c>
      <c r="E16" s="385"/>
      <c r="F16" s="385"/>
      <c r="G16" s="385"/>
      <c r="H16" s="385"/>
      <c r="I16" s="385"/>
      <c r="J16" s="385"/>
      <c r="K16" s="255"/>
    </row>
    <row r="17" spans="2:11" s="1" customFormat="1" ht="15" customHeight="1">
      <c r="B17" s="258"/>
      <c r="C17" s="259"/>
      <c r="D17" s="385" t="s">
        <v>1190</v>
      </c>
      <c r="E17" s="385"/>
      <c r="F17" s="385"/>
      <c r="G17" s="385"/>
      <c r="H17" s="385"/>
      <c r="I17" s="385"/>
      <c r="J17" s="385"/>
      <c r="K17" s="255"/>
    </row>
    <row r="18" spans="2:11" s="1" customFormat="1" ht="15" customHeight="1">
      <c r="B18" s="258"/>
      <c r="C18" s="259"/>
      <c r="D18" s="259"/>
      <c r="E18" s="261" t="s">
        <v>92</v>
      </c>
      <c r="F18" s="385" t="s">
        <v>1191</v>
      </c>
      <c r="G18" s="385"/>
      <c r="H18" s="385"/>
      <c r="I18" s="385"/>
      <c r="J18" s="385"/>
      <c r="K18" s="255"/>
    </row>
    <row r="19" spans="2:11" s="1" customFormat="1" ht="15" customHeight="1">
      <c r="B19" s="258"/>
      <c r="C19" s="259"/>
      <c r="D19" s="259"/>
      <c r="E19" s="261" t="s">
        <v>83</v>
      </c>
      <c r="F19" s="385" t="s">
        <v>1192</v>
      </c>
      <c r="G19" s="385"/>
      <c r="H19" s="385"/>
      <c r="I19" s="385"/>
      <c r="J19" s="385"/>
      <c r="K19" s="255"/>
    </row>
    <row r="20" spans="2:11" s="1" customFormat="1" ht="15" customHeight="1">
      <c r="B20" s="258"/>
      <c r="C20" s="259"/>
      <c r="D20" s="259"/>
      <c r="E20" s="261" t="s">
        <v>1193</v>
      </c>
      <c r="F20" s="385" t="s">
        <v>1194</v>
      </c>
      <c r="G20" s="385"/>
      <c r="H20" s="385"/>
      <c r="I20" s="385"/>
      <c r="J20" s="385"/>
      <c r="K20" s="255"/>
    </row>
    <row r="21" spans="2:11" s="1" customFormat="1" ht="15" customHeight="1">
      <c r="B21" s="258"/>
      <c r="C21" s="259"/>
      <c r="D21" s="259"/>
      <c r="E21" s="261" t="s">
        <v>96</v>
      </c>
      <c r="F21" s="385" t="s">
        <v>1195</v>
      </c>
      <c r="G21" s="385"/>
      <c r="H21" s="385"/>
      <c r="I21" s="385"/>
      <c r="J21" s="385"/>
      <c r="K21" s="255"/>
    </row>
    <row r="22" spans="2:11" s="1" customFormat="1" ht="15" customHeight="1">
      <c r="B22" s="258"/>
      <c r="C22" s="259"/>
      <c r="D22" s="259"/>
      <c r="E22" s="261" t="s">
        <v>1196</v>
      </c>
      <c r="F22" s="385" t="s">
        <v>1197</v>
      </c>
      <c r="G22" s="385"/>
      <c r="H22" s="385"/>
      <c r="I22" s="385"/>
      <c r="J22" s="385"/>
      <c r="K22" s="255"/>
    </row>
    <row r="23" spans="2:11" s="1" customFormat="1" ht="15" customHeight="1">
      <c r="B23" s="258"/>
      <c r="C23" s="259"/>
      <c r="D23" s="259"/>
      <c r="E23" s="261" t="s">
        <v>1198</v>
      </c>
      <c r="F23" s="385" t="s">
        <v>1199</v>
      </c>
      <c r="G23" s="385"/>
      <c r="H23" s="385"/>
      <c r="I23" s="385"/>
      <c r="J23" s="385"/>
      <c r="K23" s="255"/>
    </row>
    <row r="24" spans="2:11" s="1" customFormat="1" ht="12.75" customHeight="1">
      <c r="B24" s="258"/>
      <c r="C24" s="259"/>
      <c r="D24" s="259"/>
      <c r="E24" s="259"/>
      <c r="F24" s="259"/>
      <c r="G24" s="259"/>
      <c r="H24" s="259"/>
      <c r="I24" s="259"/>
      <c r="J24" s="259"/>
      <c r="K24" s="255"/>
    </row>
    <row r="25" spans="2:11" s="1" customFormat="1" ht="15" customHeight="1">
      <c r="B25" s="258"/>
      <c r="C25" s="385" t="s">
        <v>1200</v>
      </c>
      <c r="D25" s="385"/>
      <c r="E25" s="385"/>
      <c r="F25" s="385"/>
      <c r="G25" s="385"/>
      <c r="H25" s="385"/>
      <c r="I25" s="385"/>
      <c r="J25" s="385"/>
      <c r="K25" s="255"/>
    </row>
    <row r="26" spans="2:11" s="1" customFormat="1" ht="15" customHeight="1">
      <c r="B26" s="258"/>
      <c r="C26" s="385" t="s">
        <v>1201</v>
      </c>
      <c r="D26" s="385"/>
      <c r="E26" s="385"/>
      <c r="F26" s="385"/>
      <c r="G26" s="385"/>
      <c r="H26" s="385"/>
      <c r="I26" s="385"/>
      <c r="J26" s="385"/>
      <c r="K26" s="255"/>
    </row>
    <row r="27" spans="2:11" s="1" customFormat="1" ht="15" customHeight="1">
      <c r="B27" s="258"/>
      <c r="C27" s="257"/>
      <c r="D27" s="385" t="s">
        <v>1202</v>
      </c>
      <c r="E27" s="385"/>
      <c r="F27" s="385"/>
      <c r="G27" s="385"/>
      <c r="H27" s="385"/>
      <c r="I27" s="385"/>
      <c r="J27" s="385"/>
      <c r="K27" s="255"/>
    </row>
    <row r="28" spans="2:11" s="1" customFormat="1" ht="15" customHeight="1">
      <c r="B28" s="258"/>
      <c r="C28" s="259"/>
      <c r="D28" s="385" t="s">
        <v>1203</v>
      </c>
      <c r="E28" s="385"/>
      <c r="F28" s="385"/>
      <c r="G28" s="385"/>
      <c r="H28" s="385"/>
      <c r="I28" s="385"/>
      <c r="J28" s="385"/>
      <c r="K28" s="255"/>
    </row>
    <row r="29" spans="2:11" s="1" customFormat="1" ht="12.75" customHeight="1">
      <c r="B29" s="258"/>
      <c r="C29" s="259"/>
      <c r="D29" s="259"/>
      <c r="E29" s="259"/>
      <c r="F29" s="259"/>
      <c r="G29" s="259"/>
      <c r="H29" s="259"/>
      <c r="I29" s="259"/>
      <c r="J29" s="259"/>
      <c r="K29" s="255"/>
    </row>
    <row r="30" spans="2:11" s="1" customFormat="1" ht="15" customHeight="1">
      <c r="B30" s="258"/>
      <c r="C30" s="259"/>
      <c r="D30" s="385" t="s">
        <v>1204</v>
      </c>
      <c r="E30" s="385"/>
      <c r="F30" s="385"/>
      <c r="G30" s="385"/>
      <c r="H30" s="385"/>
      <c r="I30" s="385"/>
      <c r="J30" s="385"/>
      <c r="K30" s="255"/>
    </row>
    <row r="31" spans="2:11" s="1" customFormat="1" ht="15" customHeight="1">
      <c r="B31" s="258"/>
      <c r="C31" s="259"/>
      <c r="D31" s="385" t="s">
        <v>1205</v>
      </c>
      <c r="E31" s="385"/>
      <c r="F31" s="385"/>
      <c r="G31" s="385"/>
      <c r="H31" s="385"/>
      <c r="I31" s="385"/>
      <c r="J31" s="385"/>
      <c r="K31" s="255"/>
    </row>
    <row r="32" spans="2:11" s="1" customFormat="1" ht="12.75" customHeight="1">
      <c r="B32" s="258"/>
      <c r="C32" s="259"/>
      <c r="D32" s="259"/>
      <c r="E32" s="259"/>
      <c r="F32" s="259"/>
      <c r="G32" s="259"/>
      <c r="H32" s="259"/>
      <c r="I32" s="259"/>
      <c r="J32" s="259"/>
      <c r="K32" s="255"/>
    </row>
    <row r="33" spans="2:11" s="1" customFormat="1" ht="15" customHeight="1">
      <c r="B33" s="258"/>
      <c r="C33" s="259"/>
      <c r="D33" s="385" t="s">
        <v>1206</v>
      </c>
      <c r="E33" s="385"/>
      <c r="F33" s="385"/>
      <c r="G33" s="385"/>
      <c r="H33" s="385"/>
      <c r="I33" s="385"/>
      <c r="J33" s="385"/>
      <c r="K33" s="255"/>
    </row>
    <row r="34" spans="2:11" s="1" customFormat="1" ht="15" customHeight="1">
      <c r="B34" s="258"/>
      <c r="C34" s="259"/>
      <c r="D34" s="385" t="s">
        <v>1207</v>
      </c>
      <c r="E34" s="385"/>
      <c r="F34" s="385"/>
      <c r="G34" s="385"/>
      <c r="H34" s="385"/>
      <c r="I34" s="385"/>
      <c r="J34" s="385"/>
      <c r="K34" s="255"/>
    </row>
    <row r="35" spans="2:11" s="1" customFormat="1" ht="15" customHeight="1">
      <c r="B35" s="258"/>
      <c r="C35" s="259"/>
      <c r="D35" s="385" t="s">
        <v>1208</v>
      </c>
      <c r="E35" s="385"/>
      <c r="F35" s="385"/>
      <c r="G35" s="385"/>
      <c r="H35" s="385"/>
      <c r="I35" s="385"/>
      <c r="J35" s="385"/>
      <c r="K35" s="255"/>
    </row>
    <row r="36" spans="2:11" s="1" customFormat="1" ht="15" customHeight="1">
      <c r="B36" s="258"/>
      <c r="C36" s="259"/>
      <c r="D36" s="257"/>
      <c r="E36" s="260" t="s">
        <v>121</v>
      </c>
      <c r="F36" s="257"/>
      <c r="G36" s="385" t="s">
        <v>1209</v>
      </c>
      <c r="H36" s="385"/>
      <c r="I36" s="385"/>
      <c r="J36" s="385"/>
      <c r="K36" s="255"/>
    </row>
    <row r="37" spans="2:11" s="1" customFormat="1" ht="30.75" customHeight="1">
      <c r="B37" s="258"/>
      <c r="C37" s="259"/>
      <c r="D37" s="257"/>
      <c r="E37" s="260" t="s">
        <v>1210</v>
      </c>
      <c r="F37" s="257"/>
      <c r="G37" s="385" t="s">
        <v>1211</v>
      </c>
      <c r="H37" s="385"/>
      <c r="I37" s="385"/>
      <c r="J37" s="385"/>
      <c r="K37" s="255"/>
    </row>
    <row r="38" spans="2:11" s="1" customFormat="1" ht="15" customHeight="1">
      <c r="B38" s="258"/>
      <c r="C38" s="259"/>
      <c r="D38" s="257"/>
      <c r="E38" s="260" t="s">
        <v>57</v>
      </c>
      <c r="F38" s="257"/>
      <c r="G38" s="385" t="s">
        <v>1212</v>
      </c>
      <c r="H38" s="385"/>
      <c r="I38" s="385"/>
      <c r="J38" s="385"/>
      <c r="K38" s="255"/>
    </row>
    <row r="39" spans="2:11" s="1" customFormat="1" ht="15" customHeight="1">
      <c r="B39" s="258"/>
      <c r="C39" s="259"/>
      <c r="D39" s="257"/>
      <c r="E39" s="260" t="s">
        <v>58</v>
      </c>
      <c r="F39" s="257"/>
      <c r="G39" s="385" t="s">
        <v>1213</v>
      </c>
      <c r="H39" s="385"/>
      <c r="I39" s="385"/>
      <c r="J39" s="385"/>
      <c r="K39" s="255"/>
    </row>
    <row r="40" spans="2:11" s="1" customFormat="1" ht="15" customHeight="1">
      <c r="B40" s="258"/>
      <c r="C40" s="259"/>
      <c r="D40" s="257"/>
      <c r="E40" s="260" t="s">
        <v>122</v>
      </c>
      <c r="F40" s="257"/>
      <c r="G40" s="385" t="s">
        <v>1214</v>
      </c>
      <c r="H40" s="385"/>
      <c r="I40" s="385"/>
      <c r="J40" s="385"/>
      <c r="K40" s="255"/>
    </row>
    <row r="41" spans="2:11" s="1" customFormat="1" ht="15" customHeight="1">
      <c r="B41" s="258"/>
      <c r="C41" s="259"/>
      <c r="D41" s="257"/>
      <c r="E41" s="260" t="s">
        <v>123</v>
      </c>
      <c r="F41" s="257"/>
      <c r="G41" s="385" t="s">
        <v>1215</v>
      </c>
      <c r="H41" s="385"/>
      <c r="I41" s="385"/>
      <c r="J41" s="385"/>
      <c r="K41" s="255"/>
    </row>
    <row r="42" spans="2:11" s="1" customFormat="1" ht="15" customHeight="1">
      <c r="B42" s="258"/>
      <c r="C42" s="259"/>
      <c r="D42" s="257"/>
      <c r="E42" s="260" t="s">
        <v>1216</v>
      </c>
      <c r="F42" s="257"/>
      <c r="G42" s="385" t="s">
        <v>1217</v>
      </c>
      <c r="H42" s="385"/>
      <c r="I42" s="385"/>
      <c r="J42" s="385"/>
      <c r="K42" s="255"/>
    </row>
    <row r="43" spans="2:11" s="1" customFormat="1" ht="15" customHeight="1">
      <c r="B43" s="258"/>
      <c r="C43" s="259"/>
      <c r="D43" s="257"/>
      <c r="E43" s="260"/>
      <c r="F43" s="257"/>
      <c r="G43" s="385" t="s">
        <v>1218</v>
      </c>
      <c r="H43" s="385"/>
      <c r="I43" s="385"/>
      <c r="J43" s="385"/>
      <c r="K43" s="255"/>
    </row>
    <row r="44" spans="2:11" s="1" customFormat="1" ht="15" customHeight="1">
      <c r="B44" s="258"/>
      <c r="C44" s="259"/>
      <c r="D44" s="257"/>
      <c r="E44" s="260" t="s">
        <v>1219</v>
      </c>
      <c r="F44" s="257"/>
      <c r="G44" s="385" t="s">
        <v>1220</v>
      </c>
      <c r="H44" s="385"/>
      <c r="I44" s="385"/>
      <c r="J44" s="385"/>
      <c r="K44" s="255"/>
    </row>
    <row r="45" spans="2:11" s="1" customFormat="1" ht="15" customHeight="1">
      <c r="B45" s="258"/>
      <c r="C45" s="259"/>
      <c r="D45" s="257"/>
      <c r="E45" s="260" t="s">
        <v>125</v>
      </c>
      <c r="F45" s="257"/>
      <c r="G45" s="385" t="s">
        <v>1221</v>
      </c>
      <c r="H45" s="385"/>
      <c r="I45" s="385"/>
      <c r="J45" s="385"/>
      <c r="K45" s="255"/>
    </row>
    <row r="46" spans="2:11" s="1" customFormat="1" ht="12.75" customHeight="1">
      <c r="B46" s="258"/>
      <c r="C46" s="259"/>
      <c r="D46" s="257"/>
      <c r="E46" s="257"/>
      <c r="F46" s="257"/>
      <c r="G46" s="257"/>
      <c r="H46" s="257"/>
      <c r="I46" s="257"/>
      <c r="J46" s="257"/>
      <c r="K46" s="255"/>
    </row>
    <row r="47" spans="2:11" s="1" customFormat="1" ht="15" customHeight="1">
      <c r="B47" s="258"/>
      <c r="C47" s="259"/>
      <c r="D47" s="385" t="s">
        <v>1222</v>
      </c>
      <c r="E47" s="385"/>
      <c r="F47" s="385"/>
      <c r="G47" s="385"/>
      <c r="H47" s="385"/>
      <c r="I47" s="385"/>
      <c r="J47" s="385"/>
      <c r="K47" s="255"/>
    </row>
    <row r="48" spans="2:11" s="1" customFormat="1" ht="15" customHeight="1">
      <c r="B48" s="258"/>
      <c r="C48" s="259"/>
      <c r="D48" s="259"/>
      <c r="E48" s="385" t="s">
        <v>1223</v>
      </c>
      <c r="F48" s="385"/>
      <c r="G48" s="385"/>
      <c r="H48" s="385"/>
      <c r="I48" s="385"/>
      <c r="J48" s="385"/>
      <c r="K48" s="255"/>
    </row>
    <row r="49" spans="2:11" s="1" customFormat="1" ht="15" customHeight="1">
      <c r="B49" s="258"/>
      <c r="C49" s="259"/>
      <c r="D49" s="259"/>
      <c r="E49" s="385" t="s">
        <v>1224</v>
      </c>
      <c r="F49" s="385"/>
      <c r="G49" s="385"/>
      <c r="H49" s="385"/>
      <c r="I49" s="385"/>
      <c r="J49" s="385"/>
      <c r="K49" s="255"/>
    </row>
    <row r="50" spans="2:11" s="1" customFormat="1" ht="15" customHeight="1">
      <c r="B50" s="258"/>
      <c r="C50" s="259"/>
      <c r="D50" s="259"/>
      <c r="E50" s="385" t="s">
        <v>1225</v>
      </c>
      <c r="F50" s="385"/>
      <c r="G50" s="385"/>
      <c r="H50" s="385"/>
      <c r="I50" s="385"/>
      <c r="J50" s="385"/>
      <c r="K50" s="255"/>
    </row>
    <row r="51" spans="2:11" s="1" customFormat="1" ht="15" customHeight="1">
      <c r="B51" s="258"/>
      <c r="C51" s="259"/>
      <c r="D51" s="385" t="s">
        <v>1226</v>
      </c>
      <c r="E51" s="385"/>
      <c r="F51" s="385"/>
      <c r="G51" s="385"/>
      <c r="H51" s="385"/>
      <c r="I51" s="385"/>
      <c r="J51" s="385"/>
      <c r="K51" s="255"/>
    </row>
    <row r="52" spans="2:11" s="1" customFormat="1" ht="25.5" customHeight="1">
      <c r="B52" s="254"/>
      <c r="C52" s="386" t="s">
        <v>1227</v>
      </c>
      <c r="D52" s="386"/>
      <c r="E52" s="386"/>
      <c r="F52" s="386"/>
      <c r="G52" s="386"/>
      <c r="H52" s="386"/>
      <c r="I52" s="386"/>
      <c r="J52" s="386"/>
      <c r="K52" s="255"/>
    </row>
    <row r="53" spans="2:11" s="1" customFormat="1" ht="5.25" customHeight="1">
      <c r="B53" s="254"/>
      <c r="C53" s="256"/>
      <c r="D53" s="256"/>
      <c r="E53" s="256"/>
      <c r="F53" s="256"/>
      <c r="G53" s="256"/>
      <c r="H53" s="256"/>
      <c r="I53" s="256"/>
      <c r="J53" s="256"/>
      <c r="K53" s="255"/>
    </row>
    <row r="54" spans="2:11" s="1" customFormat="1" ht="15" customHeight="1">
      <c r="B54" s="254"/>
      <c r="C54" s="385" t="s">
        <v>1228</v>
      </c>
      <c r="D54" s="385"/>
      <c r="E54" s="385"/>
      <c r="F54" s="385"/>
      <c r="G54" s="385"/>
      <c r="H54" s="385"/>
      <c r="I54" s="385"/>
      <c r="J54" s="385"/>
      <c r="K54" s="255"/>
    </row>
    <row r="55" spans="2:11" s="1" customFormat="1" ht="15" customHeight="1">
      <c r="B55" s="254"/>
      <c r="C55" s="385" t="s">
        <v>1229</v>
      </c>
      <c r="D55" s="385"/>
      <c r="E55" s="385"/>
      <c r="F55" s="385"/>
      <c r="G55" s="385"/>
      <c r="H55" s="385"/>
      <c r="I55" s="385"/>
      <c r="J55" s="385"/>
      <c r="K55" s="255"/>
    </row>
    <row r="56" spans="2:11" s="1" customFormat="1" ht="12.75" customHeight="1">
      <c r="B56" s="254"/>
      <c r="C56" s="257"/>
      <c r="D56" s="257"/>
      <c r="E56" s="257"/>
      <c r="F56" s="257"/>
      <c r="G56" s="257"/>
      <c r="H56" s="257"/>
      <c r="I56" s="257"/>
      <c r="J56" s="257"/>
      <c r="K56" s="255"/>
    </row>
    <row r="57" spans="2:11" s="1" customFormat="1" ht="15" customHeight="1">
      <c r="B57" s="254"/>
      <c r="C57" s="385" t="s">
        <v>1230</v>
      </c>
      <c r="D57" s="385"/>
      <c r="E57" s="385"/>
      <c r="F57" s="385"/>
      <c r="G57" s="385"/>
      <c r="H57" s="385"/>
      <c r="I57" s="385"/>
      <c r="J57" s="385"/>
      <c r="K57" s="255"/>
    </row>
    <row r="58" spans="2:11" s="1" customFormat="1" ht="15" customHeight="1">
      <c r="B58" s="254"/>
      <c r="C58" s="259"/>
      <c r="D58" s="385" t="s">
        <v>1231</v>
      </c>
      <c r="E58" s="385"/>
      <c r="F58" s="385"/>
      <c r="G58" s="385"/>
      <c r="H58" s="385"/>
      <c r="I58" s="385"/>
      <c r="J58" s="385"/>
      <c r="K58" s="255"/>
    </row>
    <row r="59" spans="2:11" s="1" customFormat="1" ht="15" customHeight="1">
      <c r="B59" s="254"/>
      <c r="C59" s="259"/>
      <c r="D59" s="385" t="s">
        <v>1232</v>
      </c>
      <c r="E59" s="385"/>
      <c r="F59" s="385"/>
      <c r="G59" s="385"/>
      <c r="H59" s="385"/>
      <c r="I59" s="385"/>
      <c r="J59" s="385"/>
      <c r="K59" s="255"/>
    </row>
    <row r="60" spans="2:11" s="1" customFormat="1" ht="15" customHeight="1">
      <c r="B60" s="254"/>
      <c r="C60" s="259"/>
      <c r="D60" s="385" t="s">
        <v>1233</v>
      </c>
      <c r="E60" s="385"/>
      <c r="F60" s="385"/>
      <c r="G60" s="385"/>
      <c r="H60" s="385"/>
      <c r="I60" s="385"/>
      <c r="J60" s="385"/>
      <c r="K60" s="255"/>
    </row>
    <row r="61" spans="2:11" s="1" customFormat="1" ht="15" customHeight="1">
      <c r="B61" s="254"/>
      <c r="C61" s="259"/>
      <c r="D61" s="385" t="s">
        <v>1234</v>
      </c>
      <c r="E61" s="385"/>
      <c r="F61" s="385"/>
      <c r="G61" s="385"/>
      <c r="H61" s="385"/>
      <c r="I61" s="385"/>
      <c r="J61" s="385"/>
      <c r="K61" s="255"/>
    </row>
    <row r="62" spans="2:11" s="1" customFormat="1" ht="15" customHeight="1">
      <c r="B62" s="254"/>
      <c r="C62" s="259"/>
      <c r="D62" s="388" t="s">
        <v>1235</v>
      </c>
      <c r="E62" s="388"/>
      <c r="F62" s="388"/>
      <c r="G62" s="388"/>
      <c r="H62" s="388"/>
      <c r="I62" s="388"/>
      <c r="J62" s="388"/>
      <c r="K62" s="255"/>
    </row>
    <row r="63" spans="2:11" s="1" customFormat="1" ht="15" customHeight="1">
      <c r="B63" s="254"/>
      <c r="C63" s="259"/>
      <c r="D63" s="385" t="s">
        <v>1236</v>
      </c>
      <c r="E63" s="385"/>
      <c r="F63" s="385"/>
      <c r="G63" s="385"/>
      <c r="H63" s="385"/>
      <c r="I63" s="385"/>
      <c r="J63" s="385"/>
      <c r="K63" s="255"/>
    </row>
    <row r="64" spans="2:11" s="1" customFormat="1" ht="12.75" customHeight="1">
      <c r="B64" s="254"/>
      <c r="C64" s="259"/>
      <c r="D64" s="259"/>
      <c r="E64" s="262"/>
      <c r="F64" s="259"/>
      <c r="G64" s="259"/>
      <c r="H64" s="259"/>
      <c r="I64" s="259"/>
      <c r="J64" s="259"/>
      <c r="K64" s="255"/>
    </row>
    <row r="65" spans="2:11" s="1" customFormat="1" ht="15" customHeight="1">
      <c r="B65" s="254"/>
      <c r="C65" s="259"/>
      <c r="D65" s="385" t="s">
        <v>1237</v>
      </c>
      <c r="E65" s="385"/>
      <c r="F65" s="385"/>
      <c r="G65" s="385"/>
      <c r="H65" s="385"/>
      <c r="I65" s="385"/>
      <c r="J65" s="385"/>
      <c r="K65" s="255"/>
    </row>
    <row r="66" spans="2:11" s="1" customFormat="1" ht="15" customHeight="1">
      <c r="B66" s="254"/>
      <c r="C66" s="259"/>
      <c r="D66" s="388" t="s">
        <v>1238</v>
      </c>
      <c r="E66" s="388"/>
      <c r="F66" s="388"/>
      <c r="G66" s="388"/>
      <c r="H66" s="388"/>
      <c r="I66" s="388"/>
      <c r="J66" s="388"/>
      <c r="K66" s="255"/>
    </row>
    <row r="67" spans="2:11" s="1" customFormat="1" ht="15" customHeight="1">
      <c r="B67" s="254"/>
      <c r="C67" s="259"/>
      <c r="D67" s="385" t="s">
        <v>1239</v>
      </c>
      <c r="E67" s="385"/>
      <c r="F67" s="385"/>
      <c r="G67" s="385"/>
      <c r="H67" s="385"/>
      <c r="I67" s="385"/>
      <c r="J67" s="385"/>
      <c r="K67" s="255"/>
    </row>
    <row r="68" spans="2:11" s="1" customFormat="1" ht="15" customHeight="1">
      <c r="B68" s="254"/>
      <c r="C68" s="259"/>
      <c r="D68" s="385" t="s">
        <v>1240</v>
      </c>
      <c r="E68" s="385"/>
      <c r="F68" s="385"/>
      <c r="G68" s="385"/>
      <c r="H68" s="385"/>
      <c r="I68" s="385"/>
      <c r="J68" s="385"/>
      <c r="K68" s="255"/>
    </row>
    <row r="69" spans="2:11" s="1" customFormat="1" ht="15" customHeight="1">
      <c r="B69" s="254"/>
      <c r="C69" s="259"/>
      <c r="D69" s="385" t="s">
        <v>1241</v>
      </c>
      <c r="E69" s="385"/>
      <c r="F69" s="385"/>
      <c r="G69" s="385"/>
      <c r="H69" s="385"/>
      <c r="I69" s="385"/>
      <c r="J69" s="385"/>
      <c r="K69" s="255"/>
    </row>
    <row r="70" spans="2:11" s="1" customFormat="1" ht="15" customHeight="1">
      <c r="B70" s="254"/>
      <c r="C70" s="259"/>
      <c r="D70" s="385" t="s">
        <v>1242</v>
      </c>
      <c r="E70" s="385"/>
      <c r="F70" s="385"/>
      <c r="G70" s="385"/>
      <c r="H70" s="385"/>
      <c r="I70" s="385"/>
      <c r="J70" s="385"/>
      <c r="K70" s="255"/>
    </row>
    <row r="71" spans="2:11" s="1" customFormat="1" ht="12.75" customHeight="1">
      <c r="B71" s="263"/>
      <c r="C71" s="264"/>
      <c r="D71" s="264"/>
      <c r="E71" s="264"/>
      <c r="F71" s="264"/>
      <c r="G71" s="264"/>
      <c r="H71" s="264"/>
      <c r="I71" s="264"/>
      <c r="J71" s="264"/>
      <c r="K71" s="265"/>
    </row>
    <row r="72" spans="2:11" s="1" customFormat="1" ht="18.75" customHeight="1">
      <c r="B72" s="266"/>
      <c r="C72" s="266"/>
      <c r="D72" s="266"/>
      <c r="E72" s="266"/>
      <c r="F72" s="266"/>
      <c r="G72" s="266"/>
      <c r="H72" s="266"/>
      <c r="I72" s="266"/>
      <c r="J72" s="266"/>
      <c r="K72" s="267"/>
    </row>
    <row r="73" spans="2:11" s="1" customFormat="1" ht="18.75" customHeight="1">
      <c r="B73" s="267"/>
      <c r="C73" s="267"/>
      <c r="D73" s="267"/>
      <c r="E73" s="267"/>
      <c r="F73" s="267"/>
      <c r="G73" s="267"/>
      <c r="H73" s="267"/>
      <c r="I73" s="267"/>
      <c r="J73" s="267"/>
      <c r="K73" s="267"/>
    </row>
    <row r="74" spans="2:11" s="1" customFormat="1" ht="7.5" customHeight="1">
      <c r="B74" s="268"/>
      <c r="C74" s="269"/>
      <c r="D74" s="269"/>
      <c r="E74" s="269"/>
      <c r="F74" s="269"/>
      <c r="G74" s="269"/>
      <c r="H74" s="269"/>
      <c r="I74" s="269"/>
      <c r="J74" s="269"/>
      <c r="K74" s="270"/>
    </row>
    <row r="75" spans="2:11" s="1" customFormat="1" ht="45" customHeight="1">
      <c r="B75" s="271"/>
      <c r="C75" s="389" t="s">
        <v>1243</v>
      </c>
      <c r="D75" s="389"/>
      <c r="E75" s="389"/>
      <c r="F75" s="389"/>
      <c r="G75" s="389"/>
      <c r="H75" s="389"/>
      <c r="I75" s="389"/>
      <c r="J75" s="389"/>
      <c r="K75" s="272"/>
    </row>
    <row r="76" spans="2:11" s="1" customFormat="1" ht="17.25" customHeight="1">
      <c r="B76" s="271"/>
      <c r="C76" s="273" t="s">
        <v>1244</v>
      </c>
      <c r="D76" s="273"/>
      <c r="E76" s="273"/>
      <c r="F76" s="273" t="s">
        <v>1245</v>
      </c>
      <c r="G76" s="274"/>
      <c r="H76" s="273" t="s">
        <v>58</v>
      </c>
      <c r="I76" s="273" t="s">
        <v>61</v>
      </c>
      <c r="J76" s="273" t="s">
        <v>1246</v>
      </c>
      <c r="K76" s="272"/>
    </row>
    <row r="77" spans="2:11" s="1" customFormat="1" ht="17.25" customHeight="1">
      <c r="B77" s="271"/>
      <c r="C77" s="275" t="s">
        <v>1247</v>
      </c>
      <c r="D77" s="275"/>
      <c r="E77" s="275"/>
      <c r="F77" s="276" t="s">
        <v>1248</v>
      </c>
      <c r="G77" s="277"/>
      <c r="H77" s="275"/>
      <c r="I77" s="275"/>
      <c r="J77" s="275" t="s">
        <v>1249</v>
      </c>
      <c r="K77" s="272"/>
    </row>
    <row r="78" spans="2:11" s="1" customFormat="1" ht="5.25" customHeight="1">
      <c r="B78" s="271"/>
      <c r="C78" s="278"/>
      <c r="D78" s="278"/>
      <c r="E78" s="278"/>
      <c r="F78" s="278"/>
      <c r="G78" s="279"/>
      <c r="H78" s="278"/>
      <c r="I78" s="278"/>
      <c r="J78" s="278"/>
      <c r="K78" s="272"/>
    </row>
    <row r="79" spans="2:11" s="1" customFormat="1" ht="15" customHeight="1">
      <c r="B79" s="271"/>
      <c r="C79" s="260" t="s">
        <v>57</v>
      </c>
      <c r="D79" s="280"/>
      <c r="E79" s="280"/>
      <c r="F79" s="281" t="s">
        <v>1250</v>
      </c>
      <c r="G79" s="282"/>
      <c r="H79" s="260" t="s">
        <v>1251</v>
      </c>
      <c r="I79" s="260" t="s">
        <v>1252</v>
      </c>
      <c r="J79" s="260">
        <v>20</v>
      </c>
      <c r="K79" s="272"/>
    </row>
    <row r="80" spans="2:11" s="1" customFormat="1" ht="15" customHeight="1">
      <c r="B80" s="271"/>
      <c r="C80" s="260" t="s">
        <v>1253</v>
      </c>
      <c r="D80" s="260"/>
      <c r="E80" s="260"/>
      <c r="F80" s="281" t="s">
        <v>1250</v>
      </c>
      <c r="G80" s="282"/>
      <c r="H80" s="260" t="s">
        <v>1254</v>
      </c>
      <c r="I80" s="260" t="s">
        <v>1252</v>
      </c>
      <c r="J80" s="260">
        <v>120</v>
      </c>
      <c r="K80" s="272"/>
    </row>
    <row r="81" spans="2:11" s="1" customFormat="1" ht="15" customHeight="1">
      <c r="B81" s="283"/>
      <c r="C81" s="260" t="s">
        <v>1255</v>
      </c>
      <c r="D81" s="260"/>
      <c r="E81" s="260"/>
      <c r="F81" s="281" t="s">
        <v>1256</v>
      </c>
      <c r="G81" s="282"/>
      <c r="H81" s="260" t="s">
        <v>1257</v>
      </c>
      <c r="I81" s="260" t="s">
        <v>1252</v>
      </c>
      <c r="J81" s="260">
        <v>50</v>
      </c>
      <c r="K81" s="272"/>
    </row>
    <row r="82" spans="2:11" s="1" customFormat="1" ht="15" customHeight="1">
      <c r="B82" s="283"/>
      <c r="C82" s="260" t="s">
        <v>1258</v>
      </c>
      <c r="D82" s="260"/>
      <c r="E82" s="260"/>
      <c r="F82" s="281" t="s">
        <v>1250</v>
      </c>
      <c r="G82" s="282"/>
      <c r="H82" s="260" t="s">
        <v>1259</v>
      </c>
      <c r="I82" s="260" t="s">
        <v>1260</v>
      </c>
      <c r="J82" s="260"/>
      <c r="K82" s="272"/>
    </row>
    <row r="83" spans="2:11" s="1" customFormat="1" ht="15" customHeight="1">
      <c r="B83" s="283"/>
      <c r="C83" s="284" t="s">
        <v>1261</v>
      </c>
      <c r="D83" s="284"/>
      <c r="E83" s="284"/>
      <c r="F83" s="285" t="s">
        <v>1256</v>
      </c>
      <c r="G83" s="284"/>
      <c r="H83" s="284" t="s">
        <v>1262</v>
      </c>
      <c r="I83" s="284" t="s">
        <v>1252</v>
      </c>
      <c r="J83" s="284">
        <v>15</v>
      </c>
      <c r="K83" s="272"/>
    </row>
    <row r="84" spans="2:11" s="1" customFormat="1" ht="15" customHeight="1">
      <c r="B84" s="283"/>
      <c r="C84" s="284" t="s">
        <v>1263</v>
      </c>
      <c r="D84" s="284"/>
      <c r="E84" s="284"/>
      <c r="F84" s="285" t="s">
        <v>1256</v>
      </c>
      <c r="G84" s="284"/>
      <c r="H84" s="284" t="s">
        <v>1264</v>
      </c>
      <c r="I84" s="284" t="s">
        <v>1252</v>
      </c>
      <c r="J84" s="284">
        <v>15</v>
      </c>
      <c r="K84" s="272"/>
    </row>
    <row r="85" spans="2:11" s="1" customFormat="1" ht="15" customHeight="1">
      <c r="B85" s="283"/>
      <c r="C85" s="284" t="s">
        <v>1265</v>
      </c>
      <c r="D85" s="284"/>
      <c r="E85" s="284"/>
      <c r="F85" s="285" t="s">
        <v>1256</v>
      </c>
      <c r="G85" s="284"/>
      <c r="H85" s="284" t="s">
        <v>1266</v>
      </c>
      <c r="I85" s="284" t="s">
        <v>1252</v>
      </c>
      <c r="J85" s="284">
        <v>20</v>
      </c>
      <c r="K85" s="272"/>
    </row>
    <row r="86" spans="2:11" s="1" customFormat="1" ht="15" customHeight="1">
      <c r="B86" s="283"/>
      <c r="C86" s="284" t="s">
        <v>1267</v>
      </c>
      <c r="D86" s="284"/>
      <c r="E86" s="284"/>
      <c r="F86" s="285" t="s">
        <v>1256</v>
      </c>
      <c r="G86" s="284"/>
      <c r="H86" s="284" t="s">
        <v>1268</v>
      </c>
      <c r="I86" s="284" t="s">
        <v>1252</v>
      </c>
      <c r="J86" s="284">
        <v>20</v>
      </c>
      <c r="K86" s="272"/>
    </row>
    <row r="87" spans="2:11" s="1" customFormat="1" ht="15" customHeight="1">
      <c r="B87" s="283"/>
      <c r="C87" s="260" t="s">
        <v>1269</v>
      </c>
      <c r="D87" s="260"/>
      <c r="E87" s="260"/>
      <c r="F87" s="281" t="s">
        <v>1256</v>
      </c>
      <c r="G87" s="282"/>
      <c r="H87" s="260" t="s">
        <v>1270</v>
      </c>
      <c r="I87" s="260" t="s">
        <v>1252</v>
      </c>
      <c r="J87" s="260">
        <v>50</v>
      </c>
      <c r="K87" s="272"/>
    </row>
    <row r="88" spans="2:11" s="1" customFormat="1" ht="15" customHeight="1">
      <c r="B88" s="283"/>
      <c r="C88" s="260" t="s">
        <v>1271</v>
      </c>
      <c r="D88" s="260"/>
      <c r="E88" s="260"/>
      <c r="F88" s="281" t="s">
        <v>1256</v>
      </c>
      <c r="G88" s="282"/>
      <c r="H88" s="260" t="s">
        <v>1272</v>
      </c>
      <c r="I88" s="260" t="s">
        <v>1252</v>
      </c>
      <c r="J88" s="260">
        <v>20</v>
      </c>
      <c r="K88" s="272"/>
    </row>
    <row r="89" spans="2:11" s="1" customFormat="1" ht="15" customHeight="1">
      <c r="B89" s="283"/>
      <c r="C89" s="260" t="s">
        <v>1273</v>
      </c>
      <c r="D89" s="260"/>
      <c r="E89" s="260"/>
      <c r="F89" s="281" t="s">
        <v>1256</v>
      </c>
      <c r="G89" s="282"/>
      <c r="H89" s="260" t="s">
        <v>1274</v>
      </c>
      <c r="I89" s="260" t="s">
        <v>1252</v>
      </c>
      <c r="J89" s="260">
        <v>20</v>
      </c>
      <c r="K89" s="272"/>
    </row>
    <row r="90" spans="2:11" s="1" customFormat="1" ht="15" customHeight="1">
      <c r="B90" s="283"/>
      <c r="C90" s="260" t="s">
        <v>1275</v>
      </c>
      <c r="D90" s="260"/>
      <c r="E90" s="260"/>
      <c r="F90" s="281" t="s">
        <v>1256</v>
      </c>
      <c r="G90" s="282"/>
      <c r="H90" s="260" t="s">
        <v>1276</v>
      </c>
      <c r="I90" s="260" t="s">
        <v>1252</v>
      </c>
      <c r="J90" s="260">
        <v>50</v>
      </c>
      <c r="K90" s="272"/>
    </row>
    <row r="91" spans="2:11" s="1" customFormat="1" ht="15" customHeight="1">
      <c r="B91" s="283"/>
      <c r="C91" s="260" t="s">
        <v>1277</v>
      </c>
      <c r="D91" s="260"/>
      <c r="E91" s="260"/>
      <c r="F91" s="281" t="s">
        <v>1256</v>
      </c>
      <c r="G91" s="282"/>
      <c r="H91" s="260" t="s">
        <v>1277</v>
      </c>
      <c r="I91" s="260" t="s">
        <v>1252</v>
      </c>
      <c r="J91" s="260">
        <v>50</v>
      </c>
      <c r="K91" s="272"/>
    </row>
    <row r="92" spans="2:11" s="1" customFormat="1" ht="15" customHeight="1">
      <c r="B92" s="283"/>
      <c r="C92" s="260" t="s">
        <v>1278</v>
      </c>
      <c r="D92" s="260"/>
      <c r="E92" s="260"/>
      <c r="F92" s="281" t="s">
        <v>1256</v>
      </c>
      <c r="G92" s="282"/>
      <c r="H92" s="260" t="s">
        <v>1279</v>
      </c>
      <c r="I92" s="260" t="s">
        <v>1252</v>
      </c>
      <c r="J92" s="260">
        <v>255</v>
      </c>
      <c r="K92" s="272"/>
    </row>
    <row r="93" spans="2:11" s="1" customFormat="1" ht="15" customHeight="1">
      <c r="B93" s="283"/>
      <c r="C93" s="260" t="s">
        <v>1280</v>
      </c>
      <c r="D93" s="260"/>
      <c r="E93" s="260"/>
      <c r="F93" s="281" t="s">
        <v>1250</v>
      </c>
      <c r="G93" s="282"/>
      <c r="H93" s="260" t="s">
        <v>1281</v>
      </c>
      <c r="I93" s="260" t="s">
        <v>1282</v>
      </c>
      <c r="J93" s="260"/>
      <c r="K93" s="272"/>
    </row>
    <row r="94" spans="2:11" s="1" customFormat="1" ht="15" customHeight="1">
      <c r="B94" s="283"/>
      <c r="C94" s="260" t="s">
        <v>1283</v>
      </c>
      <c r="D94" s="260"/>
      <c r="E94" s="260"/>
      <c r="F94" s="281" t="s">
        <v>1250</v>
      </c>
      <c r="G94" s="282"/>
      <c r="H94" s="260" t="s">
        <v>1284</v>
      </c>
      <c r="I94" s="260" t="s">
        <v>1285</v>
      </c>
      <c r="J94" s="260"/>
      <c r="K94" s="272"/>
    </row>
    <row r="95" spans="2:11" s="1" customFormat="1" ht="15" customHeight="1">
      <c r="B95" s="283"/>
      <c r="C95" s="260" t="s">
        <v>1286</v>
      </c>
      <c r="D95" s="260"/>
      <c r="E95" s="260"/>
      <c r="F95" s="281" t="s">
        <v>1250</v>
      </c>
      <c r="G95" s="282"/>
      <c r="H95" s="260" t="s">
        <v>1286</v>
      </c>
      <c r="I95" s="260" t="s">
        <v>1285</v>
      </c>
      <c r="J95" s="260"/>
      <c r="K95" s="272"/>
    </row>
    <row r="96" spans="2:11" s="1" customFormat="1" ht="15" customHeight="1">
      <c r="B96" s="283"/>
      <c r="C96" s="260" t="s">
        <v>42</v>
      </c>
      <c r="D96" s="260"/>
      <c r="E96" s="260"/>
      <c r="F96" s="281" t="s">
        <v>1250</v>
      </c>
      <c r="G96" s="282"/>
      <c r="H96" s="260" t="s">
        <v>1287</v>
      </c>
      <c r="I96" s="260" t="s">
        <v>1285</v>
      </c>
      <c r="J96" s="260"/>
      <c r="K96" s="272"/>
    </row>
    <row r="97" spans="2:11" s="1" customFormat="1" ht="15" customHeight="1">
      <c r="B97" s="283"/>
      <c r="C97" s="260" t="s">
        <v>52</v>
      </c>
      <c r="D97" s="260"/>
      <c r="E97" s="260"/>
      <c r="F97" s="281" t="s">
        <v>1250</v>
      </c>
      <c r="G97" s="282"/>
      <c r="H97" s="260" t="s">
        <v>1288</v>
      </c>
      <c r="I97" s="260" t="s">
        <v>1285</v>
      </c>
      <c r="J97" s="260"/>
      <c r="K97" s="272"/>
    </row>
    <row r="98" spans="2:11" s="1" customFormat="1" ht="15" customHeight="1">
      <c r="B98" s="286"/>
      <c r="C98" s="287"/>
      <c r="D98" s="287"/>
      <c r="E98" s="287"/>
      <c r="F98" s="287"/>
      <c r="G98" s="287"/>
      <c r="H98" s="287"/>
      <c r="I98" s="287"/>
      <c r="J98" s="287"/>
      <c r="K98" s="288"/>
    </row>
    <row r="99" spans="2:11" s="1" customFormat="1" ht="18.75" customHeight="1">
      <c r="B99" s="289"/>
      <c r="C99" s="290"/>
      <c r="D99" s="290"/>
      <c r="E99" s="290"/>
      <c r="F99" s="290"/>
      <c r="G99" s="290"/>
      <c r="H99" s="290"/>
      <c r="I99" s="290"/>
      <c r="J99" s="290"/>
      <c r="K99" s="289"/>
    </row>
    <row r="100" spans="2:11" s="1" customFormat="1" ht="18.75" customHeight="1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</row>
    <row r="101" spans="2:11" s="1" customFormat="1" ht="7.5" customHeight="1">
      <c r="B101" s="268"/>
      <c r="C101" s="269"/>
      <c r="D101" s="269"/>
      <c r="E101" s="269"/>
      <c r="F101" s="269"/>
      <c r="G101" s="269"/>
      <c r="H101" s="269"/>
      <c r="I101" s="269"/>
      <c r="J101" s="269"/>
      <c r="K101" s="270"/>
    </row>
    <row r="102" spans="2:11" s="1" customFormat="1" ht="45" customHeight="1">
      <c r="B102" s="271"/>
      <c r="C102" s="389" t="s">
        <v>1289</v>
      </c>
      <c r="D102" s="389"/>
      <c r="E102" s="389"/>
      <c r="F102" s="389"/>
      <c r="G102" s="389"/>
      <c r="H102" s="389"/>
      <c r="I102" s="389"/>
      <c r="J102" s="389"/>
      <c r="K102" s="272"/>
    </row>
    <row r="103" spans="2:11" s="1" customFormat="1" ht="17.25" customHeight="1">
      <c r="B103" s="271"/>
      <c r="C103" s="273" t="s">
        <v>1244</v>
      </c>
      <c r="D103" s="273"/>
      <c r="E103" s="273"/>
      <c r="F103" s="273" t="s">
        <v>1245</v>
      </c>
      <c r="G103" s="274"/>
      <c r="H103" s="273" t="s">
        <v>58</v>
      </c>
      <c r="I103" s="273" t="s">
        <v>61</v>
      </c>
      <c r="J103" s="273" t="s">
        <v>1246</v>
      </c>
      <c r="K103" s="272"/>
    </row>
    <row r="104" spans="2:11" s="1" customFormat="1" ht="17.25" customHeight="1">
      <c r="B104" s="271"/>
      <c r="C104" s="275" t="s">
        <v>1247</v>
      </c>
      <c r="D104" s="275"/>
      <c r="E104" s="275"/>
      <c r="F104" s="276" t="s">
        <v>1248</v>
      </c>
      <c r="G104" s="277"/>
      <c r="H104" s="275"/>
      <c r="I104" s="275"/>
      <c r="J104" s="275" t="s">
        <v>1249</v>
      </c>
      <c r="K104" s="272"/>
    </row>
    <row r="105" spans="2:11" s="1" customFormat="1" ht="5.25" customHeight="1">
      <c r="B105" s="271"/>
      <c r="C105" s="273"/>
      <c r="D105" s="273"/>
      <c r="E105" s="273"/>
      <c r="F105" s="273"/>
      <c r="G105" s="291"/>
      <c r="H105" s="273"/>
      <c r="I105" s="273"/>
      <c r="J105" s="273"/>
      <c r="K105" s="272"/>
    </row>
    <row r="106" spans="2:11" s="1" customFormat="1" ht="15" customHeight="1">
      <c r="B106" s="271"/>
      <c r="C106" s="260" t="s">
        <v>57</v>
      </c>
      <c r="D106" s="280"/>
      <c r="E106" s="280"/>
      <c r="F106" s="281" t="s">
        <v>1250</v>
      </c>
      <c r="G106" s="260"/>
      <c r="H106" s="260" t="s">
        <v>1290</v>
      </c>
      <c r="I106" s="260" t="s">
        <v>1252</v>
      </c>
      <c r="J106" s="260">
        <v>20</v>
      </c>
      <c r="K106" s="272"/>
    </row>
    <row r="107" spans="2:11" s="1" customFormat="1" ht="15" customHeight="1">
      <c r="B107" s="271"/>
      <c r="C107" s="260" t="s">
        <v>1253</v>
      </c>
      <c r="D107" s="260"/>
      <c r="E107" s="260"/>
      <c r="F107" s="281" t="s">
        <v>1250</v>
      </c>
      <c r="G107" s="260"/>
      <c r="H107" s="260" t="s">
        <v>1290</v>
      </c>
      <c r="I107" s="260" t="s">
        <v>1252</v>
      </c>
      <c r="J107" s="260">
        <v>120</v>
      </c>
      <c r="K107" s="272"/>
    </row>
    <row r="108" spans="2:11" s="1" customFormat="1" ht="15" customHeight="1">
      <c r="B108" s="283"/>
      <c r="C108" s="260" t="s">
        <v>1255</v>
      </c>
      <c r="D108" s="260"/>
      <c r="E108" s="260"/>
      <c r="F108" s="281" t="s">
        <v>1256</v>
      </c>
      <c r="G108" s="260"/>
      <c r="H108" s="260" t="s">
        <v>1290</v>
      </c>
      <c r="I108" s="260" t="s">
        <v>1252</v>
      </c>
      <c r="J108" s="260">
        <v>50</v>
      </c>
      <c r="K108" s="272"/>
    </row>
    <row r="109" spans="2:11" s="1" customFormat="1" ht="15" customHeight="1">
      <c r="B109" s="283"/>
      <c r="C109" s="260" t="s">
        <v>1258</v>
      </c>
      <c r="D109" s="260"/>
      <c r="E109" s="260"/>
      <c r="F109" s="281" t="s">
        <v>1250</v>
      </c>
      <c r="G109" s="260"/>
      <c r="H109" s="260" t="s">
        <v>1290</v>
      </c>
      <c r="I109" s="260" t="s">
        <v>1260</v>
      </c>
      <c r="J109" s="260"/>
      <c r="K109" s="272"/>
    </row>
    <row r="110" spans="2:11" s="1" customFormat="1" ht="15" customHeight="1">
      <c r="B110" s="283"/>
      <c r="C110" s="260" t="s">
        <v>1269</v>
      </c>
      <c r="D110" s="260"/>
      <c r="E110" s="260"/>
      <c r="F110" s="281" t="s">
        <v>1256</v>
      </c>
      <c r="G110" s="260"/>
      <c r="H110" s="260" t="s">
        <v>1290</v>
      </c>
      <c r="I110" s="260" t="s">
        <v>1252</v>
      </c>
      <c r="J110" s="260">
        <v>50</v>
      </c>
      <c r="K110" s="272"/>
    </row>
    <row r="111" spans="2:11" s="1" customFormat="1" ht="15" customHeight="1">
      <c r="B111" s="283"/>
      <c r="C111" s="260" t="s">
        <v>1277</v>
      </c>
      <c r="D111" s="260"/>
      <c r="E111" s="260"/>
      <c r="F111" s="281" t="s">
        <v>1256</v>
      </c>
      <c r="G111" s="260"/>
      <c r="H111" s="260" t="s">
        <v>1290</v>
      </c>
      <c r="I111" s="260" t="s">
        <v>1252</v>
      </c>
      <c r="J111" s="260">
        <v>50</v>
      </c>
      <c r="K111" s="272"/>
    </row>
    <row r="112" spans="2:11" s="1" customFormat="1" ht="15" customHeight="1">
      <c r="B112" s="283"/>
      <c r="C112" s="260" t="s">
        <v>1275</v>
      </c>
      <c r="D112" s="260"/>
      <c r="E112" s="260"/>
      <c r="F112" s="281" t="s">
        <v>1256</v>
      </c>
      <c r="G112" s="260"/>
      <c r="H112" s="260" t="s">
        <v>1290</v>
      </c>
      <c r="I112" s="260" t="s">
        <v>1252</v>
      </c>
      <c r="J112" s="260">
        <v>50</v>
      </c>
      <c r="K112" s="272"/>
    </row>
    <row r="113" spans="2:11" s="1" customFormat="1" ht="15" customHeight="1">
      <c r="B113" s="283"/>
      <c r="C113" s="260" t="s">
        <v>57</v>
      </c>
      <c r="D113" s="260"/>
      <c r="E113" s="260"/>
      <c r="F113" s="281" t="s">
        <v>1250</v>
      </c>
      <c r="G113" s="260"/>
      <c r="H113" s="260" t="s">
        <v>1291</v>
      </c>
      <c r="I113" s="260" t="s">
        <v>1252</v>
      </c>
      <c r="J113" s="260">
        <v>20</v>
      </c>
      <c r="K113" s="272"/>
    </row>
    <row r="114" spans="2:11" s="1" customFormat="1" ht="15" customHeight="1">
      <c r="B114" s="283"/>
      <c r="C114" s="260" t="s">
        <v>1292</v>
      </c>
      <c r="D114" s="260"/>
      <c r="E114" s="260"/>
      <c r="F114" s="281" t="s">
        <v>1250</v>
      </c>
      <c r="G114" s="260"/>
      <c r="H114" s="260" t="s">
        <v>1293</v>
      </c>
      <c r="I114" s="260" t="s">
        <v>1252</v>
      </c>
      <c r="J114" s="260">
        <v>120</v>
      </c>
      <c r="K114" s="272"/>
    </row>
    <row r="115" spans="2:11" s="1" customFormat="1" ht="15" customHeight="1">
      <c r="B115" s="283"/>
      <c r="C115" s="260" t="s">
        <v>42</v>
      </c>
      <c r="D115" s="260"/>
      <c r="E115" s="260"/>
      <c r="F115" s="281" t="s">
        <v>1250</v>
      </c>
      <c r="G115" s="260"/>
      <c r="H115" s="260" t="s">
        <v>1294</v>
      </c>
      <c r="I115" s="260" t="s">
        <v>1285</v>
      </c>
      <c r="J115" s="260"/>
      <c r="K115" s="272"/>
    </row>
    <row r="116" spans="2:11" s="1" customFormat="1" ht="15" customHeight="1">
      <c r="B116" s="283"/>
      <c r="C116" s="260" t="s">
        <v>52</v>
      </c>
      <c r="D116" s="260"/>
      <c r="E116" s="260"/>
      <c r="F116" s="281" t="s">
        <v>1250</v>
      </c>
      <c r="G116" s="260"/>
      <c r="H116" s="260" t="s">
        <v>1295</v>
      </c>
      <c r="I116" s="260" t="s">
        <v>1285</v>
      </c>
      <c r="J116" s="260"/>
      <c r="K116" s="272"/>
    </row>
    <row r="117" spans="2:11" s="1" customFormat="1" ht="15" customHeight="1">
      <c r="B117" s="283"/>
      <c r="C117" s="260" t="s">
        <v>61</v>
      </c>
      <c r="D117" s="260"/>
      <c r="E117" s="260"/>
      <c r="F117" s="281" t="s">
        <v>1250</v>
      </c>
      <c r="G117" s="260"/>
      <c r="H117" s="260" t="s">
        <v>1296</v>
      </c>
      <c r="I117" s="260" t="s">
        <v>1297</v>
      </c>
      <c r="J117" s="260"/>
      <c r="K117" s="272"/>
    </row>
    <row r="118" spans="2:11" s="1" customFormat="1" ht="15" customHeight="1">
      <c r="B118" s="286"/>
      <c r="C118" s="292"/>
      <c r="D118" s="292"/>
      <c r="E118" s="292"/>
      <c r="F118" s="292"/>
      <c r="G118" s="292"/>
      <c r="H118" s="292"/>
      <c r="I118" s="292"/>
      <c r="J118" s="292"/>
      <c r="K118" s="288"/>
    </row>
    <row r="119" spans="2:11" s="1" customFormat="1" ht="18.75" customHeight="1">
      <c r="B119" s="293"/>
      <c r="C119" s="294"/>
      <c r="D119" s="294"/>
      <c r="E119" s="294"/>
      <c r="F119" s="295"/>
      <c r="G119" s="294"/>
      <c r="H119" s="294"/>
      <c r="I119" s="294"/>
      <c r="J119" s="294"/>
      <c r="K119" s="293"/>
    </row>
    <row r="120" spans="2:11" s="1" customFormat="1" ht="18.75" customHeight="1">
      <c r="B120" s="267"/>
      <c r="C120" s="267"/>
      <c r="D120" s="267"/>
      <c r="E120" s="267"/>
      <c r="F120" s="267"/>
      <c r="G120" s="267"/>
      <c r="H120" s="267"/>
      <c r="I120" s="267"/>
      <c r="J120" s="267"/>
      <c r="K120" s="267"/>
    </row>
    <row r="121" spans="2:11" s="1" customFormat="1" ht="7.5" customHeight="1">
      <c r="B121" s="296"/>
      <c r="C121" s="297"/>
      <c r="D121" s="297"/>
      <c r="E121" s="297"/>
      <c r="F121" s="297"/>
      <c r="G121" s="297"/>
      <c r="H121" s="297"/>
      <c r="I121" s="297"/>
      <c r="J121" s="297"/>
      <c r="K121" s="298"/>
    </row>
    <row r="122" spans="2:11" s="1" customFormat="1" ht="45" customHeight="1">
      <c r="B122" s="299"/>
      <c r="C122" s="387" t="s">
        <v>1298</v>
      </c>
      <c r="D122" s="387"/>
      <c r="E122" s="387"/>
      <c r="F122" s="387"/>
      <c r="G122" s="387"/>
      <c r="H122" s="387"/>
      <c r="I122" s="387"/>
      <c r="J122" s="387"/>
      <c r="K122" s="300"/>
    </row>
    <row r="123" spans="2:11" s="1" customFormat="1" ht="17.25" customHeight="1">
      <c r="B123" s="301"/>
      <c r="C123" s="273" t="s">
        <v>1244</v>
      </c>
      <c r="D123" s="273"/>
      <c r="E123" s="273"/>
      <c r="F123" s="273" t="s">
        <v>1245</v>
      </c>
      <c r="G123" s="274"/>
      <c r="H123" s="273" t="s">
        <v>58</v>
      </c>
      <c r="I123" s="273" t="s">
        <v>61</v>
      </c>
      <c r="J123" s="273" t="s">
        <v>1246</v>
      </c>
      <c r="K123" s="302"/>
    </row>
    <row r="124" spans="2:11" s="1" customFormat="1" ht="17.25" customHeight="1">
      <c r="B124" s="301"/>
      <c r="C124" s="275" t="s">
        <v>1247</v>
      </c>
      <c r="D124" s="275"/>
      <c r="E124" s="275"/>
      <c r="F124" s="276" t="s">
        <v>1248</v>
      </c>
      <c r="G124" s="277"/>
      <c r="H124" s="275"/>
      <c r="I124" s="275"/>
      <c r="J124" s="275" t="s">
        <v>1249</v>
      </c>
      <c r="K124" s="302"/>
    </row>
    <row r="125" spans="2:11" s="1" customFormat="1" ht="5.25" customHeight="1">
      <c r="B125" s="303"/>
      <c r="C125" s="278"/>
      <c r="D125" s="278"/>
      <c r="E125" s="278"/>
      <c r="F125" s="278"/>
      <c r="G125" s="304"/>
      <c r="H125" s="278"/>
      <c r="I125" s="278"/>
      <c r="J125" s="278"/>
      <c r="K125" s="305"/>
    </row>
    <row r="126" spans="2:11" s="1" customFormat="1" ht="15" customHeight="1">
      <c r="B126" s="303"/>
      <c r="C126" s="260" t="s">
        <v>1253</v>
      </c>
      <c r="D126" s="280"/>
      <c r="E126" s="280"/>
      <c r="F126" s="281" t="s">
        <v>1250</v>
      </c>
      <c r="G126" s="260"/>
      <c r="H126" s="260" t="s">
        <v>1290</v>
      </c>
      <c r="I126" s="260" t="s">
        <v>1252</v>
      </c>
      <c r="J126" s="260">
        <v>120</v>
      </c>
      <c r="K126" s="306"/>
    </row>
    <row r="127" spans="2:11" s="1" customFormat="1" ht="15" customHeight="1">
      <c r="B127" s="303"/>
      <c r="C127" s="260" t="s">
        <v>1299</v>
      </c>
      <c r="D127" s="260"/>
      <c r="E127" s="260"/>
      <c r="F127" s="281" t="s">
        <v>1250</v>
      </c>
      <c r="G127" s="260"/>
      <c r="H127" s="260" t="s">
        <v>1300</v>
      </c>
      <c r="I127" s="260" t="s">
        <v>1252</v>
      </c>
      <c r="J127" s="260" t="s">
        <v>1301</v>
      </c>
      <c r="K127" s="306"/>
    </row>
    <row r="128" spans="2:11" s="1" customFormat="1" ht="15" customHeight="1">
      <c r="B128" s="303"/>
      <c r="C128" s="260" t="s">
        <v>1198</v>
      </c>
      <c r="D128" s="260"/>
      <c r="E128" s="260"/>
      <c r="F128" s="281" t="s">
        <v>1250</v>
      </c>
      <c r="G128" s="260"/>
      <c r="H128" s="260" t="s">
        <v>1302</v>
      </c>
      <c r="I128" s="260" t="s">
        <v>1252</v>
      </c>
      <c r="J128" s="260" t="s">
        <v>1301</v>
      </c>
      <c r="K128" s="306"/>
    </row>
    <row r="129" spans="2:11" s="1" customFormat="1" ht="15" customHeight="1">
      <c r="B129" s="303"/>
      <c r="C129" s="260" t="s">
        <v>1261</v>
      </c>
      <c r="D129" s="260"/>
      <c r="E129" s="260"/>
      <c r="F129" s="281" t="s">
        <v>1256</v>
      </c>
      <c r="G129" s="260"/>
      <c r="H129" s="260" t="s">
        <v>1262</v>
      </c>
      <c r="I129" s="260" t="s">
        <v>1252</v>
      </c>
      <c r="J129" s="260">
        <v>15</v>
      </c>
      <c r="K129" s="306"/>
    </row>
    <row r="130" spans="2:11" s="1" customFormat="1" ht="15" customHeight="1">
      <c r="B130" s="303"/>
      <c r="C130" s="284" t="s">
        <v>1263</v>
      </c>
      <c r="D130" s="284"/>
      <c r="E130" s="284"/>
      <c r="F130" s="285" t="s">
        <v>1256</v>
      </c>
      <c r="G130" s="284"/>
      <c r="H130" s="284" t="s">
        <v>1264</v>
      </c>
      <c r="I130" s="284" t="s">
        <v>1252</v>
      </c>
      <c r="J130" s="284">
        <v>15</v>
      </c>
      <c r="K130" s="306"/>
    </row>
    <row r="131" spans="2:11" s="1" customFormat="1" ht="15" customHeight="1">
      <c r="B131" s="303"/>
      <c r="C131" s="284" t="s">
        <v>1265</v>
      </c>
      <c r="D131" s="284"/>
      <c r="E131" s="284"/>
      <c r="F131" s="285" t="s">
        <v>1256</v>
      </c>
      <c r="G131" s="284"/>
      <c r="H131" s="284" t="s">
        <v>1266</v>
      </c>
      <c r="I131" s="284" t="s">
        <v>1252</v>
      </c>
      <c r="J131" s="284">
        <v>20</v>
      </c>
      <c r="K131" s="306"/>
    </row>
    <row r="132" spans="2:11" s="1" customFormat="1" ht="15" customHeight="1">
      <c r="B132" s="303"/>
      <c r="C132" s="284" t="s">
        <v>1267</v>
      </c>
      <c r="D132" s="284"/>
      <c r="E132" s="284"/>
      <c r="F132" s="285" t="s">
        <v>1256</v>
      </c>
      <c r="G132" s="284"/>
      <c r="H132" s="284" t="s">
        <v>1268</v>
      </c>
      <c r="I132" s="284" t="s">
        <v>1252</v>
      </c>
      <c r="J132" s="284">
        <v>20</v>
      </c>
      <c r="K132" s="306"/>
    </row>
    <row r="133" spans="2:11" s="1" customFormat="1" ht="15" customHeight="1">
      <c r="B133" s="303"/>
      <c r="C133" s="260" t="s">
        <v>1255</v>
      </c>
      <c r="D133" s="260"/>
      <c r="E133" s="260"/>
      <c r="F133" s="281" t="s">
        <v>1256</v>
      </c>
      <c r="G133" s="260"/>
      <c r="H133" s="260" t="s">
        <v>1290</v>
      </c>
      <c r="I133" s="260" t="s">
        <v>1252</v>
      </c>
      <c r="J133" s="260">
        <v>50</v>
      </c>
      <c r="K133" s="306"/>
    </row>
    <row r="134" spans="2:11" s="1" customFormat="1" ht="15" customHeight="1">
      <c r="B134" s="303"/>
      <c r="C134" s="260" t="s">
        <v>1269</v>
      </c>
      <c r="D134" s="260"/>
      <c r="E134" s="260"/>
      <c r="F134" s="281" t="s">
        <v>1256</v>
      </c>
      <c r="G134" s="260"/>
      <c r="H134" s="260" t="s">
        <v>1290</v>
      </c>
      <c r="I134" s="260" t="s">
        <v>1252</v>
      </c>
      <c r="J134" s="260">
        <v>50</v>
      </c>
      <c r="K134" s="306"/>
    </row>
    <row r="135" spans="2:11" s="1" customFormat="1" ht="15" customHeight="1">
      <c r="B135" s="303"/>
      <c r="C135" s="260" t="s">
        <v>1275</v>
      </c>
      <c r="D135" s="260"/>
      <c r="E135" s="260"/>
      <c r="F135" s="281" t="s">
        <v>1256</v>
      </c>
      <c r="G135" s="260"/>
      <c r="H135" s="260" t="s">
        <v>1290</v>
      </c>
      <c r="I135" s="260" t="s">
        <v>1252</v>
      </c>
      <c r="J135" s="260">
        <v>50</v>
      </c>
      <c r="K135" s="306"/>
    </row>
    <row r="136" spans="2:11" s="1" customFormat="1" ht="15" customHeight="1">
      <c r="B136" s="303"/>
      <c r="C136" s="260" t="s">
        <v>1277</v>
      </c>
      <c r="D136" s="260"/>
      <c r="E136" s="260"/>
      <c r="F136" s="281" t="s">
        <v>1256</v>
      </c>
      <c r="G136" s="260"/>
      <c r="H136" s="260" t="s">
        <v>1290</v>
      </c>
      <c r="I136" s="260" t="s">
        <v>1252</v>
      </c>
      <c r="J136" s="260">
        <v>50</v>
      </c>
      <c r="K136" s="306"/>
    </row>
    <row r="137" spans="2:11" s="1" customFormat="1" ht="15" customHeight="1">
      <c r="B137" s="303"/>
      <c r="C137" s="260" t="s">
        <v>1278</v>
      </c>
      <c r="D137" s="260"/>
      <c r="E137" s="260"/>
      <c r="F137" s="281" t="s">
        <v>1256</v>
      </c>
      <c r="G137" s="260"/>
      <c r="H137" s="260" t="s">
        <v>1303</v>
      </c>
      <c r="I137" s="260" t="s">
        <v>1252</v>
      </c>
      <c r="J137" s="260">
        <v>255</v>
      </c>
      <c r="K137" s="306"/>
    </row>
    <row r="138" spans="2:11" s="1" customFormat="1" ht="15" customHeight="1">
      <c r="B138" s="303"/>
      <c r="C138" s="260" t="s">
        <v>1280</v>
      </c>
      <c r="D138" s="260"/>
      <c r="E138" s="260"/>
      <c r="F138" s="281" t="s">
        <v>1250</v>
      </c>
      <c r="G138" s="260"/>
      <c r="H138" s="260" t="s">
        <v>1304</v>
      </c>
      <c r="I138" s="260" t="s">
        <v>1282</v>
      </c>
      <c r="J138" s="260"/>
      <c r="K138" s="306"/>
    </row>
    <row r="139" spans="2:11" s="1" customFormat="1" ht="15" customHeight="1">
      <c r="B139" s="303"/>
      <c r="C139" s="260" t="s">
        <v>1283</v>
      </c>
      <c r="D139" s="260"/>
      <c r="E139" s="260"/>
      <c r="F139" s="281" t="s">
        <v>1250</v>
      </c>
      <c r="G139" s="260"/>
      <c r="H139" s="260" t="s">
        <v>1305</v>
      </c>
      <c r="I139" s="260" t="s">
        <v>1285</v>
      </c>
      <c r="J139" s="260"/>
      <c r="K139" s="306"/>
    </row>
    <row r="140" spans="2:11" s="1" customFormat="1" ht="15" customHeight="1">
      <c r="B140" s="303"/>
      <c r="C140" s="260" t="s">
        <v>1286</v>
      </c>
      <c r="D140" s="260"/>
      <c r="E140" s="260"/>
      <c r="F140" s="281" t="s">
        <v>1250</v>
      </c>
      <c r="G140" s="260"/>
      <c r="H140" s="260" t="s">
        <v>1286</v>
      </c>
      <c r="I140" s="260" t="s">
        <v>1285</v>
      </c>
      <c r="J140" s="260"/>
      <c r="K140" s="306"/>
    </row>
    <row r="141" spans="2:11" s="1" customFormat="1" ht="15" customHeight="1">
      <c r="B141" s="303"/>
      <c r="C141" s="260" t="s">
        <v>42</v>
      </c>
      <c r="D141" s="260"/>
      <c r="E141" s="260"/>
      <c r="F141" s="281" t="s">
        <v>1250</v>
      </c>
      <c r="G141" s="260"/>
      <c r="H141" s="260" t="s">
        <v>1306</v>
      </c>
      <c r="I141" s="260" t="s">
        <v>1285</v>
      </c>
      <c r="J141" s="260"/>
      <c r="K141" s="306"/>
    </row>
    <row r="142" spans="2:11" s="1" customFormat="1" ht="15" customHeight="1">
      <c r="B142" s="303"/>
      <c r="C142" s="260" t="s">
        <v>1307</v>
      </c>
      <c r="D142" s="260"/>
      <c r="E142" s="260"/>
      <c r="F142" s="281" t="s">
        <v>1250</v>
      </c>
      <c r="G142" s="260"/>
      <c r="H142" s="260" t="s">
        <v>1308</v>
      </c>
      <c r="I142" s="260" t="s">
        <v>1285</v>
      </c>
      <c r="J142" s="260"/>
      <c r="K142" s="306"/>
    </row>
    <row r="143" spans="2:11" s="1" customFormat="1" ht="15" customHeight="1">
      <c r="B143" s="307"/>
      <c r="C143" s="308"/>
      <c r="D143" s="308"/>
      <c r="E143" s="308"/>
      <c r="F143" s="308"/>
      <c r="G143" s="308"/>
      <c r="H143" s="308"/>
      <c r="I143" s="308"/>
      <c r="J143" s="308"/>
      <c r="K143" s="309"/>
    </row>
    <row r="144" spans="2:11" s="1" customFormat="1" ht="18.75" customHeight="1">
      <c r="B144" s="294"/>
      <c r="C144" s="294"/>
      <c r="D144" s="294"/>
      <c r="E144" s="294"/>
      <c r="F144" s="295"/>
      <c r="G144" s="294"/>
      <c r="H144" s="294"/>
      <c r="I144" s="294"/>
      <c r="J144" s="294"/>
      <c r="K144" s="294"/>
    </row>
    <row r="145" spans="2:11" s="1" customFormat="1" ht="18.75" customHeight="1"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pans="2:11" s="1" customFormat="1" ht="7.5" customHeight="1">
      <c r="B146" s="268"/>
      <c r="C146" s="269"/>
      <c r="D146" s="269"/>
      <c r="E146" s="269"/>
      <c r="F146" s="269"/>
      <c r="G146" s="269"/>
      <c r="H146" s="269"/>
      <c r="I146" s="269"/>
      <c r="J146" s="269"/>
      <c r="K146" s="270"/>
    </row>
    <row r="147" spans="2:11" s="1" customFormat="1" ht="45" customHeight="1">
      <c r="B147" s="271"/>
      <c r="C147" s="389" t="s">
        <v>1309</v>
      </c>
      <c r="D147" s="389"/>
      <c r="E147" s="389"/>
      <c r="F147" s="389"/>
      <c r="G147" s="389"/>
      <c r="H147" s="389"/>
      <c r="I147" s="389"/>
      <c r="J147" s="389"/>
      <c r="K147" s="272"/>
    </row>
    <row r="148" spans="2:11" s="1" customFormat="1" ht="17.25" customHeight="1">
      <c r="B148" s="271"/>
      <c r="C148" s="273" t="s">
        <v>1244</v>
      </c>
      <c r="D148" s="273"/>
      <c r="E148" s="273"/>
      <c r="F148" s="273" t="s">
        <v>1245</v>
      </c>
      <c r="G148" s="274"/>
      <c r="H148" s="273" t="s">
        <v>58</v>
      </c>
      <c r="I148" s="273" t="s">
        <v>61</v>
      </c>
      <c r="J148" s="273" t="s">
        <v>1246</v>
      </c>
      <c r="K148" s="272"/>
    </row>
    <row r="149" spans="2:11" s="1" customFormat="1" ht="17.25" customHeight="1">
      <c r="B149" s="271"/>
      <c r="C149" s="275" t="s">
        <v>1247</v>
      </c>
      <c r="D149" s="275"/>
      <c r="E149" s="275"/>
      <c r="F149" s="276" t="s">
        <v>1248</v>
      </c>
      <c r="G149" s="277"/>
      <c r="H149" s="275"/>
      <c r="I149" s="275"/>
      <c r="J149" s="275" t="s">
        <v>1249</v>
      </c>
      <c r="K149" s="272"/>
    </row>
    <row r="150" spans="2:11" s="1" customFormat="1" ht="5.25" customHeight="1">
      <c r="B150" s="283"/>
      <c r="C150" s="278"/>
      <c r="D150" s="278"/>
      <c r="E150" s="278"/>
      <c r="F150" s="278"/>
      <c r="G150" s="279"/>
      <c r="H150" s="278"/>
      <c r="I150" s="278"/>
      <c r="J150" s="278"/>
      <c r="K150" s="306"/>
    </row>
    <row r="151" spans="2:11" s="1" customFormat="1" ht="15" customHeight="1">
      <c r="B151" s="283"/>
      <c r="C151" s="310" t="s">
        <v>1253</v>
      </c>
      <c r="D151" s="260"/>
      <c r="E151" s="260"/>
      <c r="F151" s="311" t="s">
        <v>1250</v>
      </c>
      <c r="G151" s="260"/>
      <c r="H151" s="310" t="s">
        <v>1290</v>
      </c>
      <c r="I151" s="310" t="s">
        <v>1252</v>
      </c>
      <c r="J151" s="310">
        <v>120</v>
      </c>
      <c r="K151" s="306"/>
    </row>
    <row r="152" spans="2:11" s="1" customFormat="1" ht="15" customHeight="1">
      <c r="B152" s="283"/>
      <c r="C152" s="310" t="s">
        <v>1299</v>
      </c>
      <c r="D152" s="260"/>
      <c r="E152" s="260"/>
      <c r="F152" s="311" t="s">
        <v>1250</v>
      </c>
      <c r="G152" s="260"/>
      <c r="H152" s="310" t="s">
        <v>1310</v>
      </c>
      <c r="I152" s="310" t="s">
        <v>1252</v>
      </c>
      <c r="J152" s="310" t="s">
        <v>1301</v>
      </c>
      <c r="K152" s="306"/>
    </row>
    <row r="153" spans="2:11" s="1" customFormat="1" ht="15" customHeight="1">
      <c r="B153" s="283"/>
      <c r="C153" s="310" t="s">
        <v>1198</v>
      </c>
      <c r="D153" s="260"/>
      <c r="E153" s="260"/>
      <c r="F153" s="311" t="s">
        <v>1250</v>
      </c>
      <c r="G153" s="260"/>
      <c r="H153" s="310" t="s">
        <v>1311</v>
      </c>
      <c r="I153" s="310" t="s">
        <v>1252</v>
      </c>
      <c r="J153" s="310" t="s">
        <v>1301</v>
      </c>
      <c r="K153" s="306"/>
    </row>
    <row r="154" spans="2:11" s="1" customFormat="1" ht="15" customHeight="1">
      <c r="B154" s="283"/>
      <c r="C154" s="310" t="s">
        <v>1255</v>
      </c>
      <c r="D154" s="260"/>
      <c r="E154" s="260"/>
      <c r="F154" s="311" t="s">
        <v>1256</v>
      </c>
      <c r="G154" s="260"/>
      <c r="H154" s="310" t="s">
        <v>1290</v>
      </c>
      <c r="I154" s="310" t="s">
        <v>1252</v>
      </c>
      <c r="J154" s="310">
        <v>50</v>
      </c>
      <c r="K154" s="306"/>
    </row>
    <row r="155" spans="2:11" s="1" customFormat="1" ht="15" customHeight="1">
      <c r="B155" s="283"/>
      <c r="C155" s="310" t="s">
        <v>1258</v>
      </c>
      <c r="D155" s="260"/>
      <c r="E155" s="260"/>
      <c r="F155" s="311" t="s">
        <v>1250</v>
      </c>
      <c r="G155" s="260"/>
      <c r="H155" s="310" t="s">
        <v>1290</v>
      </c>
      <c r="I155" s="310" t="s">
        <v>1260</v>
      </c>
      <c r="J155" s="310"/>
      <c r="K155" s="306"/>
    </row>
    <row r="156" spans="2:11" s="1" customFormat="1" ht="15" customHeight="1">
      <c r="B156" s="283"/>
      <c r="C156" s="310" t="s">
        <v>1269</v>
      </c>
      <c r="D156" s="260"/>
      <c r="E156" s="260"/>
      <c r="F156" s="311" t="s">
        <v>1256</v>
      </c>
      <c r="G156" s="260"/>
      <c r="H156" s="310" t="s">
        <v>1290</v>
      </c>
      <c r="I156" s="310" t="s">
        <v>1252</v>
      </c>
      <c r="J156" s="310">
        <v>50</v>
      </c>
      <c r="K156" s="306"/>
    </row>
    <row r="157" spans="2:11" s="1" customFormat="1" ht="15" customHeight="1">
      <c r="B157" s="283"/>
      <c r="C157" s="310" t="s">
        <v>1277</v>
      </c>
      <c r="D157" s="260"/>
      <c r="E157" s="260"/>
      <c r="F157" s="311" t="s">
        <v>1256</v>
      </c>
      <c r="G157" s="260"/>
      <c r="H157" s="310" t="s">
        <v>1290</v>
      </c>
      <c r="I157" s="310" t="s">
        <v>1252</v>
      </c>
      <c r="J157" s="310">
        <v>50</v>
      </c>
      <c r="K157" s="306"/>
    </row>
    <row r="158" spans="2:11" s="1" customFormat="1" ht="15" customHeight="1">
      <c r="B158" s="283"/>
      <c r="C158" s="310" t="s">
        <v>1275</v>
      </c>
      <c r="D158" s="260"/>
      <c r="E158" s="260"/>
      <c r="F158" s="311" t="s">
        <v>1256</v>
      </c>
      <c r="G158" s="260"/>
      <c r="H158" s="310" t="s">
        <v>1290</v>
      </c>
      <c r="I158" s="310" t="s">
        <v>1252</v>
      </c>
      <c r="J158" s="310">
        <v>50</v>
      </c>
      <c r="K158" s="306"/>
    </row>
    <row r="159" spans="2:11" s="1" customFormat="1" ht="15" customHeight="1">
      <c r="B159" s="283"/>
      <c r="C159" s="310" t="s">
        <v>102</v>
      </c>
      <c r="D159" s="260"/>
      <c r="E159" s="260"/>
      <c r="F159" s="311" t="s">
        <v>1250</v>
      </c>
      <c r="G159" s="260"/>
      <c r="H159" s="310" t="s">
        <v>1312</v>
      </c>
      <c r="I159" s="310" t="s">
        <v>1252</v>
      </c>
      <c r="J159" s="310" t="s">
        <v>1313</v>
      </c>
      <c r="K159" s="306"/>
    </row>
    <row r="160" spans="2:11" s="1" customFormat="1" ht="15" customHeight="1">
      <c r="B160" s="283"/>
      <c r="C160" s="310" t="s">
        <v>1314</v>
      </c>
      <c r="D160" s="260"/>
      <c r="E160" s="260"/>
      <c r="F160" s="311" t="s">
        <v>1250</v>
      </c>
      <c r="G160" s="260"/>
      <c r="H160" s="310" t="s">
        <v>1315</v>
      </c>
      <c r="I160" s="310" t="s">
        <v>1285</v>
      </c>
      <c r="J160" s="310"/>
      <c r="K160" s="306"/>
    </row>
    <row r="161" spans="2:11" s="1" customFormat="1" ht="15" customHeight="1">
      <c r="B161" s="312"/>
      <c r="C161" s="292"/>
      <c r="D161" s="292"/>
      <c r="E161" s="292"/>
      <c r="F161" s="292"/>
      <c r="G161" s="292"/>
      <c r="H161" s="292"/>
      <c r="I161" s="292"/>
      <c r="J161" s="292"/>
      <c r="K161" s="313"/>
    </row>
    <row r="162" spans="2:11" s="1" customFormat="1" ht="18.75" customHeight="1">
      <c r="B162" s="294"/>
      <c r="C162" s="304"/>
      <c r="D162" s="304"/>
      <c r="E162" s="304"/>
      <c r="F162" s="314"/>
      <c r="G162" s="304"/>
      <c r="H162" s="304"/>
      <c r="I162" s="304"/>
      <c r="J162" s="304"/>
      <c r="K162" s="294"/>
    </row>
    <row r="163" spans="2:11" s="1" customFormat="1" ht="18.75" customHeight="1">
      <c r="B163" s="267"/>
      <c r="C163" s="267"/>
      <c r="D163" s="267"/>
      <c r="E163" s="267"/>
      <c r="F163" s="267"/>
      <c r="G163" s="267"/>
      <c r="H163" s="267"/>
      <c r="I163" s="267"/>
      <c r="J163" s="267"/>
      <c r="K163" s="267"/>
    </row>
    <row r="164" spans="2:11" s="1" customFormat="1" ht="7.5" customHeight="1">
      <c r="B164" s="249"/>
      <c r="C164" s="250"/>
      <c r="D164" s="250"/>
      <c r="E164" s="250"/>
      <c r="F164" s="250"/>
      <c r="G164" s="250"/>
      <c r="H164" s="250"/>
      <c r="I164" s="250"/>
      <c r="J164" s="250"/>
      <c r="K164" s="251"/>
    </row>
    <row r="165" spans="2:11" s="1" customFormat="1" ht="45" customHeight="1">
      <c r="B165" s="252"/>
      <c r="C165" s="387" t="s">
        <v>1316</v>
      </c>
      <c r="D165" s="387"/>
      <c r="E165" s="387"/>
      <c r="F165" s="387"/>
      <c r="G165" s="387"/>
      <c r="H165" s="387"/>
      <c r="I165" s="387"/>
      <c r="J165" s="387"/>
      <c r="K165" s="253"/>
    </row>
    <row r="166" spans="2:11" s="1" customFormat="1" ht="17.25" customHeight="1">
      <c r="B166" s="252"/>
      <c r="C166" s="273" t="s">
        <v>1244</v>
      </c>
      <c r="D166" s="273"/>
      <c r="E166" s="273"/>
      <c r="F166" s="273" t="s">
        <v>1245</v>
      </c>
      <c r="G166" s="315"/>
      <c r="H166" s="316" t="s">
        <v>58</v>
      </c>
      <c r="I166" s="316" t="s">
        <v>61</v>
      </c>
      <c r="J166" s="273" t="s">
        <v>1246</v>
      </c>
      <c r="K166" s="253"/>
    </row>
    <row r="167" spans="2:11" s="1" customFormat="1" ht="17.25" customHeight="1">
      <c r="B167" s="254"/>
      <c r="C167" s="275" t="s">
        <v>1247</v>
      </c>
      <c r="D167" s="275"/>
      <c r="E167" s="275"/>
      <c r="F167" s="276" t="s">
        <v>1248</v>
      </c>
      <c r="G167" s="317"/>
      <c r="H167" s="318"/>
      <c r="I167" s="318"/>
      <c r="J167" s="275" t="s">
        <v>1249</v>
      </c>
      <c r="K167" s="255"/>
    </row>
    <row r="168" spans="2:11" s="1" customFormat="1" ht="5.25" customHeight="1">
      <c r="B168" s="283"/>
      <c r="C168" s="278"/>
      <c r="D168" s="278"/>
      <c r="E168" s="278"/>
      <c r="F168" s="278"/>
      <c r="G168" s="279"/>
      <c r="H168" s="278"/>
      <c r="I168" s="278"/>
      <c r="J168" s="278"/>
      <c r="K168" s="306"/>
    </row>
    <row r="169" spans="2:11" s="1" customFormat="1" ht="15" customHeight="1">
      <c r="B169" s="283"/>
      <c r="C169" s="260" t="s">
        <v>1253</v>
      </c>
      <c r="D169" s="260"/>
      <c r="E169" s="260"/>
      <c r="F169" s="281" t="s">
        <v>1250</v>
      </c>
      <c r="G169" s="260"/>
      <c r="H169" s="260" t="s">
        <v>1290</v>
      </c>
      <c r="I169" s="260" t="s">
        <v>1252</v>
      </c>
      <c r="J169" s="260">
        <v>120</v>
      </c>
      <c r="K169" s="306"/>
    </row>
    <row r="170" spans="2:11" s="1" customFormat="1" ht="15" customHeight="1">
      <c r="B170" s="283"/>
      <c r="C170" s="260" t="s">
        <v>1299</v>
      </c>
      <c r="D170" s="260"/>
      <c r="E170" s="260"/>
      <c r="F170" s="281" t="s">
        <v>1250</v>
      </c>
      <c r="G170" s="260"/>
      <c r="H170" s="260" t="s">
        <v>1300</v>
      </c>
      <c r="I170" s="260" t="s">
        <v>1252</v>
      </c>
      <c r="J170" s="260" t="s">
        <v>1301</v>
      </c>
      <c r="K170" s="306"/>
    </row>
    <row r="171" spans="2:11" s="1" customFormat="1" ht="15" customHeight="1">
      <c r="B171" s="283"/>
      <c r="C171" s="260" t="s">
        <v>1198</v>
      </c>
      <c r="D171" s="260"/>
      <c r="E171" s="260"/>
      <c r="F171" s="281" t="s">
        <v>1250</v>
      </c>
      <c r="G171" s="260"/>
      <c r="H171" s="260" t="s">
        <v>1317</v>
      </c>
      <c r="I171" s="260" t="s">
        <v>1252</v>
      </c>
      <c r="J171" s="260" t="s">
        <v>1301</v>
      </c>
      <c r="K171" s="306"/>
    </row>
    <row r="172" spans="2:11" s="1" customFormat="1" ht="15" customHeight="1">
      <c r="B172" s="283"/>
      <c r="C172" s="260" t="s">
        <v>1255</v>
      </c>
      <c r="D172" s="260"/>
      <c r="E172" s="260"/>
      <c r="F172" s="281" t="s">
        <v>1256</v>
      </c>
      <c r="G172" s="260"/>
      <c r="H172" s="260" t="s">
        <v>1317</v>
      </c>
      <c r="I172" s="260" t="s">
        <v>1252</v>
      </c>
      <c r="J172" s="260">
        <v>50</v>
      </c>
      <c r="K172" s="306"/>
    </row>
    <row r="173" spans="2:11" s="1" customFormat="1" ht="15" customHeight="1">
      <c r="B173" s="283"/>
      <c r="C173" s="260" t="s">
        <v>1258</v>
      </c>
      <c r="D173" s="260"/>
      <c r="E173" s="260"/>
      <c r="F173" s="281" t="s">
        <v>1250</v>
      </c>
      <c r="G173" s="260"/>
      <c r="H173" s="260" t="s">
        <v>1317</v>
      </c>
      <c r="I173" s="260" t="s">
        <v>1260</v>
      </c>
      <c r="J173" s="260"/>
      <c r="K173" s="306"/>
    </row>
    <row r="174" spans="2:11" s="1" customFormat="1" ht="15" customHeight="1">
      <c r="B174" s="283"/>
      <c r="C174" s="260" t="s">
        <v>1269</v>
      </c>
      <c r="D174" s="260"/>
      <c r="E174" s="260"/>
      <c r="F174" s="281" t="s">
        <v>1256</v>
      </c>
      <c r="G174" s="260"/>
      <c r="H174" s="260" t="s">
        <v>1317</v>
      </c>
      <c r="I174" s="260" t="s">
        <v>1252</v>
      </c>
      <c r="J174" s="260">
        <v>50</v>
      </c>
      <c r="K174" s="306"/>
    </row>
    <row r="175" spans="2:11" s="1" customFormat="1" ht="15" customHeight="1">
      <c r="B175" s="283"/>
      <c r="C175" s="260" t="s">
        <v>1277</v>
      </c>
      <c r="D175" s="260"/>
      <c r="E175" s="260"/>
      <c r="F175" s="281" t="s">
        <v>1256</v>
      </c>
      <c r="G175" s="260"/>
      <c r="H175" s="260" t="s">
        <v>1317</v>
      </c>
      <c r="I175" s="260" t="s">
        <v>1252</v>
      </c>
      <c r="J175" s="260">
        <v>50</v>
      </c>
      <c r="K175" s="306"/>
    </row>
    <row r="176" spans="2:11" s="1" customFormat="1" ht="15" customHeight="1">
      <c r="B176" s="283"/>
      <c r="C176" s="260" t="s">
        <v>1275</v>
      </c>
      <c r="D176" s="260"/>
      <c r="E176" s="260"/>
      <c r="F176" s="281" t="s">
        <v>1256</v>
      </c>
      <c r="G176" s="260"/>
      <c r="H176" s="260" t="s">
        <v>1317</v>
      </c>
      <c r="I176" s="260" t="s">
        <v>1252</v>
      </c>
      <c r="J176" s="260">
        <v>50</v>
      </c>
      <c r="K176" s="306"/>
    </row>
    <row r="177" spans="2:11" s="1" customFormat="1" ht="15" customHeight="1">
      <c r="B177" s="283"/>
      <c r="C177" s="260" t="s">
        <v>121</v>
      </c>
      <c r="D177" s="260"/>
      <c r="E177" s="260"/>
      <c r="F177" s="281" t="s">
        <v>1250</v>
      </c>
      <c r="G177" s="260"/>
      <c r="H177" s="260" t="s">
        <v>1318</v>
      </c>
      <c r="I177" s="260" t="s">
        <v>1319</v>
      </c>
      <c r="J177" s="260"/>
      <c r="K177" s="306"/>
    </row>
    <row r="178" spans="2:11" s="1" customFormat="1" ht="15" customHeight="1">
      <c r="B178" s="283"/>
      <c r="C178" s="260" t="s">
        <v>61</v>
      </c>
      <c r="D178" s="260"/>
      <c r="E178" s="260"/>
      <c r="F178" s="281" t="s">
        <v>1250</v>
      </c>
      <c r="G178" s="260"/>
      <c r="H178" s="260" t="s">
        <v>1320</v>
      </c>
      <c r="I178" s="260" t="s">
        <v>1321</v>
      </c>
      <c r="J178" s="260">
        <v>1</v>
      </c>
      <c r="K178" s="306"/>
    </row>
    <row r="179" spans="2:11" s="1" customFormat="1" ht="15" customHeight="1">
      <c r="B179" s="283"/>
      <c r="C179" s="260" t="s">
        <v>57</v>
      </c>
      <c r="D179" s="260"/>
      <c r="E179" s="260"/>
      <c r="F179" s="281" t="s">
        <v>1250</v>
      </c>
      <c r="G179" s="260"/>
      <c r="H179" s="260" t="s">
        <v>1322</v>
      </c>
      <c r="I179" s="260" t="s">
        <v>1252</v>
      </c>
      <c r="J179" s="260">
        <v>20</v>
      </c>
      <c r="K179" s="306"/>
    </row>
    <row r="180" spans="2:11" s="1" customFormat="1" ht="15" customHeight="1">
      <c r="B180" s="283"/>
      <c r="C180" s="260" t="s">
        <v>58</v>
      </c>
      <c r="D180" s="260"/>
      <c r="E180" s="260"/>
      <c r="F180" s="281" t="s">
        <v>1250</v>
      </c>
      <c r="G180" s="260"/>
      <c r="H180" s="260" t="s">
        <v>1323</v>
      </c>
      <c r="I180" s="260" t="s">
        <v>1252</v>
      </c>
      <c r="J180" s="260">
        <v>255</v>
      </c>
      <c r="K180" s="306"/>
    </row>
    <row r="181" spans="2:11" s="1" customFormat="1" ht="15" customHeight="1">
      <c r="B181" s="283"/>
      <c r="C181" s="260" t="s">
        <v>122</v>
      </c>
      <c r="D181" s="260"/>
      <c r="E181" s="260"/>
      <c r="F181" s="281" t="s">
        <v>1250</v>
      </c>
      <c r="G181" s="260"/>
      <c r="H181" s="260" t="s">
        <v>1214</v>
      </c>
      <c r="I181" s="260" t="s">
        <v>1252</v>
      </c>
      <c r="J181" s="260">
        <v>10</v>
      </c>
      <c r="K181" s="306"/>
    </row>
    <row r="182" spans="2:11" s="1" customFormat="1" ht="15" customHeight="1">
      <c r="B182" s="283"/>
      <c r="C182" s="260" t="s">
        <v>123</v>
      </c>
      <c r="D182" s="260"/>
      <c r="E182" s="260"/>
      <c r="F182" s="281" t="s">
        <v>1250</v>
      </c>
      <c r="G182" s="260"/>
      <c r="H182" s="260" t="s">
        <v>1324</v>
      </c>
      <c r="I182" s="260" t="s">
        <v>1285</v>
      </c>
      <c r="J182" s="260"/>
      <c r="K182" s="306"/>
    </row>
    <row r="183" spans="2:11" s="1" customFormat="1" ht="15" customHeight="1">
      <c r="B183" s="283"/>
      <c r="C183" s="260" t="s">
        <v>1325</v>
      </c>
      <c r="D183" s="260"/>
      <c r="E183" s="260"/>
      <c r="F183" s="281" t="s">
        <v>1250</v>
      </c>
      <c r="G183" s="260"/>
      <c r="H183" s="260" t="s">
        <v>1326</v>
      </c>
      <c r="I183" s="260" t="s">
        <v>1285</v>
      </c>
      <c r="J183" s="260"/>
      <c r="K183" s="306"/>
    </row>
    <row r="184" spans="2:11" s="1" customFormat="1" ht="15" customHeight="1">
      <c r="B184" s="283"/>
      <c r="C184" s="260" t="s">
        <v>1314</v>
      </c>
      <c r="D184" s="260"/>
      <c r="E184" s="260"/>
      <c r="F184" s="281" t="s">
        <v>1250</v>
      </c>
      <c r="G184" s="260"/>
      <c r="H184" s="260" t="s">
        <v>1327</v>
      </c>
      <c r="I184" s="260" t="s">
        <v>1285</v>
      </c>
      <c r="J184" s="260"/>
      <c r="K184" s="306"/>
    </row>
    <row r="185" spans="2:11" s="1" customFormat="1" ht="15" customHeight="1">
      <c r="B185" s="283"/>
      <c r="C185" s="260" t="s">
        <v>125</v>
      </c>
      <c r="D185" s="260"/>
      <c r="E185" s="260"/>
      <c r="F185" s="281" t="s">
        <v>1256</v>
      </c>
      <c r="G185" s="260"/>
      <c r="H185" s="260" t="s">
        <v>1328</v>
      </c>
      <c r="I185" s="260" t="s">
        <v>1252</v>
      </c>
      <c r="J185" s="260">
        <v>50</v>
      </c>
      <c r="K185" s="306"/>
    </row>
    <row r="186" spans="2:11" s="1" customFormat="1" ht="15" customHeight="1">
      <c r="B186" s="283"/>
      <c r="C186" s="260" t="s">
        <v>1329</v>
      </c>
      <c r="D186" s="260"/>
      <c r="E186" s="260"/>
      <c r="F186" s="281" t="s">
        <v>1256</v>
      </c>
      <c r="G186" s="260"/>
      <c r="H186" s="260" t="s">
        <v>1330</v>
      </c>
      <c r="I186" s="260" t="s">
        <v>1331</v>
      </c>
      <c r="J186" s="260"/>
      <c r="K186" s="306"/>
    </row>
    <row r="187" spans="2:11" s="1" customFormat="1" ht="15" customHeight="1">
      <c r="B187" s="283"/>
      <c r="C187" s="260" t="s">
        <v>1332</v>
      </c>
      <c r="D187" s="260"/>
      <c r="E187" s="260"/>
      <c r="F187" s="281" t="s">
        <v>1256</v>
      </c>
      <c r="G187" s="260"/>
      <c r="H187" s="260" t="s">
        <v>1333</v>
      </c>
      <c r="I187" s="260" t="s">
        <v>1331</v>
      </c>
      <c r="J187" s="260"/>
      <c r="K187" s="306"/>
    </row>
    <row r="188" spans="2:11" s="1" customFormat="1" ht="15" customHeight="1">
      <c r="B188" s="283"/>
      <c r="C188" s="260" t="s">
        <v>1334</v>
      </c>
      <c r="D188" s="260"/>
      <c r="E188" s="260"/>
      <c r="F188" s="281" t="s">
        <v>1256</v>
      </c>
      <c r="G188" s="260"/>
      <c r="H188" s="260" t="s">
        <v>1335</v>
      </c>
      <c r="I188" s="260" t="s">
        <v>1331</v>
      </c>
      <c r="J188" s="260"/>
      <c r="K188" s="306"/>
    </row>
    <row r="189" spans="2:11" s="1" customFormat="1" ht="15" customHeight="1">
      <c r="B189" s="283"/>
      <c r="C189" s="319" t="s">
        <v>1336</v>
      </c>
      <c r="D189" s="260"/>
      <c r="E189" s="260"/>
      <c r="F189" s="281" t="s">
        <v>1256</v>
      </c>
      <c r="G189" s="260"/>
      <c r="H189" s="260" t="s">
        <v>1337</v>
      </c>
      <c r="I189" s="260" t="s">
        <v>1338</v>
      </c>
      <c r="J189" s="320" t="s">
        <v>1339</v>
      </c>
      <c r="K189" s="306"/>
    </row>
    <row r="190" spans="2:11" s="17" customFormat="1" ht="15" customHeight="1">
      <c r="B190" s="321"/>
      <c r="C190" s="322" t="s">
        <v>1340</v>
      </c>
      <c r="D190" s="323"/>
      <c r="E190" s="323"/>
      <c r="F190" s="324" t="s">
        <v>1256</v>
      </c>
      <c r="G190" s="323"/>
      <c r="H190" s="323" t="s">
        <v>1341</v>
      </c>
      <c r="I190" s="323" t="s">
        <v>1338</v>
      </c>
      <c r="J190" s="325" t="s">
        <v>1339</v>
      </c>
      <c r="K190" s="326"/>
    </row>
    <row r="191" spans="2:11" s="1" customFormat="1" ht="15" customHeight="1">
      <c r="B191" s="283"/>
      <c r="C191" s="319" t="s">
        <v>46</v>
      </c>
      <c r="D191" s="260"/>
      <c r="E191" s="260"/>
      <c r="F191" s="281" t="s">
        <v>1250</v>
      </c>
      <c r="G191" s="260"/>
      <c r="H191" s="257" t="s">
        <v>1342</v>
      </c>
      <c r="I191" s="260" t="s">
        <v>1343</v>
      </c>
      <c r="J191" s="260"/>
      <c r="K191" s="306"/>
    </row>
    <row r="192" spans="2:11" s="1" customFormat="1" ht="15" customHeight="1">
      <c r="B192" s="283"/>
      <c r="C192" s="319" t="s">
        <v>1344</v>
      </c>
      <c r="D192" s="260"/>
      <c r="E192" s="260"/>
      <c r="F192" s="281" t="s">
        <v>1250</v>
      </c>
      <c r="G192" s="260"/>
      <c r="H192" s="260" t="s">
        <v>1345</v>
      </c>
      <c r="I192" s="260" t="s">
        <v>1285</v>
      </c>
      <c r="J192" s="260"/>
      <c r="K192" s="306"/>
    </row>
    <row r="193" spans="2:11" s="1" customFormat="1" ht="15" customHeight="1">
      <c r="B193" s="283"/>
      <c r="C193" s="319" t="s">
        <v>1346</v>
      </c>
      <c r="D193" s="260"/>
      <c r="E193" s="260"/>
      <c r="F193" s="281" t="s">
        <v>1250</v>
      </c>
      <c r="G193" s="260"/>
      <c r="H193" s="260" t="s">
        <v>1347</v>
      </c>
      <c r="I193" s="260" t="s">
        <v>1285</v>
      </c>
      <c r="J193" s="260"/>
      <c r="K193" s="306"/>
    </row>
    <row r="194" spans="2:11" s="1" customFormat="1" ht="15" customHeight="1">
      <c r="B194" s="283"/>
      <c r="C194" s="319" t="s">
        <v>1348</v>
      </c>
      <c r="D194" s="260"/>
      <c r="E194" s="260"/>
      <c r="F194" s="281" t="s">
        <v>1256</v>
      </c>
      <c r="G194" s="260"/>
      <c r="H194" s="260" t="s">
        <v>1349</v>
      </c>
      <c r="I194" s="260" t="s">
        <v>1285</v>
      </c>
      <c r="J194" s="260"/>
      <c r="K194" s="306"/>
    </row>
    <row r="195" spans="2:11" s="1" customFormat="1" ht="15" customHeight="1">
      <c r="B195" s="312"/>
      <c r="C195" s="327"/>
      <c r="D195" s="292"/>
      <c r="E195" s="292"/>
      <c r="F195" s="292"/>
      <c r="G195" s="292"/>
      <c r="H195" s="292"/>
      <c r="I195" s="292"/>
      <c r="J195" s="292"/>
      <c r="K195" s="313"/>
    </row>
    <row r="196" spans="2:11" s="1" customFormat="1" ht="18.75" customHeight="1">
      <c r="B196" s="294"/>
      <c r="C196" s="304"/>
      <c r="D196" s="304"/>
      <c r="E196" s="304"/>
      <c r="F196" s="314"/>
      <c r="G196" s="304"/>
      <c r="H196" s="304"/>
      <c r="I196" s="304"/>
      <c r="J196" s="304"/>
      <c r="K196" s="294"/>
    </row>
    <row r="197" spans="2:11" s="1" customFormat="1" ht="18.75" customHeight="1">
      <c r="B197" s="294"/>
      <c r="C197" s="304"/>
      <c r="D197" s="304"/>
      <c r="E197" s="304"/>
      <c r="F197" s="314"/>
      <c r="G197" s="304"/>
      <c r="H197" s="304"/>
      <c r="I197" s="304"/>
      <c r="J197" s="304"/>
      <c r="K197" s="294"/>
    </row>
    <row r="198" spans="2:11" s="1" customFormat="1" ht="18.75" customHeight="1">
      <c r="B198" s="267"/>
      <c r="C198" s="267"/>
      <c r="D198" s="267"/>
      <c r="E198" s="267"/>
      <c r="F198" s="267"/>
      <c r="G198" s="267"/>
      <c r="H198" s="267"/>
      <c r="I198" s="267"/>
      <c r="J198" s="267"/>
      <c r="K198" s="267"/>
    </row>
    <row r="199" spans="2:11" s="1" customFormat="1" ht="13.5">
      <c r="B199" s="249"/>
      <c r="C199" s="250"/>
      <c r="D199" s="250"/>
      <c r="E199" s="250"/>
      <c r="F199" s="250"/>
      <c r="G199" s="250"/>
      <c r="H199" s="250"/>
      <c r="I199" s="250"/>
      <c r="J199" s="250"/>
      <c r="K199" s="251"/>
    </row>
    <row r="200" spans="2:11" s="1" customFormat="1" ht="21">
      <c r="B200" s="252"/>
      <c r="C200" s="387" t="s">
        <v>1350</v>
      </c>
      <c r="D200" s="387"/>
      <c r="E200" s="387"/>
      <c r="F200" s="387"/>
      <c r="G200" s="387"/>
      <c r="H200" s="387"/>
      <c r="I200" s="387"/>
      <c r="J200" s="387"/>
      <c r="K200" s="253"/>
    </row>
    <row r="201" spans="2:11" s="1" customFormat="1" ht="25.5" customHeight="1">
      <c r="B201" s="252"/>
      <c r="C201" s="328" t="s">
        <v>1351</v>
      </c>
      <c r="D201" s="328"/>
      <c r="E201" s="328"/>
      <c r="F201" s="328" t="s">
        <v>1352</v>
      </c>
      <c r="G201" s="329"/>
      <c r="H201" s="390" t="s">
        <v>1353</v>
      </c>
      <c r="I201" s="390"/>
      <c r="J201" s="390"/>
      <c r="K201" s="253"/>
    </row>
    <row r="202" spans="2:11" s="1" customFormat="1" ht="5.25" customHeight="1">
      <c r="B202" s="283"/>
      <c r="C202" s="278"/>
      <c r="D202" s="278"/>
      <c r="E202" s="278"/>
      <c r="F202" s="278"/>
      <c r="G202" s="304"/>
      <c r="H202" s="278"/>
      <c r="I202" s="278"/>
      <c r="J202" s="278"/>
      <c r="K202" s="306"/>
    </row>
    <row r="203" spans="2:11" s="1" customFormat="1" ht="15" customHeight="1">
      <c r="B203" s="283"/>
      <c r="C203" s="260" t="s">
        <v>1343</v>
      </c>
      <c r="D203" s="260"/>
      <c r="E203" s="260"/>
      <c r="F203" s="281" t="s">
        <v>47</v>
      </c>
      <c r="G203" s="260"/>
      <c r="H203" s="391" t="s">
        <v>1354</v>
      </c>
      <c r="I203" s="391"/>
      <c r="J203" s="391"/>
      <c r="K203" s="306"/>
    </row>
    <row r="204" spans="2:11" s="1" customFormat="1" ht="15" customHeight="1">
      <c r="B204" s="283"/>
      <c r="C204" s="260"/>
      <c r="D204" s="260"/>
      <c r="E204" s="260"/>
      <c r="F204" s="281" t="s">
        <v>48</v>
      </c>
      <c r="G204" s="260"/>
      <c r="H204" s="391" t="s">
        <v>1355</v>
      </c>
      <c r="I204" s="391"/>
      <c r="J204" s="391"/>
      <c r="K204" s="306"/>
    </row>
    <row r="205" spans="2:11" s="1" customFormat="1" ht="15" customHeight="1">
      <c r="B205" s="283"/>
      <c r="C205" s="260"/>
      <c r="D205" s="260"/>
      <c r="E205" s="260"/>
      <c r="F205" s="281" t="s">
        <v>51</v>
      </c>
      <c r="G205" s="260"/>
      <c r="H205" s="391" t="s">
        <v>1356</v>
      </c>
      <c r="I205" s="391"/>
      <c r="J205" s="391"/>
      <c r="K205" s="306"/>
    </row>
    <row r="206" spans="2:11" s="1" customFormat="1" ht="15" customHeight="1">
      <c r="B206" s="283"/>
      <c r="C206" s="260"/>
      <c r="D206" s="260"/>
      <c r="E206" s="260"/>
      <c r="F206" s="281" t="s">
        <v>49</v>
      </c>
      <c r="G206" s="260"/>
      <c r="H206" s="391" t="s">
        <v>1357</v>
      </c>
      <c r="I206" s="391"/>
      <c r="J206" s="391"/>
      <c r="K206" s="306"/>
    </row>
    <row r="207" spans="2:11" s="1" customFormat="1" ht="15" customHeight="1">
      <c r="B207" s="283"/>
      <c r="C207" s="260"/>
      <c r="D207" s="260"/>
      <c r="E207" s="260"/>
      <c r="F207" s="281" t="s">
        <v>50</v>
      </c>
      <c r="G207" s="260"/>
      <c r="H207" s="391" t="s">
        <v>1358</v>
      </c>
      <c r="I207" s="391"/>
      <c r="J207" s="391"/>
      <c r="K207" s="306"/>
    </row>
    <row r="208" spans="2:11" s="1" customFormat="1" ht="15" customHeight="1">
      <c r="B208" s="283"/>
      <c r="C208" s="260"/>
      <c r="D208" s="260"/>
      <c r="E208" s="260"/>
      <c r="F208" s="281"/>
      <c r="G208" s="260"/>
      <c r="H208" s="260"/>
      <c r="I208" s="260"/>
      <c r="J208" s="260"/>
      <c r="K208" s="306"/>
    </row>
    <row r="209" spans="2:11" s="1" customFormat="1" ht="15" customHeight="1">
      <c r="B209" s="283"/>
      <c r="C209" s="260" t="s">
        <v>1297</v>
      </c>
      <c r="D209" s="260"/>
      <c r="E209" s="260"/>
      <c r="F209" s="281" t="s">
        <v>92</v>
      </c>
      <c r="G209" s="260"/>
      <c r="H209" s="391" t="s">
        <v>1359</v>
      </c>
      <c r="I209" s="391"/>
      <c r="J209" s="391"/>
      <c r="K209" s="306"/>
    </row>
    <row r="210" spans="2:11" s="1" customFormat="1" ht="15" customHeight="1">
      <c r="B210" s="283"/>
      <c r="C210" s="260"/>
      <c r="D210" s="260"/>
      <c r="E210" s="260"/>
      <c r="F210" s="281" t="s">
        <v>1193</v>
      </c>
      <c r="G210" s="260"/>
      <c r="H210" s="391" t="s">
        <v>1194</v>
      </c>
      <c r="I210" s="391"/>
      <c r="J210" s="391"/>
      <c r="K210" s="306"/>
    </row>
    <row r="211" spans="2:11" s="1" customFormat="1" ht="15" customHeight="1">
      <c r="B211" s="283"/>
      <c r="C211" s="260"/>
      <c r="D211" s="260"/>
      <c r="E211" s="260"/>
      <c r="F211" s="281" t="s">
        <v>83</v>
      </c>
      <c r="G211" s="260"/>
      <c r="H211" s="391" t="s">
        <v>1360</v>
      </c>
      <c r="I211" s="391"/>
      <c r="J211" s="391"/>
      <c r="K211" s="306"/>
    </row>
    <row r="212" spans="2:11" s="1" customFormat="1" ht="15" customHeight="1">
      <c r="B212" s="330"/>
      <c r="C212" s="260"/>
      <c r="D212" s="260"/>
      <c r="E212" s="260"/>
      <c r="F212" s="281" t="s">
        <v>96</v>
      </c>
      <c r="G212" s="319"/>
      <c r="H212" s="392" t="s">
        <v>1195</v>
      </c>
      <c r="I212" s="392"/>
      <c r="J212" s="392"/>
      <c r="K212" s="331"/>
    </row>
    <row r="213" spans="2:11" s="1" customFormat="1" ht="15" customHeight="1">
      <c r="B213" s="330"/>
      <c r="C213" s="260"/>
      <c r="D213" s="260"/>
      <c r="E213" s="260"/>
      <c r="F213" s="281" t="s">
        <v>1196</v>
      </c>
      <c r="G213" s="319"/>
      <c r="H213" s="392" t="s">
        <v>1361</v>
      </c>
      <c r="I213" s="392"/>
      <c r="J213" s="392"/>
      <c r="K213" s="331"/>
    </row>
    <row r="214" spans="2:11" s="1" customFormat="1" ht="15" customHeight="1">
      <c r="B214" s="330"/>
      <c r="C214" s="260"/>
      <c r="D214" s="260"/>
      <c r="E214" s="260"/>
      <c r="F214" s="281"/>
      <c r="G214" s="319"/>
      <c r="H214" s="310"/>
      <c r="I214" s="310"/>
      <c r="J214" s="310"/>
      <c r="K214" s="331"/>
    </row>
    <row r="215" spans="2:11" s="1" customFormat="1" ht="15" customHeight="1">
      <c r="B215" s="330"/>
      <c r="C215" s="260" t="s">
        <v>1321</v>
      </c>
      <c r="D215" s="260"/>
      <c r="E215" s="260"/>
      <c r="F215" s="281">
        <v>1</v>
      </c>
      <c r="G215" s="319"/>
      <c r="H215" s="392" t="s">
        <v>1362</v>
      </c>
      <c r="I215" s="392"/>
      <c r="J215" s="392"/>
      <c r="K215" s="331"/>
    </row>
    <row r="216" spans="2:11" s="1" customFormat="1" ht="15" customHeight="1">
      <c r="B216" s="330"/>
      <c r="C216" s="260"/>
      <c r="D216" s="260"/>
      <c r="E216" s="260"/>
      <c r="F216" s="281">
        <v>2</v>
      </c>
      <c r="G216" s="319"/>
      <c r="H216" s="392" t="s">
        <v>1363</v>
      </c>
      <c r="I216" s="392"/>
      <c r="J216" s="392"/>
      <c r="K216" s="331"/>
    </row>
    <row r="217" spans="2:11" s="1" customFormat="1" ht="15" customHeight="1">
      <c r="B217" s="330"/>
      <c r="C217" s="260"/>
      <c r="D217" s="260"/>
      <c r="E217" s="260"/>
      <c r="F217" s="281">
        <v>3</v>
      </c>
      <c r="G217" s="319"/>
      <c r="H217" s="392" t="s">
        <v>1364</v>
      </c>
      <c r="I217" s="392"/>
      <c r="J217" s="392"/>
      <c r="K217" s="331"/>
    </row>
    <row r="218" spans="2:11" s="1" customFormat="1" ht="15" customHeight="1">
      <c r="B218" s="330"/>
      <c r="C218" s="260"/>
      <c r="D218" s="260"/>
      <c r="E218" s="260"/>
      <c r="F218" s="281">
        <v>4</v>
      </c>
      <c r="G218" s="319"/>
      <c r="H218" s="392" t="s">
        <v>1365</v>
      </c>
      <c r="I218" s="392"/>
      <c r="J218" s="392"/>
      <c r="K218" s="331"/>
    </row>
    <row r="219" spans="2:11" s="1" customFormat="1" ht="12.75" customHeight="1">
      <c r="B219" s="332"/>
      <c r="C219" s="333"/>
      <c r="D219" s="333"/>
      <c r="E219" s="333"/>
      <c r="F219" s="333"/>
      <c r="G219" s="333"/>
      <c r="H219" s="333"/>
      <c r="I219" s="333"/>
      <c r="J219" s="333"/>
      <c r="K219" s="33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SO101 - KOMUNIKACE</vt:lpstr>
      <vt:lpstr>SO101s - SANACE</vt:lpstr>
      <vt:lpstr>SO401 - VEŘEJNÉ OSVĚTLENÍ</vt:lpstr>
      <vt:lpstr>SO801 - Vedlejší rozpočto...</vt:lpstr>
      <vt:lpstr>Pokyny pro vyplnění</vt:lpstr>
      <vt:lpstr>'Rekapitulace stavby'!Názvy_tisku</vt:lpstr>
      <vt:lpstr>'SO101 - KOMUNIKACE'!Názvy_tisku</vt:lpstr>
      <vt:lpstr>'SO101s - SANACE'!Názvy_tisku</vt:lpstr>
      <vt:lpstr>'SO401 - VEŘEJNÉ OSVĚTLENÍ'!Názvy_tisku</vt:lpstr>
      <vt:lpstr>'SO801 - Vedlejší rozpočto...'!Názvy_tisku</vt:lpstr>
      <vt:lpstr>'Pokyny pro vyplnění'!Oblast_tisku</vt:lpstr>
      <vt:lpstr>'Rekapitulace stavby'!Oblast_tisku</vt:lpstr>
      <vt:lpstr>'SO101 - KOMUNIKACE'!Oblast_tisku</vt:lpstr>
      <vt:lpstr>'SO101s - SANACE'!Oblast_tisku</vt:lpstr>
      <vt:lpstr>'SO401 - VEŘEJNÉ OSVĚTLENÍ'!Oblast_tisku</vt:lpstr>
      <vt:lpstr>'SO801 - Vedlejší rozpočto...'!Oblast_tisku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jkohout</dc:creator>
  <cp:lastModifiedBy>Valečková Jana</cp:lastModifiedBy>
  <dcterms:created xsi:type="dcterms:W3CDTF">2026-02-10T12:27:36Z</dcterms:created>
  <dcterms:modified xsi:type="dcterms:W3CDTF">2026-02-13T07:09:25Z</dcterms:modified>
</cp:coreProperties>
</file>