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C:\2 - IDR STAVBY\2025\24-015 - projektor - chráněné bydlení\Veřejná zakázka\"/>
    </mc:Choice>
  </mc:AlternateContent>
  <xr:revisionPtr revIDLastSave="0" documentId="13_ncr:1_{E40F35A0-7BD5-4CC3-BF2A-892CCF1DC099}" xr6:coauthVersionLast="47" xr6:coauthVersionMax="47" xr10:uidLastSave="{00000000-0000-0000-0000-000000000000}"/>
  <bookViews>
    <workbookView xWindow="2160" yWindow="-120" windowWidth="26760" windowHeight="15720" firstSheet="1" activeTab="1" xr2:uid="{00000000-000D-0000-FFFF-FFFF00000000}"/>
  </bookViews>
  <sheets>
    <sheet name="VzorPolozky" sheetId="10" state="hidden" r:id="rId1"/>
    <sheet name="Stavba" sheetId="15" r:id="rId2"/>
    <sheet name="SO 01 SO 01-H-12-II Pol" sheetId="35" r:id="rId3"/>
    <sheet name="VYT" sheetId="16" r:id="rId4"/>
    <sheet name="SIL" sheetId="17" r:id="rId5"/>
    <sheet name="SLAB" sheetId="18" r:id="rId6"/>
    <sheet name="001 - LDP - Lokální detek..." sheetId="19" r:id="rId7"/>
    <sheet name="002 - SK - Strukturovaná ..." sheetId="20" r:id="rId8"/>
    <sheet name="003 - STA - Společná tele..." sheetId="21" r:id="rId9"/>
    <sheet name="004 - ACS, INT, TÚ - inte..." sheetId="22" r:id="rId10"/>
    <sheet name="005 - PZTS - Poplachový z..." sheetId="23" r:id="rId11"/>
    <sheet name="006 - CCTV – kamerový systém" sheetId="24" r:id="rId12"/>
    <sheet name="007 - AKT - Aktivní prvky..." sheetId="25" r:id="rId13"/>
    <sheet name="008 - hlavní kabelové trasy" sheetId="26" r:id="rId14"/>
    <sheet name="009 - ostatní" sheetId="27" r:id="rId15"/>
    <sheet name="VO" sheetId="28" r:id="rId16"/>
    <sheet name="SO 01 SO 01-V-12 Pol" sheetId="13" r:id="rId17"/>
    <sheet name="SO 01 SO01-V-21 Pol" sheetId="14" r:id="rId18"/>
    <sheet name="SADOVKY" sheetId="33" r:id="rId19"/>
    <sheet name="SO 301 01 Pol" sheetId="29" r:id="rId20"/>
    <sheet name="SO 301 02 Pol" sheetId="30" r:id="rId21"/>
    <sheet name="SO 301 03 Pol" sheetId="31" r:id="rId22"/>
    <sheet name="SO 401  1 Pol" sheetId="32" r:id="rId23"/>
  </sheets>
  <externalReferences>
    <externalReference r:id="rId24"/>
  </externalReferences>
  <definedNames>
    <definedName name="_xlnm._FilterDatabase" localSheetId="6" hidden="1">'001 - LDP - Lokální detek...'!$C$119:$J$164</definedName>
    <definedName name="_xlnm._FilterDatabase" localSheetId="7" hidden="1">'002 - SK - Strukturovaná ...'!$C$125:$J$205</definedName>
    <definedName name="_xlnm._FilterDatabase" localSheetId="8" hidden="1">'003 - STA - Společná tele...'!$C$118:$J$166</definedName>
    <definedName name="_xlnm._FilterDatabase" localSheetId="9" hidden="1">'004 - ACS, INT, TÚ - inte...'!$C$121:$J$177</definedName>
    <definedName name="_xlnm._FilterDatabase" localSheetId="10" hidden="1">'005 - PZTS - Poplachový z...'!$C$119:$J$178</definedName>
    <definedName name="_xlnm._FilterDatabase" localSheetId="11" hidden="1">'006 - CCTV – kamerový systém'!$C$119:$J$142</definedName>
    <definedName name="_xlnm._FilterDatabase" localSheetId="12" hidden="1">'007 - AKT - Aktivní prvky...'!$C$117:$J$134</definedName>
    <definedName name="_xlnm._FilterDatabase" localSheetId="13" hidden="1">'008 - hlavní kabelové trasy'!$C$117:$J$141</definedName>
    <definedName name="_xlnm._FilterDatabase" localSheetId="14" hidden="1">'009 - ostatní'!$C$117:$J$135</definedName>
    <definedName name="CelkemDPHVypocet" localSheetId="1">Stavba!$H$43</definedName>
    <definedName name="CenaCelkem" localSheetId="4">#REF!</definedName>
    <definedName name="CenaCelkem" localSheetId="2">#REF!</definedName>
    <definedName name="CenaCelkem" localSheetId="1">Stavba!$G$22</definedName>
    <definedName name="CenaCelkem" localSheetId="15">#REF!</definedName>
    <definedName name="CenaCelkem" localSheetId="3">#REF!</definedName>
    <definedName name="CenaCelkem">#REF!</definedName>
    <definedName name="CenaCelkemBezDPH" localSheetId="2">#REF!</definedName>
    <definedName name="CenaCelkemBezDPH" localSheetId="1">Stavba!$G$21</definedName>
    <definedName name="CenaCelkemBezDPH">#REF!</definedName>
    <definedName name="CenaCelkemVypocet" localSheetId="1">Stavba!$I$43</definedName>
    <definedName name="cisloobjektu" localSheetId="2">#REF!</definedName>
    <definedName name="cisloobjektu" localSheetId="1">Stavba!$D$3</definedName>
    <definedName name="cisloobjektu">#REF!</definedName>
    <definedName name="CisloRozpoctu" localSheetId="2">'[1]Krycí list'!$C$2</definedName>
    <definedName name="CisloRozpoctu">#REF!</definedName>
    <definedName name="cislostavby" localSheetId="2">'[1]Krycí list'!$A$7</definedName>
    <definedName name="CisloStavby" localSheetId="1">Stavba!$D$2</definedName>
    <definedName name="cislostavby">#REF!</definedName>
    <definedName name="CisloStavebnihoRozpoctu" localSheetId="2">#REF!</definedName>
    <definedName name="CisloStavebnihoRozpoctu" localSheetId="1">Stavba!$D$4</definedName>
    <definedName name="CisloStavebnihoRozpoctu">#REF!</definedName>
    <definedName name="dadresa" localSheetId="2">#REF!</definedName>
    <definedName name="dadresa" localSheetId="1">Stavba!$D$12:$G$12</definedName>
    <definedName name="dadresa">#REF!</definedName>
    <definedName name="DIČ" localSheetId="1">Stavba!$I$12</definedName>
    <definedName name="dmisto" localSheetId="2">#REF!</definedName>
    <definedName name="dmisto" localSheetId="1">Stavba!$E$13:$G$13</definedName>
    <definedName name="dmisto">#REF!</definedName>
    <definedName name="DPHSni" localSheetId="4">#REF!</definedName>
    <definedName name="DPHSni" localSheetId="2">#REF!</definedName>
    <definedName name="DPHSni" localSheetId="1">Stavba!$G$17</definedName>
    <definedName name="DPHSni" localSheetId="15">#REF!</definedName>
    <definedName name="DPHSni" localSheetId="3">#REF!</definedName>
    <definedName name="DPHSni">#REF!</definedName>
    <definedName name="DPHZakl" localSheetId="4">#REF!</definedName>
    <definedName name="DPHZakl" localSheetId="2">#REF!</definedName>
    <definedName name="DPHZakl" localSheetId="1">Stavba!$G$19</definedName>
    <definedName name="DPHZakl" localSheetId="15">#REF!</definedName>
    <definedName name="DPHZakl" localSheetId="3">#REF!</definedName>
    <definedName name="DPHZakl">#REF!</definedName>
    <definedName name="dpsc" localSheetId="1">Stavba!$D$13</definedName>
    <definedName name="IČO" localSheetId="1">Stavba!$I$11</definedName>
    <definedName name="Mena" localSheetId="4">#REF!</definedName>
    <definedName name="Mena" localSheetId="2">#REF!</definedName>
    <definedName name="Mena" localSheetId="1">Stavba!$J$22</definedName>
    <definedName name="Mena" localSheetId="15">#REF!</definedName>
    <definedName name="Mena" localSheetId="3">#REF!</definedName>
    <definedName name="Mena">#REF!</definedName>
    <definedName name="MistoStavby" localSheetId="2">#REF!</definedName>
    <definedName name="MistoStavby" localSheetId="1">Stavba!$D$4</definedName>
    <definedName name="MistoStavby">#REF!</definedName>
    <definedName name="nazevobjektu" localSheetId="2">#REF!</definedName>
    <definedName name="nazevobjektu" localSheetId="1">Stavba!$E$3</definedName>
    <definedName name="nazevobjektu">#REF!</definedName>
    <definedName name="NazevRozpoctu" localSheetId="2">'[1]Krycí list'!$D$2</definedName>
    <definedName name="NazevRozpoctu">#REF!</definedName>
    <definedName name="nazevstavby" localSheetId="2">'[1]Krycí list'!$C$7</definedName>
    <definedName name="NazevStavby" localSheetId="1">Stavba!$E$2</definedName>
    <definedName name="nazevstavby">#REF!</definedName>
    <definedName name="NazevStavebnihoRozpoctu" localSheetId="2">#REF!</definedName>
    <definedName name="NazevStavebnihoRozpoctu" localSheetId="1">Stavba!$E$4</definedName>
    <definedName name="NazevStavebnihoRozpoctu">#REF!</definedName>
    <definedName name="_xlnm.Print_Titles" localSheetId="6">'001 - LDP - Lokální detek...'!$119:$119</definedName>
    <definedName name="_xlnm.Print_Titles" localSheetId="7">'002 - SK - Strukturovaná ...'!$125:$125</definedName>
    <definedName name="_xlnm.Print_Titles" localSheetId="8">'003 - STA - Společná tele...'!$118:$118</definedName>
    <definedName name="_xlnm.Print_Titles" localSheetId="9">'004 - ACS, INT, TÚ - inte...'!$121:$121</definedName>
    <definedName name="_xlnm.Print_Titles" localSheetId="10">'005 - PZTS - Poplachový z...'!$119:$119</definedName>
    <definedName name="_xlnm.Print_Titles" localSheetId="11">'006 - CCTV – kamerový systém'!$119:$119</definedName>
    <definedName name="_xlnm.Print_Titles" localSheetId="12">'007 - AKT - Aktivní prvky...'!$117:$117</definedName>
    <definedName name="_xlnm.Print_Titles" localSheetId="13">'008 - hlavní kabelové trasy'!$117:$117</definedName>
    <definedName name="_xlnm.Print_Titles" localSheetId="14">'009 - ostatní'!$117:$117</definedName>
    <definedName name="_xlnm.Print_Titles" localSheetId="18">SADOVKY!$1:$7</definedName>
    <definedName name="_xlnm.Print_Titles" localSheetId="4">SIL!$1:$2</definedName>
    <definedName name="_xlnm.Print_Titles" localSheetId="5">SLAB!$92:$92</definedName>
    <definedName name="_xlnm.Print_Titles" localSheetId="2">'SO 01 SO 01-H-12-II Pol'!$1:$7</definedName>
    <definedName name="_xlnm.Print_Titles" localSheetId="16">'SO 01 SO 01-V-12 Pol'!$1:$7</definedName>
    <definedName name="_xlnm.Print_Titles" localSheetId="17">'SO 01 SO01-V-21 Pol'!$1:$7</definedName>
    <definedName name="_xlnm.Print_Titles" localSheetId="19">'SO 301 01 Pol'!$1:$7</definedName>
    <definedName name="_xlnm.Print_Titles" localSheetId="20">'SO 301 02 Pol'!$1:$7</definedName>
    <definedName name="_xlnm.Print_Titles" localSheetId="21">'SO 301 03 Pol'!$1:$7</definedName>
    <definedName name="_xlnm.Print_Titles" localSheetId="22">'SO 401  1 Pol'!$1:$7</definedName>
    <definedName name="oadresa" localSheetId="2">#REF!</definedName>
    <definedName name="oadresa" localSheetId="1">Stavba!$D$6</definedName>
    <definedName name="oadresa">#REF!</definedName>
    <definedName name="Objednatel" localSheetId="1">Stavba!$D$5</definedName>
    <definedName name="Objekt" localSheetId="1">Stavba!$B$31</definedName>
    <definedName name="_xlnm.Print_Area" localSheetId="6">'001 - LDP - Lokální detek...'!$C$82:$J$101,'001 - LDP - Lokální detek...'!$C$107:$J$164</definedName>
    <definedName name="_xlnm.Print_Area" localSheetId="7">'002 - SK - Strukturovaná ...'!$C$82:$J$107,'002 - SK - Strukturovaná ...'!$C$113:$J$205</definedName>
    <definedName name="_xlnm.Print_Area" localSheetId="8">'003 - STA - Společná tele...'!$C$82:$J$100,'003 - STA - Společná tele...'!$C$106:$J$166</definedName>
    <definedName name="_xlnm.Print_Area" localSheetId="9">'004 - ACS, INT, TÚ - inte...'!$C$82:$J$103,'004 - ACS, INT, TÚ - inte...'!$C$109:$K$177</definedName>
    <definedName name="_xlnm.Print_Area" localSheetId="10">'005 - PZTS - Poplachový z...'!$C$82:$L$101,'005 - PZTS - Poplachový z...'!$C$107:$J$178</definedName>
    <definedName name="_xlnm.Print_Area" localSheetId="11">'006 - CCTV – kamerový systém'!$C$82:$J$101,'006 - CCTV – kamerový systém'!$C$107:$J$142</definedName>
    <definedName name="_xlnm.Print_Area" localSheetId="12">'007 - AKT - Aktivní prvky...'!$C$82:$J$99,'007 - AKT - Aktivní prvky...'!$C$105:$J$134</definedName>
    <definedName name="_xlnm.Print_Area" localSheetId="13">'008 - hlavní kabelové trasy'!$C$82:$J$99,'008 - hlavní kabelové trasy'!$C$105:$J$141</definedName>
    <definedName name="_xlnm.Print_Area" localSheetId="14">'009 - ostatní'!$C$82:$J$99,'009 - ostatní'!$C$105:$J$135</definedName>
    <definedName name="_xlnm.Print_Area" localSheetId="18">SADOVKY!$A$1:$G$67</definedName>
    <definedName name="_xlnm.Print_Area" localSheetId="4">SIL!$A$1:$E$105</definedName>
    <definedName name="_xlnm.Print_Area" localSheetId="5">SLAB!$D$4:$AO$76,SLAB!$C$82:$AQ$104</definedName>
    <definedName name="_xlnm.Print_Area" localSheetId="2">'SO 01 SO 01-H-12-II Pol'!$A$1:$G$1749</definedName>
    <definedName name="_xlnm.Print_Area" localSheetId="16">'SO 01 SO 01-V-12 Pol'!$A$1:$G$62</definedName>
    <definedName name="_xlnm.Print_Area" localSheetId="17">'SO 01 SO01-V-21 Pol'!$A$1:$G$56</definedName>
    <definedName name="_xlnm.Print_Area" localSheetId="19">'SO 301 01 Pol'!$A$1:$G$95</definedName>
    <definedName name="_xlnm.Print_Area" localSheetId="20">'SO 301 02 Pol'!$A$1:$G$82</definedName>
    <definedName name="_xlnm.Print_Area" localSheetId="21">'SO 301 03 Pol'!$A$1:$G$74</definedName>
    <definedName name="_xlnm.Print_Area" localSheetId="22">'SO 401  1 Pol'!$A$1:$G$50</definedName>
    <definedName name="_xlnm.Print_Area" localSheetId="1">Stavba!$B$1:$J$56</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 localSheetId="2">#REF!</definedName>
    <definedName name="padresa" localSheetId="1">Stavba!$D$9</definedName>
    <definedName name="padresa">#REF!</definedName>
    <definedName name="pdic" localSheetId="2">#REF!</definedName>
    <definedName name="pdic" localSheetId="1">Stavba!$I$9</definedName>
    <definedName name="pdic">#REF!</definedName>
    <definedName name="pico" localSheetId="2">#REF!</definedName>
    <definedName name="pico" localSheetId="1">Stavba!$I$8</definedName>
    <definedName name="pico">#REF!</definedName>
    <definedName name="pmisto" localSheetId="2">#REF!</definedName>
    <definedName name="pmisto" localSheetId="1">Stavba!$E$10</definedName>
    <definedName name="pmisto">#REF!</definedName>
    <definedName name="PocetMJ" localSheetId="4">#REF!</definedName>
    <definedName name="PocetMJ" localSheetId="1">#REF!</definedName>
    <definedName name="PocetMJ" localSheetId="15">#REF!</definedName>
    <definedName name="PocetMJ" localSheetId="3">#REF!</definedName>
    <definedName name="PocetMJ">#REF!</definedName>
    <definedName name="PoptavkaID" localSheetId="2">#REF!</definedName>
    <definedName name="PoptavkaID" localSheetId="1">Stavba!$A$1</definedName>
    <definedName name="PoptavkaID">#REF!</definedName>
    <definedName name="pPSC" localSheetId="2">#REF!</definedName>
    <definedName name="pPSC" localSheetId="1">Stavba!$D$10</definedName>
    <definedName name="pPSC">#REF!</definedName>
    <definedName name="Projektant" localSheetId="2">#REF!</definedName>
    <definedName name="Projektant" localSheetId="1">Stavba!$D$8</definedName>
    <definedName name="Projektant">#REF!</definedName>
    <definedName name="SazbaDPH1" localSheetId="2">'[1]Krycí list'!$C$30</definedName>
    <definedName name="SazbaDPH1" localSheetId="1">Stavba!$E$16</definedName>
    <definedName name="SazbaDPH1">#REF!</definedName>
    <definedName name="SazbaDPH2" localSheetId="2">'[1]Krycí list'!$C$32</definedName>
    <definedName name="SazbaDPH2" localSheetId="1">Stavba!$E$18</definedName>
    <definedName name="SazbaDPH2">#REF!</definedName>
    <definedName name="SloupecCC" localSheetId="4">#REF!</definedName>
    <definedName name="SloupecCC" localSheetId="1">#REF!</definedName>
    <definedName name="SloupecCC" localSheetId="15">#REF!</definedName>
    <definedName name="SloupecCC" localSheetId="3">#REF!</definedName>
    <definedName name="SloupecCC">#REF!</definedName>
    <definedName name="SloupecCisloPol" localSheetId="4">#REF!</definedName>
    <definedName name="SloupecCisloPol" localSheetId="1">#REF!</definedName>
    <definedName name="SloupecCisloPol" localSheetId="15">#REF!</definedName>
    <definedName name="SloupecCisloPol" localSheetId="3">#REF!</definedName>
    <definedName name="SloupecCisloPol">#REF!</definedName>
    <definedName name="SloupecJC" localSheetId="4">#REF!</definedName>
    <definedName name="SloupecJC" localSheetId="15">#REF!</definedName>
    <definedName name="SloupecJC" localSheetId="3">#REF!</definedName>
    <definedName name="SloupecJC">#REF!</definedName>
    <definedName name="SloupecMJ" localSheetId="4">#REF!</definedName>
    <definedName name="SloupecMJ" localSheetId="15">#REF!</definedName>
    <definedName name="SloupecMJ" localSheetId="3">#REF!</definedName>
    <definedName name="SloupecMJ">#REF!</definedName>
    <definedName name="SloupecMnozstvi" localSheetId="4">#REF!</definedName>
    <definedName name="SloupecMnozstvi" localSheetId="15">#REF!</definedName>
    <definedName name="SloupecMnozstvi" localSheetId="3">#REF!</definedName>
    <definedName name="SloupecMnozstvi">#REF!</definedName>
    <definedName name="SloupecNazPol" localSheetId="4">#REF!</definedName>
    <definedName name="SloupecNazPol" localSheetId="15">#REF!</definedName>
    <definedName name="SloupecNazPol" localSheetId="3">#REF!</definedName>
    <definedName name="SloupecNazPol">#REF!</definedName>
    <definedName name="SloupecPC" localSheetId="4">#REF!</definedName>
    <definedName name="SloupecPC" localSheetId="15">#REF!</definedName>
    <definedName name="SloupecPC" localSheetId="3">#REF!</definedName>
    <definedName name="SloupecPC">#REF!</definedName>
    <definedName name="Vypracoval" localSheetId="2">#REF!</definedName>
    <definedName name="Vypracoval" localSheetId="1">Stavba!$D$14</definedName>
    <definedName name="Vypracoval">#REF!</definedName>
    <definedName name="Z_B7E7C763_C459_487D_8ABA_5CFDDFBD5A84_.wvu.Cols" localSheetId="1" hidden="1">Stavba!$A:$A</definedName>
    <definedName name="Z_B7E7C763_C459_487D_8ABA_5CFDDFBD5A84_.wvu.PrintArea" localSheetId="1" hidden="1">Stavba!$B$1:$J$29</definedName>
    <definedName name="ZakladDPHSni" localSheetId="4">#REF!</definedName>
    <definedName name="ZakladDPHSni" localSheetId="2">#REF!</definedName>
    <definedName name="ZakladDPHSni" localSheetId="1">Stavba!$G$16</definedName>
    <definedName name="ZakladDPHSni" localSheetId="15">#REF!</definedName>
    <definedName name="ZakladDPHSni" localSheetId="3">#REF!</definedName>
    <definedName name="ZakladDPHSni">#REF!</definedName>
    <definedName name="ZakladDPHSniVypocet" localSheetId="1">Stavba!$F$43</definedName>
    <definedName name="ZakladDPHZakl" localSheetId="4">#REF!</definedName>
    <definedName name="ZakladDPHZakl" localSheetId="2">#REF!</definedName>
    <definedName name="ZakladDPHZakl" localSheetId="1">Stavba!$G$18</definedName>
    <definedName name="ZakladDPHZakl" localSheetId="15">#REF!</definedName>
    <definedName name="ZakladDPHZakl" localSheetId="3">#REF!</definedName>
    <definedName name="ZakladDPHZakl">#REF!</definedName>
    <definedName name="ZakladDPHZaklVypocet" localSheetId="1">Stavba!$G$43</definedName>
    <definedName name="ZaObjednatele" localSheetId="2">#REF!</definedName>
    <definedName name="ZaObjednatele" localSheetId="1">Stavba!$G$27</definedName>
    <definedName name="ZaObjednatele">#REF!</definedName>
    <definedName name="Zaokrouhleni" localSheetId="2">#REF!</definedName>
    <definedName name="Zaokrouhleni" localSheetId="1">Stavba!$G$20</definedName>
    <definedName name="Zaokrouhleni">#REF!</definedName>
    <definedName name="ZaZhotovitele" localSheetId="2">#REF!</definedName>
    <definedName name="ZaZhotovitele" localSheetId="1">Stavba!$D$27</definedName>
    <definedName name="ZaZhotovitele">#REF!</definedName>
    <definedName name="Zhotovitel" localSheetId="2">#REF!</definedName>
    <definedName name="Zhotovitel" localSheetId="1">Stavba!$D$11:$G$11</definedName>
    <definedName name="Zhotovitel">#REF!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5" l="1"/>
  <c r="F47" i="15"/>
  <c r="G9" i="35" l="1"/>
  <c r="G12" i="35"/>
  <c r="G13" i="35"/>
  <c r="G15" i="35"/>
  <c r="G16" i="35"/>
  <c r="G19" i="35"/>
  <c r="G23" i="35"/>
  <c r="G25" i="35"/>
  <c r="G28" i="35"/>
  <c r="G31" i="35"/>
  <c r="G33" i="35"/>
  <c r="G36" i="35"/>
  <c r="G47" i="35"/>
  <c r="G50" i="35"/>
  <c r="G51" i="35"/>
  <c r="G53" i="35"/>
  <c r="G61" i="35"/>
  <c r="G63" i="35"/>
  <c r="G65" i="35"/>
  <c r="G67" i="35"/>
  <c r="G69" i="35"/>
  <c r="G78" i="35"/>
  <c r="G82" i="35"/>
  <c r="G83" i="35"/>
  <c r="G87" i="35"/>
  <c r="G99" i="35"/>
  <c r="G102" i="35"/>
  <c r="G107" i="35"/>
  <c r="G106" i="35" s="1"/>
  <c r="G110" i="35"/>
  <c r="G112" i="35"/>
  <c r="G133" i="35"/>
  <c r="G164" i="35"/>
  <c r="G169" i="35"/>
  <c r="G172" i="35"/>
  <c r="G175" i="35"/>
  <c r="G178" i="35"/>
  <c r="G181" i="35"/>
  <c r="G184" i="35"/>
  <c r="G187" i="35"/>
  <c r="G190" i="35"/>
  <c r="G197" i="35"/>
  <c r="G202" i="35"/>
  <c r="G205" i="35"/>
  <c r="G213" i="35"/>
  <c r="G215" i="35"/>
  <c r="G219" i="35"/>
  <c r="G222" i="35"/>
  <c r="G229" i="35"/>
  <c r="G248" i="35"/>
  <c r="G252" i="35"/>
  <c r="G254" i="35"/>
  <c r="G256" i="35"/>
  <c r="G258" i="35"/>
  <c r="G259" i="35"/>
  <c r="G261" i="35"/>
  <c r="G278" i="35"/>
  <c r="G291" i="35"/>
  <c r="G302" i="35"/>
  <c r="G346" i="35"/>
  <c r="G390" i="35"/>
  <c r="G392" i="35"/>
  <c r="G397" i="35"/>
  <c r="G401" i="35"/>
  <c r="G409" i="35"/>
  <c r="G412" i="35"/>
  <c r="G415" i="35"/>
  <c r="G416" i="35"/>
  <c r="G417" i="35"/>
  <c r="G418" i="35"/>
  <c r="G420" i="35"/>
  <c r="G421" i="35"/>
  <c r="G426" i="35"/>
  <c r="G445" i="35"/>
  <c r="G446" i="35"/>
  <c r="G448" i="35"/>
  <c r="G456" i="35"/>
  <c r="G458" i="35"/>
  <c r="G460" i="35"/>
  <c r="G461" i="35"/>
  <c r="G462" i="35"/>
  <c r="G463" i="35"/>
  <c r="G466" i="35"/>
  <c r="G469" i="35"/>
  <c r="G472" i="35"/>
  <c r="G473" i="35"/>
  <c r="G475" i="35"/>
  <c r="G477" i="35"/>
  <c r="G481" i="35"/>
  <c r="G491" i="35"/>
  <c r="G501" i="35"/>
  <c r="G502" i="35"/>
  <c r="G505" i="35"/>
  <c r="G507" i="35"/>
  <c r="G509" i="35"/>
  <c r="G510" i="35"/>
  <c r="G512" i="35"/>
  <c r="G515" i="35"/>
  <c r="G527" i="35"/>
  <c r="G553" i="35"/>
  <c r="G557" i="35"/>
  <c r="G558" i="35"/>
  <c r="G559" i="35"/>
  <c r="G560" i="35"/>
  <c r="G562" i="35"/>
  <c r="G581" i="35"/>
  <c r="G583" i="35"/>
  <c r="G585" i="35"/>
  <c r="G587" i="35"/>
  <c r="G628" i="35"/>
  <c r="G631" i="35"/>
  <c r="G632" i="35"/>
  <c r="G648" i="35"/>
  <c r="G650" i="35"/>
  <c r="G652" i="35"/>
  <c r="G653" i="35"/>
  <c r="G655" i="35"/>
  <c r="G657" i="35"/>
  <c r="G659" i="35"/>
  <c r="G661" i="35"/>
  <c r="G664" i="35"/>
  <c r="G686" i="35"/>
  <c r="G703" i="35"/>
  <c r="G705" i="35"/>
  <c r="G706" i="35"/>
  <c r="G702" i="35" s="1"/>
  <c r="G749" i="35"/>
  <c r="G750" i="35"/>
  <c r="G753" i="35"/>
  <c r="G772" i="35"/>
  <c r="G778" i="35"/>
  <c r="G782" i="35"/>
  <c r="G785" i="35"/>
  <c r="G789" i="35"/>
  <c r="G791" i="35"/>
  <c r="G802" i="35"/>
  <c r="G805" i="35"/>
  <c r="G814" i="35"/>
  <c r="G816" i="35"/>
  <c r="G820" i="35"/>
  <c r="G821" i="35"/>
  <c r="G822" i="35"/>
  <c r="G825" i="35"/>
  <c r="G827" i="35"/>
  <c r="G829" i="35"/>
  <c r="G832" i="35"/>
  <c r="G833" i="35"/>
  <c r="G835" i="35"/>
  <c r="G836" i="35"/>
  <c r="G837" i="35"/>
  <c r="G840" i="35"/>
  <c r="G841" i="35"/>
  <c r="G842" i="35"/>
  <c r="G845" i="35"/>
  <c r="G848" i="35"/>
  <c r="G850" i="35"/>
  <c r="G849" i="35" s="1"/>
  <c r="G856" i="35"/>
  <c r="G855" i="35" s="1"/>
  <c r="G858" i="35"/>
  <c r="G861" i="35"/>
  <c r="G865" i="35"/>
  <c r="G866" i="35"/>
  <c r="G867" i="35"/>
  <c r="G890" i="35"/>
  <c r="G891" i="35"/>
  <c r="G899" i="35"/>
  <c r="G907" i="35"/>
  <c r="G915" i="35"/>
  <c r="G917" i="35"/>
  <c r="G922" i="35"/>
  <c r="G923" i="35"/>
  <c r="G925" i="35"/>
  <c r="G927" i="35"/>
  <c r="G929" i="35"/>
  <c r="G972" i="35"/>
  <c r="G984" i="35"/>
  <c r="G986" i="35"/>
  <c r="G987" i="35"/>
  <c r="G1026" i="35"/>
  <c r="G1027" i="35"/>
  <c r="G1042" i="35"/>
  <c r="G1056" i="35"/>
  <c r="G1058" i="35"/>
  <c r="G1060" i="35"/>
  <c r="G1062" i="35"/>
  <c r="G1093" i="35"/>
  <c r="G1095" i="35"/>
  <c r="G1097" i="35"/>
  <c r="G1100" i="35"/>
  <c r="G1105" i="35"/>
  <c r="G1106" i="35"/>
  <c r="G1108" i="35"/>
  <c r="G1109" i="35"/>
  <c r="G1110" i="35"/>
  <c r="G1111" i="35"/>
  <c r="G1112" i="35"/>
  <c r="G1113" i="35"/>
  <c r="G1114" i="35"/>
  <c r="G1115" i="35"/>
  <c r="G1120" i="35"/>
  <c r="G1121" i="35"/>
  <c r="G1123" i="35"/>
  <c r="G1124" i="35"/>
  <c r="G1125" i="35"/>
  <c r="G1127" i="35"/>
  <c r="G1129" i="35"/>
  <c r="G1130" i="35"/>
  <c r="G1131" i="35"/>
  <c r="G1132" i="35"/>
  <c r="G1133" i="35"/>
  <c r="G1134" i="35"/>
  <c r="G1135" i="35"/>
  <c r="G1136" i="35"/>
  <c r="G1137" i="35"/>
  <c r="G1138" i="35"/>
  <c r="G1139" i="35"/>
  <c r="G1140" i="35"/>
  <c r="G1141" i="35"/>
  <c r="G1142" i="35"/>
  <c r="G1143" i="35"/>
  <c r="G1144" i="35"/>
  <c r="G1145" i="35"/>
  <c r="G1146" i="35"/>
  <c r="G1147" i="35"/>
  <c r="G1148" i="35"/>
  <c r="G1149" i="35"/>
  <c r="G1150" i="35"/>
  <c r="G1151" i="35"/>
  <c r="G1152" i="35"/>
  <c r="G1153" i="35"/>
  <c r="G1154" i="35"/>
  <c r="G1155" i="35"/>
  <c r="G1156" i="35"/>
  <c r="G1157" i="35"/>
  <c r="G1158" i="35"/>
  <c r="G1159" i="35"/>
  <c r="G1161" i="35"/>
  <c r="G1162" i="35"/>
  <c r="G1164" i="35"/>
  <c r="G1165" i="35"/>
  <c r="G1166" i="35"/>
  <c r="G1167" i="35"/>
  <c r="G1168" i="35"/>
  <c r="G1169" i="35"/>
  <c r="G1170" i="35"/>
  <c r="G1171" i="35"/>
  <c r="G1172" i="35"/>
  <c r="G1173" i="35"/>
  <c r="G1174" i="35"/>
  <c r="G1175" i="35"/>
  <c r="G1176" i="35"/>
  <c r="G1177" i="35"/>
  <c r="G1178" i="35"/>
  <c r="G1179" i="35"/>
  <c r="G1180" i="35"/>
  <c r="G1181" i="35"/>
  <c r="G1182" i="35"/>
  <c r="G1183" i="35"/>
  <c r="G1184" i="35"/>
  <c r="G1185" i="35"/>
  <c r="G1187" i="35"/>
  <c r="G1188" i="35"/>
  <c r="G1190" i="35"/>
  <c r="G1192" i="35"/>
  <c r="G1194" i="35"/>
  <c r="G1199" i="35"/>
  <c r="G1202" i="35"/>
  <c r="G1203" i="35"/>
  <c r="G1204" i="35"/>
  <c r="G1205" i="35"/>
  <c r="G1208" i="35"/>
  <c r="G1210" i="35"/>
  <c r="G1214" i="35"/>
  <c r="G1216" i="35"/>
  <c r="G1218" i="35"/>
  <c r="G1219" i="35"/>
  <c r="G1226" i="35"/>
  <c r="G1228" i="35"/>
  <c r="G1237" i="35"/>
  <c r="G1245" i="35"/>
  <c r="G1246" i="35"/>
  <c r="G1247" i="35"/>
  <c r="G1253" i="35"/>
  <c r="G1258" i="35"/>
  <c r="G1260" i="35"/>
  <c r="G1261" i="35"/>
  <c r="G1262" i="35"/>
  <c r="G1263" i="35"/>
  <c r="G1264" i="35"/>
  <c r="G1265" i="35"/>
  <c r="G1266" i="35"/>
  <c r="G1267" i="35"/>
  <c r="G1268" i="35"/>
  <c r="G1269" i="35"/>
  <c r="G1276" i="35"/>
  <c r="G1277" i="35"/>
  <c r="G1279" i="35"/>
  <c r="G1278" i="35" s="1"/>
  <c r="G1319" i="35"/>
  <c r="G1322" i="35"/>
  <c r="G1326" i="35"/>
  <c r="G1329" i="35"/>
  <c r="G1330" i="35"/>
  <c r="G1332" i="35"/>
  <c r="G1338" i="35"/>
  <c r="G1345" i="35"/>
  <c r="G1350" i="35"/>
  <c r="G1355" i="35"/>
  <c r="G1357" i="35"/>
  <c r="G1359" i="35"/>
  <c r="G1360" i="35"/>
  <c r="G1362" i="35"/>
  <c r="G1364" i="35"/>
  <c r="G1366" i="35"/>
  <c r="G1367" i="35"/>
  <c r="G1369" i="35"/>
  <c r="G1371" i="35"/>
  <c r="G1372" i="35"/>
  <c r="G1373" i="35"/>
  <c r="G1374" i="35"/>
  <c r="G1376" i="35"/>
  <c r="G1378" i="35"/>
  <c r="G1379" i="35"/>
  <c r="G1380" i="35"/>
  <c r="G1383" i="35"/>
  <c r="G1384" i="35"/>
  <c r="G1385" i="35"/>
  <c r="G1386" i="35"/>
  <c r="G1387" i="35"/>
  <c r="G1388" i="35"/>
  <c r="G1389" i="35"/>
  <c r="G1390" i="35"/>
  <c r="G1405" i="35"/>
  <c r="G1407" i="35"/>
  <c r="G1409" i="35"/>
  <c r="G1410" i="35"/>
  <c r="G1412" i="35"/>
  <c r="G1413" i="35"/>
  <c r="G1415" i="35"/>
  <c r="G1417" i="35"/>
  <c r="G1419" i="35"/>
  <c r="G1422" i="35"/>
  <c r="G1433" i="35"/>
  <c r="G1435" i="35"/>
  <c r="G1439" i="35"/>
  <c r="G1442" i="35"/>
  <c r="G1445" i="35"/>
  <c r="G1447" i="35"/>
  <c r="G1449" i="35"/>
  <c r="G1452" i="35"/>
  <c r="G1453" i="35"/>
  <c r="G1454" i="35"/>
  <c r="G1455" i="35"/>
  <c r="G1456" i="35"/>
  <c r="G1457" i="35"/>
  <c r="G1458" i="35"/>
  <c r="G1459" i="35"/>
  <c r="G1460" i="35"/>
  <c r="G1461" i="35"/>
  <c r="G1462" i="35"/>
  <c r="G1463" i="35"/>
  <c r="G1464" i="35"/>
  <c r="G1466" i="35"/>
  <c r="G1467" i="35"/>
  <c r="G1468" i="35"/>
  <c r="G1469" i="35"/>
  <c r="G1470" i="35"/>
  <c r="G1471" i="35"/>
  <c r="G1472" i="35"/>
  <c r="G1473" i="35"/>
  <c r="G1474" i="35"/>
  <c r="G1475" i="35"/>
  <c r="G1476" i="35"/>
  <c r="G1477" i="35"/>
  <c r="G1478" i="35"/>
  <c r="G1479" i="35"/>
  <c r="G1482" i="35"/>
  <c r="G1483" i="35"/>
  <c r="G1484" i="35"/>
  <c r="G1485" i="35"/>
  <c r="G1486" i="35"/>
  <c r="G1487" i="35"/>
  <c r="G1489" i="35"/>
  <c r="G1502" i="35"/>
  <c r="G1508" i="35"/>
  <c r="G1510" i="35"/>
  <c r="G1512" i="35"/>
  <c r="G1516" i="35"/>
  <c r="G1518" i="35"/>
  <c r="G1519" i="35"/>
  <c r="G1520" i="35"/>
  <c r="G1522" i="35"/>
  <c r="G1524" i="35"/>
  <c r="G1526" i="35"/>
  <c r="G1528" i="35"/>
  <c r="G1529" i="35"/>
  <c r="G1531" i="35"/>
  <c r="G1563" i="35"/>
  <c r="G1565" i="35"/>
  <c r="G1567" i="35"/>
  <c r="G1569" i="35"/>
  <c r="G1570" i="35"/>
  <c r="G1591" i="35"/>
  <c r="G1594" i="35"/>
  <c r="G1608" i="35"/>
  <c r="G1610" i="35"/>
  <c r="G1618" i="35"/>
  <c r="G1620" i="35"/>
  <c r="G1636" i="35"/>
  <c r="G1637" i="35"/>
  <c r="G1653" i="35"/>
  <c r="G1654" i="35"/>
  <c r="G1655" i="35"/>
  <c r="G1656" i="35"/>
  <c r="G1657" i="35"/>
  <c r="G1659" i="35"/>
  <c r="G1661" i="35"/>
  <c r="G1663" i="35"/>
  <c r="G1664" i="35"/>
  <c r="G1665" i="35"/>
  <c r="G1666" i="35"/>
  <c r="G1668" i="35"/>
  <c r="G1686" i="35"/>
  <c r="G1687" i="35"/>
  <c r="G1688" i="35"/>
  <c r="G1690" i="35"/>
  <c r="G1691" i="35"/>
  <c r="G1692" i="35"/>
  <c r="G1694" i="35"/>
  <c r="G1703" i="35"/>
  <c r="G1706" i="35"/>
  <c r="G1711" i="35"/>
  <c r="G1714" i="35"/>
  <c r="G1713" i="35" s="1"/>
  <c r="G1737" i="35"/>
  <c r="G1739" i="35"/>
  <c r="G1740" i="35"/>
  <c r="G1741" i="35"/>
  <c r="G1743" i="35"/>
  <c r="G1744" i="35"/>
  <c r="G1745" i="35"/>
  <c r="M1748" i="35"/>
  <c r="N1748" i="35"/>
  <c r="G9" i="33"/>
  <c r="G10" i="33"/>
  <c r="G11" i="33"/>
  <c r="G14" i="33"/>
  <c r="G17" i="33"/>
  <c r="G19" i="33"/>
  <c r="G20" i="33"/>
  <c r="G21" i="33"/>
  <c r="G22" i="33"/>
  <c r="G23" i="33"/>
  <c r="G24" i="33"/>
  <c r="G26" i="33"/>
  <c r="G27" i="33"/>
  <c r="G28" i="33"/>
  <c r="G31" i="33"/>
  <c r="G34" i="33"/>
  <c r="G36" i="33"/>
  <c r="G39" i="33"/>
  <c r="G40" i="33"/>
  <c r="G42" i="33"/>
  <c r="G45" i="33"/>
  <c r="G47" i="33"/>
  <c r="G51" i="33"/>
  <c r="G53" i="33"/>
  <c r="G54" i="33"/>
  <c r="G55" i="33"/>
  <c r="G57" i="33"/>
  <c r="G59" i="33"/>
  <c r="G61" i="33"/>
  <c r="G64" i="33"/>
  <c r="G63" i="33" s="1"/>
  <c r="M66" i="33"/>
  <c r="N66" i="33"/>
  <c r="G9" i="32"/>
  <c r="G10" i="32"/>
  <c r="G11" i="32"/>
  <c r="G12" i="32"/>
  <c r="G13" i="32"/>
  <c r="G14" i="32"/>
  <c r="G15" i="32"/>
  <c r="G16" i="32"/>
  <c r="G17" i="32"/>
  <c r="G18" i="32"/>
  <c r="G19" i="32"/>
  <c r="G20" i="32"/>
  <c r="G21" i="32"/>
  <c r="G22" i="32"/>
  <c r="G23" i="32"/>
  <c r="G24" i="32"/>
  <c r="G25" i="32"/>
  <c r="G27" i="32"/>
  <c r="G28" i="32"/>
  <c r="G30" i="32"/>
  <c r="G31" i="32"/>
  <c r="G32" i="32"/>
  <c r="G33" i="32"/>
  <c r="G34" i="32"/>
  <c r="G35" i="32"/>
  <c r="G36" i="32"/>
  <c r="G37" i="32"/>
  <c r="G38" i="32"/>
  <c r="G39" i="32"/>
  <c r="G41" i="32"/>
  <c r="G42" i="32"/>
  <c r="G43" i="32"/>
  <c r="G45" i="32"/>
  <c r="G44" i="32"/>
  <c r="G47" i="32"/>
  <c r="G46" i="32" s="1"/>
  <c r="M49" i="32"/>
  <c r="N49" i="32"/>
  <c r="G9" i="31"/>
  <c r="G8" i="31" s="1"/>
  <c r="G13" i="31"/>
  <c r="G16" i="31"/>
  <c r="G20" i="31"/>
  <c r="G23" i="31"/>
  <c r="G26" i="31"/>
  <c r="G30" i="31"/>
  <c r="G33" i="31"/>
  <c r="G37" i="31"/>
  <c r="G36" i="31" s="1"/>
  <c r="G41" i="31"/>
  <c r="G40" i="31" s="1"/>
  <c r="G45" i="31"/>
  <c r="G44" i="31"/>
  <c r="G49" i="31"/>
  <c r="G52" i="31"/>
  <c r="G56" i="31"/>
  <c r="G59" i="31"/>
  <c r="G62" i="31"/>
  <c r="G65" i="31"/>
  <c r="G66" i="31"/>
  <c r="G69" i="31"/>
  <c r="M73" i="31"/>
  <c r="N73" i="31"/>
  <c r="G9" i="30"/>
  <c r="G12" i="30"/>
  <c r="G15" i="30"/>
  <c r="G19" i="30"/>
  <c r="G18" i="30" s="1"/>
  <c r="G23" i="30"/>
  <c r="G26" i="30"/>
  <c r="G22" i="30" s="1"/>
  <c r="G30" i="30"/>
  <c r="G33" i="30"/>
  <c r="G36" i="30"/>
  <c r="G40" i="30"/>
  <c r="G43" i="30"/>
  <c r="G47" i="30"/>
  <c r="G46" i="30" s="1"/>
  <c r="G51" i="30"/>
  <c r="G50" i="30" s="1"/>
  <c r="G55" i="30"/>
  <c r="G56" i="30"/>
  <c r="G59" i="30"/>
  <c r="G63" i="30"/>
  <c r="G66" i="30"/>
  <c r="G69" i="30"/>
  <c r="G72" i="30"/>
  <c r="G75" i="30"/>
  <c r="G79" i="30"/>
  <c r="G78" i="30" s="1"/>
  <c r="M81" i="30"/>
  <c r="N81" i="30"/>
  <c r="G9" i="29"/>
  <c r="G12" i="29"/>
  <c r="G15" i="29"/>
  <c r="G19" i="29"/>
  <c r="G22" i="29"/>
  <c r="G26" i="29"/>
  <c r="G29" i="29"/>
  <c r="G33" i="29"/>
  <c r="G36" i="29"/>
  <c r="G39" i="29"/>
  <c r="G43" i="29"/>
  <c r="G46" i="29"/>
  <c r="G50" i="29"/>
  <c r="G49" i="29"/>
  <c r="G54" i="29"/>
  <c r="G53" i="29"/>
  <c r="G58" i="29"/>
  <c r="G57" i="29" s="1"/>
  <c r="G62" i="29"/>
  <c r="G63" i="29"/>
  <c r="G61" i="29" s="1"/>
  <c r="G67" i="29"/>
  <c r="G70" i="29"/>
  <c r="G73" i="29"/>
  <c r="G76" i="29"/>
  <c r="G79" i="29"/>
  <c r="G80" i="29"/>
  <c r="G83" i="29"/>
  <c r="G84" i="29"/>
  <c r="G87" i="29"/>
  <c r="G88" i="29"/>
  <c r="G92" i="29"/>
  <c r="G91" i="29" s="1"/>
  <c r="M94" i="29"/>
  <c r="N94" i="29"/>
  <c r="IQ7" i="28"/>
  <c r="H7" i="28" s="1"/>
  <c r="IR7" i="28"/>
  <c r="I7" i="28" s="1"/>
  <c r="IQ8" i="28"/>
  <c r="H8" i="28" s="1"/>
  <c r="IR8" i="28"/>
  <c r="I8" i="28" s="1"/>
  <c r="IQ9" i="28"/>
  <c r="H9" i="28" s="1"/>
  <c r="IR9" i="28"/>
  <c r="I9" i="28" s="1"/>
  <c r="IQ10" i="28"/>
  <c r="H10" i="28" s="1"/>
  <c r="IR10" i="28"/>
  <c r="I10" i="28"/>
  <c r="IQ11" i="28"/>
  <c r="IR11" i="28"/>
  <c r="I11" i="28" s="1"/>
  <c r="IQ12" i="28"/>
  <c r="H12" i="28" s="1"/>
  <c r="IR12" i="28"/>
  <c r="I12" i="28" s="1"/>
  <c r="IQ13" i="28"/>
  <c r="H13" i="28" s="1"/>
  <c r="IR13" i="28"/>
  <c r="I13" i="28"/>
  <c r="IQ14" i="28"/>
  <c r="H14" i="28" s="1"/>
  <c r="IR14" i="28"/>
  <c r="I14" i="28" s="1"/>
  <c r="IQ15" i="28"/>
  <c r="H15" i="28"/>
  <c r="IR15" i="28"/>
  <c r="I15" i="28" s="1"/>
  <c r="IQ16" i="28"/>
  <c r="H16" i="28" s="1"/>
  <c r="IR16" i="28"/>
  <c r="I16" i="28" s="1"/>
  <c r="IQ17" i="28"/>
  <c r="H17" i="28" s="1"/>
  <c r="IR17" i="28"/>
  <c r="I17" i="28" s="1"/>
  <c r="IQ18" i="28"/>
  <c r="H18" i="28" s="1"/>
  <c r="IR18" i="28"/>
  <c r="I18" i="28" s="1"/>
  <c r="IQ19" i="28"/>
  <c r="H19" i="28" s="1"/>
  <c r="IR19" i="28"/>
  <c r="I19" i="28" s="1"/>
  <c r="IQ20" i="28"/>
  <c r="H20" i="28" s="1"/>
  <c r="IR20" i="28"/>
  <c r="I20" i="28" s="1"/>
  <c r="IQ21" i="28"/>
  <c r="H21" i="28" s="1"/>
  <c r="IR21" i="28"/>
  <c r="I21" i="28" s="1"/>
  <c r="IQ22" i="28"/>
  <c r="H22" i="28" s="1"/>
  <c r="IR22" i="28"/>
  <c r="IQ23" i="28"/>
  <c r="H23" i="28" s="1"/>
  <c r="IR23" i="28"/>
  <c r="I23" i="28" s="1"/>
  <c r="IQ25" i="28"/>
  <c r="H25" i="28" s="1"/>
  <c r="IR25" i="28"/>
  <c r="I25" i="28" s="1"/>
  <c r="IQ26" i="28"/>
  <c r="H26" i="28"/>
  <c r="IR26" i="28"/>
  <c r="I26" i="28" s="1"/>
  <c r="IQ28" i="28"/>
  <c r="H28" i="28"/>
  <c r="IR28" i="28"/>
  <c r="I28" i="28" s="1"/>
  <c r="IQ29" i="28"/>
  <c r="IR29" i="28"/>
  <c r="I29" i="28" s="1"/>
  <c r="IQ30" i="28"/>
  <c r="H30" i="28" s="1"/>
  <c r="IR30" i="28"/>
  <c r="I30" i="28" s="1"/>
  <c r="IQ31" i="28"/>
  <c r="H31" i="28" s="1"/>
  <c r="IR31" i="28"/>
  <c r="I31" i="28" s="1"/>
  <c r="IQ32" i="28"/>
  <c r="J32" i="28" s="1"/>
  <c r="H32" i="28"/>
  <c r="IR32" i="28"/>
  <c r="I32" i="28"/>
  <c r="IQ33" i="28"/>
  <c r="H33" i="28" s="1"/>
  <c r="IR33" i="28"/>
  <c r="I33" i="28"/>
  <c r="IQ34" i="28"/>
  <c r="H34" i="28" s="1"/>
  <c r="IR34" i="28"/>
  <c r="I34" i="28" s="1"/>
  <c r="IQ35" i="28"/>
  <c r="H35" i="28" s="1"/>
  <c r="IR35" i="28"/>
  <c r="I35" i="28" s="1"/>
  <c r="IQ36" i="28"/>
  <c r="H36" i="28" s="1"/>
  <c r="IR36" i="28"/>
  <c r="I36" i="28" s="1"/>
  <c r="IQ37" i="28"/>
  <c r="H37" i="28" s="1"/>
  <c r="IR37" i="28"/>
  <c r="I37" i="28"/>
  <c r="IQ38" i="28"/>
  <c r="H38" i="28" s="1"/>
  <c r="IR38" i="28"/>
  <c r="I38" i="28" s="1"/>
  <c r="IQ39" i="28"/>
  <c r="H39" i="28" s="1"/>
  <c r="IR39" i="28"/>
  <c r="I39" i="28" s="1"/>
  <c r="IQ41" i="28"/>
  <c r="H41" i="28" s="1"/>
  <c r="IR41" i="28"/>
  <c r="I41" i="28" s="1"/>
  <c r="IQ42" i="28"/>
  <c r="H42" i="28" s="1"/>
  <c r="IR42" i="28"/>
  <c r="I42" i="28" s="1"/>
  <c r="IQ43" i="28"/>
  <c r="H43" i="28" s="1"/>
  <c r="IR43" i="28"/>
  <c r="I43" i="28" s="1"/>
  <c r="IQ45" i="28"/>
  <c r="H45" i="28" s="1"/>
  <c r="IR45" i="28"/>
  <c r="I45" i="28" s="1"/>
  <c r="IQ46" i="28"/>
  <c r="H46" i="28" s="1"/>
  <c r="IR46" i="28"/>
  <c r="I46" i="28" s="1"/>
  <c r="IQ47" i="28"/>
  <c r="H47" i="28" s="1"/>
  <c r="IR47" i="28"/>
  <c r="I47" i="28" s="1"/>
  <c r="IQ50" i="28"/>
  <c r="H50" i="28" s="1"/>
  <c r="H49" i="28" s="1"/>
  <c r="IR50" i="28"/>
  <c r="I50" i="28" s="1"/>
  <c r="I49" i="28" s="1"/>
  <c r="IQ52" i="28"/>
  <c r="H52" i="28" s="1"/>
  <c r="H51" i="28" s="1"/>
  <c r="IR52" i="28"/>
  <c r="I52" i="28" s="1"/>
  <c r="I51" i="28" s="1"/>
  <c r="E7" i="27"/>
  <c r="E85" i="27" s="1"/>
  <c r="J12" i="27"/>
  <c r="J14" i="27"/>
  <c r="E15" i="27"/>
  <c r="F91" i="27" s="1"/>
  <c r="J15" i="27"/>
  <c r="J17" i="27"/>
  <c r="E18" i="27"/>
  <c r="F92" i="27" s="1"/>
  <c r="J18" i="27"/>
  <c r="J20" i="27"/>
  <c r="E21" i="27"/>
  <c r="J114" i="27" s="1"/>
  <c r="J21" i="27"/>
  <c r="J23" i="27"/>
  <c r="E24" i="27"/>
  <c r="J92" i="27" s="1"/>
  <c r="J24" i="27"/>
  <c r="J35" i="27"/>
  <c r="J36" i="27"/>
  <c r="J37" i="27"/>
  <c r="E87" i="27"/>
  <c r="F89" i="27"/>
  <c r="E108" i="27"/>
  <c r="E110" i="27"/>
  <c r="F112" i="27"/>
  <c r="J120" i="27"/>
  <c r="AS120" i="27"/>
  <c r="AT120" i="27"/>
  <c r="F34" i="27" s="1"/>
  <c r="BA103" i="18" s="1"/>
  <c r="AU120" i="27"/>
  <c r="F35" i="27" s="1"/>
  <c r="BB103" i="18" s="1"/>
  <c r="AV120" i="27"/>
  <c r="F36" i="27" s="1"/>
  <c r="BC103" i="18" s="1"/>
  <c r="AW120" i="27"/>
  <c r="F37" i="27" s="1"/>
  <c r="BD103" i="18" s="1"/>
  <c r="AY120" i="27"/>
  <c r="J121" i="27"/>
  <c r="AS121" i="27"/>
  <c r="AT121" i="27"/>
  <c r="AU121" i="27"/>
  <c r="AV121" i="27"/>
  <c r="AW121" i="27"/>
  <c r="AY121" i="27"/>
  <c r="J122" i="27"/>
  <c r="AS122" i="27"/>
  <c r="AT122" i="27"/>
  <c r="AU122" i="27"/>
  <c r="AV122" i="27"/>
  <c r="AW122" i="27"/>
  <c r="AY122" i="27"/>
  <c r="J123" i="27"/>
  <c r="AS123" i="27"/>
  <c r="AT123" i="27"/>
  <c r="AU123" i="27"/>
  <c r="AV123" i="27"/>
  <c r="AW123" i="27"/>
  <c r="AY123" i="27"/>
  <c r="J124" i="27"/>
  <c r="AS124" i="27"/>
  <c r="AT124" i="27"/>
  <c r="AU124" i="27"/>
  <c r="AV124" i="27"/>
  <c r="AW124" i="27"/>
  <c r="AY124" i="27"/>
  <c r="J125" i="27"/>
  <c r="AS125" i="27"/>
  <c r="AT125" i="27"/>
  <c r="AU125" i="27"/>
  <c r="AV125" i="27"/>
  <c r="AW125" i="27"/>
  <c r="AY125" i="27"/>
  <c r="J126" i="27"/>
  <c r="AS126" i="27"/>
  <c r="AT126" i="27"/>
  <c r="AU126" i="27"/>
  <c r="AV126" i="27"/>
  <c r="AW126" i="27"/>
  <c r="AY126" i="27"/>
  <c r="J127" i="27"/>
  <c r="AS127" i="27"/>
  <c r="AT127" i="27"/>
  <c r="AU127" i="27"/>
  <c r="AV127" i="27"/>
  <c r="AW127" i="27"/>
  <c r="AY127" i="27"/>
  <c r="J128" i="27"/>
  <c r="AS128" i="27"/>
  <c r="AT128" i="27"/>
  <c r="AU128" i="27"/>
  <c r="AV128" i="27"/>
  <c r="AW128" i="27"/>
  <c r="AY128" i="27"/>
  <c r="J129" i="27"/>
  <c r="AS129" i="27"/>
  <c r="AT129" i="27"/>
  <c r="AU129" i="27"/>
  <c r="AV129" i="27"/>
  <c r="AW129" i="27"/>
  <c r="AY129" i="27"/>
  <c r="J130" i="27"/>
  <c r="AS130" i="27"/>
  <c r="AT130" i="27"/>
  <c r="AU130" i="27"/>
  <c r="AV130" i="27"/>
  <c r="AW130" i="27"/>
  <c r="AY130" i="27"/>
  <c r="J131" i="27"/>
  <c r="AS131" i="27"/>
  <c r="AT131" i="27"/>
  <c r="AU131" i="27"/>
  <c r="AV131" i="27"/>
  <c r="AW131" i="27"/>
  <c r="AY131" i="27"/>
  <c r="J133" i="27"/>
  <c r="AS133" i="27"/>
  <c r="AT133" i="27"/>
  <c r="AU133" i="27"/>
  <c r="AV133" i="27"/>
  <c r="AW133" i="27"/>
  <c r="AY133" i="27"/>
  <c r="J134" i="27"/>
  <c r="AS134" i="27"/>
  <c r="AT134" i="27"/>
  <c r="AU134" i="27"/>
  <c r="AV134" i="27"/>
  <c r="AW134" i="27"/>
  <c r="AY134" i="27"/>
  <c r="J135" i="27"/>
  <c r="AS135" i="27"/>
  <c r="AT135" i="27"/>
  <c r="AU135" i="27"/>
  <c r="AV135" i="27"/>
  <c r="AW135" i="27"/>
  <c r="AY135" i="27"/>
  <c r="E7" i="26"/>
  <c r="E108" i="26" s="1"/>
  <c r="J12" i="26"/>
  <c r="J14" i="26"/>
  <c r="E15" i="26"/>
  <c r="F114" i="26" s="1"/>
  <c r="J15" i="26"/>
  <c r="J17" i="26"/>
  <c r="E18" i="26"/>
  <c r="F115" i="26"/>
  <c r="J18" i="26"/>
  <c r="J20" i="26"/>
  <c r="E21" i="26"/>
  <c r="J114" i="26" s="1"/>
  <c r="J21" i="26"/>
  <c r="J23" i="26"/>
  <c r="E24" i="26"/>
  <c r="J115" i="26" s="1"/>
  <c r="J24" i="26"/>
  <c r="J35" i="26"/>
  <c r="AX102" i="18" s="1"/>
  <c r="J36" i="26"/>
  <c r="AY102" i="18" s="1"/>
  <c r="J37" i="26"/>
  <c r="E85" i="26"/>
  <c r="E87" i="26"/>
  <c r="F89" i="26"/>
  <c r="F92" i="26"/>
  <c r="E110" i="26"/>
  <c r="F112" i="26"/>
  <c r="AU102" i="18"/>
  <c r="J120" i="26"/>
  <c r="AS120" i="26"/>
  <c r="F33" i="26" s="1"/>
  <c r="AZ102" i="18" s="1"/>
  <c r="AT120" i="26"/>
  <c r="F34" i="26" s="1"/>
  <c r="BA102" i="18" s="1"/>
  <c r="AU120" i="26"/>
  <c r="F35" i="26" s="1"/>
  <c r="BB102" i="18" s="1"/>
  <c r="AV120" i="26"/>
  <c r="F36" i="26" s="1"/>
  <c r="BC102" i="18" s="1"/>
  <c r="AW120" i="26"/>
  <c r="F37" i="26"/>
  <c r="BD102" i="18" s="1"/>
  <c r="AY120" i="26"/>
  <c r="J121" i="26"/>
  <c r="AS121" i="26"/>
  <c r="AT121" i="26"/>
  <c r="AU121" i="26"/>
  <c r="AV121" i="26"/>
  <c r="AW121" i="26"/>
  <c r="AY121" i="26"/>
  <c r="J122" i="26"/>
  <c r="AS122" i="26"/>
  <c r="AT122" i="26"/>
  <c r="AU122" i="26"/>
  <c r="AV122" i="26"/>
  <c r="AW122" i="26"/>
  <c r="AY122" i="26"/>
  <c r="J123" i="26"/>
  <c r="AS123" i="26"/>
  <c r="AT123" i="26"/>
  <c r="AU123" i="26"/>
  <c r="AV123" i="26"/>
  <c r="AW123" i="26"/>
  <c r="AY123" i="26"/>
  <c r="J124" i="26"/>
  <c r="AS124" i="26"/>
  <c r="AT124" i="26"/>
  <c r="AU124" i="26"/>
  <c r="AV124" i="26"/>
  <c r="AW124" i="26"/>
  <c r="AY124" i="26"/>
  <c r="J125" i="26"/>
  <c r="AS125" i="26"/>
  <c r="AT125" i="26"/>
  <c r="AU125" i="26"/>
  <c r="AV125" i="26"/>
  <c r="AW125" i="26"/>
  <c r="AY125" i="26"/>
  <c r="J126" i="26"/>
  <c r="AS126" i="26"/>
  <c r="AT126" i="26"/>
  <c r="AU126" i="26"/>
  <c r="AV126" i="26"/>
  <c r="AW126" i="26"/>
  <c r="AY126" i="26"/>
  <c r="J127" i="26"/>
  <c r="AS127" i="26"/>
  <c r="AT127" i="26"/>
  <c r="AU127" i="26"/>
  <c r="AV127" i="26"/>
  <c r="AW127" i="26"/>
  <c r="AY127" i="26"/>
  <c r="J129" i="26"/>
  <c r="AS129" i="26"/>
  <c r="AT129" i="26"/>
  <c r="AU129" i="26"/>
  <c r="AV129" i="26"/>
  <c r="AW129" i="26"/>
  <c r="AY129" i="26"/>
  <c r="J130" i="26"/>
  <c r="AS130" i="26"/>
  <c r="AT130" i="26"/>
  <c r="AU130" i="26"/>
  <c r="AV130" i="26"/>
  <c r="AW130" i="26"/>
  <c r="AY130" i="26"/>
  <c r="J131" i="26"/>
  <c r="AS131" i="26"/>
  <c r="AT131" i="26"/>
  <c r="AU131" i="26"/>
  <c r="AV131" i="26"/>
  <c r="AW131" i="26"/>
  <c r="AY131" i="26"/>
  <c r="J132" i="26"/>
  <c r="AS132" i="26"/>
  <c r="AT132" i="26"/>
  <c r="AU132" i="26"/>
  <c r="AV132" i="26"/>
  <c r="AW132" i="26"/>
  <c r="AY132" i="26"/>
  <c r="J133" i="26"/>
  <c r="AS133" i="26"/>
  <c r="AT133" i="26"/>
  <c r="AU133" i="26"/>
  <c r="AV133" i="26"/>
  <c r="AW133" i="26"/>
  <c r="AY133" i="26"/>
  <c r="J134" i="26"/>
  <c r="AS134" i="26"/>
  <c r="AT134" i="26"/>
  <c r="AU134" i="26"/>
  <c r="AV134" i="26"/>
  <c r="AW134" i="26"/>
  <c r="AY134" i="26"/>
  <c r="J135" i="26"/>
  <c r="AS135" i="26"/>
  <c r="AT135" i="26"/>
  <c r="AU135" i="26"/>
  <c r="AV135" i="26"/>
  <c r="AW135" i="26"/>
  <c r="AY135" i="26"/>
  <c r="J136" i="26"/>
  <c r="AS136" i="26"/>
  <c r="AT136" i="26"/>
  <c r="AU136" i="26"/>
  <c r="AV136" i="26"/>
  <c r="AW136" i="26"/>
  <c r="AY136" i="26"/>
  <c r="J137" i="26"/>
  <c r="AS137" i="26"/>
  <c r="AT137" i="26"/>
  <c r="AU137" i="26"/>
  <c r="AV137" i="26"/>
  <c r="AW137" i="26"/>
  <c r="AY137" i="26"/>
  <c r="J138" i="26"/>
  <c r="AS138" i="26"/>
  <c r="AT138" i="26"/>
  <c r="AU138" i="26"/>
  <c r="AV138" i="26"/>
  <c r="AW138" i="26"/>
  <c r="AY138" i="26"/>
  <c r="J139" i="26"/>
  <c r="AS139" i="26"/>
  <c r="AT139" i="26"/>
  <c r="AU139" i="26"/>
  <c r="AV139" i="26"/>
  <c r="AW139" i="26"/>
  <c r="AY139" i="26"/>
  <c r="J140" i="26"/>
  <c r="AS140" i="26"/>
  <c r="AT140" i="26"/>
  <c r="AU140" i="26"/>
  <c r="AV140" i="26"/>
  <c r="AW140" i="26"/>
  <c r="AY140" i="26"/>
  <c r="J141" i="26"/>
  <c r="AS141" i="26"/>
  <c r="AT141" i="26"/>
  <c r="AU141" i="26"/>
  <c r="AV141" i="26"/>
  <c r="AW141" i="26"/>
  <c r="AY141" i="26"/>
  <c r="E7" i="25"/>
  <c r="E85" i="25" s="1"/>
  <c r="J12" i="25"/>
  <c r="J14" i="25"/>
  <c r="E15" i="25"/>
  <c r="F114" i="25" s="1"/>
  <c r="J15" i="25"/>
  <c r="J17" i="25"/>
  <c r="E18" i="25"/>
  <c r="F92" i="25"/>
  <c r="J18" i="25"/>
  <c r="J20" i="25"/>
  <c r="E21" i="25"/>
  <c r="J114" i="25"/>
  <c r="J21" i="25"/>
  <c r="J23" i="25"/>
  <c r="E24" i="25"/>
  <c r="J92" i="25" s="1"/>
  <c r="J24" i="25"/>
  <c r="J35" i="25"/>
  <c r="AX101" i="18" s="1"/>
  <c r="J36" i="25"/>
  <c r="AY101" i="18" s="1"/>
  <c r="J37" i="25"/>
  <c r="E87" i="25"/>
  <c r="F89" i="25"/>
  <c r="F91" i="25"/>
  <c r="E110" i="25"/>
  <c r="F112" i="25"/>
  <c r="J120" i="25"/>
  <c r="AS120" i="25"/>
  <c r="J33" i="25" s="1"/>
  <c r="AV101" i="18" s="1"/>
  <c r="AT101" i="18" s="1"/>
  <c r="AU101" i="18"/>
  <c r="AT120" i="25"/>
  <c r="F34" i="25" s="1"/>
  <c r="BA101" i="18" s="1"/>
  <c r="AU120" i="25"/>
  <c r="F35" i="25" s="1"/>
  <c r="BB101" i="18" s="1"/>
  <c r="AV120" i="25"/>
  <c r="F36" i="25" s="1"/>
  <c r="BC101" i="18" s="1"/>
  <c r="AW120" i="25"/>
  <c r="F37" i="25" s="1"/>
  <c r="BD101" i="18" s="1"/>
  <c r="AY120" i="25"/>
  <c r="J121" i="25"/>
  <c r="AS121" i="25"/>
  <c r="AT121" i="25"/>
  <c r="AU121" i="25"/>
  <c r="AV121" i="25"/>
  <c r="AW121" i="25"/>
  <c r="AY121" i="25"/>
  <c r="J122" i="25"/>
  <c r="AS122" i="25"/>
  <c r="AT122" i="25"/>
  <c r="AU122" i="25"/>
  <c r="AV122" i="25"/>
  <c r="AW122" i="25"/>
  <c r="AY122" i="25"/>
  <c r="J123" i="25"/>
  <c r="AS123" i="25"/>
  <c r="AT123" i="25"/>
  <c r="AU123" i="25"/>
  <c r="AV123" i="25"/>
  <c r="AW123" i="25"/>
  <c r="AY123" i="25"/>
  <c r="J124" i="25"/>
  <c r="AS124" i="25"/>
  <c r="AT124" i="25"/>
  <c r="AU124" i="25"/>
  <c r="AV124" i="25"/>
  <c r="AW124" i="25"/>
  <c r="AY124" i="25"/>
  <c r="J125" i="25"/>
  <c r="AS125" i="25"/>
  <c r="AT125" i="25"/>
  <c r="AU125" i="25"/>
  <c r="AV125" i="25"/>
  <c r="AW125" i="25"/>
  <c r="AY125" i="25"/>
  <c r="J126" i="25"/>
  <c r="AS126" i="25"/>
  <c r="AT126" i="25"/>
  <c r="AU126" i="25"/>
  <c r="AV126" i="25"/>
  <c r="AW126" i="25"/>
  <c r="AY126" i="25"/>
  <c r="J127" i="25"/>
  <c r="AS127" i="25"/>
  <c r="AT127" i="25"/>
  <c r="AU127" i="25"/>
  <c r="AV127" i="25"/>
  <c r="AW127" i="25"/>
  <c r="AY127" i="25"/>
  <c r="J129" i="25"/>
  <c r="AS129" i="25"/>
  <c r="AT129" i="25"/>
  <c r="AU129" i="25"/>
  <c r="AV129" i="25"/>
  <c r="AW129" i="25"/>
  <c r="AY129" i="25"/>
  <c r="J130" i="25"/>
  <c r="AS130" i="25"/>
  <c r="AT130" i="25"/>
  <c r="AU130" i="25"/>
  <c r="AV130" i="25"/>
  <c r="AW130" i="25"/>
  <c r="AY130" i="25"/>
  <c r="J131" i="25"/>
  <c r="AS131" i="25"/>
  <c r="AT131" i="25"/>
  <c r="AU131" i="25"/>
  <c r="AV131" i="25"/>
  <c r="AW131" i="25"/>
  <c r="AY131" i="25"/>
  <c r="J132" i="25"/>
  <c r="AS132" i="25"/>
  <c r="AT132" i="25"/>
  <c r="AU132" i="25"/>
  <c r="AV132" i="25"/>
  <c r="AW132" i="25"/>
  <c r="AY132" i="25"/>
  <c r="J133" i="25"/>
  <c r="AS133" i="25"/>
  <c r="AT133" i="25"/>
  <c r="AU133" i="25"/>
  <c r="AV133" i="25"/>
  <c r="AW133" i="25"/>
  <c r="AY133" i="25"/>
  <c r="J134" i="25"/>
  <c r="AS134" i="25"/>
  <c r="AT134" i="25"/>
  <c r="AU134" i="25"/>
  <c r="AV134" i="25"/>
  <c r="AW134" i="25"/>
  <c r="AY134" i="25"/>
  <c r="E7" i="24"/>
  <c r="E110" i="24" s="1"/>
  <c r="J12" i="24"/>
  <c r="J14" i="24"/>
  <c r="E15" i="24"/>
  <c r="F116" i="24" s="1"/>
  <c r="F91" i="24"/>
  <c r="J15" i="24"/>
  <c r="J17" i="24"/>
  <c r="E18" i="24"/>
  <c r="F92" i="24" s="1"/>
  <c r="J18" i="24"/>
  <c r="J20" i="24"/>
  <c r="E21" i="24"/>
  <c r="J91" i="24" s="1"/>
  <c r="J21" i="24"/>
  <c r="J23" i="24"/>
  <c r="E24" i="24"/>
  <c r="J92" i="24" s="1"/>
  <c r="J24" i="24"/>
  <c r="F35" i="24"/>
  <c r="BB100" i="18" s="1"/>
  <c r="J35" i="24"/>
  <c r="AX100" i="18"/>
  <c r="J36" i="24"/>
  <c r="AY100" i="18" s="1"/>
  <c r="J37" i="24"/>
  <c r="E87" i="24"/>
  <c r="F89" i="24"/>
  <c r="E112" i="24"/>
  <c r="F114" i="24"/>
  <c r="J117" i="24"/>
  <c r="AU100" i="18"/>
  <c r="J122" i="24"/>
  <c r="AS122" i="24"/>
  <c r="F33" i="24" s="1"/>
  <c r="AZ100" i="18" s="1"/>
  <c r="AT122" i="24"/>
  <c r="F34" i="24" s="1"/>
  <c r="BA100" i="18" s="1"/>
  <c r="AU122" i="24"/>
  <c r="AV122" i="24"/>
  <c r="F36" i="24" s="1"/>
  <c r="BC100" i="18" s="1"/>
  <c r="AW122" i="24"/>
  <c r="F37" i="24" s="1"/>
  <c r="BD100" i="18" s="1"/>
  <c r="AY122" i="24"/>
  <c r="J123" i="24"/>
  <c r="AS123" i="24"/>
  <c r="AT123" i="24"/>
  <c r="AU123" i="24"/>
  <c r="AV123" i="24"/>
  <c r="AW123" i="24"/>
  <c r="AY123" i="24"/>
  <c r="J124" i="24"/>
  <c r="AS124" i="24"/>
  <c r="AT124" i="24"/>
  <c r="AU124" i="24"/>
  <c r="AV124" i="24"/>
  <c r="AW124" i="24"/>
  <c r="AY124" i="24"/>
  <c r="J125" i="24"/>
  <c r="AS125" i="24"/>
  <c r="AT125" i="24"/>
  <c r="AU125" i="24"/>
  <c r="AV125" i="24"/>
  <c r="AW125" i="24"/>
  <c r="AY125" i="24"/>
  <c r="J126" i="24"/>
  <c r="AS126" i="24"/>
  <c r="AT126" i="24"/>
  <c r="AU126" i="24"/>
  <c r="AV126" i="24"/>
  <c r="AW126" i="24"/>
  <c r="AY126" i="24"/>
  <c r="J127" i="24"/>
  <c r="AS127" i="24"/>
  <c r="AT127" i="24"/>
  <c r="AU127" i="24"/>
  <c r="AV127" i="24"/>
  <c r="AW127" i="24"/>
  <c r="AY127" i="24"/>
  <c r="J128" i="24"/>
  <c r="AS128" i="24"/>
  <c r="AT128" i="24"/>
  <c r="AU128" i="24"/>
  <c r="AV128" i="24"/>
  <c r="AW128" i="24"/>
  <c r="AY128" i="24"/>
  <c r="J130" i="24"/>
  <c r="AS130" i="24"/>
  <c r="AT130" i="24"/>
  <c r="AU130" i="24"/>
  <c r="AV130" i="24"/>
  <c r="AW130" i="24"/>
  <c r="AY130" i="24"/>
  <c r="J131" i="24"/>
  <c r="AS131" i="24"/>
  <c r="AT131" i="24"/>
  <c r="AU131" i="24"/>
  <c r="AV131" i="24"/>
  <c r="AW131" i="24"/>
  <c r="AY131" i="24"/>
  <c r="J132" i="24"/>
  <c r="AS132" i="24"/>
  <c r="AT132" i="24"/>
  <c r="AU132" i="24"/>
  <c r="AV132" i="24"/>
  <c r="AW132" i="24"/>
  <c r="AY132" i="24"/>
  <c r="J133" i="24"/>
  <c r="AS133" i="24"/>
  <c r="AT133" i="24"/>
  <c r="AU133" i="24"/>
  <c r="AV133" i="24"/>
  <c r="AW133" i="24"/>
  <c r="AY133" i="24"/>
  <c r="J134" i="24"/>
  <c r="AS134" i="24"/>
  <c r="AT134" i="24"/>
  <c r="AU134" i="24"/>
  <c r="AV134" i="24"/>
  <c r="AW134" i="24"/>
  <c r="AY134" i="24"/>
  <c r="J135" i="24"/>
  <c r="AS135" i="24"/>
  <c r="AT135" i="24"/>
  <c r="AU135" i="24"/>
  <c r="AV135" i="24"/>
  <c r="AW135" i="24"/>
  <c r="AY135" i="24"/>
  <c r="J136" i="24"/>
  <c r="AS136" i="24"/>
  <c r="AT136" i="24"/>
  <c r="AU136" i="24"/>
  <c r="AV136" i="24"/>
  <c r="AW136" i="24"/>
  <c r="AY136" i="24"/>
  <c r="J138" i="24"/>
  <c r="AS138" i="24"/>
  <c r="AT138" i="24"/>
  <c r="AU138" i="24"/>
  <c r="AV138" i="24"/>
  <c r="AW138" i="24"/>
  <c r="AY138" i="24"/>
  <c r="AY137" i="24" s="1"/>
  <c r="J137" i="24" s="1"/>
  <c r="J99" i="24" s="1"/>
  <c r="J140" i="24"/>
  <c r="AS140" i="24"/>
  <c r="AT140" i="24"/>
  <c r="AU140" i="24"/>
  <c r="AV140" i="24"/>
  <c r="AW140" i="24"/>
  <c r="AY140" i="24"/>
  <c r="J141" i="24"/>
  <c r="AS141" i="24"/>
  <c r="AT141" i="24"/>
  <c r="AU141" i="24"/>
  <c r="AV141" i="24"/>
  <c r="AW141" i="24"/>
  <c r="AY141" i="24"/>
  <c r="J142" i="24"/>
  <c r="AS142" i="24"/>
  <c r="AT142" i="24"/>
  <c r="AU142" i="24"/>
  <c r="AV142" i="24"/>
  <c r="AW142" i="24"/>
  <c r="AY142" i="24"/>
  <c r="E7" i="23"/>
  <c r="E110" i="23" s="1"/>
  <c r="J12" i="23"/>
  <c r="J14" i="23"/>
  <c r="E15" i="23"/>
  <c r="F91" i="23" s="1"/>
  <c r="J15" i="23"/>
  <c r="J17" i="23"/>
  <c r="E18" i="23"/>
  <c r="F117" i="23" s="1"/>
  <c r="J18" i="23"/>
  <c r="J20" i="23"/>
  <c r="E21" i="23"/>
  <c r="J116" i="23" s="1"/>
  <c r="J21" i="23"/>
  <c r="J23" i="23"/>
  <c r="E24" i="23"/>
  <c r="J92" i="23" s="1"/>
  <c r="J24" i="23"/>
  <c r="J35" i="23"/>
  <c r="AX99" i="18" s="1"/>
  <c r="J36" i="23"/>
  <c r="AY99" i="18"/>
  <c r="J37" i="23"/>
  <c r="E87" i="23"/>
  <c r="F89" i="23"/>
  <c r="E112" i="23"/>
  <c r="F114" i="23"/>
  <c r="J122" i="23"/>
  <c r="L122" i="23"/>
  <c r="L121" i="23" s="1"/>
  <c r="L120" i="23" s="1"/>
  <c r="AU99" i="18" s="1"/>
  <c r="N122" i="23"/>
  <c r="N121" i="23" s="1"/>
  <c r="P122" i="23"/>
  <c r="P121" i="23" s="1"/>
  <c r="BA122" i="23"/>
  <c r="F33" i="23" s="1"/>
  <c r="AZ99" i="18" s="1"/>
  <c r="BB122" i="23"/>
  <c r="F34" i="23" s="1"/>
  <c r="BA99" i="18" s="1"/>
  <c r="BC122" i="23"/>
  <c r="F35" i="23" s="1"/>
  <c r="BB99" i="18" s="1"/>
  <c r="BD122" i="23"/>
  <c r="F36" i="23" s="1"/>
  <c r="BC99" i="18" s="1"/>
  <c r="BE122" i="23"/>
  <c r="F37" i="23" s="1"/>
  <c r="BD99" i="18" s="1"/>
  <c r="BG122" i="23"/>
  <c r="J123" i="23"/>
  <c r="L123" i="23"/>
  <c r="N123" i="23"/>
  <c r="P123" i="23"/>
  <c r="BA123" i="23"/>
  <c r="BB123" i="23"/>
  <c r="BC123" i="23"/>
  <c r="BD123" i="23"/>
  <c r="BE123" i="23"/>
  <c r="BG123" i="23"/>
  <c r="J124" i="23"/>
  <c r="BA124" i="23"/>
  <c r="L124" i="23"/>
  <c r="N124" i="23"/>
  <c r="P124" i="23"/>
  <c r="BB124" i="23"/>
  <c r="BC124" i="23"/>
  <c r="BD124" i="23"/>
  <c r="BE124" i="23"/>
  <c r="BG124" i="23"/>
  <c r="J125" i="23"/>
  <c r="L125" i="23"/>
  <c r="N125" i="23"/>
  <c r="P125" i="23"/>
  <c r="BA125" i="23"/>
  <c r="BB125" i="23"/>
  <c r="BC125" i="23"/>
  <c r="BD125" i="23"/>
  <c r="BE125" i="23"/>
  <c r="BG125" i="23"/>
  <c r="J126" i="23"/>
  <c r="BA126" i="23"/>
  <c r="L126" i="23"/>
  <c r="N126" i="23"/>
  <c r="P126" i="23"/>
  <c r="BB126" i="23"/>
  <c r="BC126" i="23"/>
  <c r="BD126" i="23"/>
  <c r="BE126" i="23"/>
  <c r="BG126" i="23"/>
  <c r="J127" i="23"/>
  <c r="L127" i="23"/>
  <c r="N127" i="23"/>
  <c r="P127" i="23"/>
  <c r="BA127" i="23"/>
  <c r="BB127" i="23"/>
  <c r="BC127" i="23"/>
  <c r="BD127" i="23"/>
  <c r="BE127" i="23"/>
  <c r="BG127" i="23"/>
  <c r="J128" i="23"/>
  <c r="L128" i="23"/>
  <c r="N128" i="23"/>
  <c r="P128" i="23"/>
  <c r="BA128" i="23"/>
  <c r="BB128" i="23"/>
  <c r="BC128" i="23"/>
  <c r="BD128" i="23"/>
  <c r="BE128" i="23"/>
  <c r="BG128" i="23"/>
  <c r="J129" i="23"/>
  <c r="BA129" i="23"/>
  <c r="L129" i="23"/>
  <c r="N129" i="23"/>
  <c r="P129" i="23"/>
  <c r="BB129" i="23"/>
  <c r="BC129" i="23"/>
  <c r="BD129" i="23"/>
  <c r="BE129" i="23"/>
  <c r="BG129" i="23"/>
  <c r="J130" i="23"/>
  <c r="L130" i="23"/>
  <c r="N130" i="23"/>
  <c r="P130" i="23"/>
  <c r="BA130" i="23"/>
  <c r="BB130" i="23"/>
  <c r="BC130" i="23"/>
  <c r="BD130" i="23"/>
  <c r="BE130" i="23"/>
  <c r="BG130" i="23"/>
  <c r="J131" i="23"/>
  <c r="L131" i="23"/>
  <c r="N131" i="23"/>
  <c r="P131" i="23"/>
  <c r="BA131" i="23"/>
  <c r="BB131" i="23"/>
  <c r="BC131" i="23"/>
  <c r="BD131" i="23"/>
  <c r="BE131" i="23"/>
  <c r="BG131" i="23"/>
  <c r="J132" i="23"/>
  <c r="BA132" i="23"/>
  <c r="L132" i="23"/>
  <c r="N132" i="23"/>
  <c r="P132" i="23"/>
  <c r="BB132" i="23"/>
  <c r="BC132" i="23"/>
  <c r="BD132" i="23"/>
  <c r="BE132" i="23"/>
  <c r="BG132" i="23"/>
  <c r="J133" i="23"/>
  <c r="L133" i="23"/>
  <c r="N133" i="23"/>
  <c r="P133" i="23"/>
  <c r="BA133" i="23"/>
  <c r="BB133" i="23"/>
  <c r="BC133" i="23"/>
  <c r="BD133" i="23"/>
  <c r="BE133" i="23"/>
  <c r="BG133" i="23"/>
  <c r="J134" i="23"/>
  <c r="BA134" i="23"/>
  <c r="L134" i="23"/>
  <c r="N134" i="23"/>
  <c r="P134" i="23"/>
  <c r="BB134" i="23"/>
  <c r="BC134" i="23"/>
  <c r="BD134" i="23"/>
  <c r="BE134" i="23"/>
  <c r="BG134" i="23"/>
  <c r="J135" i="23"/>
  <c r="L135" i="23"/>
  <c r="N135" i="23"/>
  <c r="P135" i="23"/>
  <c r="BA135" i="23"/>
  <c r="BB135" i="23"/>
  <c r="BC135" i="23"/>
  <c r="BD135" i="23"/>
  <c r="BE135" i="23"/>
  <c r="BG135" i="23"/>
  <c r="J137" i="23"/>
  <c r="L137" i="23"/>
  <c r="N137" i="23"/>
  <c r="P137" i="23"/>
  <c r="BA137" i="23"/>
  <c r="BB137" i="23"/>
  <c r="BC137" i="23"/>
  <c r="BD137" i="23"/>
  <c r="BE137" i="23"/>
  <c r="BG137" i="23"/>
  <c r="J138" i="23"/>
  <c r="L138" i="23"/>
  <c r="L136" i="23" s="1"/>
  <c r="N138" i="23"/>
  <c r="N136" i="23" s="1"/>
  <c r="P138" i="23"/>
  <c r="P136" i="23" s="1"/>
  <c r="BA138" i="23"/>
  <c r="BB138" i="23"/>
  <c r="BC138" i="23"/>
  <c r="BD138" i="23"/>
  <c r="BE138" i="23"/>
  <c r="BG138" i="23"/>
  <c r="J139" i="23"/>
  <c r="BA139" i="23"/>
  <c r="L139" i="23"/>
  <c r="N139" i="23"/>
  <c r="P139" i="23"/>
  <c r="BB139" i="23"/>
  <c r="BC139" i="23"/>
  <c r="BD139" i="23"/>
  <c r="BE139" i="23"/>
  <c r="BG139" i="23"/>
  <c r="J140" i="23"/>
  <c r="L140" i="23"/>
  <c r="N140" i="23"/>
  <c r="P140" i="23"/>
  <c r="BA140" i="23"/>
  <c r="BB140" i="23"/>
  <c r="BC140" i="23"/>
  <c r="BD140" i="23"/>
  <c r="BE140" i="23"/>
  <c r="BG140" i="23"/>
  <c r="J141" i="23"/>
  <c r="L141" i="23"/>
  <c r="N141" i="23"/>
  <c r="P141" i="23"/>
  <c r="BA141" i="23"/>
  <c r="BB141" i="23"/>
  <c r="BC141" i="23"/>
  <c r="BD141" i="23"/>
  <c r="BE141" i="23"/>
  <c r="BG141" i="23"/>
  <c r="J142" i="23"/>
  <c r="BA142" i="23"/>
  <c r="L142" i="23"/>
  <c r="N142" i="23"/>
  <c r="P142" i="23"/>
  <c r="BB142" i="23"/>
  <c r="BC142" i="23"/>
  <c r="BD142" i="23"/>
  <c r="BE142" i="23"/>
  <c r="BG142" i="23"/>
  <c r="J143" i="23"/>
  <c r="L143" i="23"/>
  <c r="N143" i="23"/>
  <c r="P143" i="23"/>
  <c r="BA143" i="23"/>
  <c r="BB143" i="23"/>
  <c r="BC143" i="23"/>
  <c r="BD143" i="23"/>
  <c r="BE143" i="23"/>
  <c r="BG143" i="23"/>
  <c r="J144" i="23"/>
  <c r="BA144" i="23"/>
  <c r="L144" i="23"/>
  <c r="N144" i="23"/>
  <c r="P144" i="23"/>
  <c r="BB144" i="23"/>
  <c r="BC144" i="23"/>
  <c r="BD144" i="23"/>
  <c r="BE144" i="23"/>
  <c r="BG144" i="23"/>
  <c r="J145" i="23"/>
  <c r="L145" i="23"/>
  <c r="N145" i="23"/>
  <c r="P145" i="23"/>
  <c r="BA145" i="23"/>
  <c r="BB145" i="23"/>
  <c r="BC145" i="23"/>
  <c r="BD145" i="23"/>
  <c r="BE145" i="23"/>
  <c r="BG145" i="23"/>
  <c r="J146" i="23"/>
  <c r="L146" i="23"/>
  <c r="N146" i="23"/>
  <c r="P146" i="23"/>
  <c r="BA146" i="23"/>
  <c r="BB146" i="23"/>
  <c r="BC146" i="23"/>
  <c r="BD146" i="23"/>
  <c r="BE146" i="23"/>
  <c r="BG146" i="23"/>
  <c r="J147" i="23"/>
  <c r="BA147" i="23"/>
  <c r="L147" i="23"/>
  <c r="N147" i="23"/>
  <c r="P147" i="23"/>
  <c r="BB147" i="23"/>
  <c r="BC147" i="23"/>
  <c r="BD147" i="23"/>
  <c r="BE147" i="23"/>
  <c r="BG147" i="23"/>
  <c r="J148" i="23"/>
  <c r="L148" i="23"/>
  <c r="N148" i="23"/>
  <c r="P148" i="23"/>
  <c r="BA148" i="23"/>
  <c r="BB148" i="23"/>
  <c r="BC148" i="23"/>
  <c r="BD148" i="23"/>
  <c r="BE148" i="23"/>
  <c r="BG148" i="23"/>
  <c r="J149" i="23"/>
  <c r="L149" i="23"/>
  <c r="N149" i="23"/>
  <c r="P149" i="23"/>
  <c r="BA149" i="23"/>
  <c r="BB149" i="23"/>
  <c r="BC149" i="23"/>
  <c r="BD149" i="23"/>
  <c r="BE149" i="23"/>
  <c r="BG149" i="23"/>
  <c r="J150" i="23"/>
  <c r="BA150" i="23"/>
  <c r="L150" i="23"/>
  <c r="N150" i="23"/>
  <c r="P150" i="23"/>
  <c r="BB150" i="23"/>
  <c r="BC150" i="23"/>
  <c r="BD150" i="23"/>
  <c r="BE150" i="23"/>
  <c r="BG150" i="23"/>
  <c r="J151" i="23"/>
  <c r="L151" i="23"/>
  <c r="N151" i="23"/>
  <c r="P151" i="23"/>
  <c r="BA151" i="23"/>
  <c r="BB151" i="23"/>
  <c r="BC151" i="23"/>
  <c r="BD151" i="23"/>
  <c r="BE151" i="23"/>
  <c r="BG151" i="23"/>
  <c r="J152" i="23"/>
  <c r="BA152" i="23"/>
  <c r="L152" i="23"/>
  <c r="N152" i="23"/>
  <c r="P152" i="23"/>
  <c r="BB152" i="23"/>
  <c r="BC152" i="23"/>
  <c r="BD152" i="23"/>
  <c r="BE152" i="23"/>
  <c r="BG152" i="23"/>
  <c r="J153" i="23"/>
  <c r="L153" i="23"/>
  <c r="N153" i="23"/>
  <c r="P153" i="23"/>
  <c r="BA153" i="23"/>
  <c r="BB153" i="23"/>
  <c r="BC153" i="23"/>
  <c r="BD153" i="23"/>
  <c r="BE153" i="23"/>
  <c r="BG153" i="23"/>
  <c r="J155" i="23"/>
  <c r="L155" i="23"/>
  <c r="N155" i="23"/>
  <c r="N154" i="23" s="1"/>
  <c r="P155" i="23"/>
  <c r="P154" i="23" s="1"/>
  <c r="BA155" i="23"/>
  <c r="BB155" i="23"/>
  <c r="BC155" i="23"/>
  <c r="BD155" i="23"/>
  <c r="BE155" i="23"/>
  <c r="BG155" i="23"/>
  <c r="J156" i="23"/>
  <c r="L156" i="23"/>
  <c r="N156" i="23"/>
  <c r="P156" i="23"/>
  <c r="BA156" i="23"/>
  <c r="BB156" i="23"/>
  <c r="BC156" i="23"/>
  <c r="BD156" i="23"/>
  <c r="BE156" i="23"/>
  <c r="BG156" i="23"/>
  <c r="J157" i="23"/>
  <c r="BA157" i="23"/>
  <c r="L157" i="23"/>
  <c r="N157" i="23"/>
  <c r="P157" i="23"/>
  <c r="BB157" i="23"/>
  <c r="BC157" i="23"/>
  <c r="BD157" i="23"/>
  <c r="BE157" i="23"/>
  <c r="BG157" i="23"/>
  <c r="J158" i="23"/>
  <c r="L158" i="23"/>
  <c r="N158" i="23"/>
  <c r="P158" i="23"/>
  <c r="BA158" i="23"/>
  <c r="BB158" i="23"/>
  <c r="BC158" i="23"/>
  <c r="BD158" i="23"/>
  <c r="BE158" i="23"/>
  <c r="BG158" i="23"/>
  <c r="J159" i="23"/>
  <c r="BA159" i="23"/>
  <c r="L159" i="23"/>
  <c r="N159" i="23"/>
  <c r="P159" i="23"/>
  <c r="BB159" i="23"/>
  <c r="BC159" i="23"/>
  <c r="BD159" i="23"/>
  <c r="BE159" i="23"/>
  <c r="BG159" i="23"/>
  <c r="J160" i="23"/>
  <c r="L160" i="23"/>
  <c r="L154" i="23" s="1"/>
  <c r="N160" i="23"/>
  <c r="P160" i="23"/>
  <c r="BA160" i="23"/>
  <c r="BB160" i="23"/>
  <c r="BC160" i="23"/>
  <c r="BD160" i="23"/>
  <c r="BE160" i="23"/>
  <c r="BG160" i="23"/>
  <c r="J161" i="23"/>
  <c r="L161" i="23"/>
  <c r="N161" i="23"/>
  <c r="P161" i="23"/>
  <c r="BA161" i="23"/>
  <c r="BB161" i="23"/>
  <c r="BC161" i="23"/>
  <c r="BD161" i="23"/>
  <c r="BE161" i="23"/>
  <c r="BG161" i="23"/>
  <c r="J162" i="23"/>
  <c r="BA162" i="23"/>
  <c r="L162" i="23"/>
  <c r="N162" i="23"/>
  <c r="P162" i="23"/>
  <c r="BB162" i="23"/>
  <c r="BC162" i="23"/>
  <c r="BD162" i="23"/>
  <c r="BE162" i="23"/>
  <c r="BG162" i="23"/>
  <c r="J163" i="23"/>
  <c r="L163" i="23"/>
  <c r="N163" i="23"/>
  <c r="P163" i="23"/>
  <c r="BA163" i="23"/>
  <c r="BB163" i="23"/>
  <c r="BC163" i="23"/>
  <c r="BD163" i="23"/>
  <c r="BE163" i="23"/>
  <c r="BG163" i="23"/>
  <c r="J164" i="23"/>
  <c r="L164" i="23"/>
  <c r="N164" i="23"/>
  <c r="P164" i="23"/>
  <c r="BA164" i="23"/>
  <c r="BB164" i="23"/>
  <c r="BC164" i="23"/>
  <c r="BD164" i="23"/>
  <c r="BE164" i="23"/>
  <c r="BG164" i="23"/>
  <c r="J165" i="23"/>
  <c r="BA165" i="23"/>
  <c r="L165" i="23"/>
  <c r="N165" i="23"/>
  <c r="P165" i="23"/>
  <c r="BB165" i="23"/>
  <c r="BC165" i="23"/>
  <c r="BD165" i="23"/>
  <c r="BE165" i="23"/>
  <c r="BG165" i="23"/>
  <c r="J166" i="23"/>
  <c r="L166" i="23"/>
  <c r="N166" i="23"/>
  <c r="P166" i="23"/>
  <c r="BA166" i="23"/>
  <c r="BB166" i="23"/>
  <c r="BC166" i="23"/>
  <c r="BD166" i="23"/>
  <c r="BE166" i="23"/>
  <c r="BG166" i="23"/>
  <c r="J167" i="23"/>
  <c r="BA167" i="23"/>
  <c r="L167" i="23"/>
  <c r="N167" i="23"/>
  <c r="P167" i="23"/>
  <c r="BB167" i="23"/>
  <c r="BC167" i="23"/>
  <c r="BD167" i="23"/>
  <c r="BE167" i="23"/>
  <c r="BG167" i="23"/>
  <c r="J168" i="23"/>
  <c r="L168" i="23"/>
  <c r="N168" i="23"/>
  <c r="P168" i="23"/>
  <c r="BA168" i="23"/>
  <c r="BB168" i="23"/>
  <c r="BC168" i="23"/>
  <c r="BD168" i="23"/>
  <c r="BE168" i="23"/>
  <c r="BG168" i="23"/>
  <c r="J169" i="23"/>
  <c r="L169" i="23"/>
  <c r="N169" i="23"/>
  <c r="P169" i="23"/>
  <c r="BA169" i="23"/>
  <c r="BB169" i="23"/>
  <c r="BC169" i="23"/>
  <c r="BD169" i="23"/>
  <c r="BE169" i="23"/>
  <c r="BG169" i="23"/>
  <c r="J170" i="23"/>
  <c r="BA170" i="23"/>
  <c r="L170" i="23"/>
  <c r="N170" i="23"/>
  <c r="P170" i="23"/>
  <c r="BB170" i="23"/>
  <c r="BC170" i="23"/>
  <c r="BD170" i="23"/>
  <c r="BE170" i="23"/>
  <c r="BG170" i="23"/>
  <c r="J171" i="23"/>
  <c r="L171" i="23"/>
  <c r="N171" i="23"/>
  <c r="P171" i="23"/>
  <c r="BA171" i="23"/>
  <c r="BB171" i="23"/>
  <c r="BC171" i="23"/>
  <c r="BD171" i="23"/>
  <c r="BE171" i="23"/>
  <c r="BG171" i="23"/>
  <c r="J172" i="23"/>
  <c r="L172" i="23"/>
  <c r="N172" i="23"/>
  <c r="P172" i="23"/>
  <c r="BA172" i="23"/>
  <c r="BB172" i="23"/>
  <c r="BC172" i="23"/>
  <c r="BD172" i="23"/>
  <c r="BE172" i="23"/>
  <c r="BG172" i="23"/>
  <c r="J174" i="23"/>
  <c r="L174" i="23"/>
  <c r="N174" i="23"/>
  <c r="P174" i="23"/>
  <c r="BA174" i="23"/>
  <c r="BB174" i="23"/>
  <c r="BC174" i="23"/>
  <c r="BD174" i="23"/>
  <c r="BE174" i="23"/>
  <c r="BG174" i="23"/>
  <c r="J175" i="23"/>
  <c r="BA175" i="23"/>
  <c r="L175" i="23"/>
  <c r="L173" i="23" s="1"/>
  <c r="N175" i="23"/>
  <c r="P175" i="23"/>
  <c r="P173" i="23" s="1"/>
  <c r="BB175" i="23"/>
  <c r="BC175" i="23"/>
  <c r="BD175" i="23"/>
  <c r="BE175" i="23"/>
  <c r="BG175" i="23"/>
  <c r="J176" i="23"/>
  <c r="L176" i="23"/>
  <c r="N176" i="23"/>
  <c r="P176" i="23"/>
  <c r="BA176" i="23"/>
  <c r="BB176" i="23"/>
  <c r="BC176" i="23"/>
  <c r="BD176" i="23"/>
  <c r="BE176" i="23"/>
  <c r="BG176" i="23"/>
  <c r="J177" i="23"/>
  <c r="BA177" i="23"/>
  <c r="L177" i="23"/>
  <c r="N177" i="23"/>
  <c r="P177" i="23"/>
  <c r="BB177" i="23"/>
  <c r="BC177" i="23"/>
  <c r="BD177" i="23"/>
  <c r="BE177" i="23"/>
  <c r="BG177" i="23"/>
  <c r="J178" i="23"/>
  <c r="L178" i="23"/>
  <c r="N178" i="23"/>
  <c r="P178" i="23"/>
  <c r="BA178" i="23"/>
  <c r="BB178" i="23"/>
  <c r="BC178" i="23"/>
  <c r="BD178" i="23"/>
  <c r="BE178" i="23"/>
  <c r="BG178" i="23"/>
  <c r="E7" i="22"/>
  <c r="E112" i="22" s="1"/>
  <c r="J12" i="22"/>
  <c r="J14" i="22"/>
  <c r="E15" i="22"/>
  <c r="F91" i="22" s="1"/>
  <c r="J15" i="22"/>
  <c r="J17" i="22"/>
  <c r="E18" i="22"/>
  <c r="F119" i="22" s="1"/>
  <c r="J18" i="22"/>
  <c r="J20" i="22"/>
  <c r="E21" i="22"/>
  <c r="J118" i="22" s="1"/>
  <c r="J21" i="22"/>
  <c r="J23" i="22"/>
  <c r="E24" i="22"/>
  <c r="J92" i="22" s="1"/>
  <c r="J24" i="22"/>
  <c r="J35" i="22"/>
  <c r="J36" i="22"/>
  <c r="AY98" i="18" s="1"/>
  <c r="J37" i="22"/>
  <c r="E85" i="22"/>
  <c r="E87" i="22"/>
  <c r="F89" i="22"/>
  <c r="E114" i="22"/>
  <c r="F116" i="22"/>
  <c r="F118" i="22"/>
  <c r="J125" i="22"/>
  <c r="L125" i="22"/>
  <c r="N125" i="22"/>
  <c r="P125" i="22"/>
  <c r="BA125" i="22"/>
  <c r="F33" i="22" s="1"/>
  <c r="AZ98" i="18" s="1"/>
  <c r="BB125" i="22"/>
  <c r="F34" i="22" s="1"/>
  <c r="BA98" i="18" s="1"/>
  <c r="BC125" i="22"/>
  <c r="F35" i="22" s="1"/>
  <c r="BB98" i="18" s="1"/>
  <c r="BD125" i="22"/>
  <c r="F36" i="22" s="1"/>
  <c r="BC98" i="18" s="1"/>
  <c r="BE125" i="22"/>
  <c r="F37" i="22" s="1"/>
  <c r="BD98" i="18" s="1"/>
  <c r="BG125" i="22"/>
  <c r="J126" i="22"/>
  <c r="L126" i="22"/>
  <c r="N126" i="22"/>
  <c r="P126" i="22"/>
  <c r="BA126" i="22"/>
  <c r="BB126" i="22"/>
  <c r="BC126" i="22"/>
  <c r="BD126" i="22"/>
  <c r="BE126" i="22"/>
  <c r="BG126" i="22"/>
  <c r="J127" i="22"/>
  <c r="L127" i="22"/>
  <c r="N127" i="22"/>
  <c r="P127" i="22"/>
  <c r="BA127" i="22"/>
  <c r="BB127" i="22"/>
  <c r="BC127" i="22"/>
  <c r="BD127" i="22"/>
  <c r="BE127" i="22"/>
  <c r="BG127" i="22"/>
  <c r="J128" i="22"/>
  <c r="L128" i="22"/>
  <c r="N128" i="22"/>
  <c r="P128" i="22"/>
  <c r="BA128" i="22"/>
  <c r="BB128" i="22"/>
  <c r="BC128" i="22"/>
  <c r="BD128" i="22"/>
  <c r="BE128" i="22"/>
  <c r="BG128" i="22"/>
  <c r="J129" i="22"/>
  <c r="L129" i="22"/>
  <c r="N129" i="22"/>
  <c r="P129" i="22"/>
  <c r="BA129" i="22"/>
  <c r="BB129" i="22"/>
  <c r="BC129" i="22"/>
  <c r="BD129" i="22"/>
  <c r="BE129" i="22"/>
  <c r="BG129" i="22"/>
  <c r="J130" i="22"/>
  <c r="L130" i="22"/>
  <c r="N130" i="22"/>
  <c r="P130" i="22"/>
  <c r="BA130" i="22"/>
  <c r="BB130" i="22"/>
  <c r="BC130" i="22"/>
  <c r="BD130" i="22"/>
  <c r="BE130" i="22"/>
  <c r="BG130" i="22"/>
  <c r="J131" i="22"/>
  <c r="L131" i="22"/>
  <c r="N131" i="22"/>
  <c r="P131" i="22"/>
  <c r="BA131" i="22"/>
  <c r="BB131" i="22"/>
  <c r="BC131" i="22"/>
  <c r="BD131" i="22"/>
  <c r="BE131" i="22"/>
  <c r="BG131" i="22"/>
  <c r="J132" i="22"/>
  <c r="L132" i="22"/>
  <c r="N132" i="22"/>
  <c r="P132" i="22"/>
  <c r="BA132" i="22"/>
  <c r="BB132" i="22"/>
  <c r="BC132" i="22"/>
  <c r="BD132" i="22"/>
  <c r="BE132" i="22"/>
  <c r="BG132" i="22"/>
  <c r="J133" i="22"/>
  <c r="L133" i="22"/>
  <c r="N133" i="22"/>
  <c r="P133" i="22"/>
  <c r="BA133" i="22"/>
  <c r="BB133" i="22"/>
  <c r="BC133" i="22"/>
  <c r="BD133" i="22"/>
  <c r="BE133" i="22"/>
  <c r="BG133" i="22"/>
  <c r="J134" i="22"/>
  <c r="L134" i="22"/>
  <c r="N134" i="22"/>
  <c r="P134" i="22"/>
  <c r="BA134" i="22"/>
  <c r="BB134" i="22"/>
  <c r="BC134" i="22"/>
  <c r="BD134" i="22"/>
  <c r="BE134" i="22"/>
  <c r="BG134" i="22"/>
  <c r="J135" i="22"/>
  <c r="L135" i="22"/>
  <c r="N135" i="22"/>
  <c r="P135" i="22"/>
  <c r="BA135" i="22"/>
  <c r="BB135" i="22"/>
  <c r="BC135" i="22"/>
  <c r="BD135" i="22"/>
  <c r="BE135" i="22"/>
  <c r="BG135" i="22"/>
  <c r="J137" i="22"/>
  <c r="L137" i="22"/>
  <c r="N137" i="22"/>
  <c r="N136" i="22"/>
  <c r="P137" i="22"/>
  <c r="P136" i="22" s="1"/>
  <c r="BA137" i="22"/>
  <c r="BB137" i="22"/>
  <c r="BC137" i="22"/>
  <c r="BD137" i="22"/>
  <c r="BE137" i="22"/>
  <c r="BG137" i="22"/>
  <c r="J138" i="22"/>
  <c r="L138" i="22"/>
  <c r="N138" i="22"/>
  <c r="P138" i="22"/>
  <c r="BA138" i="22"/>
  <c r="BB138" i="22"/>
  <c r="BC138" i="22"/>
  <c r="BD138" i="22"/>
  <c r="BE138" i="22"/>
  <c r="BG138" i="22"/>
  <c r="J140" i="22"/>
  <c r="L140" i="22"/>
  <c r="N140" i="22"/>
  <c r="P140" i="22"/>
  <c r="BA140" i="22"/>
  <c r="BB140" i="22"/>
  <c r="BC140" i="22"/>
  <c r="BD140" i="22"/>
  <c r="BE140" i="22"/>
  <c r="BG140" i="22"/>
  <c r="J141" i="22"/>
  <c r="L141" i="22"/>
  <c r="N141" i="22"/>
  <c r="P141" i="22"/>
  <c r="BA141" i="22"/>
  <c r="BB141" i="22"/>
  <c r="BC141" i="22"/>
  <c r="BD141" i="22"/>
  <c r="BE141" i="22"/>
  <c r="BG141" i="22"/>
  <c r="J142" i="22"/>
  <c r="L142" i="22"/>
  <c r="N142" i="22"/>
  <c r="P142" i="22"/>
  <c r="BA142" i="22"/>
  <c r="BB142" i="22"/>
  <c r="BC142" i="22"/>
  <c r="BD142" i="22"/>
  <c r="BE142" i="22"/>
  <c r="BG142" i="22"/>
  <c r="J143" i="22"/>
  <c r="L143" i="22"/>
  <c r="N143" i="22"/>
  <c r="P143" i="22"/>
  <c r="BA143" i="22"/>
  <c r="BB143" i="22"/>
  <c r="BC143" i="22"/>
  <c r="BD143" i="22"/>
  <c r="BE143" i="22"/>
  <c r="BG143" i="22"/>
  <c r="J144" i="22"/>
  <c r="L144" i="22"/>
  <c r="N144" i="22"/>
  <c r="P144" i="22"/>
  <c r="BA144" i="22"/>
  <c r="BB144" i="22"/>
  <c r="BC144" i="22"/>
  <c r="BD144" i="22"/>
  <c r="BE144" i="22"/>
  <c r="BG144" i="22"/>
  <c r="J145" i="22"/>
  <c r="L145" i="22"/>
  <c r="N145" i="22"/>
  <c r="P145" i="22"/>
  <c r="BA145" i="22"/>
  <c r="BB145" i="22"/>
  <c r="BC145" i="22"/>
  <c r="BD145" i="22"/>
  <c r="BE145" i="22"/>
  <c r="BG145" i="22"/>
  <c r="J146" i="22"/>
  <c r="L146" i="22"/>
  <c r="N146" i="22"/>
  <c r="P146" i="22"/>
  <c r="BA146" i="22"/>
  <c r="BB146" i="22"/>
  <c r="BC146" i="22"/>
  <c r="BD146" i="22"/>
  <c r="BE146" i="22"/>
  <c r="BG146" i="22"/>
  <c r="J147" i="22"/>
  <c r="L147" i="22"/>
  <c r="N147" i="22"/>
  <c r="P147" i="22"/>
  <c r="BA147" i="22"/>
  <c r="BB147" i="22"/>
  <c r="BC147" i="22"/>
  <c r="BD147" i="22"/>
  <c r="BE147" i="22"/>
  <c r="BG147" i="22"/>
  <c r="J148" i="22"/>
  <c r="L148" i="22"/>
  <c r="N148" i="22"/>
  <c r="P148" i="22"/>
  <c r="BA148" i="22"/>
  <c r="BB148" i="22"/>
  <c r="BC148" i="22"/>
  <c r="BD148" i="22"/>
  <c r="BE148" i="22"/>
  <c r="BG148" i="22"/>
  <c r="J149" i="22"/>
  <c r="L149" i="22"/>
  <c r="N149" i="22"/>
  <c r="P149" i="22"/>
  <c r="BA149" i="22"/>
  <c r="BB149" i="22"/>
  <c r="BC149" i="22"/>
  <c r="BD149" i="22"/>
  <c r="BE149" i="22"/>
  <c r="BG149" i="22"/>
  <c r="J150" i="22"/>
  <c r="L150" i="22"/>
  <c r="N150" i="22"/>
  <c r="P150" i="22"/>
  <c r="BA150" i="22"/>
  <c r="BB150" i="22"/>
  <c r="BC150" i="22"/>
  <c r="BD150" i="22"/>
  <c r="BE150" i="22"/>
  <c r="BG150" i="22"/>
  <c r="J151" i="22"/>
  <c r="L151" i="22"/>
  <c r="N151" i="22"/>
  <c r="P151" i="22"/>
  <c r="BA151" i="22"/>
  <c r="BB151" i="22"/>
  <c r="BC151" i="22"/>
  <c r="BD151" i="22"/>
  <c r="BE151" i="22"/>
  <c r="BG151" i="22"/>
  <c r="J152" i="22"/>
  <c r="L152" i="22"/>
  <c r="N152" i="22"/>
  <c r="P152" i="22"/>
  <c r="BA152" i="22"/>
  <c r="BB152" i="22"/>
  <c r="BC152" i="22"/>
  <c r="BD152" i="22"/>
  <c r="BE152" i="22"/>
  <c r="BG152" i="22"/>
  <c r="J154" i="22"/>
  <c r="L154" i="22"/>
  <c r="N154" i="22"/>
  <c r="P154" i="22"/>
  <c r="BA154" i="22"/>
  <c r="BB154" i="22"/>
  <c r="BC154" i="22"/>
  <c r="BD154" i="22"/>
  <c r="BE154" i="22"/>
  <c r="BG154" i="22"/>
  <c r="J155" i="22"/>
  <c r="L155" i="22"/>
  <c r="N155" i="22"/>
  <c r="P155" i="22"/>
  <c r="BA155" i="22"/>
  <c r="BB155" i="22"/>
  <c r="BC155" i="22"/>
  <c r="BD155" i="22"/>
  <c r="BE155" i="22"/>
  <c r="BG155" i="22"/>
  <c r="J156" i="22"/>
  <c r="L156" i="22"/>
  <c r="N156" i="22"/>
  <c r="P156" i="22"/>
  <c r="BA156" i="22"/>
  <c r="BB156" i="22"/>
  <c r="BC156" i="22"/>
  <c r="BD156" i="22"/>
  <c r="BE156" i="22"/>
  <c r="BG156" i="22"/>
  <c r="J157" i="22"/>
  <c r="L157" i="22"/>
  <c r="N157" i="22"/>
  <c r="P157" i="22"/>
  <c r="BA157" i="22"/>
  <c r="BB157" i="22"/>
  <c r="BC157" i="22"/>
  <c r="BD157" i="22"/>
  <c r="BE157" i="22"/>
  <c r="BG157" i="22"/>
  <c r="J158" i="22"/>
  <c r="L158" i="22"/>
  <c r="N158" i="22"/>
  <c r="P158" i="22"/>
  <c r="BA158" i="22"/>
  <c r="BB158" i="22"/>
  <c r="BC158" i="22"/>
  <c r="BD158" i="22"/>
  <c r="BE158" i="22"/>
  <c r="BG158" i="22"/>
  <c r="J159" i="22"/>
  <c r="L159" i="22"/>
  <c r="N159" i="22"/>
  <c r="P159" i="22"/>
  <c r="BA159" i="22"/>
  <c r="BB159" i="22"/>
  <c r="BC159" i="22"/>
  <c r="BD159" i="22"/>
  <c r="BE159" i="22"/>
  <c r="BG159" i="22"/>
  <c r="J160" i="22"/>
  <c r="L160" i="22"/>
  <c r="N160" i="22"/>
  <c r="P160" i="22"/>
  <c r="BA160" i="22"/>
  <c r="BB160" i="22"/>
  <c r="BC160" i="22"/>
  <c r="BD160" i="22"/>
  <c r="BE160" i="22"/>
  <c r="BG160" i="22"/>
  <c r="J161" i="22"/>
  <c r="L161" i="22"/>
  <c r="N161" i="22"/>
  <c r="P161" i="22"/>
  <c r="BA161" i="22"/>
  <c r="BB161" i="22"/>
  <c r="BC161" i="22"/>
  <c r="BD161" i="22"/>
  <c r="BE161" i="22"/>
  <c r="BG161" i="22"/>
  <c r="J162" i="22"/>
  <c r="L162" i="22"/>
  <c r="N162" i="22"/>
  <c r="P162" i="22"/>
  <c r="BA162" i="22"/>
  <c r="BB162" i="22"/>
  <c r="BC162" i="22"/>
  <c r="BD162" i="22"/>
  <c r="BE162" i="22"/>
  <c r="BG162" i="22"/>
  <c r="J163" i="22"/>
  <c r="L163" i="22"/>
  <c r="N163" i="22"/>
  <c r="P163" i="22"/>
  <c r="BA163" i="22"/>
  <c r="BB163" i="22"/>
  <c r="BC163" i="22"/>
  <c r="BD163" i="22"/>
  <c r="BE163" i="22"/>
  <c r="BG163" i="22"/>
  <c r="J164" i="22"/>
  <c r="L164" i="22"/>
  <c r="N164" i="22"/>
  <c r="P164" i="22"/>
  <c r="BA164" i="22"/>
  <c r="BB164" i="22"/>
  <c r="BC164" i="22"/>
  <c r="BD164" i="22"/>
  <c r="BE164" i="22"/>
  <c r="BG164" i="22"/>
  <c r="J165" i="22"/>
  <c r="L165" i="22"/>
  <c r="N165" i="22"/>
  <c r="P165" i="22"/>
  <c r="BA165" i="22"/>
  <c r="BB165" i="22"/>
  <c r="BC165" i="22"/>
  <c r="BD165" i="22"/>
  <c r="BE165" i="22"/>
  <c r="BG165" i="22"/>
  <c r="J166" i="22"/>
  <c r="L166" i="22"/>
  <c r="N166" i="22"/>
  <c r="P166" i="22"/>
  <c r="BA166" i="22"/>
  <c r="BB166" i="22"/>
  <c r="BC166" i="22"/>
  <c r="BD166" i="22"/>
  <c r="BE166" i="22"/>
  <c r="BG166" i="22"/>
  <c r="J167" i="22"/>
  <c r="L167" i="22"/>
  <c r="N167" i="22"/>
  <c r="P167" i="22"/>
  <c r="BA167" i="22"/>
  <c r="BB167" i="22"/>
  <c r="BC167" i="22"/>
  <c r="BD167" i="22"/>
  <c r="BE167" i="22"/>
  <c r="BG167" i="22"/>
  <c r="J168" i="22"/>
  <c r="L168" i="22"/>
  <c r="N168" i="22"/>
  <c r="P168" i="22"/>
  <c r="BA168" i="22"/>
  <c r="BB168" i="22"/>
  <c r="BC168" i="22"/>
  <c r="BD168" i="22"/>
  <c r="BE168" i="22"/>
  <c r="BG168" i="22"/>
  <c r="J169" i="22"/>
  <c r="L169" i="22"/>
  <c r="N169" i="22"/>
  <c r="P169" i="22"/>
  <c r="BA169" i="22"/>
  <c r="BB169" i="22"/>
  <c r="BC169" i="22"/>
  <c r="BD169" i="22"/>
  <c r="BE169" i="22"/>
  <c r="BG169" i="22"/>
  <c r="J170" i="22"/>
  <c r="L170" i="22"/>
  <c r="N170" i="22"/>
  <c r="P170" i="22"/>
  <c r="BA170" i="22"/>
  <c r="BB170" i="22"/>
  <c r="BC170" i="22"/>
  <c r="BD170" i="22"/>
  <c r="BE170" i="22"/>
  <c r="BG170" i="22"/>
  <c r="J171" i="22"/>
  <c r="L171" i="22"/>
  <c r="N171" i="22"/>
  <c r="P171" i="22"/>
  <c r="BA171" i="22"/>
  <c r="BB171" i="22"/>
  <c r="BC171" i="22"/>
  <c r="BD171" i="22"/>
  <c r="BE171" i="22"/>
  <c r="BG171" i="22"/>
  <c r="J172" i="22"/>
  <c r="L172" i="22"/>
  <c r="N172" i="22"/>
  <c r="P172" i="22"/>
  <c r="BA172" i="22"/>
  <c r="BB172" i="22"/>
  <c r="BC172" i="22"/>
  <c r="BD172" i="22"/>
  <c r="BE172" i="22"/>
  <c r="BG172" i="22"/>
  <c r="J174" i="22"/>
  <c r="L174" i="22"/>
  <c r="L173" i="22" s="1"/>
  <c r="N174" i="22"/>
  <c r="N173" i="22" s="1"/>
  <c r="P174" i="22"/>
  <c r="P173" i="22" s="1"/>
  <c r="BA174" i="22"/>
  <c r="BB174" i="22"/>
  <c r="BC174" i="22"/>
  <c r="BD174" i="22"/>
  <c r="BE174" i="22"/>
  <c r="BG174" i="22"/>
  <c r="J175" i="22"/>
  <c r="L175" i="22"/>
  <c r="N175" i="22"/>
  <c r="P175" i="22"/>
  <c r="BA175" i="22"/>
  <c r="BB175" i="22"/>
  <c r="BC175" i="22"/>
  <c r="BD175" i="22"/>
  <c r="BE175" i="22"/>
  <c r="BG175" i="22"/>
  <c r="J176" i="22"/>
  <c r="L176" i="22"/>
  <c r="N176" i="22"/>
  <c r="P176" i="22"/>
  <c r="BA176" i="22"/>
  <c r="BB176" i="22"/>
  <c r="BC176" i="22"/>
  <c r="BD176" i="22"/>
  <c r="BE176" i="22"/>
  <c r="BG176" i="22"/>
  <c r="J177" i="22"/>
  <c r="L177" i="22"/>
  <c r="N177" i="22"/>
  <c r="P177" i="22"/>
  <c r="BA177" i="22"/>
  <c r="BB177" i="22"/>
  <c r="BC177" i="22"/>
  <c r="BD177" i="22"/>
  <c r="BE177" i="22"/>
  <c r="BG177" i="22"/>
  <c r="E7" i="21"/>
  <c r="E109" i="21" s="1"/>
  <c r="J12" i="21"/>
  <c r="J14" i="21"/>
  <c r="E15" i="21"/>
  <c r="F91" i="21" s="1"/>
  <c r="J15" i="21"/>
  <c r="J17" i="21"/>
  <c r="E18" i="21"/>
  <c r="F92" i="21" s="1"/>
  <c r="J18" i="21"/>
  <c r="J20" i="21"/>
  <c r="E21" i="21"/>
  <c r="J115" i="21" s="1"/>
  <c r="J21" i="21"/>
  <c r="J23" i="21"/>
  <c r="E24" i="21"/>
  <c r="J92" i="21"/>
  <c r="J24" i="21"/>
  <c r="J35" i="21"/>
  <c r="AX97" i="18" s="1"/>
  <c r="J36" i="21"/>
  <c r="AY97" i="18"/>
  <c r="J37" i="21"/>
  <c r="E85" i="21"/>
  <c r="E87" i="21"/>
  <c r="F89" i="21"/>
  <c r="E111" i="21"/>
  <c r="F113" i="21"/>
  <c r="J121" i="21"/>
  <c r="L121" i="21"/>
  <c r="L120" i="21" s="1"/>
  <c r="N121" i="21"/>
  <c r="N120" i="21" s="1"/>
  <c r="P121" i="21"/>
  <c r="P120" i="21" s="1"/>
  <c r="BA121" i="21"/>
  <c r="F33" i="21" s="1"/>
  <c r="AZ97" i="18" s="1"/>
  <c r="BB121" i="21"/>
  <c r="F34" i="21" s="1"/>
  <c r="BA97" i="18" s="1"/>
  <c r="BC121" i="21"/>
  <c r="F35" i="21" s="1"/>
  <c r="BB97" i="18" s="1"/>
  <c r="BD121" i="21"/>
  <c r="F36" i="21" s="1"/>
  <c r="BC97" i="18" s="1"/>
  <c r="BE121" i="21"/>
  <c r="F37" i="21" s="1"/>
  <c r="BD97" i="18" s="1"/>
  <c r="BG121" i="21"/>
  <c r="J122" i="21"/>
  <c r="BA122" i="21"/>
  <c r="L122" i="21"/>
  <c r="N122" i="21"/>
  <c r="P122" i="21"/>
  <c r="BB122" i="21"/>
  <c r="BC122" i="21"/>
  <c r="BD122" i="21"/>
  <c r="BE122" i="21"/>
  <c r="BG122" i="21"/>
  <c r="J123" i="21"/>
  <c r="BA123" i="21"/>
  <c r="L123" i="21"/>
  <c r="N123" i="21"/>
  <c r="P123" i="21"/>
  <c r="BB123" i="21"/>
  <c r="BC123" i="21"/>
  <c r="BD123" i="21"/>
  <c r="BE123" i="21"/>
  <c r="BG123" i="21"/>
  <c r="J124" i="21"/>
  <c r="L124" i="21"/>
  <c r="N124" i="21"/>
  <c r="P124" i="21"/>
  <c r="BA124" i="21"/>
  <c r="BB124" i="21"/>
  <c r="BC124" i="21"/>
  <c r="BD124" i="21"/>
  <c r="BE124" i="21"/>
  <c r="BG124" i="21"/>
  <c r="J125" i="21"/>
  <c r="BA125" i="21"/>
  <c r="L125" i="21"/>
  <c r="N125" i="21"/>
  <c r="P125" i="21"/>
  <c r="BB125" i="21"/>
  <c r="BC125" i="21"/>
  <c r="BD125" i="21"/>
  <c r="BE125" i="21"/>
  <c r="BG125" i="21"/>
  <c r="J126" i="21"/>
  <c r="L126" i="21"/>
  <c r="N126" i="21"/>
  <c r="P126" i="21"/>
  <c r="BA126" i="21"/>
  <c r="BB126" i="21"/>
  <c r="BC126" i="21"/>
  <c r="BD126" i="21"/>
  <c r="BE126" i="21"/>
  <c r="BG126" i="21"/>
  <c r="J127" i="21"/>
  <c r="L127" i="21"/>
  <c r="N127" i="21"/>
  <c r="P127" i="21"/>
  <c r="BA127" i="21"/>
  <c r="BB127" i="21"/>
  <c r="BC127" i="21"/>
  <c r="BD127" i="21"/>
  <c r="BE127" i="21"/>
  <c r="BG127" i="21"/>
  <c r="J128" i="21"/>
  <c r="BA128" i="21"/>
  <c r="L128" i="21"/>
  <c r="N128" i="21"/>
  <c r="P128" i="21"/>
  <c r="BB128" i="21"/>
  <c r="BC128" i="21"/>
  <c r="BD128" i="21"/>
  <c r="BE128" i="21"/>
  <c r="BG128" i="21"/>
  <c r="J129" i="21"/>
  <c r="L129" i="21"/>
  <c r="N129" i="21"/>
  <c r="P129" i="21"/>
  <c r="BA129" i="21"/>
  <c r="BB129" i="21"/>
  <c r="BC129" i="21"/>
  <c r="BD129" i="21"/>
  <c r="BE129" i="21"/>
  <c r="BG129" i="21"/>
  <c r="J130" i="21"/>
  <c r="BA130" i="21"/>
  <c r="L130" i="21"/>
  <c r="N130" i="21"/>
  <c r="P130" i="21"/>
  <c r="BB130" i="21"/>
  <c r="BC130" i="21"/>
  <c r="BD130" i="21"/>
  <c r="BE130" i="21"/>
  <c r="BG130" i="21"/>
  <c r="J131" i="21"/>
  <c r="BA131" i="21"/>
  <c r="L131" i="21"/>
  <c r="N131" i="21"/>
  <c r="P131" i="21"/>
  <c r="BB131" i="21"/>
  <c r="BC131" i="21"/>
  <c r="BD131" i="21"/>
  <c r="BE131" i="21"/>
  <c r="BG131" i="21"/>
  <c r="J132" i="21"/>
  <c r="L132" i="21"/>
  <c r="N132" i="21"/>
  <c r="P132" i="21"/>
  <c r="BA132" i="21"/>
  <c r="BB132" i="21"/>
  <c r="BC132" i="21"/>
  <c r="BD132" i="21"/>
  <c r="BE132" i="21"/>
  <c r="BG132" i="21"/>
  <c r="J133" i="21"/>
  <c r="BA133" i="21"/>
  <c r="L133" i="21"/>
  <c r="N133" i="21"/>
  <c r="P133" i="21"/>
  <c r="BB133" i="21"/>
  <c r="BC133" i="21"/>
  <c r="BD133" i="21"/>
  <c r="BE133" i="21"/>
  <c r="BG133" i="21"/>
  <c r="J134" i="21"/>
  <c r="L134" i="21"/>
  <c r="N134" i="21"/>
  <c r="P134" i="21"/>
  <c r="BA134" i="21"/>
  <c r="BB134" i="21"/>
  <c r="BC134" i="21"/>
  <c r="BD134" i="21"/>
  <c r="BE134" i="21"/>
  <c r="BG134" i="21"/>
  <c r="J135" i="21"/>
  <c r="L135" i="21"/>
  <c r="N135" i="21"/>
  <c r="P135" i="21"/>
  <c r="BA135" i="21"/>
  <c r="BB135" i="21"/>
  <c r="BC135" i="21"/>
  <c r="BD135" i="21"/>
  <c r="BE135" i="21"/>
  <c r="BG135" i="21"/>
  <c r="J136" i="21"/>
  <c r="BA136" i="21"/>
  <c r="L136" i="21"/>
  <c r="N136" i="21"/>
  <c r="P136" i="21"/>
  <c r="BB136" i="21"/>
  <c r="BC136" i="21"/>
  <c r="BD136" i="21"/>
  <c r="BE136" i="21"/>
  <c r="BG136" i="21"/>
  <c r="J138" i="21"/>
  <c r="BA138" i="21"/>
  <c r="L138" i="21"/>
  <c r="L137" i="21" s="1"/>
  <c r="N138" i="21"/>
  <c r="N137" i="21" s="1"/>
  <c r="P138" i="21"/>
  <c r="BB138" i="21"/>
  <c r="BC138" i="21"/>
  <c r="BD138" i="21"/>
  <c r="BE138" i="21"/>
  <c r="BG138" i="21"/>
  <c r="J139" i="21"/>
  <c r="L139" i="21"/>
  <c r="N139" i="21"/>
  <c r="P139" i="21"/>
  <c r="BA139" i="21"/>
  <c r="BB139" i="21"/>
  <c r="BC139" i="21"/>
  <c r="BD139" i="21"/>
  <c r="BE139" i="21"/>
  <c r="BG139" i="21"/>
  <c r="J140" i="21"/>
  <c r="BA140" i="21"/>
  <c r="L140" i="21"/>
  <c r="N140" i="21"/>
  <c r="P140" i="21"/>
  <c r="BB140" i="21"/>
  <c r="BC140" i="21"/>
  <c r="BD140" i="21"/>
  <c r="BE140" i="21"/>
  <c r="BG140" i="21"/>
  <c r="J141" i="21"/>
  <c r="L141" i="21"/>
  <c r="N141" i="21"/>
  <c r="P141" i="21"/>
  <c r="P137" i="21" s="1"/>
  <c r="BA141" i="21"/>
  <c r="BB141" i="21"/>
  <c r="BC141" i="21"/>
  <c r="BD141" i="21"/>
  <c r="BE141" i="21"/>
  <c r="BG141" i="21"/>
  <c r="J142" i="21"/>
  <c r="L142" i="21"/>
  <c r="N142" i="21"/>
  <c r="P142" i="21"/>
  <c r="BA142" i="21"/>
  <c r="BB142" i="21"/>
  <c r="BC142" i="21"/>
  <c r="BD142" i="21"/>
  <c r="BE142" i="21"/>
  <c r="BG142" i="21"/>
  <c r="J143" i="21"/>
  <c r="BA143" i="21"/>
  <c r="L143" i="21"/>
  <c r="N143" i="21"/>
  <c r="P143" i="21"/>
  <c r="BB143" i="21"/>
  <c r="BC143" i="21"/>
  <c r="BD143" i="21"/>
  <c r="BE143" i="21"/>
  <c r="BG143" i="21"/>
  <c r="J144" i="21"/>
  <c r="L144" i="21"/>
  <c r="N144" i="21"/>
  <c r="P144" i="21"/>
  <c r="BA144" i="21"/>
  <c r="BB144" i="21"/>
  <c r="BC144" i="21"/>
  <c r="BD144" i="21"/>
  <c r="BE144" i="21"/>
  <c r="BG144" i="21"/>
  <c r="J145" i="21"/>
  <c r="L145" i="21"/>
  <c r="N145" i="21"/>
  <c r="P145" i="21"/>
  <c r="BA145" i="21"/>
  <c r="BB145" i="21"/>
  <c r="BC145" i="21"/>
  <c r="BD145" i="21"/>
  <c r="BE145" i="21"/>
  <c r="BG145" i="21"/>
  <c r="J146" i="21"/>
  <c r="BA146" i="21"/>
  <c r="L146" i="21"/>
  <c r="N146" i="21"/>
  <c r="P146" i="21"/>
  <c r="BB146" i="21"/>
  <c r="BC146" i="21"/>
  <c r="BD146" i="21"/>
  <c r="BE146" i="21"/>
  <c r="BG146" i="21"/>
  <c r="J148" i="21"/>
  <c r="BA148" i="21"/>
  <c r="L148" i="21"/>
  <c r="L147" i="21" s="1"/>
  <c r="N148" i="21"/>
  <c r="N147" i="21" s="1"/>
  <c r="P148" i="21"/>
  <c r="BB148" i="21"/>
  <c r="BC148" i="21"/>
  <c r="BD148" i="21"/>
  <c r="BE148" i="21"/>
  <c r="BG148" i="21"/>
  <c r="J149" i="21"/>
  <c r="L149" i="21"/>
  <c r="N149" i="21"/>
  <c r="P149" i="21"/>
  <c r="BA149" i="21"/>
  <c r="BB149" i="21"/>
  <c r="BC149" i="21"/>
  <c r="BD149" i="21"/>
  <c r="BE149" i="21"/>
  <c r="BG149" i="21"/>
  <c r="J150" i="21"/>
  <c r="BA150" i="21"/>
  <c r="L150" i="21"/>
  <c r="N150" i="21"/>
  <c r="P150" i="21"/>
  <c r="BB150" i="21"/>
  <c r="BC150" i="21"/>
  <c r="BD150" i="21"/>
  <c r="BE150" i="21"/>
  <c r="BG150" i="21"/>
  <c r="J151" i="21"/>
  <c r="L151" i="21"/>
  <c r="N151" i="21"/>
  <c r="P151" i="21"/>
  <c r="BA151" i="21"/>
  <c r="BB151" i="21"/>
  <c r="BC151" i="21"/>
  <c r="BD151" i="21"/>
  <c r="BE151" i="21"/>
  <c r="BG151" i="21"/>
  <c r="J152" i="21"/>
  <c r="L152" i="21"/>
  <c r="N152" i="21"/>
  <c r="P152" i="21"/>
  <c r="BA152" i="21"/>
  <c r="BB152" i="21"/>
  <c r="BC152" i="21"/>
  <c r="BD152" i="21"/>
  <c r="BE152" i="21"/>
  <c r="BG152" i="21"/>
  <c r="J153" i="21"/>
  <c r="BA153" i="21"/>
  <c r="L153" i="21"/>
  <c r="N153" i="21"/>
  <c r="P153" i="21"/>
  <c r="BB153" i="21"/>
  <c r="BC153" i="21"/>
  <c r="BD153" i="21"/>
  <c r="BE153" i="21"/>
  <c r="BG153" i="21"/>
  <c r="J154" i="21"/>
  <c r="L154" i="21"/>
  <c r="N154" i="21"/>
  <c r="P154" i="21"/>
  <c r="BA154" i="21"/>
  <c r="BB154" i="21"/>
  <c r="BC154" i="21"/>
  <c r="BD154" i="21"/>
  <c r="BE154" i="21"/>
  <c r="BG154" i="21"/>
  <c r="J155" i="21"/>
  <c r="BA155" i="21"/>
  <c r="L155" i="21"/>
  <c r="N155" i="21"/>
  <c r="P155" i="21"/>
  <c r="BB155" i="21"/>
  <c r="BC155" i="21"/>
  <c r="BD155" i="21"/>
  <c r="BE155" i="21"/>
  <c r="BG155" i="21"/>
  <c r="J156" i="21"/>
  <c r="BA156" i="21"/>
  <c r="L156" i="21"/>
  <c r="N156" i="21"/>
  <c r="P156" i="21"/>
  <c r="BB156" i="21"/>
  <c r="BC156" i="21"/>
  <c r="BD156" i="21"/>
  <c r="BE156" i="21"/>
  <c r="BG156" i="21"/>
  <c r="J157" i="21"/>
  <c r="L157" i="21"/>
  <c r="N157" i="21"/>
  <c r="P157" i="21"/>
  <c r="BA157" i="21"/>
  <c r="BB157" i="21"/>
  <c r="BC157" i="21"/>
  <c r="BD157" i="21"/>
  <c r="BE157" i="21"/>
  <c r="BG157" i="21"/>
  <c r="J158" i="21"/>
  <c r="BA158" i="21"/>
  <c r="L158" i="21"/>
  <c r="N158" i="21"/>
  <c r="P158" i="21"/>
  <c r="BB158" i="21"/>
  <c r="BC158" i="21"/>
  <c r="BD158" i="21"/>
  <c r="BE158" i="21"/>
  <c r="BG158" i="21"/>
  <c r="J159" i="21"/>
  <c r="L159" i="21"/>
  <c r="N159" i="21"/>
  <c r="P159" i="21"/>
  <c r="BA159" i="21"/>
  <c r="BB159" i="21"/>
  <c r="BC159" i="21"/>
  <c r="BD159" i="21"/>
  <c r="BE159" i="21"/>
  <c r="BG159" i="21"/>
  <c r="J160" i="21"/>
  <c r="L160" i="21"/>
  <c r="N160" i="21"/>
  <c r="P160" i="21"/>
  <c r="BA160" i="21"/>
  <c r="BB160" i="21"/>
  <c r="BC160" i="21"/>
  <c r="BD160" i="21"/>
  <c r="BE160" i="21"/>
  <c r="BG160" i="21"/>
  <c r="J161" i="21"/>
  <c r="BA161" i="21"/>
  <c r="L161" i="21"/>
  <c r="N161" i="21"/>
  <c r="P161" i="21"/>
  <c r="BB161" i="21"/>
  <c r="BC161" i="21"/>
  <c r="BD161" i="21"/>
  <c r="BE161" i="21"/>
  <c r="BG161" i="21"/>
  <c r="J162" i="21"/>
  <c r="L162" i="21"/>
  <c r="N162" i="21"/>
  <c r="P162" i="21"/>
  <c r="BA162" i="21"/>
  <c r="BB162" i="21"/>
  <c r="BC162" i="21"/>
  <c r="BD162" i="21"/>
  <c r="BE162" i="21"/>
  <c r="BG162" i="21"/>
  <c r="J163" i="21"/>
  <c r="BA163" i="21"/>
  <c r="L163" i="21"/>
  <c r="N163" i="21"/>
  <c r="P163" i="21"/>
  <c r="BB163" i="21"/>
  <c r="BC163" i="21"/>
  <c r="BD163" i="21"/>
  <c r="BE163" i="21"/>
  <c r="BG163" i="21"/>
  <c r="J164" i="21"/>
  <c r="BA164" i="21"/>
  <c r="L164" i="21"/>
  <c r="N164" i="21"/>
  <c r="P164" i="21"/>
  <c r="BB164" i="21"/>
  <c r="BC164" i="21"/>
  <c r="BD164" i="21"/>
  <c r="BE164" i="21"/>
  <c r="BG164" i="21"/>
  <c r="J165" i="21"/>
  <c r="L165" i="21"/>
  <c r="N165" i="21"/>
  <c r="P165" i="21"/>
  <c r="BA165" i="21"/>
  <c r="BB165" i="21"/>
  <c r="BC165" i="21"/>
  <c r="BD165" i="21"/>
  <c r="BE165" i="21"/>
  <c r="BG165" i="21"/>
  <c r="J166" i="21"/>
  <c r="BA166" i="21"/>
  <c r="L166" i="21"/>
  <c r="N166" i="21"/>
  <c r="P166" i="21"/>
  <c r="BB166" i="21"/>
  <c r="BC166" i="21"/>
  <c r="BD166" i="21"/>
  <c r="BE166" i="21"/>
  <c r="BG166" i="21"/>
  <c r="E7" i="20"/>
  <c r="E116" i="20" s="1"/>
  <c r="J12" i="20"/>
  <c r="J14" i="20"/>
  <c r="E15" i="20"/>
  <c r="F91" i="20" s="1"/>
  <c r="J15" i="20"/>
  <c r="J17" i="20"/>
  <c r="E18" i="20"/>
  <c r="F123" i="20" s="1"/>
  <c r="J18" i="20"/>
  <c r="J20" i="20"/>
  <c r="E21" i="20"/>
  <c r="J122" i="20" s="1"/>
  <c r="J21" i="20"/>
  <c r="J23" i="20"/>
  <c r="E24" i="20"/>
  <c r="J92" i="20" s="1"/>
  <c r="J24" i="20"/>
  <c r="J35" i="20"/>
  <c r="AX96" i="18" s="1"/>
  <c r="J36" i="20"/>
  <c r="AY96" i="18" s="1"/>
  <c r="J37" i="20"/>
  <c r="E85" i="20"/>
  <c r="E87" i="20"/>
  <c r="F89" i="20"/>
  <c r="E118" i="20"/>
  <c r="F120" i="20"/>
  <c r="J123" i="20"/>
  <c r="J129" i="20"/>
  <c r="L129" i="20"/>
  <c r="N129" i="20"/>
  <c r="P129" i="20"/>
  <c r="P128" i="20"/>
  <c r="BA129" i="20"/>
  <c r="J33" i="20" s="1"/>
  <c r="AV96" i="18" s="1"/>
  <c r="AT96" i="18" s="1"/>
  <c r="BB129" i="20"/>
  <c r="F34" i="20" s="1"/>
  <c r="BA96" i="18" s="1"/>
  <c r="BC129" i="20"/>
  <c r="BD129" i="20"/>
  <c r="F36" i="20" s="1"/>
  <c r="BC96" i="18" s="1"/>
  <c r="BE129" i="20"/>
  <c r="BG129" i="20"/>
  <c r="J130" i="20"/>
  <c r="L130" i="20"/>
  <c r="N130" i="20"/>
  <c r="P130" i="20"/>
  <c r="BA130" i="20"/>
  <c r="BB130" i="20"/>
  <c r="BC130" i="20"/>
  <c r="BD130" i="20"/>
  <c r="BE130" i="20"/>
  <c r="BG130" i="20"/>
  <c r="J131" i="20"/>
  <c r="L131" i="20"/>
  <c r="N131" i="20"/>
  <c r="P131" i="20"/>
  <c r="BA131" i="20"/>
  <c r="BB131" i="20"/>
  <c r="BC131" i="20"/>
  <c r="BD131" i="20"/>
  <c r="BE131" i="20"/>
  <c r="BG131" i="20"/>
  <c r="J132" i="20"/>
  <c r="L132" i="20"/>
  <c r="N132" i="20"/>
  <c r="P132" i="20"/>
  <c r="BA132" i="20"/>
  <c r="BB132" i="20"/>
  <c r="BC132" i="20"/>
  <c r="BD132" i="20"/>
  <c r="BE132" i="20"/>
  <c r="BG132" i="20"/>
  <c r="J133" i="20"/>
  <c r="L133" i="20"/>
  <c r="N133" i="20"/>
  <c r="P133" i="20"/>
  <c r="BA133" i="20"/>
  <c r="BB133" i="20"/>
  <c r="BC133" i="20"/>
  <c r="BD133" i="20"/>
  <c r="BE133" i="20"/>
  <c r="BG133" i="20"/>
  <c r="J134" i="20"/>
  <c r="L134" i="20"/>
  <c r="N134" i="20"/>
  <c r="P134" i="20"/>
  <c r="BA134" i="20"/>
  <c r="BB134" i="20"/>
  <c r="BC134" i="20"/>
  <c r="BD134" i="20"/>
  <c r="BE134" i="20"/>
  <c r="BG134" i="20"/>
  <c r="J136" i="20"/>
  <c r="L136" i="20"/>
  <c r="N136" i="20"/>
  <c r="P136" i="20"/>
  <c r="BA136" i="20"/>
  <c r="BB136" i="20"/>
  <c r="BC136" i="20"/>
  <c r="BD136" i="20"/>
  <c r="BE136" i="20"/>
  <c r="BG136" i="20"/>
  <c r="J137" i="20"/>
  <c r="L137" i="20"/>
  <c r="N137" i="20"/>
  <c r="P137" i="20"/>
  <c r="BA137" i="20"/>
  <c r="BB137" i="20"/>
  <c r="BC137" i="20"/>
  <c r="BD137" i="20"/>
  <c r="BE137" i="20"/>
  <c r="BG137" i="20"/>
  <c r="J138" i="20"/>
  <c r="L138" i="20"/>
  <c r="N138" i="20"/>
  <c r="P138" i="20"/>
  <c r="P135" i="20" s="1"/>
  <c r="BA138" i="20"/>
  <c r="BB138" i="20"/>
  <c r="BC138" i="20"/>
  <c r="BD138" i="20"/>
  <c r="BE138" i="20"/>
  <c r="BG138" i="20"/>
  <c r="J139" i="20"/>
  <c r="L139" i="20"/>
  <c r="N139" i="20"/>
  <c r="P139" i="20"/>
  <c r="BA139" i="20"/>
  <c r="BB139" i="20"/>
  <c r="BC139" i="20"/>
  <c r="BD139" i="20"/>
  <c r="BE139" i="20"/>
  <c r="BG139" i="20"/>
  <c r="J140" i="20"/>
  <c r="L140" i="20"/>
  <c r="N140" i="20"/>
  <c r="P140" i="20"/>
  <c r="BA140" i="20"/>
  <c r="BB140" i="20"/>
  <c r="BC140" i="20"/>
  <c r="BD140" i="20"/>
  <c r="BE140" i="20"/>
  <c r="BG140" i="20"/>
  <c r="J141" i="20"/>
  <c r="L141" i="20"/>
  <c r="N141" i="20"/>
  <c r="P141" i="20"/>
  <c r="BA141" i="20"/>
  <c r="BB141" i="20"/>
  <c r="BC141" i="20"/>
  <c r="BD141" i="20"/>
  <c r="BE141" i="20"/>
  <c r="BG141" i="20"/>
  <c r="J143" i="20"/>
  <c r="L143" i="20"/>
  <c r="N143" i="20"/>
  <c r="P143" i="20"/>
  <c r="BA143" i="20"/>
  <c r="BB143" i="20"/>
  <c r="BC143" i="20"/>
  <c r="BD143" i="20"/>
  <c r="BE143" i="20"/>
  <c r="BG143" i="20"/>
  <c r="J144" i="20"/>
  <c r="L144" i="20"/>
  <c r="N144" i="20"/>
  <c r="P144" i="20"/>
  <c r="BA144" i="20"/>
  <c r="BB144" i="20"/>
  <c r="BC144" i="20"/>
  <c r="BD144" i="20"/>
  <c r="BE144" i="20"/>
  <c r="BG144" i="20"/>
  <c r="J145" i="20"/>
  <c r="L145" i="20"/>
  <c r="N145" i="20"/>
  <c r="N142" i="20" s="1"/>
  <c r="P145" i="20"/>
  <c r="P142" i="20" s="1"/>
  <c r="BA145" i="20"/>
  <c r="BB145" i="20"/>
  <c r="BC145" i="20"/>
  <c r="BD145" i="20"/>
  <c r="BE145" i="20"/>
  <c r="BG145" i="20"/>
  <c r="J147" i="20"/>
  <c r="L147" i="20"/>
  <c r="N147" i="20"/>
  <c r="P147" i="20"/>
  <c r="BA147" i="20"/>
  <c r="BB147" i="20"/>
  <c r="BC147" i="20"/>
  <c r="BD147" i="20"/>
  <c r="BE147" i="20"/>
  <c r="BG147" i="20"/>
  <c r="J148" i="20"/>
  <c r="L148" i="20"/>
  <c r="L146" i="20" s="1"/>
  <c r="N148" i="20"/>
  <c r="N146" i="20" s="1"/>
  <c r="P148" i="20"/>
  <c r="BA148" i="20"/>
  <c r="BB148" i="20"/>
  <c r="BC148" i="20"/>
  <c r="BD148" i="20"/>
  <c r="BE148" i="20"/>
  <c r="BG148" i="20"/>
  <c r="J149" i="20"/>
  <c r="L149" i="20"/>
  <c r="N149" i="20"/>
  <c r="P149" i="20"/>
  <c r="BA149" i="20"/>
  <c r="BB149" i="20"/>
  <c r="BC149" i="20"/>
  <c r="BD149" i="20"/>
  <c r="BE149" i="20"/>
  <c r="BG149" i="20"/>
  <c r="J151" i="20"/>
  <c r="L151" i="20"/>
  <c r="N151" i="20"/>
  <c r="P151" i="20"/>
  <c r="BA151" i="20"/>
  <c r="BB151" i="20"/>
  <c r="BC151" i="20"/>
  <c r="BD151" i="20"/>
  <c r="BE151" i="20"/>
  <c r="BG151" i="20"/>
  <c r="J152" i="20"/>
  <c r="L152" i="20"/>
  <c r="N152" i="20"/>
  <c r="P152" i="20"/>
  <c r="BA152" i="20"/>
  <c r="BB152" i="20"/>
  <c r="BC152" i="20"/>
  <c r="BD152" i="20"/>
  <c r="BE152" i="20"/>
  <c r="BG152" i="20"/>
  <c r="J154" i="20"/>
  <c r="L154" i="20"/>
  <c r="N154" i="20"/>
  <c r="P154" i="20"/>
  <c r="BA154" i="20"/>
  <c r="BB154" i="20"/>
  <c r="BC154" i="20"/>
  <c r="BD154" i="20"/>
  <c r="BE154" i="20"/>
  <c r="BG154" i="20"/>
  <c r="J155" i="20"/>
  <c r="L155" i="20"/>
  <c r="N155" i="20"/>
  <c r="P155" i="20"/>
  <c r="BA155" i="20"/>
  <c r="BB155" i="20"/>
  <c r="BC155" i="20"/>
  <c r="BD155" i="20"/>
  <c r="BE155" i="20"/>
  <c r="BG155" i="20"/>
  <c r="J156" i="20"/>
  <c r="L156" i="20"/>
  <c r="N156" i="20"/>
  <c r="P156" i="20"/>
  <c r="BA156" i="20"/>
  <c r="BB156" i="20"/>
  <c r="BC156" i="20"/>
  <c r="BD156" i="20"/>
  <c r="BE156" i="20"/>
  <c r="BG156" i="20"/>
  <c r="J157" i="20"/>
  <c r="L157" i="20"/>
  <c r="N157" i="20"/>
  <c r="P157" i="20"/>
  <c r="BA157" i="20"/>
  <c r="BB157" i="20"/>
  <c r="BC157" i="20"/>
  <c r="BD157" i="20"/>
  <c r="BE157" i="20"/>
  <c r="BG157" i="20"/>
  <c r="J158" i="20"/>
  <c r="L158" i="20"/>
  <c r="N158" i="20"/>
  <c r="P158" i="20"/>
  <c r="BA158" i="20"/>
  <c r="BB158" i="20"/>
  <c r="BC158" i="20"/>
  <c r="BD158" i="20"/>
  <c r="BE158" i="20"/>
  <c r="BG158" i="20"/>
  <c r="J160" i="20"/>
  <c r="L160" i="20"/>
  <c r="N160" i="20"/>
  <c r="P160" i="20"/>
  <c r="BA160" i="20"/>
  <c r="BB160" i="20"/>
  <c r="BC160" i="20"/>
  <c r="BD160" i="20"/>
  <c r="BE160" i="20"/>
  <c r="BG160" i="20"/>
  <c r="J161" i="20"/>
  <c r="L161" i="20"/>
  <c r="N161" i="20"/>
  <c r="P161" i="20"/>
  <c r="BA161" i="20"/>
  <c r="BB161" i="20"/>
  <c r="BC161" i="20"/>
  <c r="BD161" i="20"/>
  <c r="BE161" i="20"/>
  <c r="BG161" i="20"/>
  <c r="J162" i="20"/>
  <c r="L162" i="20"/>
  <c r="N162" i="20"/>
  <c r="P162" i="20"/>
  <c r="BA162" i="20"/>
  <c r="BB162" i="20"/>
  <c r="BC162" i="20"/>
  <c r="BD162" i="20"/>
  <c r="BE162" i="20"/>
  <c r="BG162" i="20"/>
  <c r="J163" i="20"/>
  <c r="L163" i="20"/>
  <c r="N163" i="20"/>
  <c r="P163" i="20"/>
  <c r="BA163" i="20"/>
  <c r="BB163" i="20"/>
  <c r="BC163" i="20"/>
  <c r="BD163" i="20"/>
  <c r="BE163" i="20"/>
  <c r="BG163" i="20"/>
  <c r="J164" i="20"/>
  <c r="L164" i="20"/>
  <c r="N164" i="20"/>
  <c r="P164" i="20"/>
  <c r="BA164" i="20"/>
  <c r="BB164" i="20"/>
  <c r="BC164" i="20"/>
  <c r="BD164" i="20"/>
  <c r="BE164" i="20"/>
  <c r="BG164" i="20"/>
  <c r="J165" i="20"/>
  <c r="L165" i="20"/>
  <c r="N165" i="20"/>
  <c r="P165" i="20"/>
  <c r="BA165" i="20"/>
  <c r="BB165" i="20"/>
  <c r="BC165" i="20"/>
  <c r="BD165" i="20"/>
  <c r="BE165" i="20"/>
  <c r="BG165" i="20"/>
  <c r="J166" i="20"/>
  <c r="L166" i="20"/>
  <c r="N166" i="20"/>
  <c r="P166" i="20"/>
  <c r="BA166" i="20"/>
  <c r="BB166" i="20"/>
  <c r="BC166" i="20"/>
  <c r="BD166" i="20"/>
  <c r="BE166" i="20"/>
  <c r="BG166" i="20"/>
  <c r="J167" i="20"/>
  <c r="L167" i="20"/>
  <c r="N167" i="20"/>
  <c r="P167" i="20"/>
  <c r="BA167" i="20"/>
  <c r="BB167" i="20"/>
  <c r="BC167" i="20"/>
  <c r="BD167" i="20"/>
  <c r="BE167" i="20"/>
  <c r="BG167" i="20"/>
  <c r="J168" i="20"/>
  <c r="L168" i="20"/>
  <c r="N168" i="20"/>
  <c r="P168" i="20"/>
  <c r="BA168" i="20"/>
  <c r="BB168" i="20"/>
  <c r="BC168" i="20"/>
  <c r="BD168" i="20"/>
  <c r="BE168" i="20"/>
  <c r="BG168" i="20"/>
  <c r="J169" i="20"/>
  <c r="L169" i="20"/>
  <c r="N169" i="20"/>
  <c r="P169" i="20"/>
  <c r="BA169" i="20"/>
  <c r="BB169" i="20"/>
  <c r="BC169" i="20"/>
  <c r="BD169" i="20"/>
  <c r="BE169" i="20"/>
  <c r="BG169" i="20"/>
  <c r="J170" i="20"/>
  <c r="L170" i="20"/>
  <c r="N170" i="20"/>
  <c r="P170" i="20"/>
  <c r="BA170" i="20"/>
  <c r="BB170" i="20"/>
  <c r="BC170" i="20"/>
  <c r="BD170" i="20"/>
  <c r="BE170" i="20"/>
  <c r="BG170" i="20"/>
  <c r="J171" i="20"/>
  <c r="L171" i="20"/>
  <c r="N171" i="20"/>
  <c r="P171" i="20"/>
  <c r="BA171" i="20"/>
  <c r="BB171" i="20"/>
  <c r="BC171" i="20"/>
  <c r="BD171" i="20"/>
  <c r="BE171" i="20"/>
  <c r="BG171" i="20"/>
  <c r="J173" i="20"/>
  <c r="L173" i="20"/>
  <c r="N173" i="20"/>
  <c r="P173" i="20"/>
  <c r="BA173" i="20"/>
  <c r="BB173" i="20"/>
  <c r="BC173" i="20"/>
  <c r="BD173" i="20"/>
  <c r="BE173" i="20"/>
  <c r="BG173" i="20"/>
  <c r="J174" i="20"/>
  <c r="L174" i="20"/>
  <c r="N174" i="20"/>
  <c r="P174" i="20"/>
  <c r="BA174" i="20"/>
  <c r="BB174" i="20"/>
  <c r="BC174" i="20"/>
  <c r="BD174" i="20"/>
  <c r="BE174" i="20"/>
  <c r="BG174" i="20"/>
  <c r="J175" i="20"/>
  <c r="L175" i="20"/>
  <c r="N175" i="20"/>
  <c r="P175" i="20"/>
  <c r="BA175" i="20"/>
  <c r="BB175" i="20"/>
  <c r="BC175" i="20"/>
  <c r="BD175" i="20"/>
  <c r="BE175" i="20"/>
  <c r="BG175" i="20"/>
  <c r="J176" i="20"/>
  <c r="L176" i="20"/>
  <c r="N176" i="20"/>
  <c r="P176" i="20"/>
  <c r="BA176" i="20"/>
  <c r="BB176" i="20"/>
  <c r="BC176" i="20"/>
  <c r="BD176" i="20"/>
  <c r="BE176" i="20"/>
  <c r="BG176" i="20"/>
  <c r="J177" i="20"/>
  <c r="L177" i="20"/>
  <c r="N177" i="20"/>
  <c r="P177" i="20"/>
  <c r="BA177" i="20"/>
  <c r="BB177" i="20"/>
  <c r="BC177" i="20"/>
  <c r="BD177" i="20"/>
  <c r="BE177" i="20"/>
  <c r="BG177" i="20"/>
  <c r="J178" i="20"/>
  <c r="L178" i="20"/>
  <c r="N178" i="20"/>
  <c r="P178" i="20"/>
  <c r="BA178" i="20"/>
  <c r="BB178" i="20"/>
  <c r="BC178" i="20"/>
  <c r="BD178" i="20"/>
  <c r="BE178" i="20"/>
  <c r="BG178" i="20"/>
  <c r="J179" i="20"/>
  <c r="L179" i="20"/>
  <c r="N179" i="20"/>
  <c r="P179" i="20"/>
  <c r="BA179" i="20"/>
  <c r="BB179" i="20"/>
  <c r="BC179" i="20"/>
  <c r="BD179" i="20"/>
  <c r="BE179" i="20"/>
  <c r="BG179" i="20"/>
  <c r="J180" i="20"/>
  <c r="L180" i="20"/>
  <c r="N180" i="20"/>
  <c r="P180" i="20"/>
  <c r="BA180" i="20"/>
  <c r="BB180" i="20"/>
  <c r="BC180" i="20"/>
  <c r="BD180" i="20"/>
  <c r="BE180" i="20"/>
  <c r="BG180" i="20"/>
  <c r="J181" i="20"/>
  <c r="L181" i="20"/>
  <c r="N181" i="20"/>
  <c r="P181" i="20"/>
  <c r="BA181" i="20"/>
  <c r="BB181" i="20"/>
  <c r="BC181" i="20"/>
  <c r="BD181" i="20"/>
  <c r="BE181" i="20"/>
  <c r="BG181" i="20"/>
  <c r="J182" i="20"/>
  <c r="L182" i="20"/>
  <c r="N182" i="20"/>
  <c r="P182" i="20"/>
  <c r="BA182" i="20"/>
  <c r="BB182" i="20"/>
  <c r="BC182" i="20"/>
  <c r="BD182" i="20"/>
  <c r="BE182" i="20"/>
  <c r="BG182" i="20"/>
  <c r="J183" i="20"/>
  <c r="L183" i="20"/>
  <c r="N183" i="20"/>
  <c r="P183" i="20"/>
  <c r="BA183" i="20"/>
  <c r="BB183" i="20"/>
  <c r="BC183" i="20"/>
  <c r="BD183" i="20"/>
  <c r="BE183" i="20"/>
  <c r="BG183" i="20"/>
  <c r="J184" i="20"/>
  <c r="L184" i="20"/>
  <c r="N184" i="20"/>
  <c r="P184" i="20"/>
  <c r="BA184" i="20"/>
  <c r="BB184" i="20"/>
  <c r="BC184" i="20"/>
  <c r="BD184" i="20"/>
  <c r="BE184" i="20"/>
  <c r="BG184" i="20"/>
  <c r="J185" i="20"/>
  <c r="L185" i="20"/>
  <c r="N185" i="20"/>
  <c r="P185" i="20"/>
  <c r="BA185" i="20"/>
  <c r="BB185" i="20"/>
  <c r="BC185" i="20"/>
  <c r="BD185" i="20"/>
  <c r="BE185" i="20"/>
  <c r="BG185" i="20"/>
  <c r="J186" i="20"/>
  <c r="L186" i="20"/>
  <c r="N186" i="20"/>
  <c r="P186" i="20"/>
  <c r="BA186" i="20"/>
  <c r="BB186" i="20"/>
  <c r="BC186" i="20"/>
  <c r="BD186" i="20"/>
  <c r="BE186" i="20"/>
  <c r="BG186" i="20"/>
  <c r="J187" i="20"/>
  <c r="L187" i="20"/>
  <c r="N187" i="20"/>
  <c r="P187" i="20"/>
  <c r="BA187" i="20"/>
  <c r="BB187" i="20"/>
  <c r="BC187" i="20"/>
  <c r="BD187" i="20"/>
  <c r="BE187" i="20"/>
  <c r="BG187" i="20"/>
  <c r="J188" i="20"/>
  <c r="L188" i="20"/>
  <c r="N188" i="20"/>
  <c r="P188" i="20"/>
  <c r="BA188" i="20"/>
  <c r="BB188" i="20"/>
  <c r="BC188" i="20"/>
  <c r="BD188" i="20"/>
  <c r="BE188" i="20"/>
  <c r="BG188" i="20"/>
  <c r="J189" i="20"/>
  <c r="L189" i="20"/>
  <c r="N189" i="20"/>
  <c r="P189" i="20"/>
  <c r="BA189" i="20"/>
  <c r="BB189" i="20"/>
  <c r="BC189" i="20"/>
  <c r="BD189" i="20"/>
  <c r="BE189" i="20"/>
  <c r="BG189" i="20"/>
  <c r="J190" i="20"/>
  <c r="L190" i="20"/>
  <c r="N190" i="20"/>
  <c r="P190" i="20"/>
  <c r="BA190" i="20"/>
  <c r="BB190" i="20"/>
  <c r="BC190" i="20"/>
  <c r="BD190" i="20"/>
  <c r="BE190" i="20"/>
  <c r="BG190" i="20"/>
  <c r="J191" i="20"/>
  <c r="L191" i="20"/>
  <c r="N191" i="20"/>
  <c r="P191" i="20"/>
  <c r="BA191" i="20"/>
  <c r="BB191" i="20"/>
  <c r="BC191" i="20"/>
  <c r="BD191" i="20"/>
  <c r="BE191" i="20"/>
  <c r="BG191" i="20"/>
  <c r="J192" i="20"/>
  <c r="L192" i="20"/>
  <c r="N192" i="20"/>
  <c r="P192" i="20"/>
  <c r="BA192" i="20"/>
  <c r="BB192" i="20"/>
  <c r="BC192" i="20"/>
  <c r="BD192" i="20"/>
  <c r="BE192" i="20"/>
  <c r="BG192" i="20"/>
  <c r="J193" i="20"/>
  <c r="L193" i="20"/>
  <c r="N193" i="20"/>
  <c r="P193" i="20"/>
  <c r="BA193" i="20"/>
  <c r="BB193" i="20"/>
  <c r="BC193" i="20"/>
  <c r="BD193" i="20"/>
  <c r="BE193" i="20"/>
  <c r="BG193" i="20"/>
  <c r="J194" i="20"/>
  <c r="L194" i="20"/>
  <c r="N194" i="20"/>
  <c r="P194" i="20"/>
  <c r="BA194" i="20"/>
  <c r="BB194" i="20"/>
  <c r="BC194" i="20"/>
  <c r="BD194" i="20"/>
  <c r="BE194" i="20"/>
  <c r="BG194" i="20"/>
  <c r="J195" i="20"/>
  <c r="L195" i="20"/>
  <c r="N195" i="20"/>
  <c r="P195" i="20"/>
  <c r="BA195" i="20"/>
  <c r="BB195" i="20"/>
  <c r="BC195" i="20"/>
  <c r="BD195" i="20"/>
  <c r="BE195" i="20"/>
  <c r="BG195" i="20"/>
  <c r="J196" i="20"/>
  <c r="L196" i="20"/>
  <c r="N196" i="20"/>
  <c r="P196" i="20"/>
  <c r="BA196" i="20"/>
  <c r="BB196" i="20"/>
  <c r="BC196" i="20"/>
  <c r="BD196" i="20"/>
  <c r="BE196" i="20"/>
  <c r="BG196" i="20"/>
  <c r="J197" i="20"/>
  <c r="L197" i="20"/>
  <c r="N197" i="20"/>
  <c r="P197" i="20"/>
  <c r="BA197" i="20"/>
  <c r="BB197" i="20"/>
  <c r="BC197" i="20"/>
  <c r="BD197" i="20"/>
  <c r="BE197" i="20"/>
  <c r="BG197" i="20"/>
  <c r="J198" i="20"/>
  <c r="L198" i="20"/>
  <c r="N198" i="20"/>
  <c r="P198" i="20"/>
  <c r="BA198" i="20"/>
  <c r="BB198" i="20"/>
  <c r="BC198" i="20"/>
  <c r="BD198" i="20"/>
  <c r="BE198" i="20"/>
  <c r="BG198" i="20"/>
  <c r="J200" i="20"/>
  <c r="L200" i="20"/>
  <c r="N200" i="20"/>
  <c r="P200" i="20"/>
  <c r="BA200" i="20"/>
  <c r="BB200" i="20"/>
  <c r="BC200" i="20"/>
  <c r="BD200" i="20"/>
  <c r="BE200" i="20"/>
  <c r="BG200" i="20"/>
  <c r="J201" i="20"/>
  <c r="L201" i="20"/>
  <c r="N201" i="20"/>
  <c r="P201" i="20"/>
  <c r="BA201" i="20"/>
  <c r="BB201" i="20"/>
  <c r="BC201" i="20"/>
  <c r="BD201" i="20"/>
  <c r="BE201" i="20"/>
  <c r="BG201" i="20"/>
  <c r="J202" i="20"/>
  <c r="L202" i="20"/>
  <c r="N202" i="20"/>
  <c r="P202" i="20"/>
  <c r="BA202" i="20"/>
  <c r="BB202" i="20"/>
  <c r="BC202" i="20"/>
  <c r="BD202" i="20"/>
  <c r="BE202" i="20"/>
  <c r="BG202" i="20"/>
  <c r="J203" i="20"/>
  <c r="L203" i="20"/>
  <c r="N203" i="20"/>
  <c r="P203" i="20"/>
  <c r="BA203" i="20"/>
  <c r="BB203" i="20"/>
  <c r="BC203" i="20"/>
  <c r="BD203" i="20"/>
  <c r="BE203" i="20"/>
  <c r="BG203" i="20"/>
  <c r="J204" i="20"/>
  <c r="L204" i="20"/>
  <c r="N204" i="20"/>
  <c r="P204" i="20"/>
  <c r="BA204" i="20"/>
  <c r="BB204" i="20"/>
  <c r="BC204" i="20"/>
  <c r="BD204" i="20"/>
  <c r="BE204" i="20"/>
  <c r="BG204" i="20"/>
  <c r="J205" i="20"/>
  <c r="L205" i="20"/>
  <c r="N205" i="20"/>
  <c r="P205" i="20"/>
  <c r="BA205" i="20"/>
  <c r="BB205" i="20"/>
  <c r="BC205" i="20"/>
  <c r="BD205" i="20"/>
  <c r="BE205" i="20"/>
  <c r="BG205" i="20"/>
  <c r="E7" i="19"/>
  <c r="E85" i="19" s="1"/>
  <c r="J12" i="19"/>
  <c r="J14" i="19"/>
  <c r="E15" i="19"/>
  <c r="F91" i="19" s="1"/>
  <c r="J15" i="19"/>
  <c r="J17" i="19"/>
  <c r="E18" i="19"/>
  <c r="F117" i="19" s="1"/>
  <c r="F92" i="19"/>
  <c r="J18" i="19"/>
  <c r="J20" i="19"/>
  <c r="E21" i="19"/>
  <c r="J116" i="19" s="1"/>
  <c r="J21" i="19"/>
  <c r="J23" i="19"/>
  <c r="E24" i="19"/>
  <c r="J117" i="19" s="1"/>
  <c r="J92" i="19"/>
  <c r="J24" i="19"/>
  <c r="J35" i="19"/>
  <c r="J36" i="19"/>
  <c r="J37" i="19"/>
  <c r="E87" i="19"/>
  <c r="F89" i="19"/>
  <c r="E112" i="19"/>
  <c r="F114" i="19"/>
  <c r="J122" i="19"/>
  <c r="L122" i="19"/>
  <c r="L121" i="19" s="1"/>
  <c r="N122" i="19"/>
  <c r="P122" i="19"/>
  <c r="BA122" i="19"/>
  <c r="J33" i="19" s="1"/>
  <c r="AV95" i="18" s="1"/>
  <c r="AT95" i="18" s="1"/>
  <c r="BB122" i="19"/>
  <c r="J34" i="19" s="1"/>
  <c r="AW95" i="18" s="1"/>
  <c r="BC122" i="19"/>
  <c r="F35" i="19" s="1"/>
  <c r="BB95" i="18" s="1"/>
  <c r="BB94" i="18" s="1"/>
  <c r="BD122" i="19"/>
  <c r="F36" i="19" s="1"/>
  <c r="BC95" i="18" s="1"/>
  <c r="BC94" i="18" s="1"/>
  <c r="BE122" i="19"/>
  <c r="F37" i="19" s="1"/>
  <c r="BD95" i="18" s="1"/>
  <c r="BD94" i="18" s="1"/>
  <c r="W33" i="18" s="1"/>
  <c r="BG122" i="19"/>
  <c r="J123" i="19"/>
  <c r="L123" i="19"/>
  <c r="N123" i="19"/>
  <c r="P123" i="19"/>
  <c r="BA123" i="19"/>
  <c r="BB123" i="19"/>
  <c r="BC123" i="19"/>
  <c r="BD123" i="19"/>
  <c r="BE123" i="19"/>
  <c r="BG123" i="19"/>
  <c r="J124" i="19"/>
  <c r="BA124" i="19"/>
  <c r="L124" i="19"/>
  <c r="N124" i="19"/>
  <c r="P124" i="19"/>
  <c r="P121" i="19" s="1"/>
  <c r="BB124" i="19"/>
  <c r="BC124" i="19"/>
  <c r="BD124" i="19"/>
  <c r="BE124" i="19"/>
  <c r="BG124" i="19"/>
  <c r="J125" i="19"/>
  <c r="BA125" i="19"/>
  <c r="L125" i="19"/>
  <c r="N125" i="19"/>
  <c r="P125" i="19"/>
  <c r="BB125" i="19"/>
  <c r="BC125" i="19"/>
  <c r="BD125" i="19"/>
  <c r="BE125" i="19"/>
  <c r="BG125" i="19"/>
  <c r="J126" i="19"/>
  <c r="BA126" i="19"/>
  <c r="L126" i="19"/>
  <c r="N126" i="19"/>
  <c r="P126" i="19"/>
  <c r="BB126" i="19"/>
  <c r="BC126" i="19"/>
  <c r="BD126" i="19"/>
  <c r="BE126" i="19"/>
  <c r="BG126" i="19"/>
  <c r="J127" i="19"/>
  <c r="BA127" i="19"/>
  <c r="L127" i="19"/>
  <c r="N127" i="19"/>
  <c r="P127" i="19"/>
  <c r="BB127" i="19"/>
  <c r="BC127" i="19"/>
  <c r="BD127" i="19"/>
  <c r="BE127" i="19"/>
  <c r="BG127" i="19"/>
  <c r="J128" i="19"/>
  <c r="BA128" i="19"/>
  <c r="L128" i="19"/>
  <c r="N128" i="19"/>
  <c r="P128" i="19"/>
  <c r="BB128" i="19"/>
  <c r="BC128" i="19"/>
  <c r="BD128" i="19"/>
  <c r="BE128" i="19"/>
  <c r="BG128" i="19"/>
  <c r="J129" i="19"/>
  <c r="BA129" i="19"/>
  <c r="L129" i="19"/>
  <c r="N129" i="19"/>
  <c r="P129" i="19"/>
  <c r="BB129" i="19"/>
  <c r="BC129" i="19"/>
  <c r="BD129" i="19"/>
  <c r="BE129" i="19"/>
  <c r="BG129" i="19"/>
  <c r="J130" i="19"/>
  <c r="L130" i="19"/>
  <c r="N130" i="19"/>
  <c r="P130" i="19"/>
  <c r="BA130" i="19"/>
  <c r="BB130" i="19"/>
  <c r="BC130" i="19"/>
  <c r="BD130" i="19"/>
  <c r="BE130" i="19"/>
  <c r="BG130" i="19"/>
  <c r="J132" i="19"/>
  <c r="L132" i="19"/>
  <c r="N132" i="19"/>
  <c r="P132" i="19"/>
  <c r="BA132" i="19"/>
  <c r="BB132" i="19"/>
  <c r="BC132" i="19"/>
  <c r="BD132" i="19"/>
  <c r="BE132" i="19"/>
  <c r="BG132" i="19"/>
  <c r="J133" i="19"/>
  <c r="BA133" i="19"/>
  <c r="L133" i="19"/>
  <c r="N133" i="19"/>
  <c r="N131" i="19" s="1"/>
  <c r="P133" i="19"/>
  <c r="P131" i="19" s="1"/>
  <c r="BB133" i="19"/>
  <c r="BC133" i="19"/>
  <c r="BD133" i="19"/>
  <c r="BE133" i="19"/>
  <c r="BG133" i="19"/>
  <c r="J134" i="19"/>
  <c r="BA134" i="19"/>
  <c r="L134" i="19"/>
  <c r="N134" i="19"/>
  <c r="P134" i="19"/>
  <c r="BB134" i="19"/>
  <c r="BC134" i="19"/>
  <c r="BD134" i="19"/>
  <c r="BE134" i="19"/>
  <c r="BG134" i="19"/>
  <c r="J135" i="19"/>
  <c r="BA135" i="19"/>
  <c r="L135" i="19"/>
  <c r="N135" i="19"/>
  <c r="P135" i="19"/>
  <c r="BB135" i="19"/>
  <c r="BC135" i="19"/>
  <c r="BD135" i="19"/>
  <c r="BE135" i="19"/>
  <c r="BG135" i="19"/>
  <c r="J136" i="19"/>
  <c r="BA136" i="19"/>
  <c r="L136" i="19"/>
  <c r="N136" i="19"/>
  <c r="P136" i="19"/>
  <c r="BB136" i="19"/>
  <c r="BC136" i="19"/>
  <c r="BD136" i="19"/>
  <c r="BE136" i="19"/>
  <c r="BG136" i="19"/>
  <c r="J137" i="19"/>
  <c r="BA137" i="19"/>
  <c r="L137" i="19"/>
  <c r="N137" i="19"/>
  <c r="P137" i="19"/>
  <c r="BB137" i="19"/>
  <c r="BC137" i="19"/>
  <c r="BD137" i="19"/>
  <c r="BE137" i="19"/>
  <c r="BG137" i="19"/>
  <c r="J138" i="19"/>
  <c r="L138" i="19"/>
  <c r="N138" i="19"/>
  <c r="P138" i="19"/>
  <c r="BA138" i="19"/>
  <c r="BB138" i="19"/>
  <c r="BC138" i="19"/>
  <c r="BD138" i="19"/>
  <c r="BE138" i="19"/>
  <c r="BG138" i="19"/>
  <c r="J139" i="19"/>
  <c r="BA139" i="19"/>
  <c r="L139" i="19"/>
  <c r="N139" i="19"/>
  <c r="P139" i="19"/>
  <c r="BB139" i="19"/>
  <c r="BC139" i="19"/>
  <c r="BD139" i="19"/>
  <c r="BE139" i="19"/>
  <c r="BG139" i="19"/>
  <c r="J140" i="19"/>
  <c r="BA140" i="19"/>
  <c r="L140" i="19"/>
  <c r="N140" i="19"/>
  <c r="P140" i="19"/>
  <c r="BB140" i="19"/>
  <c r="BC140" i="19"/>
  <c r="BD140" i="19"/>
  <c r="BE140" i="19"/>
  <c r="BG140" i="19"/>
  <c r="J141" i="19"/>
  <c r="BA141" i="19"/>
  <c r="L141" i="19"/>
  <c r="N141" i="19"/>
  <c r="P141" i="19"/>
  <c r="BB141" i="19"/>
  <c r="BC141" i="19"/>
  <c r="BD141" i="19"/>
  <c r="BE141" i="19"/>
  <c r="BG141" i="19"/>
  <c r="J142" i="19"/>
  <c r="BA142" i="19"/>
  <c r="L142" i="19"/>
  <c r="N142" i="19"/>
  <c r="P142" i="19"/>
  <c r="BB142" i="19"/>
  <c r="BC142" i="19"/>
  <c r="BD142" i="19"/>
  <c r="BE142" i="19"/>
  <c r="BG142" i="19"/>
  <c r="J143" i="19"/>
  <c r="BA143" i="19"/>
  <c r="L143" i="19"/>
  <c r="N143" i="19"/>
  <c r="P143" i="19"/>
  <c r="BB143" i="19"/>
  <c r="BC143" i="19"/>
  <c r="BD143" i="19"/>
  <c r="BE143" i="19"/>
  <c r="BG143" i="19"/>
  <c r="J144" i="19"/>
  <c r="BA144" i="19"/>
  <c r="L144" i="19"/>
  <c r="N144" i="19"/>
  <c r="P144" i="19"/>
  <c r="BB144" i="19"/>
  <c r="BC144" i="19"/>
  <c r="BD144" i="19"/>
  <c r="BE144" i="19"/>
  <c r="BG144" i="19"/>
  <c r="J145" i="19"/>
  <c r="L145" i="19"/>
  <c r="N145" i="19"/>
  <c r="P145" i="19"/>
  <c r="BA145" i="19"/>
  <c r="BB145" i="19"/>
  <c r="BC145" i="19"/>
  <c r="BD145" i="19"/>
  <c r="BE145" i="19"/>
  <c r="BG145" i="19"/>
  <c r="J147" i="19"/>
  <c r="L147" i="19"/>
  <c r="L146" i="19" s="1"/>
  <c r="N147" i="19"/>
  <c r="N146" i="19" s="1"/>
  <c r="P147" i="19"/>
  <c r="BA147" i="19"/>
  <c r="BB147" i="19"/>
  <c r="BC147" i="19"/>
  <c r="BD147" i="19"/>
  <c r="BE147" i="19"/>
  <c r="BG147" i="19"/>
  <c r="J148" i="19"/>
  <c r="BA148" i="19"/>
  <c r="L148" i="19"/>
  <c r="N148" i="19"/>
  <c r="P148" i="19"/>
  <c r="P146" i="19" s="1"/>
  <c r="BB148" i="19"/>
  <c r="BC148" i="19"/>
  <c r="BD148" i="19"/>
  <c r="BE148" i="19"/>
  <c r="BG148" i="19"/>
  <c r="J149" i="19"/>
  <c r="BA149" i="19"/>
  <c r="L149" i="19"/>
  <c r="N149" i="19"/>
  <c r="P149" i="19"/>
  <c r="BB149" i="19"/>
  <c r="BC149" i="19"/>
  <c r="BD149" i="19"/>
  <c r="BE149" i="19"/>
  <c r="BG149" i="19"/>
  <c r="J150" i="19"/>
  <c r="L150" i="19"/>
  <c r="N150" i="19"/>
  <c r="P150" i="19"/>
  <c r="BA150" i="19"/>
  <c r="BB150" i="19"/>
  <c r="BC150" i="19"/>
  <c r="BD150" i="19"/>
  <c r="BE150" i="19"/>
  <c r="BG150" i="19"/>
  <c r="J151" i="19"/>
  <c r="BA151" i="19"/>
  <c r="L151" i="19"/>
  <c r="N151" i="19"/>
  <c r="P151" i="19"/>
  <c r="BB151" i="19"/>
  <c r="BC151" i="19"/>
  <c r="BD151" i="19"/>
  <c r="BE151" i="19"/>
  <c r="BG151" i="19"/>
  <c r="J152" i="19"/>
  <c r="L152" i="19"/>
  <c r="N152" i="19"/>
  <c r="P152" i="19"/>
  <c r="BA152" i="19"/>
  <c r="BB152" i="19"/>
  <c r="BC152" i="19"/>
  <c r="BD152" i="19"/>
  <c r="BE152" i="19"/>
  <c r="BG152" i="19"/>
  <c r="J153" i="19"/>
  <c r="BA153" i="19"/>
  <c r="L153" i="19"/>
  <c r="N153" i="19"/>
  <c r="P153" i="19"/>
  <c r="BB153" i="19"/>
  <c r="BC153" i="19"/>
  <c r="BD153" i="19"/>
  <c r="BE153" i="19"/>
  <c r="BG153" i="19"/>
  <c r="J154" i="19"/>
  <c r="BA154" i="19"/>
  <c r="L154" i="19"/>
  <c r="N154" i="19"/>
  <c r="P154" i="19"/>
  <c r="BB154" i="19"/>
  <c r="BC154" i="19"/>
  <c r="BD154" i="19"/>
  <c r="BE154" i="19"/>
  <c r="BG154" i="19"/>
  <c r="J155" i="19"/>
  <c r="BA155" i="19"/>
  <c r="L155" i="19"/>
  <c r="N155" i="19"/>
  <c r="P155" i="19"/>
  <c r="BB155" i="19"/>
  <c r="BC155" i="19"/>
  <c r="BD155" i="19"/>
  <c r="BE155" i="19"/>
  <c r="BG155" i="19"/>
  <c r="J156" i="19"/>
  <c r="L156" i="19"/>
  <c r="N156" i="19"/>
  <c r="P156" i="19"/>
  <c r="BA156" i="19"/>
  <c r="BB156" i="19"/>
  <c r="BC156" i="19"/>
  <c r="BD156" i="19"/>
  <c r="BE156" i="19"/>
  <c r="BG156" i="19"/>
  <c r="J157" i="19"/>
  <c r="BA157" i="19"/>
  <c r="L157" i="19"/>
  <c r="N157" i="19"/>
  <c r="P157" i="19"/>
  <c r="BB157" i="19"/>
  <c r="BC157" i="19"/>
  <c r="BD157" i="19"/>
  <c r="BE157" i="19"/>
  <c r="BG157" i="19"/>
  <c r="J158" i="19"/>
  <c r="L158" i="19"/>
  <c r="N158" i="19"/>
  <c r="P158" i="19"/>
  <c r="BA158" i="19"/>
  <c r="BB158" i="19"/>
  <c r="BC158" i="19"/>
  <c r="BD158" i="19"/>
  <c r="BE158" i="19"/>
  <c r="BG158" i="19"/>
  <c r="J160" i="19"/>
  <c r="L160" i="19"/>
  <c r="N160" i="19"/>
  <c r="N159" i="19" s="1"/>
  <c r="P160" i="19"/>
  <c r="P159" i="19" s="1"/>
  <c r="BA160" i="19"/>
  <c r="BB160" i="19"/>
  <c r="BC160" i="19"/>
  <c r="BD160" i="19"/>
  <c r="BE160" i="19"/>
  <c r="BG160" i="19"/>
  <c r="J161" i="19"/>
  <c r="BA161" i="19"/>
  <c r="L161" i="19"/>
  <c r="N161" i="19"/>
  <c r="P161" i="19"/>
  <c r="BB161" i="19"/>
  <c r="BC161" i="19"/>
  <c r="BD161" i="19"/>
  <c r="BE161" i="19"/>
  <c r="BG161" i="19"/>
  <c r="J162" i="19"/>
  <c r="L162" i="19"/>
  <c r="L159" i="19" s="1"/>
  <c r="N162" i="19"/>
  <c r="P162" i="19"/>
  <c r="BA162" i="19"/>
  <c r="BB162" i="19"/>
  <c r="BC162" i="19"/>
  <c r="BD162" i="19"/>
  <c r="BE162" i="19"/>
  <c r="BG162" i="19"/>
  <c r="J163" i="19"/>
  <c r="L163" i="19"/>
  <c r="N163" i="19"/>
  <c r="P163" i="19"/>
  <c r="BA163" i="19"/>
  <c r="BB163" i="19"/>
  <c r="BC163" i="19"/>
  <c r="BD163" i="19"/>
  <c r="BE163" i="19"/>
  <c r="BG163" i="19"/>
  <c r="J164" i="19"/>
  <c r="BA164" i="19"/>
  <c r="L164" i="19"/>
  <c r="N164" i="19"/>
  <c r="P164" i="19"/>
  <c r="BB164" i="19"/>
  <c r="BC164" i="19"/>
  <c r="BD164" i="19"/>
  <c r="BE164" i="19"/>
  <c r="BG164" i="19"/>
  <c r="L84" i="18"/>
  <c r="L85" i="18"/>
  <c r="L87" i="18"/>
  <c r="L89" i="18"/>
  <c r="AM89" i="18"/>
  <c r="L90" i="18"/>
  <c r="AM90" i="18"/>
  <c r="AS94" i="18"/>
  <c r="AX95" i="18"/>
  <c r="AY95" i="18"/>
  <c r="AX98" i="18"/>
  <c r="AX103" i="18"/>
  <c r="AY103" i="18"/>
  <c r="E5" i="17"/>
  <c r="E6" i="17"/>
  <c r="E7" i="17"/>
  <c r="E8" i="17"/>
  <c r="E9" i="17"/>
  <c r="E10" i="17"/>
  <c r="E11" i="17"/>
  <c r="E12" i="17"/>
  <c r="E13" i="17"/>
  <c r="E17" i="17"/>
  <c r="E18" i="17"/>
  <c r="E19" i="17"/>
  <c r="E20" i="17"/>
  <c r="E21" i="17"/>
  <c r="E22" i="17"/>
  <c r="E23" i="17"/>
  <c r="E24" i="17"/>
  <c r="E25" i="17"/>
  <c r="E26" i="17"/>
  <c r="E27" i="17"/>
  <c r="E28" i="17"/>
  <c r="E29" i="17"/>
  <c r="E30" i="17"/>
  <c r="E31" i="17"/>
  <c r="E35" i="17"/>
  <c r="E36" i="17"/>
  <c r="E37" i="17"/>
  <c r="E38" i="17"/>
  <c r="E39" i="17"/>
  <c r="E40" i="17"/>
  <c r="E41" i="17"/>
  <c r="E42" i="17"/>
  <c r="E43" i="17"/>
  <c r="E47" i="17"/>
  <c r="E48" i="17"/>
  <c r="E49" i="17"/>
  <c r="E50" i="17"/>
  <c r="E51" i="17"/>
  <c r="E52" i="17"/>
  <c r="E53" i="17"/>
  <c r="E54" i="17"/>
  <c r="E55" i="17"/>
  <c r="E56" i="17"/>
  <c r="E57" i="17"/>
  <c r="E58" i="17"/>
  <c r="E59" i="17"/>
  <c r="E60" i="17"/>
  <c r="E61" i="17"/>
  <c r="E62" i="17"/>
  <c r="E66" i="17"/>
  <c r="E67" i="17"/>
  <c r="E68" i="17"/>
  <c r="E69" i="17"/>
  <c r="E70" i="17"/>
  <c r="E71" i="17"/>
  <c r="E72" i="17"/>
  <c r="E73" i="17"/>
  <c r="E74" i="17"/>
  <c r="E78" i="17"/>
  <c r="E79" i="17"/>
  <c r="E80" i="17"/>
  <c r="E81" i="17"/>
  <c r="E82" i="17"/>
  <c r="E83" i="17"/>
  <c r="E84" i="17"/>
  <c r="E88" i="17"/>
  <c r="E89" i="17"/>
  <c r="E93" i="17"/>
  <c r="E94" i="17"/>
  <c r="E95" i="17"/>
  <c r="E96" i="17"/>
  <c r="E100" i="17"/>
  <c r="E101" i="17"/>
  <c r="E102" i="17"/>
  <c r="F9" i="16"/>
  <c r="F10" i="16"/>
  <c r="F11" i="16"/>
  <c r="F12" i="16"/>
  <c r="F13" i="16"/>
  <c r="F14" i="16"/>
  <c r="F15" i="16"/>
  <c r="F16" i="16"/>
  <c r="F17" i="16"/>
  <c r="F18" i="16"/>
  <c r="F19" i="16"/>
  <c r="F20" i="16"/>
  <c r="F21" i="16"/>
  <c r="F22" i="16"/>
  <c r="F23" i="16"/>
  <c r="C24" i="16"/>
  <c r="F24" i="16"/>
  <c r="C27" i="16"/>
  <c r="C26" i="16" s="1"/>
  <c r="F26" i="16" s="1"/>
  <c r="F28" i="16"/>
  <c r="F29" i="16"/>
  <c r="F30" i="16"/>
  <c r="F31" i="16"/>
  <c r="F32" i="16"/>
  <c r="F33" i="16"/>
  <c r="F34" i="16"/>
  <c r="F35" i="16"/>
  <c r="F36" i="16"/>
  <c r="C37" i="16"/>
  <c r="F37" i="16"/>
  <c r="F38" i="16"/>
  <c r="F39" i="16"/>
  <c r="F40" i="16"/>
  <c r="F41" i="16"/>
  <c r="F42" i="16"/>
  <c r="F43" i="16"/>
  <c r="F44" i="16"/>
  <c r="F45" i="16"/>
  <c r="F46" i="16"/>
  <c r="F47" i="16"/>
  <c r="F48" i="16"/>
  <c r="C49" i="16"/>
  <c r="F49" i="16" s="1"/>
  <c r="C50" i="16"/>
  <c r="F50" i="16"/>
  <c r="C53" i="16"/>
  <c r="F53" i="16"/>
  <c r="C54" i="16"/>
  <c r="F54" i="16"/>
  <c r="C55" i="16"/>
  <c r="F55" i="16"/>
  <c r="C56" i="16"/>
  <c r="F56" i="16" s="1"/>
  <c r="F59" i="16"/>
  <c r="C60" i="16"/>
  <c r="F60" i="16"/>
  <c r="F63" i="16"/>
  <c r="F64" i="16"/>
  <c r="C67" i="16"/>
  <c r="F67" i="16" s="1"/>
  <c r="F68" i="16"/>
  <c r="C69" i="16"/>
  <c r="F69" i="16"/>
  <c r="C70" i="16"/>
  <c r="F70" i="16" s="1"/>
  <c r="C71" i="16"/>
  <c r="F71" i="16" s="1"/>
  <c r="F72" i="16"/>
  <c r="F73" i="16"/>
  <c r="F76" i="16"/>
  <c r="F77" i="16"/>
  <c r="F78" i="16"/>
  <c r="J16" i="15"/>
  <c r="E17" i="15"/>
  <c r="J17" i="15"/>
  <c r="J18" i="15"/>
  <c r="E19" i="15"/>
  <c r="J19" i="15"/>
  <c r="J20" i="15"/>
  <c r="J21" i="15"/>
  <c r="F31" i="15"/>
  <c r="G31" i="15"/>
  <c r="G9" i="14"/>
  <c r="G11" i="14"/>
  <c r="G12" i="14"/>
  <c r="G13" i="14"/>
  <c r="G14" i="14"/>
  <c r="G15" i="14"/>
  <c r="G17" i="14"/>
  <c r="G21" i="14"/>
  <c r="G22" i="14"/>
  <c r="G25" i="14"/>
  <c r="G27" i="14"/>
  <c r="G29" i="14"/>
  <c r="G31" i="14"/>
  <c r="G35" i="14"/>
  <c r="G36" i="14"/>
  <c r="G38" i="14"/>
  <c r="G40" i="14"/>
  <c r="G41" i="14"/>
  <c r="G42" i="14"/>
  <c r="G44" i="14"/>
  <c r="G43" i="14" s="1"/>
  <c r="G47" i="14"/>
  <c r="G46" i="14" s="1"/>
  <c r="G53" i="14"/>
  <c r="G52" i="14" s="1"/>
  <c r="M55" i="14"/>
  <c r="G9" i="13"/>
  <c r="G55" i="13"/>
  <c r="G56" i="13"/>
  <c r="G58" i="13"/>
  <c r="M61" i="13"/>
  <c r="N55" i="14"/>
  <c r="N61" i="13"/>
  <c r="J33" i="28"/>
  <c r="H11" i="28"/>
  <c r="J115" i="27"/>
  <c r="F115" i="27"/>
  <c r="J34" i="26"/>
  <c r="AW102" i="18" s="1"/>
  <c r="J91" i="25"/>
  <c r="J116" i="24"/>
  <c r="F116" i="21"/>
  <c r="P147" i="21"/>
  <c r="J116" i="21"/>
  <c r="L131" i="19"/>
  <c r="N121" i="19"/>
  <c r="F35" i="20"/>
  <c r="BB96" i="18" s="1"/>
  <c r="F37" i="20"/>
  <c r="BD96" i="18" s="1"/>
  <c r="H32" i="15"/>
  <c r="I32" i="15" s="1"/>
  <c r="F33" i="27"/>
  <c r="AZ103" i="18" s="1"/>
  <c r="J33" i="27"/>
  <c r="AV103" i="18" s="1"/>
  <c r="AT103" i="18" s="1"/>
  <c r="AU103" i="18"/>
  <c r="F115" i="25"/>
  <c r="G29" i="32" l="1"/>
  <c r="G29" i="31"/>
  <c r="G54" i="30"/>
  <c r="G32" i="29"/>
  <c r="J15" i="28"/>
  <c r="J46" i="28"/>
  <c r="J28" i="28"/>
  <c r="J26" i="28"/>
  <c r="F33" i="25"/>
  <c r="AZ101" i="18" s="1"/>
  <c r="J34" i="24"/>
  <c r="AW100" i="18" s="1"/>
  <c r="BG173" i="23"/>
  <c r="J173" i="23" s="1"/>
  <c r="J100" i="23" s="1"/>
  <c r="BG173" i="22"/>
  <c r="J173" i="22" s="1"/>
  <c r="J102" i="22" s="1"/>
  <c r="BG124" i="22"/>
  <c r="J124" i="22" s="1"/>
  <c r="J98" i="22" s="1"/>
  <c r="G1363" i="35"/>
  <c r="G1160" i="35"/>
  <c r="G813" i="35"/>
  <c r="G1318" i="35"/>
  <c r="G1705" i="35"/>
  <c r="G1446" i="35"/>
  <c r="G1107" i="35"/>
  <c r="G651" i="35"/>
  <c r="G447" i="35"/>
  <c r="G924" i="35"/>
  <c r="G561" i="35"/>
  <c r="G1358" i="35"/>
  <c r="G526" i="35"/>
  <c r="G1411" i="35"/>
  <c r="G831" i="35"/>
  <c r="G8" i="35"/>
  <c r="G1465" i="35"/>
  <c r="G1122" i="35"/>
  <c r="G1094" i="35"/>
  <c r="G419" i="35"/>
  <c r="G1488" i="35"/>
  <c r="G752" i="35"/>
  <c r="G30" i="35"/>
  <c r="G1619" i="35"/>
  <c r="G1418" i="35"/>
  <c r="G824" i="35"/>
  <c r="G1667" i="35"/>
  <c r="G1193" i="35"/>
  <c r="G1738" i="35"/>
  <c r="G1189" i="35"/>
  <c r="G1693" i="35"/>
  <c r="G1530" i="35"/>
  <c r="G857" i="35"/>
  <c r="G819" i="35"/>
  <c r="G40" i="32"/>
  <c r="G8" i="32"/>
  <c r="G48" i="31"/>
  <c r="G19" i="31"/>
  <c r="G55" i="31"/>
  <c r="G39" i="30"/>
  <c r="G62" i="30"/>
  <c r="G8" i="30"/>
  <c r="G25" i="29"/>
  <c r="G66" i="29"/>
  <c r="G42" i="29"/>
  <c r="G18" i="29"/>
  <c r="G8" i="29"/>
  <c r="G8" i="33"/>
  <c r="G66" i="33" s="1"/>
  <c r="F49" i="14" s="1"/>
  <c r="G49" i="14" s="1"/>
  <c r="G48" i="14" s="1"/>
  <c r="G34" i="14"/>
  <c r="G8" i="13"/>
  <c r="F59" i="13" s="1"/>
  <c r="G59" i="13" s="1"/>
  <c r="G57" i="13" s="1"/>
  <c r="G61" i="13" s="1"/>
  <c r="F35" i="15" s="1"/>
  <c r="J25" i="28"/>
  <c r="J24" i="28" s="1"/>
  <c r="J30" i="28"/>
  <c r="J31" i="28"/>
  <c r="J10" i="28"/>
  <c r="J36" i="28"/>
  <c r="J33" i="26"/>
  <c r="AV102" i="18" s="1"/>
  <c r="AT102" i="18" s="1"/>
  <c r="AY128" i="25"/>
  <c r="J128" i="25" s="1"/>
  <c r="J98" i="25" s="1"/>
  <c r="AY129" i="24"/>
  <c r="J129" i="24" s="1"/>
  <c r="J98" i="24" s="1"/>
  <c r="AY121" i="24"/>
  <c r="J121" i="24" s="1"/>
  <c r="J97" i="24" s="1"/>
  <c r="J34" i="21"/>
  <c r="AW97" i="18" s="1"/>
  <c r="J33" i="21"/>
  <c r="AV97" i="18" s="1"/>
  <c r="AT97" i="18" s="1"/>
  <c r="F33" i="20"/>
  <c r="AZ96" i="18" s="1"/>
  <c r="J34" i="20"/>
  <c r="AW96" i="18" s="1"/>
  <c r="BG199" i="20"/>
  <c r="J199" i="20" s="1"/>
  <c r="J106" i="20" s="1"/>
  <c r="BG146" i="20"/>
  <c r="J146" i="20" s="1"/>
  <c r="J101" i="20" s="1"/>
  <c r="N120" i="23"/>
  <c r="L120" i="19"/>
  <c r="AU95" i="18" s="1"/>
  <c r="N119" i="21"/>
  <c r="P120" i="23"/>
  <c r="N120" i="19"/>
  <c r="P120" i="19"/>
  <c r="L119" i="21"/>
  <c r="AU97" i="18" s="1"/>
  <c r="N139" i="22"/>
  <c r="L128" i="20"/>
  <c r="G12" i="31"/>
  <c r="P153" i="20"/>
  <c r="P127" i="20" s="1"/>
  <c r="P126" i="20" s="1"/>
  <c r="N153" i="20"/>
  <c r="J34" i="23"/>
  <c r="AW99" i="18" s="1"/>
  <c r="E110" i="19"/>
  <c r="F92" i="22"/>
  <c r="J16" i="28"/>
  <c r="J52" i="28"/>
  <c r="J51" i="28" s="1"/>
  <c r="P172" i="20"/>
  <c r="L153" i="20"/>
  <c r="P146" i="20"/>
  <c r="P124" i="22"/>
  <c r="N173" i="23"/>
  <c r="G26" i="32"/>
  <c r="J33" i="23"/>
  <c r="AV99" i="18" s="1"/>
  <c r="AT99" i="18" s="1"/>
  <c r="J34" i="22"/>
  <c r="AW98" i="18" s="1"/>
  <c r="J38" i="28"/>
  <c r="N199" i="20"/>
  <c r="L142" i="20"/>
  <c r="N124" i="22"/>
  <c r="N123" i="22" s="1"/>
  <c r="N122" i="22" s="1"/>
  <c r="F116" i="23"/>
  <c r="H24" i="28"/>
  <c r="J20" i="28"/>
  <c r="J91" i="19"/>
  <c r="L199" i="20"/>
  <c r="P150" i="20"/>
  <c r="P119" i="21"/>
  <c r="P139" i="22"/>
  <c r="J7" i="28"/>
  <c r="J8" i="28"/>
  <c r="F34" i="19"/>
  <c r="BA95" i="18" s="1"/>
  <c r="BA94" i="18" s="1"/>
  <c r="AW94" i="18" s="1"/>
  <c r="L135" i="20"/>
  <c r="L159" i="20"/>
  <c r="N153" i="22"/>
  <c r="N128" i="20"/>
  <c r="N127" i="20" s="1"/>
  <c r="N126" i="20" s="1"/>
  <c r="N172" i="20"/>
  <c r="L139" i="22"/>
  <c r="J35" i="28"/>
  <c r="P199" i="20"/>
  <c r="L172" i="20"/>
  <c r="P159" i="20"/>
  <c r="N135" i="20"/>
  <c r="N159" i="20"/>
  <c r="L153" i="22"/>
  <c r="G29" i="30"/>
  <c r="J13" i="28"/>
  <c r="J33" i="22"/>
  <c r="AV98" i="18" s="1"/>
  <c r="AT98" i="18" s="1"/>
  <c r="J50" i="28"/>
  <c r="J49" i="28" s="1"/>
  <c r="J21" i="28"/>
  <c r="N150" i="20"/>
  <c r="L136" i="22"/>
  <c r="L150" i="20"/>
  <c r="L124" i="22"/>
  <c r="L123" i="22" s="1"/>
  <c r="L122" i="22" s="1"/>
  <c r="AU98" i="18" s="1"/>
  <c r="P153" i="22"/>
  <c r="J34" i="27"/>
  <c r="AW103" i="18" s="1"/>
  <c r="J91" i="26"/>
  <c r="P123" i="22"/>
  <c r="P122" i="22" s="1"/>
  <c r="J42" i="28"/>
  <c r="J11" i="28"/>
  <c r="J91" i="20"/>
  <c r="J29" i="28"/>
  <c r="J18" i="28"/>
  <c r="J14" i="28"/>
  <c r="J33" i="24"/>
  <c r="AV100" i="18" s="1"/>
  <c r="AT100" i="18" s="1"/>
  <c r="G8" i="14"/>
  <c r="J91" i="22"/>
  <c r="J117" i="23"/>
  <c r="F117" i="24"/>
  <c r="E108" i="25"/>
  <c r="J41" i="28"/>
  <c r="J22" i="28"/>
  <c r="I24" i="28"/>
  <c r="F27" i="16"/>
  <c r="F80" i="16" s="1"/>
  <c r="F1733" i="35" s="1"/>
  <c r="G1733" i="35" s="1"/>
  <c r="E85" i="24"/>
  <c r="J34" i="28"/>
  <c r="F116" i="19"/>
  <c r="E85" i="23"/>
  <c r="F114" i="27"/>
  <c r="H40" i="28"/>
  <c r="AY132" i="27"/>
  <c r="J132" i="27" s="1"/>
  <c r="J98" i="27" s="1"/>
  <c r="H48" i="28"/>
  <c r="I48" i="28"/>
  <c r="J47" i="28"/>
  <c r="I44" i="28"/>
  <c r="H44" i="28"/>
  <c r="J45" i="28"/>
  <c r="J43" i="28"/>
  <c r="I40" i="28"/>
  <c r="J39" i="28"/>
  <c r="J37" i="28"/>
  <c r="I27" i="28"/>
  <c r="H29" i="28"/>
  <c r="H27" i="28" s="1"/>
  <c r="J23" i="28"/>
  <c r="I22" i="28"/>
  <c r="I6" i="28" s="1"/>
  <c r="J19" i="28"/>
  <c r="J17" i="28"/>
  <c r="J12" i="28"/>
  <c r="J9" i="28"/>
  <c r="H6" i="28"/>
  <c r="G16" i="14"/>
  <c r="E105" i="17"/>
  <c r="F1734" i="35" s="1"/>
  <c r="G1734" i="35" s="1"/>
  <c r="AY119" i="27"/>
  <c r="AY128" i="26"/>
  <c r="J128" i="26" s="1"/>
  <c r="J98" i="26" s="1"/>
  <c r="AY119" i="26"/>
  <c r="J119" i="26"/>
  <c r="J97" i="26" s="1"/>
  <c r="AY119" i="25"/>
  <c r="J119" i="25" s="1"/>
  <c r="J97" i="25" s="1"/>
  <c r="J34" i="25"/>
  <c r="AW101" i="18" s="1"/>
  <c r="AY139" i="24"/>
  <c r="J139" i="24" s="1"/>
  <c r="J100" i="24" s="1"/>
  <c r="BG154" i="23"/>
  <c r="J154" i="23" s="1"/>
  <c r="J99" i="23" s="1"/>
  <c r="BG136" i="23"/>
  <c r="J136" i="23" s="1"/>
  <c r="J98" i="23" s="1"/>
  <c r="BG121" i="23"/>
  <c r="J121" i="23" s="1"/>
  <c r="J97" i="23" s="1"/>
  <c r="BG153" i="22"/>
  <c r="J153" i="22" s="1"/>
  <c r="J101" i="22" s="1"/>
  <c r="BG139" i="22"/>
  <c r="J139" i="22" s="1"/>
  <c r="J100" i="22" s="1"/>
  <c r="BG136" i="22"/>
  <c r="J136" i="22" s="1"/>
  <c r="J99" i="22" s="1"/>
  <c r="BG147" i="21"/>
  <c r="J147" i="21" s="1"/>
  <c r="J99" i="21" s="1"/>
  <c r="BG137" i="21"/>
  <c r="J137" i="21" s="1"/>
  <c r="J98" i="21" s="1"/>
  <c r="BG120" i="21"/>
  <c r="BG172" i="20"/>
  <c r="J172" i="20" s="1"/>
  <c r="J105" i="20" s="1"/>
  <c r="BG159" i="20"/>
  <c r="J159" i="20" s="1"/>
  <c r="J104" i="20" s="1"/>
  <c r="BG153" i="20"/>
  <c r="J153" i="20" s="1"/>
  <c r="J103" i="20" s="1"/>
  <c r="BG150" i="20"/>
  <c r="J150" i="20" s="1"/>
  <c r="J102" i="20" s="1"/>
  <c r="BG142" i="20"/>
  <c r="J142" i="20" s="1"/>
  <c r="J100" i="20" s="1"/>
  <c r="BG135" i="20"/>
  <c r="J135" i="20" s="1"/>
  <c r="J99" i="20" s="1"/>
  <c r="BG128" i="20"/>
  <c r="BG159" i="19"/>
  <c r="J159" i="19" s="1"/>
  <c r="J100" i="19" s="1"/>
  <c r="BG146" i="19"/>
  <c r="J146" i="19" s="1"/>
  <c r="J99" i="19" s="1"/>
  <c r="BG131" i="19"/>
  <c r="J131" i="19" s="1"/>
  <c r="J98" i="19" s="1"/>
  <c r="BG121" i="19"/>
  <c r="W32" i="18"/>
  <c r="AY94" i="18"/>
  <c r="F33" i="19"/>
  <c r="AZ95" i="18" s="1"/>
  <c r="AZ94" i="18" s="1"/>
  <c r="AV94" i="18" s="1"/>
  <c r="AT94" i="18" s="1"/>
  <c r="W31" i="18"/>
  <c r="AX94" i="18"/>
  <c r="F115" i="21"/>
  <c r="J115" i="25"/>
  <c r="J92" i="26"/>
  <c r="F122" i="20"/>
  <c r="J119" i="22"/>
  <c r="F91" i="26"/>
  <c r="J91" i="27"/>
  <c r="J91" i="23"/>
  <c r="J91" i="21"/>
  <c r="F92" i="20"/>
  <c r="F92" i="23"/>
  <c r="G49" i="32" l="1"/>
  <c r="G42" i="15" s="1"/>
  <c r="AY118" i="27"/>
  <c r="J118" i="27" s="1"/>
  <c r="J30" i="27" s="1"/>
  <c r="AY120" i="24"/>
  <c r="J120" i="24" s="1"/>
  <c r="J96" i="24" s="1"/>
  <c r="G73" i="31"/>
  <c r="G40" i="15" s="1"/>
  <c r="H40" i="15" s="1"/>
  <c r="G81" i="30"/>
  <c r="G39" i="15" s="1"/>
  <c r="G94" i="29"/>
  <c r="G38" i="15" s="1"/>
  <c r="H38" i="15" s="1"/>
  <c r="J48" i="28"/>
  <c r="AU94" i="18"/>
  <c r="J40" i="28"/>
  <c r="L127" i="20"/>
  <c r="L126" i="20" s="1"/>
  <c r="AU96" i="18" s="1"/>
  <c r="I5" i="28"/>
  <c r="J6" i="28"/>
  <c r="J27" i="28"/>
  <c r="J44" i="28"/>
  <c r="H5" i="28"/>
  <c r="G41" i="15"/>
  <c r="I40" i="15"/>
  <c r="F51" i="14"/>
  <c r="G51" i="14" s="1"/>
  <c r="G50" i="14" s="1"/>
  <c r="G55" i="14" s="1"/>
  <c r="G36" i="15" s="1"/>
  <c r="H36" i="15" s="1"/>
  <c r="I36" i="15" s="1"/>
  <c r="H35" i="15"/>
  <c r="I35" i="15" s="1"/>
  <c r="J119" i="27"/>
  <c r="J97" i="27" s="1"/>
  <c r="J96" i="27"/>
  <c r="AG103" i="18"/>
  <c r="J39" i="27"/>
  <c r="AY118" i="26"/>
  <c r="J118" i="26" s="1"/>
  <c r="J30" i="26" s="1"/>
  <c r="J39" i="26" s="1"/>
  <c r="AY118" i="25"/>
  <c r="J118" i="25" s="1"/>
  <c r="J96" i="25" s="1"/>
  <c r="BG120" i="23"/>
  <c r="J120" i="23" s="1"/>
  <c r="J96" i="23" s="1"/>
  <c r="BG123" i="22"/>
  <c r="BG122" i="22" s="1"/>
  <c r="J122" i="22" s="1"/>
  <c r="BG119" i="21"/>
  <c r="J119" i="21" s="1"/>
  <c r="J30" i="21" s="1"/>
  <c r="J120" i="21"/>
  <c r="J97" i="21" s="1"/>
  <c r="BG127" i="20"/>
  <c r="BG126" i="20" s="1"/>
  <c r="J126" i="20" s="1"/>
  <c r="J128" i="20"/>
  <c r="J98" i="20" s="1"/>
  <c r="BG120" i="19"/>
  <c r="J120" i="19" s="1"/>
  <c r="J96" i="19" s="1"/>
  <c r="J121" i="19"/>
  <c r="J97" i="19" s="1"/>
  <c r="H42" i="15" l="1"/>
  <c r="I42" i="15" s="1"/>
  <c r="I39" i="15"/>
  <c r="H39" i="15"/>
  <c r="J54" i="28"/>
  <c r="F1736" i="35" s="1"/>
  <c r="G1736" i="35" s="1"/>
  <c r="J30" i="24"/>
  <c r="J39" i="24" s="1"/>
  <c r="H37" i="15"/>
  <c r="G37" i="15"/>
  <c r="J5" i="28"/>
  <c r="J56" i="28"/>
  <c r="J58" i="28" s="1"/>
  <c r="I38" i="15"/>
  <c r="G33" i="15"/>
  <c r="G43" i="15" s="1"/>
  <c r="J96" i="26"/>
  <c r="AG102" i="18"/>
  <c r="J30" i="25"/>
  <c r="AG101" i="18" s="1"/>
  <c r="J30" i="23"/>
  <c r="AG99" i="18" s="1"/>
  <c r="J123" i="22"/>
  <c r="J97" i="22" s="1"/>
  <c r="J96" i="22"/>
  <c r="J30" i="22"/>
  <c r="J96" i="21"/>
  <c r="AG97" i="18"/>
  <c r="J39" i="21"/>
  <c r="J127" i="20"/>
  <c r="J97" i="20" s="1"/>
  <c r="J96" i="20"/>
  <c r="J30" i="20"/>
  <c r="J30" i="19"/>
  <c r="J39" i="19" s="1"/>
  <c r="H41" i="15" l="1"/>
  <c r="I41" i="15" s="1"/>
  <c r="AG100" i="18"/>
  <c r="I37" i="15"/>
  <c r="G18" i="15"/>
  <c r="G19" i="15" s="1"/>
  <c r="J39" i="25"/>
  <c r="J39" i="23"/>
  <c r="J39" i="22"/>
  <c r="AG98" i="18"/>
  <c r="J39" i="20"/>
  <c r="AG96" i="18"/>
  <c r="AG95" i="18"/>
  <c r="A18" i="15" l="1"/>
  <c r="A19" i="15" s="1"/>
  <c r="AG94" i="18"/>
  <c r="F1735" i="35" l="1"/>
  <c r="G1735" i="35" s="1"/>
  <c r="G1732" i="35" s="1"/>
  <c r="F1746" i="35" s="1"/>
  <c r="G1746" i="35" s="1"/>
  <c r="G1742" i="35" s="1"/>
  <c r="G1748" i="35" s="1"/>
  <c r="F34" i="15" s="1"/>
  <c r="H34" i="15" s="1"/>
  <c r="AK26" i="18"/>
  <c r="H33" i="15" l="1"/>
  <c r="H43" i="15" s="1"/>
  <c r="F48" i="15"/>
  <c r="F33" i="15"/>
  <c r="F43" i="15" s="1"/>
  <c r="I34" i="15"/>
  <c r="I33" i="15" s="1"/>
  <c r="I43" i="15" s="1"/>
  <c r="G22" i="15" s="1"/>
  <c r="F46" i="15" l="1"/>
  <c r="F50" i="15" s="1"/>
  <c r="F45" i="15"/>
  <c r="G21" i="15"/>
  <c r="G16" i="15"/>
  <c r="A16" i="15" l="1"/>
  <c r="A17" i="15" s="1"/>
  <c r="G17" i="15"/>
  <c r="A20" i="15" s="1"/>
  <c r="A2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sharedStrings.xml><?xml version="1.0" encoding="utf-8"?>
<sst xmlns="http://schemas.openxmlformats.org/spreadsheetml/2006/main" count="11774" uniqueCount="3520">
  <si>
    <t>%</t>
  </si>
  <si>
    <t xml:space="preserve">Položkový rozpočet </t>
  </si>
  <si>
    <t>S:</t>
  </si>
  <si>
    <t>O:</t>
  </si>
  <si>
    <t>R:</t>
  </si>
  <si>
    <t>Vedlejší náklady</t>
  </si>
  <si>
    <t>Ostatní náklady</t>
  </si>
  <si>
    <t>Celkem</t>
  </si>
  <si>
    <t>N24-SAL-015.H</t>
  </si>
  <si>
    <t xml:space="preserve">Chráněné bydlení v Klatovech </t>
  </si>
  <si>
    <t>SO 01</t>
  </si>
  <si>
    <t xml:space="preserve">Stavební práce </t>
  </si>
  <si>
    <t>Objekt chráněného bydlení - HLAVNÍ VÝDAJE - 12% DPH</t>
  </si>
  <si>
    <t>SO 01-V-12</t>
  </si>
  <si>
    <t>Objekt chráněného bydlení - VEDLEJŠÍ VÝDAJE - 12% DPH</t>
  </si>
  <si>
    <t>SO01-V-21</t>
  </si>
  <si>
    <t>Objekt chráněného bydlení - VEDLEJŠÍ VÝDAJE - 21% DPH</t>
  </si>
  <si>
    <t>1</t>
  </si>
  <si>
    <t>Zemní práce</t>
  </si>
  <si>
    <t>2</t>
  </si>
  <si>
    <t>Základy a zvláštní zakládání</t>
  </si>
  <si>
    <t>3</t>
  </si>
  <si>
    <t>Svislé a kompletní konstrukce</t>
  </si>
  <si>
    <t>342</t>
  </si>
  <si>
    <t>Stěny a příčky montované lehké</t>
  </si>
  <si>
    <t>4</t>
  </si>
  <si>
    <t>Vodorovné konstrukce</t>
  </si>
  <si>
    <t>416</t>
  </si>
  <si>
    <t>Podhledy a mezistropy montované lehké</t>
  </si>
  <si>
    <t>5</t>
  </si>
  <si>
    <t>Komunikace</t>
  </si>
  <si>
    <t>61</t>
  </si>
  <si>
    <t>Úpravy povrchů vnitřní</t>
  </si>
  <si>
    <t>62</t>
  </si>
  <si>
    <t>Úpravy povrchů vnější</t>
  </si>
  <si>
    <t>63</t>
  </si>
  <si>
    <t>Podlahy a podlahové konstrukce</t>
  </si>
  <si>
    <t>64</t>
  </si>
  <si>
    <t>Výplně otvorů</t>
  </si>
  <si>
    <t>8</t>
  </si>
  <si>
    <t>Trubní vedení</t>
  </si>
  <si>
    <t>9</t>
  </si>
  <si>
    <t>Ostatní konstrukce</t>
  </si>
  <si>
    <t>91</t>
  </si>
  <si>
    <t>Doplňující práce na komunikaci</t>
  </si>
  <si>
    <t>93</t>
  </si>
  <si>
    <t>Dokončovací práce inženýrských staveb</t>
  </si>
  <si>
    <t>94</t>
  </si>
  <si>
    <t>Lešení a stavební výtahy</t>
  </si>
  <si>
    <t>95</t>
  </si>
  <si>
    <t>Dokončovací konstrukce na pozemních stavbách</t>
  </si>
  <si>
    <t>99</t>
  </si>
  <si>
    <t>Staveništní přesun hmot</t>
  </si>
  <si>
    <t>F1016</t>
  </si>
  <si>
    <t>Sadové úpravy, rekultivace</t>
  </si>
  <si>
    <t>711</t>
  </si>
  <si>
    <t>Izolace proti vodě</t>
  </si>
  <si>
    <t>713</t>
  </si>
  <si>
    <t>Izolace tepelné</t>
  </si>
  <si>
    <t>714</t>
  </si>
  <si>
    <t>Izolace akustické a protiotřesové</t>
  </si>
  <si>
    <t>721</t>
  </si>
  <si>
    <t>Vnitřní kanalizace</t>
  </si>
  <si>
    <t>722</t>
  </si>
  <si>
    <t>Vnitřní vodovod</t>
  </si>
  <si>
    <t>725</t>
  </si>
  <si>
    <t>Zařizovací předměty</t>
  </si>
  <si>
    <t>726</t>
  </si>
  <si>
    <t>Předstěnové systémy</t>
  </si>
  <si>
    <t>728</t>
  </si>
  <si>
    <t>Vzduchotechnika</t>
  </si>
  <si>
    <t>736</t>
  </si>
  <si>
    <t>Podlahové vytápění</t>
  </si>
  <si>
    <t>762</t>
  </si>
  <si>
    <t>Konstrukce tesařské</t>
  </si>
  <si>
    <t>763</t>
  </si>
  <si>
    <t>Dřevostavby</t>
  </si>
  <si>
    <t>764</t>
  </si>
  <si>
    <t>Konstrukce klempířské</t>
  </si>
  <si>
    <t>765</t>
  </si>
  <si>
    <t>Krytiny tvrdé</t>
  </si>
  <si>
    <t>7662</t>
  </si>
  <si>
    <t xml:space="preserve">Konstrukce truhlářské - dveře </t>
  </si>
  <si>
    <t>7663</t>
  </si>
  <si>
    <t xml:space="preserve">Střešní okna </t>
  </si>
  <si>
    <t>767</t>
  </si>
  <si>
    <t>Konstrukce zámečnické</t>
  </si>
  <si>
    <t>7671</t>
  </si>
  <si>
    <t xml:space="preserve">Hliníkové výplně otvorů </t>
  </si>
  <si>
    <t>771</t>
  </si>
  <si>
    <t>Podlahy z dlaždic a obklady</t>
  </si>
  <si>
    <t>775</t>
  </si>
  <si>
    <t>Podlahy vlysové a parketové</t>
  </si>
  <si>
    <t>781</t>
  </si>
  <si>
    <t>Obklady keramické</t>
  </si>
  <si>
    <t>783</t>
  </si>
  <si>
    <t>Nátěry</t>
  </si>
  <si>
    <t>784</t>
  </si>
  <si>
    <t>Malby</t>
  </si>
  <si>
    <t>786</t>
  </si>
  <si>
    <t>Zastiňující technika</t>
  </si>
  <si>
    <t>7999</t>
  </si>
  <si>
    <t xml:space="preserve">Profese </t>
  </si>
  <si>
    <t>VN</t>
  </si>
  <si>
    <t>ON</t>
  </si>
  <si>
    <t>#TypZaznamu#</t>
  </si>
  <si>
    <t>STA</t>
  </si>
  <si>
    <t>OBJ</t>
  </si>
  <si>
    <t>ROZ</t>
  </si>
  <si>
    <t>P.č.</t>
  </si>
  <si>
    <t>Číslo položky</t>
  </si>
  <si>
    <t>Název položky</t>
  </si>
  <si>
    <t>MJ</t>
  </si>
  <si>
    <t>Množství</t>
  </si>
  <si>
    <t>Cena / MJ</t>
  </si>
  <si>
    <t>DPH</t>
  </si>
  <si>
    <t>Díl:</t>
  </si>
  <si>
    <t>DIL</t>
  </si>
  <si>
    <t>m2</t>
  </si>
  <si>
    <t>POL1_</t>
  </si>
  <si>
    <t>VV</t>
  </si>
  <si>
    <t>kus</t>
  </si>
  <si>
    <t>m3</t>
  </si>
  <si>
    <t>Hloubení rýh š.do 60 cm v hor.3 do 100 m3, STROJNĚ</t>
  </si>
  <si>
    <t>základ pro venkovní jednotku TČ : 2*(0,4*0,95*1,1)</t>
  </si>
  <si>
    <t/>
  </si>
  <si>
    <t>základ pod tvárnice ztraceného bednění venkovní terasy : 17*(0,5*0,5*3)</t>
  </si>
  <si>
    <t>dešťová kanalizace : 0,6*1,1*30</t>
  </si>
  <si>
    <t>Přípl.za lepivost,hloubení rýh 60 cm,hor.3,STROJNĚ</t>
  </si>
  <si>
    <t>132201211R00</t>
  </si>
  <si>
    <t>Hloubení rýh š.do 200 cm hor.3 do 100 m3,STROJNĚ</t>
  </si>
  <si>
    <t>162701105R00</t>
  </si>
  <si>
    <t>Vodorovné přemístění výkopku z hor.1-4 do 10000 m</t>
  </si>
  <si>
    <t>Vod.přemístění větví listnatých, D 50cm  do 5000 m</t>
  </si>
  <si>
    <t>167101102R00</t>
  </si>
  <si>
    <t>Nakládání výkopku z hor. 1 ÷ 4 v množství nad 100 m3</t>
  </si>
  <si>
    <t>174101101R00</t>
  </si>
  <si>
    <t>Zásyp jam, rýh, šachet se zhutněním</t>
  </si>
  <si>
    <t>dešťová kanalizace : 0,2*1,1*30</t>
  </si>
  <si>
    <t>181101102R00</t>
  </si>
  <si>
    <t>Úprava pláně v zářezech v hor. 1-4, se zhutněním</t>
  </si>
  <si>
    <t>pod základovou desku - mezi pasy : 120</t>
  </si>
  <si>
    <t>terasa : 40</t>
  </si>
  <si>
    <t>199000002R00</t>
  </si>
  <si>
    <t>Poplatek za skládku horniny 1- 4, č. dle katal. odpadů 17 05 04</t>
  </si>
  <si>
    <t>Polštář základu ze štěrkopísku tříděného</t>
  </si>
  <si>
    <t>pod základovou desku - mezi pasy : 0,2*((5,23*10,18)+(2,62*6,03)+(4,38*10,18)+(2,22*2,34))</t>
  </si>
  <si>
    <t>Železobeton základových desek C 20/25</t>
  </si>
  <si>
    <t xml:space="preserve">výtahová šachta : </t>
  </si>
  <si>
    <t>vnější deska : 0,25*(2,2*2,34)</t>
  </si>
  <si>
    <t>vnitřní deska : 0,15*(2,2*2,34)</t>
  </si>
  <si>
    <t>Mezisoučet</t>
  </si>
  <si>
    <t>odpočet plochy tepelných čerpadel : -0,2*(2,2*1,51)</t>
  </si>
  <si>
    <t>odpočet plochy výtahové šachty : -0,2*(2,22*2,34)</t>
  </si>
  <si>
    <t>Bednění stěn základových desek - zřízení</t>
  </si>
  <si>
    <t>lemování  plochy výtahové šachty : 0,2*(2,22+2,34+2,22+2,34)</t>
  </si>
  <si>
    <t>Bednění stěn základových desek - odstranění</t>
  </si>
  <si>
    <t>Výztuž základových desek z betonářské oceli B500B (10 505)</t>
  </si>
  <si>
    <t>t</t>
  </si>
  <si>
    <t>množství výztuže 80 kg/m3 : 2,0592*0,08</t>
  </si>
  <si>
    <t>Výztuž základových desek ze svařovaných sití KARI</t>
  </si>
  <si>
    <t xml:space="preserve">KARI KH 20 - 6/150/150 - 3,03 kg/m2 - při obou površích : </t>
  </si>
  <si>
    <t>základová deska objektu přetažená přes základové pasy : 2*(14,23*11,15)*3,03/1000</t>
  </si>
  <si>
    <t>odpočet plochy tepelných čerpadel : -2*(2,2*1,51)*3,03/1000</t>
  </si>
  <si>
    <t>odpočet plochy výtahové šachty : -2*(2,22*2,34)*3,03/1000</t>
  </si>
  <si>
    <t>prořez, překlad 15% : 0,9099*0,15</t>
  </si>
  <si>
    <t>Zdivo základové z bednicích tvárnic, tl. 200 mm výplň tvárnic betonem C 12/15</t>
  </si>
  <si>
    <t>tvárnice ztraceného bednění venkovní terasy : 17*3*0,25</t>
  </si>
  <si>
    <t>Zdivo základové z bednicích tvárnic, tl. 200 mm výplň tvárnic betonem C 20/25</t>
  </si>
  <si>
    <t>výtahová šachta : 0,75*2,22</t>
  </si>
  <si>
    <t>Zdivo základové z bednicích tvárnic, tl. 400 mm výplň tvárnic betonem C 20/25</t>
  </si>
  <si>
    <t>výtahová šachta : 0,75*(2,74+2,22+32,74)</t>
  </si>
  <si>
    <t>Zdivo základové z bednicích tvárnic, tl. 500 mm výplň tvárnic betonem C 20/25</t>
  </si>
  <si>
    <t>vnitřní zdivo : 0,75*(6,03+6,03)</t>
  </si>
  <si>
    <t xml:space="preserve">Beton základových pasů prostý C 12/15 </t>
  </si>
  <si>
    <t>výtahová šachta - spodní úroveň -1,910 / - 1,410 : 0,65*0,5*(3,15+3,15)</t>
  </si>
  <si>
    <t>0,3*0,5*2,2</t>
  </si>
  <si>
    <t>0,4*0,5*2,2</t>
  </si>
  <si>
    <t>Bednění kruhových prostupů základem do 0,05 m2, dl. 0,5 m</t>
  </si>
  <si>
    <t>prostup revizní šachtou : 2</t>
  </si>
  <si>
    <t>prostup základovým pasem středové zdi : 2</t>
  </si>
  <si>
    <t>prostup základovým pasem výtahové šachty : 1</t>
  </si>
  <si>
    <t>Výztuž základových pasů z betonářské oceli  B500B (10 505)</t>
  </si>
  <si>
    <t xml:space="preserve">množství výztuže 80 kg/m3 : </t>
  </si>
  <si>
    <t>Začátek provozního součtu</t>
  </si>
  <si>
    <t xml:space="preserve">  ztracené bednění tl. 200 mm : 1,665*0,2</t>
  </si>
  <si>
    <t xml:space="preserve">  ztracené bednění tl. 400 mm : 28,275*0,4</t>
  </si>
  <si>
    <t xml:space="preserve">  Mezisoučet</t>
  </si>
  <si>
    <t>Konec provozního součtu</t>
  </si>
  <si>
    <t>Stěna z tvárnic ztraceného bednění, tl. 250 mm zalití tvárnic betonem C 25/30</t>
  </si>
  <si>
    <t>výtahová šachta - stěna s dveřmi : 11,5*2,1</t>
  </si>
  <si>
    <t>odpočet dveří - 1200 x 2150 mm : -3*(1,2*2,15)</t>
  </si>
  <si>
    <t>Stěna z tvárnic ztraceného bednění Best, tl. 200 mm zalití tvárnic betonem C 25/30</t>
  </si>
  <si>
    <t>výtahová šachta : 11,5*(2,2+2,1+2,2)</t>
  </si>
  <si>
    <t>Zdivo POROTHERM 44 T Profi s minerální vatou, tl. 440 mm</t>
  </si>
  <si>
    <t>1.NP : 2,75*(14,35+11,3+5,96+2,18+6,21+11,3)</t>
  </si>
  <si>
    <t>odpočet vstupních dveří do m.č. 1.01 - 1950 x 2550 mm : -1,95*(2,55-0,25)</t>
  </si>
  <si>
    <t>odpočet vstupních dveří do m.č. 1.08 - 2000 x 2550 mm : -3*2*(2,55-0,25)</t>
  </si>
  <si>
    <t>odpočet okna do m.č. 1.11 - 2000 x 2550 mm : -2*(2,55-0,25)</t>
  </si>
  <si>
    <t>2.NP : 3*(14,35+11,3+14,35+11,3)</t>
  </si>
  <si>
    <t>odpočet okna do m.č. 2.08 - 1000 x 2550 mm : -(1*2,55)</t>
  </si>
  <si>
    <t>odpočet balkónových dveří do m.č. 2.08 - 1000 x 2550 mm : -(1*2,55)</t>
  </si>
  <si>
    <t>odpočet okna do m.č. 2.09 -1000 x 2550 mm : -(1*2,55)</t>
  </si>
  <si>
    <t>odpočet balkónových dveří  do m.č. 2.12 - 2000 x 2550 mm : -(2*2,55)</t>
  </si>
  <si>
    <t>odpočet okna do m.č. 2.13 - 2000 x 1000 mm : -(2*1)</t>
  </si>
  <si>
    <t>odpočet okna do m.č. 2.02 - 2000 x 1000 mm : -(2*1)</t>
  </si>
  <si>
    <t>odpočet okna do m.č. 2.05 - 1800 x 1000 mm : -(1,8*1)</t>
  </si>
  <si>
    <t>odpočet okna do m.č. 2.06 - 2000 x 1000 mm : -(2*1)</t>
  </si>
  <si>
    <t>odpočet okna do m.č. 2.06 - 2000 x 2550 mm : -(2*2,55)</t>
  </si>
  <si>
    <t xml:space="preserve">3.NP : </t>
  </si>
  <si>
    <t>obvodové zdivo do v. pozedního zdiva : 0,5*(14,35+11,3+14,35+11,3)</t>
  </si>
  <si>
    <t>dopočet ploch štítů : 2*(11,3*5,1/2)</t>
  </si>
  <si>
    <t>odpočet kruhového okna pr. 1800 mm : -2*(3,14*(0,9*0,9))</t>
  </si>
  <si>
    <t>Zdivo POROTHERM 25 AKU Z Profi P20, tl. 250 mm</t>
  </si>
  <si>
    <t xml:space="preserve">1.NP : </t>
  </si>
  <si>
    <t>dělící stěna m.č. 1.08 : 3*10,4</t>
  </si>
  <si>
    <t>odpočet otvoru dveří mezi m.č. 1.02 a 1.08 - 2455 x 2550 mm : -2,45*2,55</t>
  </si>
  <si>
    <t>stěna mezi schodištěm a m.č. 1.11 : 3*4,02</t>
  </si>
  <si>
    <t>stěna mezi výtahovou šachtou a m.č. 1.03 a 1.07 : 3*(0,85+3,925)</t>
  </si>
  <si>
    <t xml:space="preserve">2.NP : </t>
  </si>
  <si>
    <t>stěna mezi m.č. 2.01/2.11 a 2.02/2.13 : 3*6,3</t>
  </si>
  <si>
    <t>odpočet dveřního otvoru mezi m.č. 2.01 a 2.11 : -(1,1*2,2)</t>
  </si>
  <si>
    <t>stěna mezi m.č. 2.01/2.10 a 2.07/2.09 : 3*(4,02+0,8+1,355)</t>
  </si>
  <si>
    <t>odpočet dveřního otvoru mezi m.č. 2.01 a 2.07 : -(1,1*2,2)</t>
  </si>
  <si>
    <t>stěna mezi m.č. 2.03/2.05, výtahovou šachtou/m.č. 2.04 a 2.01/2.04 : 3*(5,025+0,8)</t>
  </si>
  <si>
    <t>odpočet dveřního otvoru mezi m.č. 2.01 a 2.04 : -(1,1*2,2)</t>
  </si>
  <si>
    <t>stěna mezi schodištěm a m.č. 2.12 : 3*(4,02+2,55)</t>
  </si>
  <si>
    <t>stěna mezi m.č. 2.07/2.08 a 2.04/2.06 : 3*4,9</t>
  </si>
  <si>
    <t>stěna mezi m.č. 2.03 a výtahovou šachtou : 3*2,3</t>
  </si>
  <si>
    <t>stěna mezi m.č. 2.02 a 2.03/ výtahovou šachtou : 3*(3,775+0,85)</t>
  </si>
  <si>
    <t>stěna bytu 3.02 : (0,75*10,4)+(10,4*5,1/2)</t>
  </si>
  <si>
    <t>odpočet dveří mezi m.č. 3.01 a 3.02 : -(1,1*2,2)</t>
  </si>
  <si>
    <t>stěna bytu 3.08 : 0,75*(10,4+0,6)+(11*5,1/2)</t>
  </si>
  <si>
    <t>odpočet dveří mezi m.č. 3.01 a 3.08 : -(1,1*2,2)</t>
  </si>
  <si>
    <t>zadní stěna výtahu : 2,3*4</t>
  </si>
  <si>
    <t>dopočet plochy zdiva technického prostoru - TČ : 4*(1,8+2,8+1,8)</t>
  </si>
  <si>
    <t>1. řada z tvárnic POROTHERM 38 TBS Profi tl. 380 mm</t>
  </si>
  <si>
    <t>m</t>
  </si>
  <si>
    <t>zakládací vrstva : 14,35+11,3+5,96+2,15+6,21+11,3</t>
  </si>
  <si>
    <t>odpočet vstupních dveří do zádveří - 1950 x 2550 mm : -1,95</t>
  </si>
  <si>
    <t>odpočet vstupních dveří do m.č. 1.08 - 2000 x 2550 mm : -3*2</t>
  </si>
  <si>
    <t>Výztuž nadzákladových zdí z betonářské oceli B500B (10 505)</t>
  </si>
  <si>
    <t xml:space="preserve">množství výztuže 80kg/m3 : </t>
  </si>
  <si>
    <t>výtahová šachta : 91,16*0,2*0,08</t>
  </si>
  <si>
    <t>Překlad POROTHERM plochý 115 x 71 x 1000 mm</t>
  </si>
  <si>
    <t xml:space="preserve">množství dle tabulky překladů : </t>
  </si>
  <si>
    <t>překlad P1 : 2</t>
  </si>
  <si>
    <t>Překlad POROTHERM plochý 115 x 71 x 1250 mm</t>
  </si>
  <si>
    <t>překlad P2 : 9</t>
  </si>
  <si>
    <t>Překlad POROTHERM KP plochý 145 x 71 x 1000 mm</t>
  </si>
  <si>
    <t>překlad P3 : 7</t>
  </si>
  <si>
    <t>Překlad POROTHERM KP plochý 145 x 71 x 1500 mm</t>
  </si>
  <si>
    <t>překlad P4 : 1</t>
  </si>
  <si>
    <t>Překlad POROTHERM KP plochý 145 x 71 x 2000 mm</t>
  </si>
  <si>
    <t>překlad P5 : 1</t>
  </si>
  <si>
    <t>P08 - překlad dveří mezi m.č. 2.02 a 2.03 : 3</t>
  </si>
  <si>
    <t>překlad vstupních dveří do m.č. 3.02 - překlad P04 : 3</t>
  </si>
  <si>
    <t>překlad vstupních dveří do m.č. 3.08 - překlad P05 : 3</t>
  </si>
  <si>
    <t>překlad P6 : 9</t>
  </si>
  <si>
    <t xml:space="preserve">1.np : </t>
  </si>
  <si>
    <t>O/10 - vstupní dveře do m.č. 1.01 - 1950 x 2550 mm - překlad P01 : 4</t>
  </si>
  <si>
    <t>02/O - balkónové dveře m.č. 2.08 - 1000 x 2550 mm - překlad P03 : 1</t>
  </si>
  <si>
    <t>07/O - štítové kulaté okno - překlad P01 a P02 : 2</t>
  </si>
  <si>
    <t>O1 - okno do m.č. 1.11 - 2000 x 2550 mm - překlad P02 : 1</t>
  </si>
  <si>
    <t>otvor pro venkovní jednotku TČ - překlad P04 : 1</t>
  </si>
  <si>
    <t>12/O - okno do m.č. 2.08 - 2000 x 2550 mm - překlad P04 : 1</t>
  </si>
  <si>
    <t>12/O - okno do m.č. 2.06 - 2000 x 2550 mm - překlad P05 : 1</t>
  </si>
  <si>
    <t>04/O + 05/0 - překlad P06 : 2</t>
  </si>
  <si>
    <t>01/O - balkónové dveře do m.č. 2.12 - 2000 x 2550 mm - překlad P01 : 1</t>
  </si>
  <si>
    <t>Překlad POROTHERM KP VARIO UNI dl. 1250 mm, š. 440 mm</t>
  </si>
  <si>
    <t>03/O - okno do m.č. 2.09 - 1000 x 2550 mm : 1</t>
  </si>
  <si>
    <t>Překlad POROTHERM KP VARIO UNI dl. 2250 mm, š. 440 mm</t>
  </si>
  <si>
    <t>Překlad POROTHERM KP VARIO UNI dl. 2500 mm, š. 440 mm</t>
  </si>
  <si>
    <t>O1 - vstupní dveře do m.č. 1.08 - 2000 x 2550 mm - překlad P03 : 3</t>
  </si>
  <si>
    <t>Izolace mezi překlady z polystyrenu tl. 90 mm</t>
  </si>
  <si>
    <t xml:space="preserve">PŘEKLAD DL. 1250 mm : </t>
  </si>
  <si>
    <t>balkónové dveře m.č. 2.08 - 1000 x 2550 mm : 1,25</t>
  </si>
  <si>
    <t>okno do m.č. 2.09 - 1000 x 2550 mm : 1,25</t>
  </si>
  <si>
    <t xml:space="preserve">PŘEKLAD DL. 2500 mm : </t>
  </si>
  <si>
    <t>vstupní dveře do m.č. 1.01 - 1950 x 2550 mm : 2,5</t>
  </si>
  <si>
    <t>vstupní dveře do m.č. 1.08 - 2000 x 2550 mm : 3*2,5</t>
  </si>
  <si>
    <t>okno do m.č. 1.11 - 2000 x 2550 mm : 2,5</t>
  </si>
  <si>
    <t>balkónové dveře do m.č. 2.12 - 2000 x 2550 mm : 2,5</t>
  </si>
  <si>
    <t>okno do m.č. 2.13 - 2000 x 1000 mm : 2,5</t>
  </si>
  <si>
    <t>okno do m.č. 2.02 - 2000 x 1000 mm : 2,5</t>
  </si>
  <si>
    <t>okno do m.č. 2.05 - 1800 x 1000 mm : 2,5</t>
  </si>
  <si>
    <t>okno do m.č. 2.06 - 2000 x 1000 mm : 2,5</t>
  </si>
  <si>
    <t>okno do m.č. 2.06 - 2000 x 2550 mm : 2,5</t>
  </si>
  <si>
    <t>okno do m.č. 2.08 - 2000 x 2550 mm : 2,5</t>
  </si>
  <si>
    <t>Konstrukce šachet z bet. prostého C 25/30 XA2</t>
  </si>
  <si>
    <t xml:space="preserve">revizní kanalizační šachta : </t>
  </si>
  <si>
    <t>dno : 0,25*(1,5*1,3)</t>
  </si>
  <si>
    <t>stěny : 0,25*0,75*(1,5+1,3+1,5+1,3)</t>
  </si>
  <si>
    <t>Výztuž ŽB šachet z oceli B500B (10 505), D do 12 mm</t>
  </si>
  <si>
    <t>množství výztuže 60 kg/m3 : 1,5375*0,06</t>
  </si>
  <si>
    <t>Beton sloupů a pilířů železový C 25/30</t>
  </si>
  <si>
    <t>pilíře pro kotvení balkónů : 4*3,2*(0,26*0,27)</t>
  </si>
  <si>
    <t>Bednění sloupů čtyřúhelníkového průřezu - zřízení</t>
  </si>
  <si>
    <t>pilíře pro kotvení balkónů : 4*3,2*(0,26+0,27+0,26+0,27)</t>
  </si>
  <si>
    <t>Bednění sloupů čtyřúhelníkového průřezu - odstranění</t>
  </si>
  <si>
    <t>Výztuž sloupů hranatých z oceli B500B</t>
  </si>
  <si>
    <t>množství výztuže 60 kg/m3 : 0,89865*0,06</t>
  </si>
  <si>
    <t>Příčky POROTHERM 8 Profi, tl. 80 mm</t>
  </si>
  <si>
    <t>příčka m.č. 1.04 : 2*3*1,5-(2*0,7*2,1)</t>
  </si>
  <si>
    <t>instalační šachta m.č. 1.03 : 3*(0,6*0,4)</t>
  </si>
  <si>
    <t>instalační šachta v m.č. 2.04 : 2,94*(0,25+0,6)</t>
  </si>
  <si>
    <t>instalační šachta v m.č. 2.07 : 2,94*(0,25+0,6)</t>
  </si>
  <si>
    <t>instalační šachta v m.č. 2.02 : 2,94*(0,6+0,4)</t>
  </si>
  <si>
    <t>instalační šachta v m.č. 3.03 : 2,75*(0,6+0,3)</t>
  </si>
  <si>
    <t>instalační přizdívka u štítového zdiva m.č. 3.04 : 2,75*2,435</t>
  </si>
  <si>
    <t>podnáška v m.č. 3.03 a 3.04 : 1,6*5,5</t>
  </si>
  <si>
    <t>instalační šachta v m.č. 3.12 : 2,75*(0,6+0,6)</t>
  </si>
  <si>
    <t>podnáška v m.č. 3.11 a 3.12 : 1,6*5,1</t>
  </si>
  <si>
    <t>instalační přizdívka v m.č. 3.11 : 2,75*(2,65+2,435)</t>
  </si>
  <si>
    <t>podnáška v m.č. 3.05 a 3.06 : 1,1*5,45</t>
  </si>
  <si>
    <t>podnáška v m.č. 3.09 a 3.10 : 1,1*4,55</t>
  </si>
  <si>
    <t>Příčky POROTHERM 11,5 Profi, tl. 115 mm</t>
  </si>
  <si>
    <t>m.č. 1.09 : 3*(1,45+2,52+1,45)-(0,8*2,3)</t>
  </si>
  <si>
    <t>příčka mezi m.č. 2.04 a 2.05 : 3*2-(0,8*2,1)</t>
  </si>
  <si>
    <t>příčka mezi m.č. 2.07 a 2.09 : 3*2-(0,8*2,1)</t>
  </si>
  <si>
    <t>příčka mezi m.č.3.04 a 3.05 : 2,75*3,125</t>
  </si>
  <si>
    <t>příčka mezi m.č. 3.05 a 3.06 : 2,75*2,03</t>
  </si>
  <si>
    <t>příčka mezi m.č. 3.11 a 3.09 : 2,75*2,65</t>
  </si>
  <si>
    <t>příčka mezi m.č. 3.09 a 3.10 : 2,75*2,03</t>
  </si>
  <si>
    <t>příčka m.č. 3.02 a 3.03 : 2,75*(2,1+5,165)-(2*0,9*2,1)</t>
  </si>
  <si>
    <t>příčka m.č. 3.08 a 3.12 : 2,75*(1,65+5,165)-(2*0,9*2,1)</t>
  </si>
  <si>
    <t>Příčky POROTHERM 14 Profi, tl. 140 mm</t>
  </si>
  <si>
    <t>m.č. 1.06 a 1.07 : 3*(2,15+5,2)-(0,8*2,1)-(0,9*2,1)</t>
  </si>
  <si>
    <t>m.č. 1.11 : 3*4,6-(0,9*2,3)-(1,6*1,5)</t>
  </si>
  <si>
    <t>příčka mezi m.č. 1.01,1.02 a 1.03,1.04,1.05 : 3*4,52-(0,9*2,3)</t>
  </si>
  <si>
    <t>m.č. 2.06 : 3*5,025-(1,1*2,2)</t>
  </si>
  <si>
    <t>m.č. 2.08 : 3*5,125-(1,1*2,2)</t>
  </si>
  <si>
    <t>příčka mezi m.č. 2.01 a 2.02 : 3*2,05-(0,9*2,1)</t>
  </si>
  <si>
    <t>příčka mezi m.č. 2.11 a 2.13 : 3*2,3-(0,9*2,1)</t>
  </si>
  <si>
    <t>příčka mezi m.č. 2.11 a 2.12 : 3*2,3-(0,9*2,1)</t>
  </si>
  <si>
    <t>Těsnění styku příčky se stáv. konstrukcí PU pěnou</t>
  </si>
  <si>
    <t xml:space="preserve">PŘÍČKY TL. 80 mm : </t>
  </si>
  <si>
    <t>příčka m.č. 1.04 : 2*1,5</t>
  </si>
  <si>
    <t>instalační šachta m.č. 1.03 : (0,6*0,4)</t>
  </si>
  <si>
    <t>instalační šachta v m.č. 2.04 : (0,25+0,6)</t>
  </si>
  <si>
    <t>instalační šachta v m.č. 2.07 : (0,25+0,6)</t>
  </si>
  <si>
    <t>instalační šachta v m.č. 2.02 : (0,6+0,4)</t>
  </si>
  <si>
    <t>instalační šachta v m.č. 3.03 : (0,6+0,3)</t>
  </si>
  <si>
    <t>instalační přizdívka u štítového zdiva m.č. 3.04 : 2,435</t>
  </si>
  <si>
    <t>podnáška v m.č. 3.03 a 3.04 : 5,5</t>
  </si>
  <si>
    <t>instalační šachta v m.č. 3.12 : (0,6+0,6)</t>
  </si>
  <si>
    <t>podnáška v m.č. 3.11 a 3.12 : 5,1</t>
  </si>
  <si>
    <t>instalační přizdívka v m.č. 3.11 : (2,65+2,435)</t>
  </si>
  <si>
    <t>podnáška v m.č. 3.05 a 3.06 : 5,45</t>
  </si>
  <si>
    <t>podnáška v m.č. 3.09 a 3.10 : 4,55</t>
  </si>
  <si>
    <t xml:space="preserve">PŘÍČKY TL. 115 mm : </t>
  </si>
  <si>
    <t>m.č. 1.09 : (1,45+2,52+1,45)</t>
  </si>
  <si>
    <t>příčka mezi m.č. 2.04 a 2.05 : 2</t>
  </si>
  <si>
    <t>příčka mezi m.č. 2.07 a 2.09 : 2</t>
  </si>
  <si>
    <t>příčka mezi m.č.3.04 a 3.05 : 3,125</t>
  </si>
  <si>
    <t>příčka mezi m.č. 3.05 a 3.06 : 2,03</t>
  </si>
  <si>
    <t>příčka mezi m.č. 3.11 a 3.09 : 2,65</t>
  </si>
  <si>
    <t>příčka mezi m.č. 3.09 a 3.10 : 2,03</t>
  </si>
  <si>
    <t>příčka m.č. 3.02 a 3.03 : (2,1+5,165)</t>
  </si>
  <si>
    <t>příčka m.č. 3.08 a 3.12 : (1,65+5,165)</t>
  </si>
  <si>
    <t xml:space="preserve">PŘÍČKY TL. 140 mm : </t>
  </si>
  <si>
    <t>m.č. 1.06 a 1.07 : (2,15+5,2)</t>
  </si>
  <si>
    <t>m.č. 1.11 : 4,6</t>
  </si>
  <si>
    <t>příčka mezi m.č. 1.01,1.02 a 1.03,1.04,1.05 : 4,52</t>
  </si>
  <si>
    <t>m.č. 2.06 : 5,025</t>
  </si>
  <si>
    <t>m.č. 2.08 : 5,125</t>
  </si>
  <si>
    <t>příčka mezi m.č. 2.01 a 2.02 : 2,05</t>
  </si>
  <si>
    <t>příčka mezi m.č. 2.11 a 2.13 : 2,3</t>
  </si>
  <si>
    <t>příčka mezi m.č. 2.11 a 2.12 : 2,3</t>
  </si>
  <si>
    <t>Ukotvení příček k cihelné konstrukci kotvami na hmoždinky</t>
  </si>
  <si>
    <t>příčka m.č. 1.04 : 2*3</t>
  </si>
  <si>
    <t>instalační šachta m.č. 1.03 : 2*3</t>
  </si>
  <si>
    <t>instalační šachta v m.č. 2.04 : 2*2,94</t>
  </si>
  <si>
    <t>instalační šachta v m.č. 2.07 : 2*2,94</t>
  </si>
  <si>
    <t>instalační šachta v m.č. 2.02 : 2*2,94</t>
  </si>
  <si>
    <t>instalační šachta v m.č. 3.03 : 2*2,75</t>
  </si>
  <si>
    <t>instalační přizdívka u štítového zdiva m.č. 3.04 : 2,75</t>
  </si>
  <si>
    <t>podnáška v m.č. 3.03 a 3.04 : 1,6</t>
  </si>
  <si>
    <t>instalační šachta v m.č. 3.12 : 2*2,75</t>
  </si>
  <si>
    <t>podnáška v m.č. 3.11 a 3.12 : 1,6</t>
  </si>
  <si>
    <t>instalační přizdívka v m.č. 3.11 : 2*2,75</t>
  </si>
  <si>
    <t>podnáška v m.č. 3.05 a 3.06 : 1,1</t>
  </si>
  <si>
    <t>podnáška v m.č. 3.09 a 3.10 : 1,1</t>
  </si>
  <si>
    <t>m.č. 1.09 : 3*3</t>
  </si>
  <si>
    <t>příčka mezi m.č. 2.04 a 2.05 : 2*3</t>
  </si>
  <si>
    <t>příčka mezi m.č. 2.07 a 2.09 : 2*3</t>
  </si>
  <si>
    <t>příčka mezi m.č.3.04 a 3.05 : 2*2,75</t>
  </si>
  <si>
    <t>příčka mezi m.č. 3.05 a 3.06 : 2*2,75</t>
  </si>
  <si>
    <t>příčka mezi m.č. 3.11 a 3.09 : 2*2,75</t>
  </si>
  <si>
    <t>příčka mezi m.č. 3.09 a 3.10 : 2,75</t>
  </si>
  <si>
    <t>příčka m.č. 3.02 a 3.03 : 2*2,75</t>
  </si>
  <si>
    <t>příčka m.č. 3.08 a 3.12 : 2,75</t>
  </si>
  <si>
    <t>m.č. 1.06 a 1.07 : 2*3</t>
  </si>
  <si>
    <t>m.č. 1.11 : 2*3</t>
  </si>
  <si>
    <t>příčka mezi m.č. 1.01,1.02 a 1.03,1.04,1.05 : 2*3</t>
  </si>
  <si>
    <t>m.č. 2.06 : 2*3</t>
  </si>
  <si>
    <t>m.č. 2.08 : 2*3</t>
  </si>
  <si>
    <t>příčka mezi m.č. 2.01 a 2.02 : 2*3</t>
  </si>
  <si>
    <t>příčka mezi m.č. 2.11 a 2.13 : 2*3</t>
  </si>
  <si>
    <t>příčka mezi m.č. 2.11 a 2.12 : 2*3</t>
  </si>
  <si>
    <t>Přizdívky izolační z příčkovek betonových 90 mm</t>
  </si>
  <si>
    <t>revizní kanalizační šachta : 1,76*(1+1,2+1+1,2)</t>
  </si>
  <si>
    <t>Přizdívky z desek Ytong tl. 100 mm</t>
  </si>
  <si>
    <t>m.č. 2.05 - koupelna a WC - geberit : 1,1*2</t>
  </si>
  <si>
    <t>m.č. 2.09 - koupelna a WC - geberit : 1,1*2</t>
  </si>
  <si>
    <t>m.č. 2.13 - koupelna a WC - geberit : 1,1*0,9</t>
  </si>
  <si>
    <t>Bednění stěn šachet oboustranné</t>
  </si>
  <si>
    <t>dno : 0,25*(1,5+1,3+1,5+1,3)</t>
  </si>
  <si>
    <t>stěny : 2*0,75*(1,5+1,3+1,5+1,3)</t>
  </si>
  <si>
    <t>317121109R00</t>
  </si>
  <si>
    <t xml:space="preserve">Osazení prefabrikovaného překladu </t>
  </si>
  <si>
    <t>překlad P03 - 100 x 400 x 9300 mm : 1</t>
  </si>
  <si>
    <t>překlad P06 - 100 x 260 x 5750 mm : 1</t>
  </si>
  <si>
    <t>překlad P07 - 100 x 260 x 5950 mm : 1</t>
  </si>
  <si>
    <t>Klenbový překlad - P01, P02 : 2</t>
  </si>
  <si>
    <t>317168450R01</t>
  </si>
  <si>
    <t xml:space="preserve">Překlad POROTHERM KP VARIO UNI dl. 5050 mm, š. 440 mm - atypické provedení </t>
  </si>
  <si>
    <t>překlad P06 : 1</t>
  </si>
  <si>
    <t>317168450R02</t>
  </si>
  <si>
    <t xml:space="preserve">Překlad POROTHERM KP VARIO UNI dl. 5250 mm, š. 440 mm - atypické provedení </t>
  </si>
  <si>
    <t>překlad P07 : 1</t>
  </si>
  <si>
    <t>399001001</t>
  </si>
  <si>
    <t>P03 - prefabrikovaný překlad 100 x 400 x 9300 mm</t>
  </si>
  <si>
    <t>ks</t>
  </si>
  <si>
    <t>399001002</t>
  </si>
  <si>
    <t xml:space="preserve">P06 - prefabrikovaný překlad 100 x 260 x 5750 mm </t>
  </si>
  <si>
    <t>399001003</t>
  </si>
  <si>
    <t xml:space="preserve">P07 - prefabrikovaný překlad 100 x 260 x 5950 mm </t>
  </si>
  <si>
    <t>399001004</t>
  </si>
  <si>
    <t xml:space="preserve">P01 / P02 - klenbový prefabrikovaný překlad </t>
  </si>
  <si>
    <t>Osazení revizních dvířek do SDK příček, do 0,50 m2</t>
  </si>
  <si>
    <t>Předstěna SDK,tl.115mm,oc.kce CW,1xRBI 12,5mm,izol</t>
  </si>
  <si>
    <t>m.č. 2.05 : 3*2</t>
  </si>
  <si>
    <t>m.č. 2.07 : 3*1,7</t>
  </si>
  <si>
    <t>m.č. 2.09 : 3*2</t>
  </si>
  <si>
    <t>Předstěna SDK ocel.kce CW, 2x MA 12,5 mm</t>
  </si>
  <si>
    <t>m.č. 1.05 : 1,25*0,9</t>
  </si>
  <si>
    <t>m.č. 1.07 : 1,25*0,85</t>
  </si>
  <si>
    <t>m.č. 1.08 - kuch. linka : 1,25*4</t>
  </si>
  <si>
    <t>výtahová šachta - čelní stěna : 3*2,3-(1,2*2,175)</t>
  </si>
  <si>
    <t>m.č. 2.01 : 2,75*2,05</t>
  </si>
  <si>
    <t>m.č. 2.02 : 2,75*1,7</t>
  </si>
  <si>
    <t>m.č. 2.06 - kuch. linka : 2,75*3,3</t>
  </si>
  <si>
    <t>m.č. 2.07 : 2,75*1,645</t>
  </si>
  <si>
    <t>m.č. 2.08 - kuch. linka : 2,75*3,3</t>
  </si>
  <si>
    <t>m.č. 2.06 : 2,75*1</t>
  </si>
  <si>
    <t>m.č. 2.13 - sprch. kout : 2,75*(1,4+0,9)</t>
  </si>
  <si>
    <t>m.č. 2.13 - WC : 2,75*0,9</t>
  </si>
  <si>
    <t>výtahová šachta - čelní stěna : 2,75*2,3-(1,2*2,175)</t>
  </si>
  <si>
    <t>m.č. 3.06 - obezdívka stoupačky : 2,75*(0,3+0,6)</t>
  </si>
  <si>
    <t>2,75*2,9-(1,2*2,175)</t>
  </si>
  <si>
    <t>Dvířka revizní plná rozměr 200 x 300 mm</t>
  </si>
  <si>
    <t>POL3_</t>
  </si>
  <si>
    <t>Dvířka revizní do SDK 1000 x 750 mm, tl. 12,5 mm, suché prostředí</t>
  </si>
  <si>
    <t>Strop Tresk, tl. 26 cm (20 + 6), nosník do 4,8 m s Kari sítí KA 18 drát 4 mm oko 200x200 mm</t>
  </si>
  <si>
    <t>1.NP : (14,35*11,3)</t>
  </si>
  <si>
    <t>odpočet plochy schodiště : -(4,02*2,9)</t>
  </si>
  <si>
    <t>odpočet plochy výtahové šachty : -(1,7*1,75)</t>
  </si>
  <si>
    <t>2.NP : (14,35*11,3)</t>
  </si>
  <si>
    <t>Stropy deskové ze železobetonu C 25/30</t>
  </si>
  <si>
    <t>výtahová šachta : 0,07*(2,1*2,2)</t>
  </si>
  <si>
    <t>Bednění stropů deskových, bednění vlastní -zřízení</t>
  </si>
  <si>
    <t>výtahová šachta : 1,7*1,75</t>
  </si>
  <si>
    <t>Bednění stropů deskových, vlastní - odstranění</t>
  </si>
  <si>
    <t>Bednění stropů deskových, podepření výšky do 3,5 m, zatížení do 5 kPa</t>
  </si>
  <si>
    <t>Odstranění stropů deskových, podepření výšky do 3,5 m, zatížení do 5 kPa</t>
  </si>
  <si>
    <t>Výztuž stropů svařovanou sítí z sítí Kari</t>
  </si>
  <si>
    <t xml:space="preserve">KARI KD 37 - 5/100/100 - 3,08 kg/m2 : </t>
  </si>
  <si>
    <t>výtahová šachta : (2,1*2,2)*3,08/1000</t>
  </si>
  <si>
    <t>Nosníky z betonu železového C 25/30</t>
  </si>
  <si>
    <t>překlad okenní sestavy s MIV : (0,25*0,2)*(5,4+5,2)</t>
  </si>
  <si>
    <t>Bednění nosníků - zřízení</t>
  </si>
  <si>
    <t>překlad okenní sestavy s MIV : (0,25+0,2+0,25)*(5,4+5,2)</t>
  </si>
  <si>
    <t>Bednění nosníků - odstranění</t>
  </si>
  <si>
    <t>Výztuž nosníků z betonářské oceli B500B (10 505)</t>
  </si>
  <si>
    <t>množství výztuže 80 kg/m3 : 0,53*0,08</t>
  </si>
  <si>
    <t>Osazení válcovaných nosníků ve stropech do č. 12</t>
  </si>
  <si>
    <t>nosná kce SDK stropu 3.NP - UPE 80 - 7,90 kg/m : 38*7,9/1000</t>
  </si>
  <si>
    <t>Osazení válcovaných nosníků ve stropech č. 14 - 22</t>
  </si>
  <si>
    <t>HEA 240 - 60,30 kg/m - 2 x dl. 2700 mm : 2*2,7*60,3/1000</t>
  </si>
  <si>
    <t>Nosník výtahové šachty - HEA 240 dl. 2100 mm : 2,1*60,3/1000</t>
  </si>
  <si>
    <t>Ztužující pásy a věnce z betonu železového C 20/25</t>
  </si>
  <si>
    <t>1.NP : (0,3*0,25)*(14,35+11,3+14,35+11,3)</t>
  </si>
  <si>
    <t>vnitřní zdivo : 2*(0,25*0,25)*10,4</t>
  </si>
  <si>
    <t>2.NP : (0,3*0,25)*(14,35+11,3+14,35+11,3)</t>
  </si>
  <si>
    <t>věnec pod pozednicí : (0,3*0,25)*(14,35+11,3+14,35+11,3)</t>
  </si>
  <si>
    <t>stěna bytu 3.02 : (0,25*0,25)*10,4</t>
  </si>
  <si>
    <t>stěna bytu 3.08 : (0,25*0,25)*(10,4+0,6)</t>
  </si>
  <si>
    <t>zadní stěna výtahu : (0,25*0,25)*2,3</t>
  </si>
  <si>
    <t>Bednění ztužujících pásů a věnců - zřízení</t>
  </si>
  <si>
    <t>1.NP : (2*0,25)*(14,35+11,3+14,35+11,3)</t>
  </si>
  <si>
    <t>vnitřní zdivo : 2*(2*0,25)*10,4</t>
  </si>
  <si>
    <t>2.NP : (2*0,25)*(14,35+11,3+14,35+11,3)</t>
  </si>
  <si>
    <t>věnec pod pozednicí : (2*0,25)*(14,35+11,3+14,35+11,3)</t>
  </si>
  <si>
    <t>stěna bytu 3.02 : (2*0,25)*10,4</t>
  </si>
  <si>
    <t>stěna bytu 3.08 : (2*0,25)*(10,4+0,6)</t>
  </si>
  <si>
    <t>zadní stěna výtahu : (2*0,25)*2,3</t>
  </si>
  <si>
    <t>Bednění ztužujících pásů a věnců - odstranění</t>
  </si>
  <si>
    <t>Bednění věnců věncovkou Porotherm bez izolantu</t>
  </si>
  <si>
    <t>1.NP : (14,35+11,3+14,35+11,3)</t>
  </si>
  <si>
    <t>2.NP : (14,35+11,3+14,35+11,3)</t>
  </si>
  <si>
    <t>Výztuž ztužujících pásů a věnců z oceli B500B (10 505)</t>
  </si>
  <si>
    <t>množství výztuže 80 kg/m3 : 15,62375*0,08</t>
  </si>
  <si>
    <t>Lože pod potrubí z kameniva těženého 0 - 4 mm</t>
  </si>
  <si>
    <t>dešťová kanalizace : 0,1*1,1*30</t>
  </si>
  <si>
    <t>499001001</t>
  </si>
  <si>
    <t>Schodiště prefabrikované - 4 ramena, 2 podesty</t>
  </si>
  <si>
    <t>kpl</t>
  </si>
  <si>
    <t>Tyč ocelová UPE 80 střední, S235</t>
  </si>
  <si>
    <t>nosná kce SDK stropu 3.NP - UPE 80 - 7,90 kg/m : 38*7,9/1000*1,1</t>
  </si>
  <si>
    <t>Tyč ocelová HEA 240, S235JR</t>
  </si>
  <si>
    <t>HEA 240 - 60,30 kg/m - 2 x dl. 2700 mm : 2*2,7*60,3/1000*1,1</t>
  </si>
  <si>
    <t>Nosník výtahové šachty - HEA 240 dl. 2100 mm : 2,1*60,3/1000*1,1</t>
  </si>
  <si>
    <t>Profil izolační Purenit sendvič s PIR vložkou, rozměr 60 x 40 x 1200 mm</t>
  </si>
  <si>
    <t>vstupní dveř do m.č. 1.01 - 1950 x 2550 mm : 1,95</t>
  </si>
  <si>
    <t>okno do m.č. 1.11 - 2000 x 2550 mm : 2,55</t>
  </si>
  <si>
    <t>vstupní dveře do m.č. 1.08 - 2000 x 2550 mm : 3*2</t>
  </si>
  <si>
    <t>balkónové dveře do m.č. 2.08 - 1000 x 2550 mm : 1</t>
  </si>
  <si>
    <t>okno a MIV do m.č. 2.09 - 1000 x 2550 mm : 1</t>
  </si>
  <si>
    <t>balkónové dveře do m.č. 2.12 - 2000 x 2550 mm : 2</t>
  </si>
  <si>
    <t>okno do m.č. 2.06 - 2000 x 2550 mm : 2</t>
  </si>
  <si>
    <t>Podhledy SDK, kovová.kce CD. 1x deska RB 12,5 mm - impregnovaný</t>
  </si>
  <si>
    <t>m.č. 1.01 - zádveří : 5,8</t>
  </si>
  <si>
    <t>m.č. 1.02 - chodba - CHÚC A : 13,4</t>
  </si>
  <si>
    <t>m.č. 1.03 - předsíň WC : 4,4</t>
  </si>
  <si>
    <t>m.č. 1.04 - umývárna personál : 1,4</t>
  </si>
  <si>
    <t>m.č. 1.05 - WC personál : 1,2</t>
  </si>
  <si>
    <t xml:space="preserve">m.č. 1.06 - technická místnost : </t>
  </si>
  <si>
    <t>m.č. 1.07 - WC invalidé : 4,6</t>
  </si>
  <si>
    <t>m.č. 1.08 - společná místnost : 56,7</t>
  </si>
  <si>
    <t>m.č. 1.09 - úklidová komora : 3</t>
  </si>
  <si>
    <t>m.č. 1.11 - místnost pečovatelky : 17,8</t>
  </si>
  <si>
    <t>m.č. 2.01 - chodba : 15,1</t>
  </si>
  <si>
    <t>m.č. 2.02 - technická místnost : 9,7</t>
  </si>
  <si>
    <t>m.č. 2.03 - technický prostor : 3,1</t>
  </si>
  <si>
    <t>m.č. 2.04 - předsíň : 4,8</t>
  </si>
  <si>
    <t>m.č. 2.05 - koupelna a WC : 3,6</t>
  </si>
  <si>
    <t>m.č. 2.06 - obytná místnost : 16,6</t>
  </si>
  <si>
    <t>m.č. 2.07 - předsíň : 4,9</t>
  </si>
  <si>
    <t>m.č. 2.08 - obytná místnost : 16,9</t>
  </si>
  <si>
    <t>m.č. 2.09 - koupelna a WC : 3,6</t>
  </si>
  <si>
    <t>m.č. 2.10 - schodiště : 11,7</t>
  </si>
  <si>
    <t>m.č. 2.11 - předsíň : 5,9</t>
  </si>
  <si>
    <t>m.č. 2.12 - obytná místnost : 17,4</t>
  </si>
  <si>
    <t>m.č. 2.13 - koupelna a WC : 8,7</t>
  </si>
  <si>
    <t xml:space="preserve">Podhledy SDK, kovová.kce CD. 1x deska RFI 12,5 mm - impregnovaný </t>
  </si>
  <si>
    <t>byt 3.02 - 3.06 : 5,45*(3,3+5,5+3,3)</t>
  </si>
  <si>
    <t>byt 3.08 - 3.11 : 4,55*(3,3+5,5+3,3)</t>
  </si>
  <si>
    <t>schodiště a chodba : 2,9*(3,3+4,1)</t>
  </si>
  <si>
    <t>Osazení reviz. dvířek do SDK podhledu, do 0,50 m2</t>
  </si>
  <si>
    <t>416021999</t>
  </si>
  <si>
    <t xml:space="preserve">Ostění střešních oken </t>
  </si>
  <si>
    <t>Dvířka revizní plná rozměr 300 x 300 mm</t>
  </si>
  <si>
    <t>Dvířka revizní plná rozměr 450 x 450 mm</t>
  </si>
  <si>
    <t>Zakrývání výplní vnitřních otvorů</t>
  </si>
  <si>
    <t>vstupní dveře do m.č. 1.01 - 1950 x 2550 mm : (1,95*2,55)</t>
  </si>
  <si>
    <t>vstupní dveře do m.č. 1.08 - 2000 x 2550 mm : 3*(2*2,55)</t>
  </si>
  <si>
    <t>okno do m.č. 1.11 - 2000 x 2550 mm : (2*2,55)</t>
  </si>
  <si>
    <t>okno do m.č. 2.08 - 1000 x 2550 mm : (1*2,55)</t>
  </si>
  <si>
    <t>balkónové dveře do m.č. 2.08 - 1000 x 2550 mm : (1*2,55)</t>
  </si>
  <si>
    <t>okno do m.č. 2.09 -1000 x 2550 mm : (1*2,55)</t>
  </si>
  <si>
    <t>balkónové dveře  do m.č. 2.12 - 2000 x 2550 mm : (2*2,55)</t>
  </si>
  <si>
    <t>okno do m.č. 2.13 - 2000 x 1000 mm : (2*1)</t>
  </si>
  <si>
    <t>okna do m.č. 2.02 - 2000 x 1000 mm : (2*1)</t>
  </si>
  <si>
    <t>okno do m.č. 2.05 - 1800 x 1000 mm : (1,8*1)</t>
  </si>
  <si>
    <t>okno do m.č. 2.06 - 2000 x 1000 mm : (2*1)</t>
  </si>
  <si>
    <t>okno do m.č. 2.06 - 2000 x 2550 mm : (2*2,55)</t>
  </si>
  <si>
    <t>kruhové okno pr. 1800 mm : 2*(3,14*(0,9*0,9))</t>
  </si>
  <si>
    <t>Omítka vnitřní stropů rovných, MVC, štuková</t>
  </si>
  <si>
    <t>Začištění omítek kolem oken,dveří apod.</t>
  </si>
  <si>
    <t>soklíky : 102,145</t>
  </si>
  <si>
    <t>Omítka rýh stěn vápenná šířky do 15 cm, štuková</t>
  </si>
  <si>
    <t>zazdívka rýh kanalizace : 50</t>
  </si>
  <si>
    <t>Omítka vnitřní zdiva vápenosádrová hladká</t>
  </si>
  <si>
    <t>m.č. 1.01 - zádveří : 2,65*(2,37+2,455+2,37)-(1,8*2,47)-(1,6*1,5)</t>
  </si>
  <si>
    <t>m.č. 1.02 - chodba - CHÚC A : 2,65*(5,3+2,455+2,4+1,6+2,455)-(0,9*2,3)-(1,8*2,3)-(2*0,9*2,3)-(0,8*2,3)-(1,2*2,15)-(2,445*2,55)</t>
  </si>
  <si>
    <t>m.č. 1.03 - předsíň WC : 2,65*(2,6+1,5+2,6+1,5)-(0,9*2,3)-(0,7*2,1)-(0,8*2,1)-(0,9*2,1)</t>
  </si>
  <si>
    <t>m.č. 1.04 - umývárna personál : 2,65*(1,5+0,9+1,5+0,9)-(2*0,7*2,1)</t>
  </si>
  <si>
    <t>m.č. 1.05 - WC personál : 2,65*(1,5+0,9+1,5+0,9)-(0,7*2,1)</t>
  </si>
  <si>
    <t>m.č. 1.06 - technická místnost : 2,65*(2,9+2,15+2,9+2,15)-(0,8*2,1)</t>
  </si>
  <si>
    <t>m.č. 1.07 - WC invalidé : 2,65*(4*2,15)-(0,9*2,1)</t>
  </si>
  <si>
    <t>m.č. 1.08 - společná místnost : 2,65*(5,45+10,4+5,45+10,4)-(3*2*2,55)-(2,455*2,55)</t>
  </si>
  <si>
    <t>m.č. 1.09 - úklidová komora : 2,65*(1,325+2,27+1,325+2,27)-(0,8*2,3)</t>
  </si>
  <si>
    <t>m.č. 1.10 - schodiště : 2,65*(4,02+2,9+4,02)</t>
  </si>
  <si>
    <t>m.č. 1.11 - místnost pečovatelky : 2,65*(4,6+3,87+4,6+3,87)-(2*2,55)-(1,6*1,5)-(0,9*2,3)</t>
  </si>
  <si>
    <t>m.č. 2.01 - chodba : 2,65*(0,925+2,3+2,455+6+2,455)-(4*0,9*2,1)-(1,2*2,15)</t>
  </si>
  <si>
    <t>m.č. 2.02 - technická místnost : 2,65*(2,65+3,775+2,65+3,775)-(0,9*2,1)-(0,8*2,1)-(2*1)</t>
  </si>
  <si>
    <t>m.č. 2.03 - technický prostor : 6,26*(2,3+1,31+2,3+1,31)-(0,8*2,1)</t>
  </si>
  <si>
    <t>m.č. 2.04 - předsíň : 2,65*(1,2+1,35+0,8+1,55+2+2,87)-(2*0,9*2,1)-(0,8*2,1)</t>
  </si>
  <si>
    <t>m.č. 2.05 - koupelna a WC : 2,65*(4*2)-(0,8*2,1)-(1,8*1)</t>
  </si>
  <si>
    <t>m.č. 2.06 - obytná místnost : 2,65*(3,3+5,025+3,3+5,025)-(0,8*2,1)-(2*2,55)-(2*1)</t>
  </si>
  <si>
    <t>m.č. 2.07 - předsíň : 2,65*(1,8+1,645+1,355+1,2+3)-(2*0,9*2,1)-(0,8*2,1)</t>
  </si>
  <si>
    <t>m.č. 2.08 - obytná místnost : 2,65*(3,3+5,125+3,3+5,125)-(0,9*2,1)-(2*2,55)-(1*2,55)</t>
  </si>
  <si>
    <t>m.č. 2.09 - koupelna a WC : 2,65*(1,8+2+1,8+2)-(0,8*2,1)-(1*2,55)</t>
  </si>
  <si>
    <t>m.č. 2.10 - schodiště : 2,65*(4+2,9+4+2,9)</t>
  </si>
  <si>
    <t>m.č. 2.11 - předsíň : 2,65*(2,3+2,55+2,3+2,55)-(3*0,9*2,1)</t>
  </si>
  <si>
    <t>m.č. 2.12 - obytná místnost : 2,65*(4,6+3,77+4,6+3,77)-(0,9*2,1)-(2*2,55)</t>
  </si>
  <si>
    <t>m.č. 2.13 - koupelna a WC : 2,65*(2,3+3,775+2,3+3,775)-(0,9*2,1)-(2*1)</t>
  </si>
  <si>
    <t xml:space="preserve">m.č. 2.14 - výtah : </t>
  </si>
  <si>
    <t>m.č. 3.01 - chodba : 2,6*(2,355+2,9+2,355)-(3*0,9*2,1)</t>
  </si>
  <si>
    <t>m.č. 3.02 - předsíň + m.č. 3.03 - šatna : 2,6*((2,1+5,16+2,1+5,16)+(0,75+0,15+0,75))-(3*0,9*2,1)</t>
  </si>
  <si>
    <t>m.č. 3.04 - koupelna a WC : (1,55*3,125)+2,6*(2,435+3,125+2,435)-(0,9*2,1)</t>
  </si>
  <si>
    <t>m.č. 3.05 - obytná místnost : 2,6*(3,225+6,075+3,225+6,075)-(0,9*2,1)-(1,34*2,6)</t>
  </si>
  <si>
    <t>m.č. 3.06 - kuchyň : 2,6*(2,1+3,37+2,1+3,37)-(1,34*2,6)</t>
  </si>
  <si>
    <t>m.č. 3.07 - schodiště : 2,65*(4,02+2,9+4,02)</t>
  </si>
  <si>
    <t>m.č. 3.08 - předsíň + m.č. 3.12 - šatna : 2,6*(1,625+5,15+2,25+5,15+0,6)-(3*0,9*2,1)</t>
  </si>
  <si>
    <t>m.č. 3.09 - obytná místnost : 2,6*(2,8+6,075+2,8+6,075)-(0,9*2,1)-(1,34*2,6)</t>
  </si>
  <si>
    <t>m.č. 3.10 - kuchyň : 2,6*(1,625+3,37+1,625+3,37)-(1,34*2,6)</t>
  </si>
  <si>
    <t>m.č. 3.11 - koupelna a WC : (1,55*2,65)+2,6*(2,4+2,65+2,4)-(0,9*2,1)</t>
  </si>
  <si>
    <t>150</t>
  </si>
  <si>
    <t>Omítka vnitř.zdiva ze such.směsi, štuková, strojně</t>
  </si>
  <si>
    <t>omítka výtahové šachty : 11,1*(1,75+1,75+1,7+1,75)</t>
  </si>
  <si>
    <t>Příplatek za zabudované rohovníky, stěny</t>
  </si>
  <si>
    <t>Omítka sádrová vnitřního ostění - hladká</t>
  </si>
  <si>
    <t>vstupní dveře do m.č. 1.01 - 1950 x 2550 mm : 0,25*(2,55+1,95+2,55)</t>
  </si>
  <si>
    <t>vstupní dveře do m.č. 1.08 - 2000 x 2550 mm : 3*0,25*(2,55+2+2,55)</t>
  </si>
  <si>
    <t>okno do m.č. 1.11 - 2000 x 2550 mm : 0,25*(2,55+2+2,55)</t>
  </si>
  <si>
    <t>okno do m.č. 2.08 - 1000 x 2550 mm : 0,25*(2,55+1+2,55)</t>
  </si>
  <si>
    <t>balkónové dveře do m.č. 2.08 - 1000 x 2550 mm : 0,25*(2,55+1+2,55)</t>
  </si>
  <si>
    <t>okno do m.č. 2.09 -1000 x 2550 mm : 0,25*(2,55+1+2,55)</t>
  </si>
  <si>
    <t>balkónové dveře  do m.č. 2.12 - 2000 x 2550 mm : 0,25*(2,55+2+2,55)</t>
  </si>
  <si>
    <t>okno do m.č. 2.13 - 2000 x 1000 mm : 0,25*(1+2+1)</t>
  </si>
  <si>
    <t>okna do m.č. 2.02 - 2000 x 1000 mm : 0,25*(1+2+1)</t>
  </si>
  <si>
    <t>okno do m.č. 2.05 - 1800 x 1000 mm : 0,25*(1+1,8+1)</t>
  </si>
  <si>
    <t>okno do m.č. 2.06 - 2000 x 1000 mm : 0,25*(1+2+1)</t>
  </si>
  <si>
    <t>okno do m.č. 2.06 - 2000 x 2550 mm : 0,25*(2,55+2+2,55)</t>
  </si>
  <si>
    <t>Montáž výztužné sítě (perlinky) do stěrky - vnitřní stěny včetně výztužné sítě a stěrkového tmelu Terranova</t>
  </si>
  <si>
    <t>ošetření exponovaných míst - (překlady, věnce ...) : 100</t>
  </si>
  <si>
    <t xml:space="preserve">Penetrace podkladu sádrových omítek </t>
  </si>
  <si>
    <t>Zakrývání výplní vnějších otvorů z lešení</t>
  </si>
  <si>
    <t>Zateplovací systém Webertherm, fasáda, EPS F, tl. 160 mm s omítkou weberpas silikon, zrno 2 mm</t>
  </si>
  <si>
    <t>plocha zdiva technického prostoru - TČ : 4*(1,8+2,8+1,8)</t>
  </si>
  <si>
    <t>Zateplovací systém Webertherm elastic, fasáda, EPS F, tl. 180 mm zakončený stěrkou s výztužnou tkaninou</t>
  </si>
  <si>
    <t>pilíře pro kotvení balkónů : 4*3,2*0,27</t>
  </si>
  <si>
    <t>Zateplovací systém Webertherm, fasáda, minerální desky KV, tl. 300 mm s omítkou weberpas silikát, zrno 2 mm</t>
  </si>
  <si>
    <t>zateplení podhledu v místě umístění jednotky TČ : 1,5*2,18</t>
  </si>
  <si>
    <t xml:space="preserve">Omítka vnější stěn, MVC, štuková, složitost 1-2 - vodorovně profilovaná </t>
  </si>
  <si>
    <t>Nátěr nebo nástřik stěn vnějších, složitost 1 - 2</t>
  </si>
  <si>
    <t>omítka : 360</t>
  </si>
  <si>
    <t>KZS : 25,6</t>
  </si>
  <si>
    <t>Příplatek za okenní lištu (APU) - montáž včetně dodávky lišty</t>
  </si>
  <si>
    <t>vstupní dveře do m.č. 1.01 - 1950 x 2550 mm : (2,55+1,95+2,55)</t>
  </si>
  <si>
    <t>vstupní dveře do m.č. 1.08 - 2000 x 2550 mm : 3*(2,55+2+2,55)</t>
  </si>
  <si>
    <t>okno do m.č. 1.11 - 2000 x 2550 mm : (2,55+2+2,55)</t>
  </si>
  <si>
    <t>okno do m.č. 2.08 - 1000 x 2550 mm : (2,55+1+2,55)</t>
  </si>
  <si>
    <t>balkónové dveře do m.č. 2.08 - 1000 x 2550 mm : (2,55+1+2,55)</t>
  </si>
  <si>
    <t>okno do m.č. 2.09 -1000 x 2550 mm : (2,55+1+2,55)</t>
  </si>
  <si>
    <t>balkónové dveře  do m.č. 2.12 - 2000 x 2550 mm : (2,55+2+2,55)</t>
  </si>
  <si>
    <t>okno do m.č. 2.13 - 2000 x 1000 mm : (1+2+1)</t>
  </si>
  <si>
    <t>okna do m.č. 2.02 - 2000 x 1000 mm : (1+2+1)</t>
  </si>
  <si>
    <t>okno do m.č. 2.05 - 1800 x 1000 mm : (1+1,8+1)</t>
  </si>
  <si>
    <t>okno do m.č. 2.06 - 2000 x 1000 mm : (1+2+1)</t>
  </si>
  <si>
    <t>okno do m.č. 2.06 - 2000 x 2550 mm : (2,55+2+2,55)</t>
  </si>
  <si>
    <t>Mazanina betonová tl. 12 - 24 cm C 20/25</t>
  </si>
  <si>
    <t>výtah : 0,15*(1,7*1,75)</t>
  </si>
  <si>
    <t>Příplatek za konečnou úpravu mazanin tl. 24 cm</t>
  </si>
  <si>
    <t>Potěr anhydritový, plocha do 100 m2, tl. 50 mm</t>
  </si>
  <si>
    <t>podesta schodiště : (2,9*1,5)</t>
  </si>
  <si>
    <t>m.č. 1.06 - technická místnost : 6,3</t>
  </si>
  <si>
    <t>m.č. 1.10 - schodiště : 8</t>
  </si>
  <si>
    <t>m.č. 3.01 - chodba : 6,8</t>
  </si>
  <si>
    <t>m.č. 3.02 - předsíň : 5,4</t>
  </si>
  <si>
    <t>m.č. 3.03 - šatna : 5,3</t>
  </si>
  <si>
    <t>m.č. 3.04 - koupelna a WC : 7,6</t>
  </si>
  <si>
    <t>m.č. 3.05 - obytná místnost : 19,6</t>
  </si>
  <si>
    <t>m.č. 3.06 - kuchyň : 7,1</t>
  </si>
  <si>
    <t>m.č. 3.07 - schodiště : 11,7</t>
  </si>
  <si>
    <t>m.č. 3.08 - předsíň : 4,4</t>
  </si>
  <si>
    <t>m.č. 3.09 - obytná místnost : 17,4</t>
  </si>
  <si>
    <t>m.č. 3.10 - kuchyň : 5,5</t>
  </si>
  <si>
    <t>m.č. 3.11 - koupelna a WC : 6,7</t>
  </si>
  <si>
    <t>m.č. 3.12 - šatna : 5,3</t>
  </si>
  <si>
    <t>Broušení anhydritových potěrů - odstranění šlemu</t>
  </si>
  <si>
    <t>Kačírek pro okapový chodník tl. 150 mm</t>
  </si>
  <si>
    <t>14,35*0,5</t>
  </si>
  <si>
    <t>Osazení zárubní dveřních ocelových, pl. do 2,5 m2</t>
  </si>
  <si>
    <t>1P/D - 700 x 2100 mm : 1</t>
  </si>
  <si>
    <t>1L/D - 700 x 2100 mm : 1</t>
  </si>
  <si>
    <t>2P/D - 800 x 2100 mm : 1</t>
  </si>
  <si>
    <t>2L/D - 800 x 2100 mm : 1</t>
  </si>
  <si>
    <t>3P/D - 800 x 2100 mm : 2</t>
  </si>
  <si>
    <t>4L/D - 800 x 2300 mm : 1</t>
  </si>
  <si>
    <t>5P/D - 900 x 2100 mm : 1</t>
  </si>
  <si>
    <t>8P/D - 900x 2100 mm : 1</t>
  </si>
  <si>
    <t>9P/D - 900 x 2300 mm : 1</t>
  </si>
  <si>
    <t>9P/L - 900 x 2300 mm : 1</t>
  </si>
  <si>
    <t>10P/D - 900 x 2100 mm : 2</t>
  </si>
  <si>
    <t>10L/D - 900 x 2100 mm : 1</t>
  </si>
  <si>
    <t>11P/D - 900 x 2100 mm : 2</t>
  </si>
  <si>
    <t>11L/D - 900 x 2100 mm : 1</t>
  </si>
  <si>
    <t>12P/D - 900 x 2100 mm : 1</t>
  </si>
  <si>
    <t>12L/D - 900 x 2100 mm : 2</t>
  </si>
  <si>
    <t>13P/D - 900 x 2100 mm : 1</t>
  </si>
  <si>
    <t>13L/D - 900 x 2100 mm : 1</t>
  </si>
  <si>
    <t>Osazení parapet.desek plast. a lamin. š. do 20cm</t>
  </si>
  <si>
    <t>m.č. 2.02 - okno 2000 x 1000 mm : 2</t>
  </si>
  <si>
    <t>m.č. 2.03 - okno 2000 x 1000 mm : 2</t>
  </si>
  <si>
    <t>m.č. 2.05 - okno 1800 x 1000 mm : 1,8</t>
  </si>
  <si>
    <t>m.č. 2.06 - okno 2000 x 1000 mm : 2</t>
  </si>
  <si>
    <t>m.č. 2.09 - okno 1000 x 2550 mm : 1</t>
  </si>
  <si>
    <t>642941199RLH</t>
  </si>
  <si>
    <t xml:space="preserve">AL horní garnýž se závěsným posuvným mechanismem a dorazovou plochou pro dveře  </t>
  </si>
  <si>
    <t>m.č. 2.04/2.06 : 1</t>
  </si>
  <si>
    <t>m.č. 2.07/2.08 : 1</t>
  </si>
  <si>
    <t xml:space="preserve">Zárubeň ocelová bezfalcová hranatá, s těsněním - 700 x 2100 mm - vč. komaxitové úpravy provedení dle výpisu truhlářských výrobků </t>
  </si>
  <si>
    <t xml:space="preserve">Zárubeň ocelová bezfalcová, hranatá s těsněním - 800 x 2100 mm - vč. komaxitové úpravy provedení dle výpisu truhlářských výrobků </t>
  </si>
  <si>
    <t xml:space="preserve">Zárubeň ocelová bezfalcová, hranatá s těsněním - 800 x 2300 mm - vč. komaxitové úpravy provedení dle výpisu truhlářských výrobků </t>
  </si>
  <si>
    <t xml:space="preserve">Zárubeň ocelová bezfalcová, hranatá s těsněním - 900 x 2100 mm - vč. komaxitové úpravy provedení dle výpisu truhlářských výrobků </t>
  </si>
  <si>
    <t xml:space="preserve">Zárubeň ocelová bezfalcová, hranatá s těsněním - 900 x 2300 mm - vč. komaxitové úpravy provedení dle výpisu truhlářských výrobků </t>
  </si>
  <si>
    <t>Parapet interiér PVC šíře 250mm dl. 6m fólie bílá</t>
  </si>
  <si>
    <t>prořez 10% : 8,8*0,1</t>
  </si>
  <si>
    <t>871313121RU3</t>
  </si>
  <si>
    <t>Montáž trub kanaliz. z plastu, hrdlových, DN 150 včetně dodávky trub KG SN4 150x4,0x5000</t>
  </si>
  <si>
    <t>dešťová kanalizace : 30</t>
  </si>
  <si>
    <t>899001001</t>
  </si>
  <si>
    <t xml:space="preserve">Napojení kanalizace na stávající potrubí </t>
  </si>
  <si>
    <t>dešťová kanalizace : 1</t>
  </si>
  <si>
    <t>splašková kanalizace : 1</t>
  </si>
  <si>
    <t>999001001</t>
  </si>
  <si>
    <t xml:space="preserve">Popelnice 120 l </t>
  </si>
  <si>
    <t>999001002</t>
  </si>
  <si>
    <t>Odvětrání výtahové šachty - pr. 100 mm</t>
  </si>
  <si>
    <t>Deska antivibrační z lisovaného korku, 1000 x 500 x 50 mm</t>
  </si>
  <si>
    <t>výtah : (1,7*1,75)*1,1</t>
  </si>
  <si>
    <t>Osazení záhon.obrubníků do lože z C 12/15 s opěrou</t>
  </si>
  <si>
    <t>okapový chodník : 14,35</t>
  </si>
  <si>
    <t>918101111R00</t>
  </si>
  <si>
    <t>Lože pod obrubníky nebo obruby dlažeb z C 12/15</t>
  </si>
  <si>
    <t>okapový chodník : 0,5*0,3*14,35</t>
  </si>
  <si>
    <t>Obrubník parkový betonový 100 x 250 x 1000 mm přírodní</t>
  </si>
  <si>
    <t>okapový chodník : 16</t>
  </si>
  <si>
    <t>Montáž lešení leh.řad.s podlahami,š.do 1 m, H 10 m</t>
  </si>
  <si>
    <t>Příplatek za každý měsíc použití lešení k pol.1031</t>
  </si>
  <si>
    <t>předpokládaná lhůta - 7 měsíců : 7*410</t>
  </si>
  <si>
    <t>Demontáž lešení leh.řad.s podlahami,š.1 m, H 10 m</t>
  </si>
  <si>
    <t>Lešení lehké pomocné, výška podlahy do 1,9 m</t>
  </si>
  <si>
    <t>Montáž lešení prostorové lehké, do 200kg, H 10 m</t>
  </si>
  <si>
    <t>rekuperační jednotka : 6,3*1,3*6,3</t>
  </si>
  <si>
    <t>výtahová šachta : 10*(1,7*1,7)</t>
  </si>
  <si>
    <t>Příplatek za každý měsíc použití k pol..3221, 3222</t>
  </si>
  <si>
    <t>Demontáž lešení, prostor. lehké, 200 kPa, H 10 m</t>
  </si>
  <si>
    <t>Montáž lešeňové podlahy s příčníky a podél.,H 10 m</t>
  </si>
  <si>
    <t>rekuperační jednotka : 4*(1,3*6,3)</t>
  </si>
  <si>
    <t>výtahová šachta : 6*(1,7*1,7)</t>
  </si>
  <si>
    <t>Pronájem - příplatek za každý den použití</t>
  </si>
  <si>
    <t xml:space="preserve">předpoklad využití pro zdění a omítky - cca 3 měsíce : </t>
  </si>
  <si>
    <t>3*30*51</t>
  </si>
  <si>
    <t>Demontáž leš. podlahy s příč. a podélníky, H 10 m</t>
  </si>
  <si>
    <t>Přesun hmot pro budovy zděné výšky do 12 m</t>
  </si>
  <si>
    <t>POL7_</t>
  </si>
  <si>
    <t xml:space="preserve">Provedení izolace proti vlhkosti na ploše vodorovné, 1x asfaltovým penetračním nátěrem včetně dodávky asfaltového penetračního laku </t>
  </si>
  <si>
    <t>základová deska objektu přetažená přes základové pasy : (14,23*11,15)</t>
  </si>
  <si>
    <t>odpočet plochy výtahové šachty : -(2,22*2,34)</t>
  </si>
  <si>
    <t>Provedení izolace proti vlhkosti na ploše svislé, 1x asfaltovým penetračním nátěr včetně dodávky asfaltového laku</t>
  </si>
  <si>
    <t>obvodové zdivo - vytažení na zakládací tvárnici : 0,45*(11,15+14,23+11,15+14,23+1,51+1,51)</t>
  </si>
  <si>
    <t>výtahová šachta : 1,2*(2,22+2,34+2,22+2,34)</t>
  </si>
  <si>
    <t>Provedení izolace proti vlhkosti na ploše vodorovné, asfaltovými pásy přitavením 2 vrstvy - pásy ve specifikaci</t>
  </si>
  <si>
    <t>Provedení izolace proti vlhkosti na ploše svislé, asfaltovými pásy přitavením</t>
  </si>
  <si>
    <t>m.č. 2.02 - technická místnost - podlaha : 9,7</t>
  </si>
  <si>
    <t>m.č. 2.05 - koupelna a WC - sprchový kout : 2*(0,9+1,1)</t>
  </si>
  <si>
    <t>m.č. 2.09 - koupelna a WC - sprchový kout : 2*(1+1,1)</t>
  </si>
  <si>
    <t>m.č. 2.13 - koupelna a WC - sprchový kout : 2*(1,7+1,7)</t>
  </si>
  <si>
    <t>m.č. 3.04 - koupelna a WC - sprchová kout : 2*(1,7+1,7)</t>
  </si>
  <si>
    <t>m.č. 311 - koupelna a WC : 6,7</t>
  </si>
  <si>
    <t>Nátěr hydroizolační, vč. dodávky HI hmoty Mapegum WPS (fa Mapei)</t>
  </si>
  <si>
    <t>Utěsnění detailů při stěrkových hydroizolacích, těsnicí pás do spoje podlaha - stěna Mapeband šířka 100 mm (fa Mapei)</t>
  </si>
  <si>
    <t>m.č. 2.05 - koupelna a WC - sprchový kout : (0,9+1,1)</t>
  </si>
  <si>
    <t>m.č. 2.09 - koupelna a WC - sprchový kout : (1+1,1)</t>
  </si>
  <si>
    <t>m.č. 2.13 - koupelna a WC - sprchový kout : (1,7+1,7)</t>
  </si>
  <si>
    <t>m.č. 3.04 - koupelna a WC - sprchová kout : (1,7+1,7)</t>
  </si>
  <si>
    <t>Utěsnění detailů při stěrkových hydroizolacích, těsnicí roh vnější, vnitřní do spoje podlaha-stěna Mapeband - vnější, vnitřní roh</t>
  </si>
  <si>
    <t>m.č. 2.05 - koupelna a WC - sprchový kout : 1</t>
  </si>
  <si>
    <t>m.č. 2.09 - koupelna a WC - sprchový kout : 1</t>
  </si>
  <si>
    <t>m.č. 2.13 - koupelna a WC - sprchový kout : 1</t>
  </si>
  <si>
    <t>m.č. 3.04 - koupelna a WC - sprchová kout : 1</t>
  </si>
  <si>
    <t>Utěsnění detailů při stěrkových hydroizolacích, těsnicí pás do svislých koutů Mapeband šířka 100 mm (fa Mapei)</t>
  </si>
  <si>
    <t>m.č. 2.05 - koupelna a WC - sprchový kout : 2</t>
  </si>
  <si>
    <t>m.č. 2.09 - koupelna a WC - sprchový kout : 2</t>
  </si>
  <si>
    <t>m.č. 2.13 - koupelna a WC - sprchový kout : 2</t>
  </si>
  <si>
    <t>m.č. 3.04 - koupelna a WC - sprchová kout : 2</t>
  </si>
  <si>
    <t xml:space="preserve">Utěsnění detailů při stěrkových hydroizolacích, těsnění prostupů těsnicí manžetou </t>
  </si>
  <si>
    <t>prostup kanalizace základovou deskou : 12</t>
  </si>
  <si>
    <t>Pás asfaltový oxidovaný FOALBIT AL S40, natavovací</t>
  </si>
  <si>
    <t>vodorovná izolace základové desky : 153,4697</t>
  </si>
  <si>
    <t>svislá izolace desky a zakládací tvárnice : 42,889</t>
  </si>
  <si>
    <t>prořez 10% : 196,3587*0,1</t>
  </si>
  <si>
    <t>Pás asfaltový modifikovaný GLASTEK 40 SPECIAL mineral, natavovací, kotvicí</t>
  </si>
  <si>
    <t>Přesun hmot pro izolace proti vodě, výšky do 6 m</t>
  </si>
  <si>
    <t>Montáž tepelné izolace stropů vrchem kladené, volně</t>
  </si>
  <si>
    <t>ST 01 - izolace pod SDK podhled : 2*(7,135*14,35)</t>
  </si>
  <si>
    <t>Montáž tepelné izolace krovů spodem, vložená mezi krokve</t>
  </si>
  <si>
    <t>ST 01 : 2*7,15*14,35</t>
  </si>
  <si>
    <t>Montáž tepelné nebo kročejové izolace podlah na sucho, jednovrstvé</t>
  </si>
  <si>
    <t xml:space="preserve">kročejová izolace : </t>
  </si>
  <si>
    <t>Montáž tepelné izolace stěn vložením do nosné rámové konstrukce</t>
  </si>
  <si>
    <t xml:space="preserve">boční izolace konstrukce stropu : </t>
  </si>
  <si>
    <t>1.NP : 0,25*(14,35+11,3+14,3+11,3)</t>
  </si>
  <si>
    <t>2.NP : 0,25*(14,35+11,3+14,3+11,3)</t>
  </si>
  <si>
    <t xml:space="preserve">VĚNCE : </t>
  </si>
  <si>
    <t>1.NP : 0,25*(14,35+11,3+14,35+11,3)</t>
  </si>
  <si>
    <t>2.NP : 0,25*(14,35+11,3+14,35+11,3)</t>
  </si>
  <si>
    <t>věnec pod pozednicí : 0,25*(14,35+11,3+14,35+11,3)</t>
  </si>
  <si>
    <t>stěna bytu 3.02 : 0,25*10,4</t>
  </si>
  <si>
    <t>stěna bytu 3.08 : 0,25*(10,4+0,6)</t>
  </si>
  <si>
    <t>zadní stěna výtahu : 0,25*2,3</t>
  </si>
  <si>
    <t>Montáž tepelné izolace stěn lepením</t>
  </si>
  <si>
    <t>izolace základového zdiva : 1,2*(14,53+11,8+14,53+11,8+1,51+1,51)</t>
  </si>
  <si>
    <t>Položení separační fólie včetně dodávky PE fólie</t>
  </si>
  <si>
    <t>Dilatační pásek podél stěn výšky 100 mm včetně dodávky</t>
  </si>
  <si>
    <t>m.č. 1.01 - zádveří : (2,37+2,455+2,37)</t>
  </si>
  <si>
    <t>m.č. 1.02 - chodba - CHÚC A : (5,3+2,455+2,4+1,6+2,455)</t>
  </si>
  <si>
    <t>m.č. 1.03 - předsíň WC : (2,6+1,5+2,6+1,5)</t>
  </si>
  <si>
    <t>m.č. 1.04 - umývárna personál : (1,5+0,9+1,5+0,9)</t>
  </si>
  <si>
    <t>m.č. 1.05 - WC personál : (1,5+0,9+1,5+0,9)</t>
  </si>
  <si>
    <t>m.č. 1.06 - technická místnost : (2,9+2,15+2,9+2,15)</t>
  </si>
  <si>
    <t>m.č. 1.07 - WC invalidé : (4*2,15)</t>
  </si>
  <si>
    <t>m.č. 1.08 - společná místnost : (5,45+10,4+5,45+10,4)</t>
  </si>
  <si>
    <t>m.č. 1.09 - úklidová komora : (1,325+2,27+1,325+2,27)</t>
  </si>
  <si>
    <t>m.č. 1.10 - schodiště : (4,02+2,9+4,02)</t>
  </si>
  <si>
    <t>m.č. 1.11 - místnost pečovatelky : (4,6+3,87+4,6+3,87)</t>
  </si>
  <si>
    <t>m.č. 2.01 - chodba : (0,925+2,3+2,455+6+2,455)</t>
  </si>
  <si>
    <t>m.č. 2.02 - technická místnost : (2,65+3,775+2,65+3,775)</t>
  </si>
  <si>
    <t>m.č. 2.03 - technický prostor : (2,3+1,31+2,3+1,31)</t>
  </si>
  <si>
    <t>m.č. 2.04 - předsíň : (1,2+1,35+0,8+1,55+2+2,87)</t>
  </si>
  <si>
    <t>m.č. 2.05 - koupelna a WC : (4*2)</t>
  </si>
  <si>
    <t>m.č. 2.06 - obytná místnost : (3,3+5,025+3,3+5,025)</t>
  </si>
  <si>
    <t>m.č. 2.07 - předsíň : (1,8+1,645+1,355+1,2+3)</t>
  </si>
  <si>
    <t>m.č. 2.08 - obytná místnost : (3,3+5,125+3,3+5,125)</t>
  </si>
  <si>
    <t>m.č. 2.09 - koupelna a WC : 2,65*(1,8+2+1,8+2)</t>
  </si>
  <si>
    <t>m.č. 2.10 - schodiště : (4+2,9+4+2,9)</t>
  </si>
  <si>
    <t>m.č. 2.11 - předsíň : (2,3+2,55+2,3+2,55)</t>
  </si>
  <si>
    <t>m.č. 2.12 - obytná místnost : (4,6+3,77+4,6+3,77)</t>
  </si>
  <si>
    <t>m.č. 2.13 - koupelna a WC : (2,3+3,775+2,3+3,775)</t>
  </si>
  <si>
    <t>m.č. 3.01 - chodba : (2,355+2,9+2,355)</t>
  </si>
  <si>
    <t>m.č. 3.02 - předsíň + m.č. 3.03 - šatna : ((2,1+5,16+2,1+5,16)+(0,75+0,15+0,75))</t>
  </si>
  <si>
    <t>m.č. 3.04 - koupelna a WC : (2,435+3,125+2,435)</t>
  </si>
  <si>
    <t>m.č. 3.05 - obytná místnost : (3,225+6,075+3,225+6,075)</t>
  </si>
  <si>
    <t>m.č. 3.06 - kuchyň : (2,1+3,37+2,1+3,37)</t>
  </si>
  <si>
    <t>m.č. 3.07 - schodiště : (4,02+2,9+4,02)</t>
  </si>
  <si>
    <t>m.č. 3.08 - předsíň + m.č. 3.12 - šatna : (1,625+5,15+2,25+5,15+0,6)</t>
  </si>
  <si>
    <t>m.č. 3.09 - obytná místnost : (2,8+6,075+2,8+6,075)</t>
  </si>
  <si>
    <t>m.č. 3.10 - kuchyň : (1,625+3,37+1,625+3,37)</t>
  </si>
  <si>
    <t>m.č. 3.11 - koupelna a WC : (2,4+2,65+2,4)</t>
  </si>
  <si>
    <t>Montáž oplechování snímatelného, tepelná izolace potrubí</t>
  </si>
  <si>
    <t>Deska izolační EPS 150, Isover</t>
  </si>
  <si>
    <t>m.č. 1.01 - zádveří : 0,14*5,8</t>
  </si>
  <si>
    <t>m.č. 1.02 - chodba - CHÚC A : 0,14*13,4</t>
  </si>
  <si>
    <t>m.č. 1.03 - předsíň WC : 0,14*4,4</t>
  </si>
  <si>
    <t>m.č. 1.04 - umývárna personál : 0,14*1,4</t>
  </si>
  <si>
    <t>m.č. 1.05 - WC personál : 0,14*1,2</t>
  </si>
  <si>
    <t>m.č. 1.06 - technická místnost : 0,14*6,3</t>
  </si>
  <si>
    <t>m.č. 1.07 - WC invalidé : 0,14*4,6</t>
  </si>
  <si>
    <t>m.č. 1.08 - společná místnost : 0,14*56,7</t>
  </si>
  <si>
    <t>m.č. 1.09 - úklidová komora : 0,14*3</t>
  </si>
  <si>
    <t>m.č. 1.10 - schodiště : 0,14*8</t>
  </si>
  <si>
    <t>m.č. 1.11 - místnost pečovatelky : 0,14*17,8</t>
  </si>
  <si>
    <t xml:space="preserve">prořez 10% : </t>
  </si>
  <si>
    <t>Deska fasádní polystyrenová EPS 100 F tl. 100 mm</t>
  </si>
  <si>
    <t>prořez 10% : 70,025*0,1</t>
  </si>
  <si>
    <t>Deska Styrodur 5000 CS hladká s polodrážkou tl. 60 mm zelená</t>
  </si>
  <si>
    <t>izolace základového zdiva : 1,2*(14,53+11,8+14,53+11,8+1,51+1,51)*1,1</t>
  </si>
  <si>
    <t>Deska dřevovláknitá STEICO Flex 036, tl. 80 mm</t>
  </si>
  <si>
    <t>ST 01 - izolace pod SDK podhled : 2*(7,135*14,35)*1,1</t>
  </si>
  <si>
    <t>Deska dřevovláknitá STEICO Flex 036, tl. 240 mm</t>
  </si>
  <si>
    <t>ST 01 : 2*(7,15*14,35)*1,1</t>
  </si>
  <si>
    <t>Deska z minerální plsti ISOVER T-P tl. 50 mm</t>
  </si>
  <si>
    <t>prořez 10% : 213,1*0,1</t>
  </si>
  <si>
    <t>Přesun hmot pro izolace tepelné, výšky do 6 m</t>
  </si>
  <si>
    <t>Montáž akustické izolace stropů a stěn, desky, volně uložené</t>
  </si>
  <si>
    <t>výtahová šachta : (4*2,3)*11,1</t>
  </si>
  <si>
    <t>boky stropní desky 2.NP : 25</t>
  </si>
  <si>
    <t>Rohož ze skelné vlny AKUSTIK ROLL tl. 100 mm</t>
  </si>
  <si>
    <t>prořez 10% : 94,38*0,1</t>
  </si>
  <si>
    <t>905840577</t>
  </si>
  <si>
    <t xml:space="preserve">vibroizolace Belar 0,8 </t>
  </si>
  <si>
    <t>Přesun hmot pro akustická opatření, výšky do 12 m</t>
  </si>
  <si>
    <t>Potrubí HT připojovací, D 50 x 1,8 mm</t>
  </si>
  <si>
    <t>Potrubí HT připojovací, D 110 x 2,7 mm</t>
  </si>
  <si>
    <t>Potrubí KG svodné (ležaté) v zemi, D 110 x 3,2 mm</t>
  </si>
  <si>
    <t>Potrubí KG svodné (ležaté) v zemi, D 125 x 3,2 mm</t>
  </si>
  <si>
    <t>Potrubí KG svodné (ležaté) v zemi, D 160 x 4,0 mm</t>
  </si>
  <si>
    <t>Vyvedení odpadních výpustek, D 40 x 1,8 mm</t>
  </si>
  <si>
    <t>Vpusť dvorní HL606, klapka, lapač litinová mřížka, litinový rám, D 110, 160 mm</t>
  </si>
  <si>
    <t>Vpusť podlahová se zápachovou uzávěrkou HL 310N mřížka nerez 115 x 115 D 50/75/110 mm</t>
  </si>
  <si>
    <t>m.č. 1.06 : 1</t>
  </si>
  <si>
    <t>m.č. 2.13 : 1</t>
  </si>
  <si>
    <t>m.č. 3.04 : 1</t>
  </si>
  <si>
    <t>m.č. 3.11 : 1</t>
  </si>
  <si>
    <t>Lapač střešních splavenin litinový, DN 100 mm</t>
  </si>
  <si>
    <t>Přesun hmot pro vnitřní kanalizaci, výšky do 12 m</t>
  </si>
  <si>
    <t>Montáž trubek polyetylenových ve výkopu d 110 mm</t>
  </si>
  <si>
    <t>Potrubí plastové PP-R Instaplast, včetně zednických výpomocí, D 16 x 2,7 mm, PN 20</t>
  </si>
  <si>
    <t>Potrubí plastové PP-R Instaplast, včetně zednických výpomocí, D 20 x 3,4 mm, PN 20</t>
  </si>
  <si>
    <t>130+126+5</t>
  </si>
  <si>
    <t>Potrubí plastové PP-R Instaplast, včetně zednických výpomocí, D 25 x 4,2 mm, PN 20</t>
  </si>
  <si>
    <t>15+15+5</t>
  </si>
  <si>
    <t>Potrubí plastové PP-R Instaplast, včetně zednických výpomocí, D 32 x 5,4 mm, PN 20</t>
  </si>
  <si>
    <t>Potrubí plastové PP-R Instaplast, včetně zednických výpomocí, D 40 x 6,7 mm, PN 20</t>
  </si>
  <si>
    <t>Izolace návleková MIRELON PRO tl. stěny 9 mm vnitřní průměr 18 mm</t>
  </si>
  <si>
    <t>Izolace návleková MIRELON PRO tl. stěny 9 mm vnitřní průměr 22 mm</t>
  </si>
  <si>
    <t>Izolace návleková MIRELON PRO tl. stěny 9 mm vnitřní průměr 28 mm</t>
  </si>
  <si>
    <t>Izolace návleková MIRELON PRO tl. stěny 9 mm vnitřní průměr 35 mm</t>
  </si>
  <si>
    <t>Izolace návleková MIRELON PRO tl. stěny 13 mm vnitřní průměr 18 mm</t>
  </si>
  <si>
    <t>Izolace návleková MIRELON PRO tl. stěny 13 mm vnitřní průměr 22 mm</t>
  </si>
  <si>
    <t>Izolace návleková MIRELON PRO tl. stěny 13 mm vnitřní průměr 28 mm</t>
  </si>
  <si>
    <t>Izolace návleková MIRELON PRO tl. stěny 13 mm vnitřní průměr 35 mm</t>
  </si>
  <si>
    <t>Izolace návleková MIRELON PRO tl. stěny 20 mm vnitřní průměr 25 mm</t>
  </si>
  <si>
    <t>Izolace návleková  MIRELON PRO tl. stěny 25 mm vnitřní průměr 28 mm</t>
  </si>
  <si>
    <t>Izolace návleková  MIRELON PRO tl. stěny 25 mm vnitřní průměr 45 mm</t>
  </si>
  <si>
    <t xml:space="preserve">Nástěnka K 247, pro výtokový ventil G 1/2" - vč. dodávky ventilu </t>
  </si>
  <si>
    <t>Kohout vypouštěcí kulový, IVAR.EURO M, DN 15 mm</t>
  </si>
  <si>
    <t>Kohout vypouštěcí kulový, IVAR.EURO M, DN 20 mm</t>
  </si>
  <si>
    <t>Ventil vodovodní pojistný pružinový P10-237-616, G 3/4"</t>
  </si>
  <si>
    <t>Filtr vodovodní, velikost oka 0,4 mm, vnitřní závity, HERZ, DN 15 mm</t>
  </si>
  <si>
    <t>Filtr vodovodní, velikost oka 0,4 mm, vnitřní závity, HERZ, DN 32 mm</t>
  </si>
  <si>
    <t>Vodoměr domovní SV Sensus 420 DN 25 x 260 mm, Qn 6,0</t>
  </si>
  <si>
    <t>Ventil rohový bez přípojovací trubičky TE 66 G 1/2"</t>
  </si>
  <si>
    <t>soubor</t>
  </si>
  <si>
    <t>Ventil vyvažovací,přímý,měř.vent. STRÖMAX-GM DN 20</t>
  </si>
  <si>
    <t>Kohout kulový vypouštěcí, zahradní, HERZ DN 15</t>
  </si>
  <si>
    <t>722001001</t>
  </si>
  <si>
    <t xml:space="preserve">Hlavní vodoměrná sestava na přípojce vodoměru </t>
  </si>
  <si>
    <t>722001002</t>
  </si>
  <si>
    <t xml:space="preserve">Podružný vodoměr pro teplou a studenou vodu s M-busem </t>
  </si>
  <si>
    <t>Trubka tlaková AQUALINE RC1 PE 100, rozměr 110 x 6,6 mm, PN 10</t>
  </si>
  <si>
    <t>Přesun hmot pro vnitřní vodovod, výšky do 12 m</t>
  </si>
  <si>
    <t xml:space="preserve">Klozet závěsný OLYMP + sedátko, bílý včetně sedátka v bílé barvě </t>
  </si>
  <si>
    <t>Montáž klozetu závěsného</t>
  </si>
  <si>
    <t>invalidní : 6</t>
  </si>
  <si>
    <t>Umyvadlo na šrouby OLYMP Deep, 550 x 420 mm, bílé</t>
  </si>
  <si>
    <t>Umyvadlo invalidní 640 x 550 mm, bílé</t>
  </si>
  <si>
    <t>Zásobník na toaletní papír nerezový</t>
  </si>
  <si>
    <t>Zásobník na papírové ručníky nerezový</t>
  </si>
  <si>
    <t>Dávkovač tekutého mýdla nerezový 0,85 l</t>
  </si>
  <si>
    <t>WC kartáč s nerezovým držákem na stěnu</t>
  </si>
  <si>
    <t>Sedátko sklopné s opěrnou nohou nerez Novaservis</t>
  </si>
  <si>
    <t>Výlevka závěsná MIRA s plastovou mřížkou</t>
  </si>
  <si>
    <t>Baterie umyvadlová stojánková  ruční, včetně otvírání odpadu standardní</t>
  </si>
  <si>
    <t xml:space="preserve">Baterie umyvadlová stojánková  ruční, včetně otvírání odpadu pro invalidy </t>
  </si>
  <si>
    <t>Baterie dřezová stojánková ruční s výsuvnou sprchou</t>
  </si>
  <si>
    <t>Baterie umyvadlová nástěnná ruční standardní</t>
  </si>
  <si>
    <t>Baterie sprchová podomítková, termostatická, ruční a hlavová sprcha, sprchová tyč</t>
  </si>
  <si>
    <t>Zápachová uzávěrka HL610, D 110 mm</t>
  </si>
  <si>
    <t>Sifon pračkový HL405, D 40/50 mm podomítková uzávěrka s přípojem vody 1/2"</t>
  </si>
  <si>
    <t>Montáž uzávěrek zápachových dřezových jednoduchých, D 40 mm</t>
  </si>
  <si>
    <t>725002001</t>
  </si>
  <si>
    <t>Sprcha dle specifikace architekta a standardu objektu včetně odtokového žlabu a sifonu  sprchová zástěna z tvrzeného skla</t>
  </si>
  <si>
    <t>725003001</t>
  </si>
  <si>
    <t xml:space="preserve">Koš na papírové ručníky drátěný, nerez, závěsný </t>
  </si>
  <si>
    <t>725003002</t>
  </si>
  <si>
    <t>Odpadkový koš nášlapný, 5 l</t>
  </si>
  <si>
    <t>725003003</t>
  </si>
  <si>
    <t>Sklopné zrcadlo nad umyvadlem, bezbariérové</t>
  </si>
  <si>
    <t>Uzávěrka zápachová HL100G/40 - DN 40 x 6/4" pro dřezy s kulovým kloubem</t>
  </si>
  <si>
    <t>Sedátko LYRA plus s poklopem</t>
  </si>
  <si>
    <t>invalidní WC : 6</t>
  </si>
  <si>
    <t>Mísa klozetová závěsná Handicap, hluboké splachování</t>
  </si>
  <si>
    <t>Přesun hmot pro zařizovací předměty, výšky do 12 m</t>
  </si>
  <si>
    <t>Modul pro závěsné WC PRO WC SYSTEM</t>
  </si>
  <si>
    <t>2+6</t>
  </si>
  <si>
    <t>Modul pro výlevku Mira PRO WASTE SINK SYSTEM</t>
  </si>
  <si>
    <t>Montáž tepelné izolace potrubí rohožemi a drátem, 1 vrstvá</t>
  </si>
  <si>
    <t xml:space="preserve">Protipožární izolace matracemi z minerál vaty 50mm, oplechovat : </t>
  </si>
  <si>
    <t xml:space="preserve"> D80mm : 2*3,14*0,04*13</t>
  </si>
  <si>
    <t xml:space="preserve"> D100mm : 2*3,14*0,05*16</t>
  </si>
  <si>
    <t xml:space="preserve"> D160mm : 2*3,14*0,08*2</t>
  </si>
  <si>
    <t>Montáž tepelné izolace potrubí pásy LSP do konstrukce, 1 vrstvá</t>
  </si>
  <si>
    <t>DN 100 - 115 m : 2*3,14*0,05*115</t>
  </si>
  <si>
    <t>DN 160 - 7 m : 2*3,14*0,08*7</t>
  </si>
  <si>
    <t>Izolace návleková tl. stěny 25 mm vnitřní průměr 80 mm</t>
  </si>
  <si>
    <t>Izolace návleková tl. stěny 25 mm vnitřní průměr 102 mm</t>
  </si>
  <si>
    <t>Izolace návleková tl. stěny 25 mm vnitřní průměr 163 mm</t>
  </si>
  <si>
    <t>Montáž potrubí plechového kruhového do d 100 mm</t>
  </si>
  <si>
    <t>D 80 : 29</t>
  </si>
  <si>
    <t>D 100 : 179</t>
  </si>
  <si>
    <t>Montáž potrubí plechového kruhového do d 200 mm</t>
  </si>
  <si>
    <t>DN 160 : 47</t>
  </si>
  <si>
    <t>Potrubí čtyřhranné ALP lepené tepelně izolační tl. 25mm</t>
  </si>
  <si>
    <t>10</t>
  </si>
  <si>
    <t xml:space="preserve">sací komora 1800 x 300 ) 800+  1 hrdlo D160 a 6 hrdel D100 : </t>
  </si>
  <si>
    <t xml:space="preserve">výfuková komora 1800 x 300 ) 800+  1 hrdlo D160 a 6 hrdel D100 : </t>
  </si>
  <si>
    <t>Montáž potrubí ohebného neizolovaného nerezového do d 100 mm</t>
  </si>
  <si>
    <t>flexi potrubí D 90/77 PRO : 7</t>
  </si>
  <si>
    <t>Montáž klapky plechové kruhové do d 100 mm</t>
  </si>
  <si>
    <t>Protipožární cartridgeová klapka : 6</t>
  </si>
  <si>
    <t>Montáž tlumiče kruhového do d 100 mm</t>
  </si>
  <si>
    <t>Montáž talířového ventilu kruhového do d 100 mm</t>
  </si>
  <si>
    <t xml:space="preserve">Talířový ventil pro přívod : </t>
  </si>
  <si>
    <t>KE 80 : 14</t>
  </si>
  <si>
    <t>KE 100 : 4</t>
  </si>
  <si>
    <t xml:space="preserve">talířový ventil pro odtah : </t>
  </si>
  <si>
    <t>KK 80 : 7</t>
  </si>
  <si>
    <t>KK 100 : 8</t>
  </si>
  <si>
    <t>Požární konvenční stropní bodový hlásič na patici</t>
  </si>
  <si>
    <t>Protipožární čidlo na studený kouř do sací komory čerstvého vzduchu : 1</t>
  </si>
  <si>
    <t>728001001</t>
  </si>
  <si>
    <t>Rekuperační větrací jednotka pro zavěšení na stěnu</t>
  </si>
  <si>
    <t xml:space="preserve">  - filtr čerstvého vzduchu G4, filtr odpadního vzduchu G4 (DIN) : </t>
  </si>
  <si>
    <t xml:space="preserve">  - deskový rekuperátor s letním obtokem : </t>
  </si>
  <si>
    <t xml:space="preserve">  - blok regulace s kabelovým ovladačem a čidlem koncentrace CO2 : </t>
  </si>
  <si>
    <t xml:space="preserve">ventilátor přívod(m3/h) = 350 : </t>
  </si>
  <si>
    <t xml:space="preserve">ventilátor odvod(m3/h) = 350, elektro 230V, 145 W max : </t>
  </si>
  <si>
    <t xml:space="preserve"> předehřev / protimrazová regulace, elektro 230V, 1125 W max : </t>
  </si>
  <si>
    <t xml:space="preserve">účinnost rekuperace (%) = 88 : </t>
  </si>
  <si>
    <t>728001002</t>
  </si>
  <si>
    <t>Rekuperační větrací jednotka pro instalaci pod strop</t>
  </si>
  <si>
    <t>6</t>
  </si>
  <si>
    <t xml:space="preserve">  - filtr čerstvého i odpadního vzduchu G4 : </t>
  </si>
  <si>
    <t xml:space="preserve">  - deskový rekuperátor  : </t>
  </si>
  <si>
    <t xml:space="preserve">ventilátor přívod(m3/h) = 120 : </t>
  </si>
  <si>
    <t xml:space="preserve">ventilátor odvod(m3/h) = 120, elektro 230V, 53 W max : </t>
  </si>
  <si>
    <t xml:space="preserve">účinnost rekuperace (%) = 87 : </t>
  </si>
  <si>
    <t>728009001</t>
  </si>
  <si>
    <t>Ochranná síta s oky 20 mm - 1800 x 300 mm</t>
  </si>
  <si>
    <t>799999001</t>
  </si>
  <si>
    <t xml:space="preserve">Kotevní materiál - žárově zinkováno </t>
  </si>
  <si>
    <t>kg</t>
  </si>
  <si>
    <t>Plech hladký pozinkovaný DX51D+Z200, rozměr 1,00 x 1000 x 2000 mm</t>
  </si>
  <si>
    <t xml:space="preserve">hmotnost 7,9 kg/m2 : </t>
  </si>
  <si>
    <t xml:space="preserve"> D80mm : 3,5*7,9/1000</t>
  </si>
  <si>
    <t xml:space="preserve"> D100mm : 5,1*7,9/1000</t>
  </si>
  <si>
    <t xml:space="preserve"> D160mm : 1*7,9/1000</t>
  </si>
  <si>
    <t>283773999LH</t>
  </si>
  <si>
    <t xml:space="preserve">Kaučuková izolace potrubí tl. 13 mm </t>
  </si>
  <si>
    <t>prořez 10% : 39,6268*0,1</t>
  </si>
  <si>
    <t>Klapka požární kruhová 100</t>
  </si>
  <si>
    <t>s ručním a teplotním spouštění, signalizací koncové polohy : 6</t>
  </si>
  <si>
    <t>Ventil talířový odvodní kovový KK 080</t>
  </si>
  <si>
    <t>Ventil talířový odvodní kovový KK 100</t>
  </si>
  <si>
    <t>Ventil talířový přívodní kovový KE 080</t>
  </si>
  <si>
    <t>Ventil talířový přívodní kovový KE 100</t>
  </si>
  <si>
    <t>Spiro roura hladká d 80</t>
  </si>
  <si>
    <t>Spiro roura hladká d 100</t>
  </si>
  <si>
    <t>Spiro roura hladká d 160</t>
  </si>
  <si>
    <t>449861115LH</t>
  </si>
  <si>
    <t>Protipožární čidlo na studený kouř do sací komory čerstvého vzduchu</t>
  </si>
  <si>
    <t>Deska izolační protipožární  50 mm</t>
  </si>
  <si>
    <t>prořez 10% : 9,2944*0,1</t>
  </si>
  <si>
    <t>98697335.LH</t>
  </si>
  <si>
    <t>Tlumič hluku kruhový D160 / 900 mm</t>
  </si>
  <si>
    <t>Přesun hmot pro vzduchotechniku, výšky do 12 m</t>
  </si>
  <si>
    <t>Systémová izolační deska IVAR.TH 30 P</t>
  </si>
  <si>
    <t>Montáž vázaných krovů pravidelných do 120 cm2</t>
  </si>
  <si>
    <t>60 x 160 - kleštiny : 2*17*5,7</t>
  </si>
  <si>
    <t>Montáž vázaných krovů pravidelných do 224 cm2</t>
  </si>
  <si>
    <t>160 x 120 - pozednice : 2*14,5</t>
  </si>
  <si>
    <t>Montáž vázaných krovů pravidelných do 450 cm2</t>
  </si>
  <si>
    <t>200 x 300 - vrcholová vaznice : 14,5</t>
  </si>
  <si>
    <t>Montáž bednění střech rovných, prkna hrubá na sraz</t>
  </si>
  <si>
    <t>Montáž kontralatí přibitím</t>
  </si>
  <si>
    <t>2*18*7,5</t>
  </si>
  <si>
    <t>Spojovací a ochranné prostředky pro střechy</t>
  </si>
  <si>
    <t>kontralatě : 0,7128</t>
  </si>
  <si>
    <t>OSB desky : 206,64*0,015</t>
  </si>
  <si>
    <t>Hranol SM/JD/BO jakost I-II tl. 80 - 140 mm, š. 80 - 160 mm</t>
  </si>
  <si>
    <t>60 x 160 - kleštiny : 2*17*5,7*(0,06*0,16)</t>
  </si>
  <si>
    <t>200 x 300 - vaznice : 2*14,5*(0,2*0,3)</t>
  </si>
  <si>
    <t>200 x 300 - vrcholová vaznice : 14,5*(0,2*0,3)</t>
  </si>
  <si>
    <t>160 x 120 - pozednice : 2*14,5*(0,16*0,12)</t>
  </si>
  <si>
    <t>Prkno boční SM/JD/BO jakost I-II tl. 23 - 24 mm, š. nad 160 mm, 4 m</t>
  </si>
  <si>
    <t>Lať SM/JD/BO 40 x 60 mm</t>
  </si>
  <si>
    <t>kontralatě : 270*0,06*0,04*1,1</t>
  </si>
  <si>
    <t>Přesun hmot pro tesařské konstrukce, výšky do 12 m</t>
  </si>
  <si>
    <t>Montáž bednění střech z desek nad tl.18 mm,P+D,šroubo.</t>
  </si>
  <si>
    <t>Deska dřevoštěpková OSB 3, Kronospan nebroušená 4PD tl. 15 mm</t>
  </si>
  <si>
    <t>ST 01 : 206,64*1,1</t>
  </si>
  <si>
    <t>Přesun hmot pro dřevostavby, výšky do 12 m</t>
  </si>
  <si>
    <t>Falc.krytina PREFALZ,v.8 m, svitky,š.650 mm,do 30°</t>
  </si>
  <si>
    <t>2*7,2*14,35</t>
  </si>
  <si>
    <t>Oplechování okapů, tvrdá krytina, lak.Pz,rš 330 mm</t>
  </si>
  <si>
    <t>okapová hrana : 30</t>
  </si>
  <si>
    <t>PREFA STUCCO lemování střeš.oken VELUX 78x98 cm</t>
  </si>
  <si>
    <t>PREFA STUCCO lemování střeš.oken VELUX 78x140 cm</t>
  </si>
  <si>
    <t xml:space="preserve">PREFA STUCCO lemování střeš.oken pro odvod tepla a kouře </t>
  </si>
  <si>
    <t>Lemování zdí z lak.Pz plechu,tvr.krytina,rš 400 mm</t>
  </si>
  <si>
    <t>lemování zdiva pultové střechy : 10</t>
  </si>
  <si>
    <t>3*7,5+10,5</t>
  </si>
  <si>
    <t>PREFA STUCCO zavětrovací lišta</t>
  </si>
  <si>
    <t>štíty : 4* 7,2</t>
  </si>
  <si>
    <t>pultová střecha : 2* 3,8</t>
  </si>
  <si>
    <t>PREFA PP sněhový hák pro falcované šablony</t>
  </si>
  <si>
    <t>PREFA STUCCO hřebenáč pro větrané střechy</t>
  </si>
  <si>
    <t>PREFA STUCCO ukončovací hřebenáč</t>
  </si>
  <si>
    <t>PREFA ochranná mřížka proti ptákům, šířka 125 mm</t>
  </si>
  <si>
    <t>PREFA nástavec odvětrání, DN 100 mm</t>
  </si>
  <si>
    <t>Oplechování parapetů z lakovaných Al plechů, rš 400 mm</t>
  </si>
  <si>
    <t>meziokenní vložka m.č. 2.02/2.03 - 950 x 1000 mm : 0,95</t>
  </si>
  <si>
    <t>m.č. 2.06 - okno 2000 x 2550 mm : 2</t>
  </si>
  <si>
    <t>m.č. 2.08 - okno 2000 x 2550 mm : 2</t>
  </si>
  <si>
    <t>m.č. 3.05 - okno pr. 1800 mm : 0,9</t>
  </si>
  <si>
    <t>m.č. 3.09 - okno pr. 1800 mm : 0,9</t>
  </si>
  <si>
    <t>Přesun hmot pro klempířské konstr., výšky do 12 m</t>
  </si>
  <si>
    <t>Montáž fólie na bednění přibitím, přelepení spojů difúzní pojistná hydroizolace DEKTEN METAL II</t>
  </si>
  <si>
    <t>Montáž podstřešní fólie</t>
  </si>
  <si>
    <t>separační vrstva pod střešní krytinu : 2*7,2*14,35</t>
  </si>
  <si>
    <t>Fólie hydroizolační PP, JUTADACH 135 tl. 0,50 mm, difúzní</t>
  </si>
  <si>
    <t>206,64*1,1</t>
  </si>
  <si>
    <t>Přesun hmot pro krytiny tvrdé, výšky do 12 m</t>
  </si>
  <si>
    <t>766201001</t>
  </si>
  <si>
    <t>D+M vnitřních dveří 900 x 2300 mm vč. kování - viz tabulka prvků</t>
  </si>
  <si>
    <t>766201002</t>
  </si>
  <si>
    <t xml:space="preserve">D+M vnitřních dveří 900 x 2100 mm, vč. kování - viz tabulka prvků </t>
  </si>
  <si>
    <t>766201003</t>
  </si>
  <si>
    <t>D+M vnitřních dveří 800 x 2300 mm vč. kování - viz tabulka prvků</t>
  </si>
  <si>
    <t>766201004</t>
  </si>
  <si>
    <t xml:space="preserve">D+M vnitřních dveří 800 x 2100 mm, vč. kování - viz tabulka prvků </t>
  </si>
  <si>
    <t>766201005</t>
  </si>
  <si>
    <t xml:space="preserve">D+M vnitřních dveří 700 x 2100 mm, vč. kování - viz tabulka prvků </t>
  </si>
  <si>
    <t>Přesun hmot pro truhlářské konstr., výšky do 12 m</t>
  </si>
  <si>
    <t>Montáž střešních oken rozměr 78/98 - 118 cm</t>
  </si>
  <si>
    <t>odvod kouře 942 x 1380 mm : 2</t>
  </si>
  <si>
    <t>Montáž střešních oken rozměr 78/140 - 160 cm</t>
  </si>
  <si>
    <t>střešní okno 780 x 1400 mm : 4</t>
  </si>
  <si>
    <t>střešní okno 780 x 980 mm : 4</t>
  </si>
  <si>
    <t>Manžeta okenní parotěsná PE Velux BBX 0000, pro okno 780 x 1400 mm MK08</t>
  </si>
  <si>
    <t>Manžeta okenní parotěsná PE Velux BBX 0000, pro okno 940 x 1400 mm PK08</t>
  </si>
  <si>
    <t>Lemování PREFA pro střešní okno VELUX MK08, rozměr 780 x 1400 mm</t>
  </si>
  <si>
    <t>Okno střešní VELUX GGL 3066 MK04 780 x 980 mm kyvné</t>
  </si>
  <si>
    <t>Okno střešní VELUX GGL 3066 MK08 780 x 1400 mm kyvné</t>
  </si>
  <si>
    <t>Sada lemování Velux Basic EDW 1000 MK08, rozměr 780 x 1400 mm</t>
  </si>
  <si>
    <t>61140550.LH</t>
  </si>
  <si>
    <t xml:space="preserve">Střešní okno - odvod kouře a tepla - 942 x 1380 mm - vč. všech doplňků a kombi lemování  el. ovládání </t>
  </si>
  <si>
    <t>61140586LH</t>
  </si>
  <si>
    <t>Vnější roleta ovládání ruční Velux 780 x 1400 mm</t>
  </si>
  <si>
    <t>Sada zateplovací Velux BDX 2000 MK08 780 x 1400 mm</t>
  </si>
  <si>
    <t>767001001</t>
  </si>
  <si>
    <t>Závěsný balkón 2600 x 1550 mm  (žárovězinkovaná kce, uchycení dle statického posudku montáž pomocí jeřábu, podlahová krytina Thermowood</t>
  </si>
  <si>
    <t>767001002</t>
  </si>
  <si>
    <t>Závěsný balkón 1600 x 1550 mm  (žárovězinkovaná kce, uchycení dle statického posudku montáž pomocí jeřábu, podlahová krytina Thermowood</t>
  </si>
  <si>
    <t>767001003</t>
  </si>
  <si>
    <t xml:space="preserve">Žaluzie hliníková 2180 x 2190 mm  - pro ventilační otvory rekuperační jednotky  </t>
  </si>
  <si>
    <t>767001004</t>
  </si>
  <si>
    <t xml:space="preserve">Žaluzie hliníková 2180 x 2500 mm  - pro ventilační otvory rekuperační jednotky  </t>
  </si>
  <si>
    <t>767001005</t>
  </si>
  <si>
    <t xml:space="preserve">Ocelové zábradlí francouzského okna - 2000 x 900 mm </t>
  </si>
  <si>
    <t>767001006</t>
  </si>
  <si>
    <t xml:space="preserve">Sestava madel pro invalidní WC a koupelnu </t>
  </si>
  <si>
    <t>767001007</t>
  </si>
  <si>
    <t xml:space="preserve">Sestava madel ve sprše a koupelně </t>
  </si>
  <si>
    <t>767001008</t>
  </si>
  <si>
    <t xml:space="preserve">Textilní čistící rohož do AL rámu 2000 x 1950 mm </t>
  </si>
  <si>
    <t>767001009</t>
  </si>
  <si>
    <t xml:space="preserve">Ocelový poklop k revizní šachtě 600 x 800 mm </t>
  </si>
  <si>
    <t>767001010</t>
  </si>
  <si>
    <t xml:space="preserve">Stupadla do revizní šachty </t>
  </si>
  <si>
    <t>767001011</t>
  </si>
  <si>
    <t xml:space="preserve">Ocelová pozinkovaná kce pro samonosný podhled </t>
  </si>
  <si>
    <t>767002001</t>
  </si>
  <si>
    <t xml:space="preserve">Kazetová markýza M 6000 - 8300 x 3000 mm, stěnová konzole, motorizace vč. dálkového ovladače otřesové čidlo, stříška, </t>
  </si>
  <si>
    <t>767002002</t>
  </si>
  <si>
    <t>Skleněná markýza nad vstupem s ocelovou konstrukcí - 1100 x 2200 mm</t>
  </si>
  <si>
    <t>767003001</t>
  </si>
  <si>
    <t xml:space="preserve">Zábradlí schodiště </t>
  </si>
  <si>
    <t>rameno schodiště : 4*2,9</t>
  </si>
  <si>
    <t>podesta 3.NP : 1,5</t>
  </si>
  <si>
    <t>767003002</t>
  </si>
  <si>
    <t xml:space="preserve">Madlo </t>
  </si>
  <si>
    <t>767991001</t>
  </si>
  <si>
    <t xml:space="preserve">Vjezdová brána </t>
  </si>
  <si>
    <t>767991002</t>
  </si>
  <si>
    <t xml:space="preserve">Sloupek pro kameru vjezdu vč. základu a zemních prací </t>
  </si>
  <si>
    <t>767991003</t>
  </si>
  <si>
    <t xml:space="preserve">Hlavní vstupní branka </t>
  </si>
  <si>
    <t>767991004</t>
  </si>
  <si>
    <t xml:space="preserve">Oplocení </t>
  </si>
  <si>
    <t>Přesun hmot pro zámečnické konstr., výšky do 6 m</t>
  </si>
  <si>
    <t>Těsnění okenní spáry, ostění, PT fólie+ PP páska folie š.100 mm, páska tl. 6 mm, š. 20 mm</t>
  </si>
  <si>
    <t>01/0 - 2000 x 2550 mm : 5*(2+2,55+2+2,55)</t>
  </si>
  <si>
    <t>02/O - 1000 x 2550 mm : 1*(1+2,55+1+2,55)</t>
  </si>
  <si>
    <t>03/O - 1000 x 25550 mm : 1*(1+2,55+1+2,55)</t>
  </si>
  <si>
    <t>04/O - 2000 x 1000 mm : 3*(2+1+2+1)</t>
  </si>
  <si>
    <t>05/O - 1800 x 1000 mm : 1*(1,8+1+1,8+1)</t>
  </si>
  <si>
    <t>06/O - 950 x 1000 mm : 2*(0,95+1+0,95+1)</t>
  </si>
  <si>
    <t>07/O - pr. 1800 mm : 2*(2*3,14*0,9)</t>
  </si>
  <si>
    <t>08/O - 2455 x 2600 mm : 1*(2,455+2,6+2,455+2,6)</t>
  </si>
  <si>
    <t>09/O - 2455 x 2600 mm : 1*(2,455+2,6+2,455+2,6)</t>
  </si>
  <si>
    <t>10/O - 1600 x 1500 mm : 1*(1,6+1,5+1,6+1,5)</t>
  </si>
  <si>
    <t>11/O - 1950 x 2550 mm : 1*(1,95+2,55+1,95+2,55)</t>
  </si>
  <si>
    <t>12/O - 2000 x 2550 mm : 2*(2+2,55+2+2,55)</t>
  </si>
  <si>
    <t>767100001</t>
  </si>
  <si>
    <t xml:space="preserve">01/O - dveře dvoukřídlé - 2000 x 2550 mm - provedení dle výpisu oken </t>
  </si>
  <si>
    <t>dveře do m.č. 1.08 - společná místnost : 3</t>
  </si>
  <si>
    <t>m.č. 1.11 : 1</t>
  </si>
  <si>
    <t>m.č. 2.12 : 1</t>
  </si>
  <si>
    <t>767100002</t>
  </si>
  <si>
    <t>02/O - dveře jednokřídlé - 1000 x 2550 mm - provedení dle výpisu oken</t>
  </si>
  <si>
    <t>m.č. 2.08 : 1</t>
  </si>
  <si>
    <t>767100003</t>
  </si>
  <si>
    <t xml:space="preserve">03/O - okno jednokřídlé s parapetní vložkou - 1000 x 2550 mm  - provedení dle výpisu oken </t>
  </si>
  <si>
    <t>m.č. 2.09 : 1</t>
  </si>
  <si>
    <t>767100004</t>
  </si>
  <si>
    <t>04/O - okno jednokřídlé sklápěcí - 2000 x 1000 mm - provedení dle výpisu oken</t>
  </si>
  <si>
    <t>m.č. 2.02 : 1</t>
  </si>
  <si>
    <t>m.č. 2.06 : 1</t>
  </si>
  <si>
    <t>767100005</t>
  </si>
  <si>
    <t xml:space="preserve">05/O - okno jednokřídlé sklápěcí - 1800 x 1000 mm - provedení dle výpisu oken </t>
  </si>
  <si>
    <t>m.č.2.05 : 1</t>
  </si>
  <si>
    <t>767100006</t>
  </si>
  <si>
    <t xml:space="preserve">06/O - okno pevné s meziokenní vložkou - 950 x 1000 mm - provedení dle výpisu oken </t>
  </si>
  <si>
    <t>767100007</t>
  </si>
  <si>
    <t xml:space="preserve">07/O - okno kruhové jednokřídlé kyvné - pr. 1800 mm - provedení dle výpisu oken </t>
  </si>
  <si>
    <t>767100008</t>
  </si>
  <si>
    <t xml:space="preserve">08/O - prosklená vnitřní stěna - 2455 x 2600 mm - provedení dle výpisu oken </t>
  </si>
  <si>
    <t>mezi m.č. 1.02 a 1.08 : 1</t>
  </si>
  <si>
    <t>767100009</t>
  </si>
  <si>
    <t xml:space="preserve">09/O - prosklená vnitřní stěna - 2455 x 2600 mm - provedení dle výpisu oken </t>
  </si>
  <si>
    <t>mezi m.č. 1.01 a 1.02 : 1</t>
  </si>
  <si>
    <t>767100010</t>
  </si>
  <si>
    <t>10/O - vnitřní okno s pevným zasklením - EI 45 DP1 - provedení dle výpisu oken</t>
  </si>
  <si>
    <t>okno mezi m.č. 1.01 a 1.11 : 1</t>
  </si>
  <si>
    <t>767100011</t>
  </si>
  <si>
    <t xml:space="preserve">11/O - vstupní dveře 1950 x 2550 mm - provedení dle výpisu oken </t>
  </si>
  <si>
    <t>dveře do m.č. 1.01 : 1</t>
  </si>
  <si>
    <t>767100012</t>
  </si>
  <si>
    <t xml:space="preserve">12/O - francouzské okno 2000 x 2550 mm - provedení dle výpisu oken </t>
  </si>
  <si>
    <t>Přesun hmot pro zámečnické konstr., výšky do 12 m</t>
  </si>
  <si>
    <t>Provedení penetrace podkladu pod dlažby</t>
  </si>
  <si>
    <t xml:space="preserve">SCHODY : </t>
  </si>
  <si>
    <t>stupně : 40*0,28*1,45</t>
  </si>
  <si>
    <t>podstupnice : 40*0,16*1,45</t>
  </si>
  <si>
    <t>Kladení dlaždic na stupnice do tmele, dvě řady</t>
  </si>
  <si>
    <t>40*1,45</t>
  </si>
  <si>
    <t>Kladení dlaždic na podstupnice do tmele, 1 řada</t>
  </si>
  <si>
    <t>Obklad sokl. schodišť. stupňov., TM, v. do 100 mm</t>
  </si>
  <si>
    <t>schody : 40*(0,16+0,38)</t>
  </si>
  <si>
    <t>Kladení dlažby keramické do TM, vel. do 600x600 mm</t>
  </si>
  <si>
    <t>Obklad soklíků keram.rovných, tmel,výška 10 cm</t>
  </si>
  <si>
    <t>m.č. 1.01 - zádveří : (2,37+2,455+2,37)-1,8</t>
  </si>
  <si>
    <t>m.č. 1.02 - chodba - CHÚC A : (5,3+2,455+2,4+1,6+2,455)-(0,8+0,9+1,8+0,9+1,2+1,8)</t>
  </si>
  <si>
    <t>m.č. 1.03 - předsíň WC : (2,6+1,5+2,6+1,5)-(0,9*2,3)-(0,9+0,7+0,8+0,9)</t>
  </si>
  <si>
    <t>m.č. 1.04 - umývárna personál : (1,5+0,9+1,5+0,9)-(2*0,7*2,1)</t>
  </si>
  <si>
    <t>m.č. 1.05 - WC personál : (1,5+0,9+1,5+0,9)-0,7</t>
  </si>
  <si>
    <t>m.č. 1.09 - úklidová komora : (1,325+2,27+1,325+2,27)-0,8</t>
  </si>
  <si>
    <t>m.č. 1.10 - schodiště - podesta : (1,5+2,9+1,5)</t>
  </si>
  <si>
    <t xml:space="preserve">m.č. 1.11 - místnost pečovatelky - vinyl : </t>
  </si>
  <si>
    <t>m.č. 2.01 - chodba : (0,925+2,3+2,455+6+2,455)-(4*0,9)-1,2</t>
  </si>
  <si>
    <t>m.č. 2.02 - technická místnost : (2,65+3,775+2,65+3,775)-(0,9+0,8)</t>
  </si>
  <si>
    <t>m.č. 2.03 - technický prostor : (2,3+1,31+2,3+1,31)-0,8</t>
  </si>
  <si>
    <t>m.č. 2.10 - schodiště - podesta : (1,5+2,9+1,5)</t>
  </si>
  <si>
    <t xml:space="preserve">m.č. 2.13 - koupelna a WC : </t>
  </si>
  <si>
    <t>m.č. 3.01 - chodba : (2,355+2,9+2,355)-(0,9+0,9+1,2)</t>
  </si>
  <si>
    <t>m.č. 3.02 - předsíň + m.č. 3.03 - šatna : (2,1+5,16+2,1+5,16)+(0,75+0,15+0,75)-(3*0,9)</t>
  </si>
  <si>
    <t>m.č. 3.07 - schodiště - podesta : (1,5+2,9+1,5)</t>
  </si>
  <si>
    <t>m.č. 3.08 - předsíň + m.č. 3.12 - šatna : (1,625+5,15+2,25+5,15+0,6)-(3*0,9)</t>
  </si>
  <si>
    <t>Řezání dlaždic keramických pro soklíky</t>
  </si>
  <si>
    <t>soklík podlah : 102,145</t>
  </si>
  <si>
    <t>soklík schodnic : 21,6</t>
  </si>
  <si>
    <t>Spára podlaha - stěna, silikonem</t>
  </si>
  <si>
    <t>m.č. 2.05 - koupelna a WC : (4*2)-(1,8*1)</t>
  </si>
  <si>
    <t>m.č. 2.09 - koupelna a WC : (1,8+2+1,8+2)</t>
  </si>
  <si>
    <t>Nátěr penetrační základní-koncentrát balení 12 kg</t>
  </si>
  <si>
    <t>spotřeba 100g/m2 - ředění 1:4 : 156,8*0,1</t>
  </si>
  <si>
    <t>Dlažba vnitřní keramická dle výběru Investora - cenová úroveň 500,- Kč/m2</t>
  </si>
  <si>
    <t>plocha + schody : 182,32</t>
  </si>
  <si>
    <t>sokl schodů : 21,6*0,1</t>
  </si>
  <si>
    <t>sokl plochy : 123,745*0,1</t>
  </si>
  <si>
    <t>podstupnice : 58*0,16</t>
  </si>
  <si>
    <t>stupnice : 58*0,28</t>
  </si>
  <si>
    <t>prořez 10% : 222,3745*0,1</t>
  </si>
  <si>
    <t>Přesun hmot pro podlahy z dlaždic, výšky do 6 m</t>
  </si>
  <si>
    <t>Podlahové lišty ze dřeva, přibíjené</t>
  </si>
  <si>
    <t>m.č. 1.08 - společná místnost : (5,45+10,4+5,45+10,4)-(3*2)-1,8</t>
  </si>
  <si>
    <t>m.č. 1.11 - místnost pečovatelky : (4,6+3,87+4,6+3,87)-(2-0,9)</t>
  </si>
  <si>
    <t>m.č. 2.04 - předsíň : (1,2+1,35+0,8+1,55+2+2,87)-(2*0,9)-0,8</t>
  </si>
  <si>
    <t>m.č. 2.06 - obytná místnost : (3,3+5,025+3,3+5,025)-(0,8+2+1)</t>
  </si>
  <si>
    <t>m.č. 2.07 - předsíň : (1,8+1,645+1,355+1,2+3)-(2*0,9)-0,8</t>
  </si>
  <si>
    <t>m.č. 2.08 - obytná místnost : (3,3+5,125+3,3+5,125)-(0,8+2+1)</t>
  </si>
  <si>
    <t>m.č. 2.11 - předsíň : (2,3+2,55+2,3+2,55)-(3*0,9)</t>
  </si>
  <si>
    <t>m.č. 2.12 - obytná místnost : (4,6+3,77+4,6+3,77)-(0,9+2)</t>
  </si>
  <si>
    <t>m.č. 3.05 - obytná místnost : (3,225+6,075+3,225+6,075)-(0,9+1,34)</t>
  </si>
  <si>
    <t>m.č. 3.06 - kuchyň : (2,1+3,37+2,1+3,37)-1,34</t>
  </si>
  <si>
    <t>m.č. 3.09 - obytná místnost : (2,8+6,075+2,8+6,075)-(0,9+1,34)</t>
  </si>
  <si>
    <t>m.č. 3.10 - kuchyň : (1,625+3,37+1,625+3,37)-1,34</t>
  </si>
  <si>
    <t>Položení podlah lamelových se zámkovým spojem</t>
  </si>
  <si>
    <t>Položení podložky pod lamelové podlahy</t>
  </si>
  <si>
    <t>Lišta hliníková přechod.,stejná výška vlys.podlah.</t>
  </si>
  <si>
    <t>Vyrovnání podkladů samonivelační hmotou</t>
  </si>
  <si>
    <t>Provedení penetrace podkladu pod povlakové podlahové krytiny a samonivelační hmoty</t>
  </si>
  <si>
    <t>stěrka podlahová samonivelační</t>
  </si>
  <si>
    <t>spotřeba 7 kg/m2 při tl. 5 mm : 190,6*7</t>
  </si>
  <si>
    <t>spotřeba 100g/m2 - ředění 1:4 : 190,6*0,1</t>
  </si>
  <si>
    <t>Podložka izolační XPS pod podlahu STARLON PROFESIONAL, deska tl. 2 mm</t>
  </si>
  <si>
    <t xml:space="preserve">Podlaha vinylová - dle výběru Investora - cenová úroveň 700,- Kč /m2 </t>
  </si>
  <si>
    <t xml:space="preserve">Lišta podlahová </t>
  </si>
  <si>
    <t>Přesun hmot pro podlahy vlysové, výšky do 12 m</t>
  </si>
  <si>
    <t>Penetrace podkladu pod obklady</t>
  </si>
  <si>
    <t>m.č. 2.02 - technická místnost : 2,65*(2,65+3,775+2,65+3,775)-(0,9*2,1)-(2*1)</t>
  </si>
  <si>
    <t>m.č. 2.03 - technický prostor : 2,65*(2,3+1,31+2,3+1,31)-(0,8*2,1)</t>
  </si>
  <si>
    <t>m.č. 2.05 - koupelna a WC : 2,65*(4*2)-(1,8*1)-(0,8*2,1)</t>
  </si>
  <si>
    <t>m.č. 2.06 - obytná místnost - kuch. linka : 0,6*(3,3+0,6)</t>
  </si>
  <si>
    <t>m.č. 2.08 - obytná místnost - kuch. linka : 0,6*(3,3+0,6)</t>
  </si>
  <si>
    <t>m.č. 2.09 - koupelna a WC : 2,65*(1,8+2+1,8+2)-(1*2,55)-(0,8*2,1)</t>
  </si>
  <si>
    <t>m.č. 2.12 - obytná místnost - kuch. linka : 0,6*(3,77+0,6)</t>
  </si>
  <si>
    <t>m.č. 3.06 - kuchyň - kuch. linka : 0,6*3,37</t>
  </si>
  <si>
    <t>m.č. 3.10 - kuchyň - kuch. linka : 0,6*3,37</t>
  </si>
  <si>
    <t>Obklad vnitřní stěn keramický, do tmele, 20x20 cm</t>
  </si>
  <si>
    <t>Montáž lišt k obkladům rohových, koutových i dilatačních</t>
  </si>
  <si>
    <t>spotřeba 100g/m2 - ředění 1:4 : 212,2125*0,1</t>
  </si>
  <si>
    <t>Lišta obklad/obklad plast S- ukončující, rohová</t>
  </si>
  <si>
    <t>Obkladačka 20x20 - dle výběru investora - cenová úroveň 500,- Kč/m2</t>
  </si>
  <si>
    <t>Přesun hmot pro obklady keramické, výšky do 12 m</t>
  </si>
  <si>
    <t>Nátěr tesařských konstrukcí Bochemitem QB 2x</t>
  </si>
  <si>
    <t>prkna : 2*(2*7,2*14,35)</t>
  </si>
  <si>
    <t>60 x 160 - kleštiny : 2*17*5,7*(0,06+0,16+0,06+0,16)</t>
  </si>
  <si>
    <t>200 x 300 - vaznice : 2*14,5*(0,2+0,3+0,2+0,3)</t>
  </si>
  <si>
    <t>200 x 300 - vrcholová vaznice : 14,5*(0,2+0,3+0,2+0,3)</t>
  </si>
  <si>
    <t>160 x 120 - pozednice : 2*14,5*(0,16+0,12+0,16+0,12)</t>
  </si>
  <si>
    <t>Nátěr epoxidový betonových podlah Ekopox 640</t>
  </si>
  <si>
    <t>výtah : (1,7*1,75)</t>
  </si>
  <si>
    <t>Penetrace podkladu univerzální Primalex 1x</t>
  </si>
  <si>
    <t>omítky : 1057,74845</t>
  </si>
  <si>
    <t>ostění : 20,9375</t>
  </si>
  <si>
    <t>SDK podhledy : 230,3+142,46</t>
  </si>
  <si>
    <t>ostatní : 200</t>
  </si>
  <si>
    <t>Malba Primalex Plus, bílá, bez penetrace, 2 x</t>
  </si>
  <si>
    <t>Žaluzie lamelové venkovní pro okna kovo. MI/AM</t>
  </si>
  <si>
    <t>799901004</t>
  </si>
  <si>
    <t xml:space="preserve">Vytápění - viz samostatný rozpočet </t>
  </si>
  <si>
    <t>799901005</t>
  </si>
  <si>
    <t xml:space="preserve">Silnoproud - viz samostatný rozpočet </t>
  </si>
  <si>
    <t>799901006</t>
  </si>
  <si>
    <t xml:space="preserve">Slaboproud - viz samostatný rozpočet </t>
  </si>
  <si>
    <t>799901008</t>
  </si>
  <si>
    <t xml:space="preserve">Přemístění VO - viz samostatný rozpočet </t>
  </si>
  <si>
    <t>799901009</t>
  </si>
  <si>
    <t xml:space="preserve">Výtah - dodávka a montáž </t>
  </si>
  <si>
    <t>991</t>
  </si>
  <si>
    <t xml:space="preserve">Dopravně inženýrské opatření </t>
  </si>
  <si>
    <t>992</t>
  </si>
  <si>
    <t xml:space="preserve">Výrobní dokumentace </t>
  </si>
  <si>
    <t>005121 R</t>
  </si>
  <si>
    <t>Zařízení staveniště</t>
  </si>
  <si>
    <t>POL99_8</t>
  </si>
  <si>
    <t>SUM</t>
  </si>
  <si>
    <t>Poznámky uchazeče k zadání</t>
  </si>
  <si>
    <t>POPUZIV</t>
  </si>
  <si>
    <t>END</t>
  </si>
  <si>
    <t>952901111R00</t>
  </si>
  <si>
    <t>Vyčištění budov o výšce podlaží do 4 m</t>
  </si>
  <si>
    <t>m.č. 1.12 - výtah : 3,1</t>
  </si>
  <si>
    <t>m.č. 2.14 - výtah : 3,1</t>
  </si>
  <si>
    <t>m.č. 3.13 - výtah : 3,1</t>
  </si>
  <si>
    <t>953941312R00</t>
  </si>
  <si>
    <t>Osazení požárního hasicího přístroje na stěnu</t>
  </si>
  <si>
    <t>44984110R</t>
  </si>
  <si>
    <t>Přístroj hasicí práškový 21A, 113B</t>
  </si>
  <si>
    <t>00511 R</t>
  </si>
  <si>
    <t xml:space="preserve">Geodetické práce </t>
  </si>
  <si>
    <t>Soubor</t>
  </si>
  <si>
    <t>POL99_2</t>
  </si>
  <si>
    <t>122202202R00</t>
  </si>
  <si>
    <t>Odkopávky pro silnice v hor. 3 do 1000 m3</t>
  </si>
  <si>
    <t>odkopávka pro zpevněné plochy : 230*0,8</t>
  </si>
  <si>
    <t>122202209R00</t>
  </si>
  <si>
    <t>Příplatek za lepivost - odkop. pro silnice v hor.3</t>
  </si>
  <si>
    <t>564851111RT2</t>
  </si>
  <si>
    <t>Podklad ze štěrkodrti po zhutnění tloušťky 15 cm štěrkodrť frakce 0-32 mm</t>
  </si>
  <si>
    <t>plochy vozovky : 113</t>
  </si>
  <si>
    <t>odstavné plochy : 43</t>
  </si>
  <si>
    <t>chodníkové plochy : 64</t>
  </si>
  <si>
    <t>564952111R00</t>
  </si>
  <si>
    <t>Podklad z mechanicky zpevněného kameniva tl. 15 cm</t>
  </si>
  <si>
    <t>591111111R00</t>
  </si>
  <si>
    <t>Kladení dlažby velké kostky,lože z kamen.tl. 5 cm</t>
  </si>
  <si>
    <t>591211111R00</t>
  </si>
  <si>
    <t>Kladení dlažby drobné kostky,lože z kamen.tl. 5 cm</t>
  </si>
  <si>
    <t>599001001</t>
  </si>
  <si>
    <t xml:space="preserve">Venkovní terasa </t>
  </si>
  <si>
    <t>3*11,3</t>
  </si>
  <si>
    <t>58380056R</t>
  </si>
  <si>
    <t>Mozaika dlažební žulová štípaná 40 až 60 mm</t>
  </si>
  <si>
    <t>chodníky : 64</t>
  </si>
  <si>
    <t>58380120.AR</t>
  </si>
  <si>
    <t>Kostka dlažební žulová štípaná, drobná 80 až 100 mm, třída I</t>
  </si>
  <si>
    <t xml:space="preserve">1 t = 6,0 m2 : </t>
  </si>
  <si>
    <t>odstavné plochy : 156</t>
  </si>
  <si>
    <t>917161111R00</t>
  </si>
  <si>
    <t>Osazení lež. obrub.kamen. s opěrou, lože z C 12/15</t>
  </si>
  <si>
    <t>120*0,5*0,3</t>
  </si>
  <si>
    <t>919735113R00</t>
  </si>
  <si>
    <t>Řezání stávajícího živičného krytu tl. 10 - 15 cm</t>
  </si>
  <si>
    <t>napojení nové komunikace na stávající : 5</t>
  </si>
  <si>
    <t>991001001</t>
  </si>
  <si>
    <t xml:space="preserve">Hutnící zkoušky na plání </t>
  </si>
  <si>
    <t>991001002</t>
  </si>
  <si>
    <t xml:space="preserve">Hutnící zkoušky na konstrukčních vrstvách  </t>
  </si>
  <si>
    <t>58380374R</t>
  </si>
  <si>
    <t>Obrubník žulový přímý OP7, průřez 120 x 250 mm</t>
  </si>
  <si>
    <t>931627111R00</t>
  </si>
  <si>
    <t>Úprava dilatační spáry asfaltovou izolač. zálivkou</t>
  </si>
  <si>
    <t>998223011R00</t>
  </si>
  <si>
    <t>Přesun hmot, pozemní komunikace, kryt dlážděný</t>
  </si>
  <si>
    <t>101601001</t>
  </si>
  <si>
    <t xml:space="preserve">Sadové úpravy, trávníky, zeleň, výsadba </t>
  </si>
  <si>
    <t>005241010R</t>
  </si>
  <si>
    <t xml:space="preserve">Dokumentace skutečného provedení </t>
  </si>
  <si>
    <t>Celkem za stavbu</t>
  </si>
  <si>
    <t>Rozpočet - 21%DPH</t>
  </si>
  <si>
    <t>Přeložka VO</t>
  </si>
  <si>
    <t xml:space="preserve">SO 401 </t>
  </si>
  <si>
    <t>Dešťová kanalizace - 21% DPH</t>
  </si>
  <si>
    <t>03</t>
  </si>
  <si>
    <t>Splašková kanalizace - 21% DPH</t>
  </si>
  <si>
    <t>02</t>
  </si>
  <si>
    <t>Vodovodní přípojka - 21% DPH</t>
  </si>
  <si>
    <t>01</t>
  </si>
  <si>
    <t xml:space="preserve">Přípojky ZTI a přeložky kanalizace </t>
  </si>
  <si>
    <t>SO 301</t>
  </si>
  <si>
    <t>SO 01-V-21</t>
  </si>
  <si>
    <t>Objekt chráněného bydlení - VEDLEJŠÍ VÝDAJE -12% DPH</t>
  </si>
  <si>
    <t>Objekt chráněného bydlení - HLAVNÍ VÝDAJE  - 12% DPH</t>
  </si>
  <si>
    <t>SO 01-H</t>
  </si>
  <si>
    <t xml:space="preserve">Stavební objekt </t>
  </si>
  <si>
    <t xml:space="preserve">SO 01 </t>
  </si>
  <si>
    <t>Stavba</t>
  </si>
  <si>
    <t>Cena celkem</t>
  </si>
  <si>
    <t>DPH celkem</t>
  </si>
  <si>
    <t>Název</t>
  </si>
  <si>
    <t>Číslo</t>
  </si>
  <si>
    <t>#CASTI&gt;&gt;</t>
  </si>
  <si>
    <t>Rekapitulace dílčích částí</t>
  </si>
  <si>
    <t>Za objednatele</t>
  </si>
  <si>
    <t>Za zhotovitele</t>
  </si>
  <si>
    <t>dne</t>
  </si>
  <si>
    <t>v</t>
  </si>
  <si>
    <t>CZK</t>
  </si>
  <si>
    <t>Cena celkem s DPH</t>
  </si>
  <si>
    <t>Cena celkem bez DPH</t>
  </si>
  <si>
    <t>Zaokrouhlení</t>
  </si>
  <si>
    <t xml:space="preserve">Základní DPH </t>
  </si>
  <si>
    <t>Základ pro základní DPH</t>
  </si>
  <si>
    <t xml:space="preserve">Snížená DPH </t>
  </si>
  <si>
    <t>Základ pro sníženou DPH</t>
  </si>
  <si>
    <t>Rekapitulace daní</t>
  </si>
  <si>
    <t>Vypracoval:</t>
  </si>
  <si>
    <t>DIČ:</t>
  </si>
  <si>
    <t>IČO:</t>
  </si>
  <si>
    <t>Zhotovitel:</t>
  </si>
  <si>
    <t>Praha-Břevnov</t>
  </si>
  <si>
    <t>16900</t>
  </si>
  <si>
    <t>CZ05021464</t>
  </si>
  <si>
    <t>Nad Kajetánkou 1634/28</t>
  </si>
  <si>
    <t>05021464</t>
  </si>
  <si>
    <t>architektonický ateliér PROJEKTOR s.r.o.</t>
  </si>
  <si>
    <t>Projektant:</t>
  </si>
  <si>
    <t>Klatovy</t>
  </si>
  <si>
    <t>33901</t>
  </si>
  <si>
    <t>CZ00255661</t>
  </si>
  <si>
    <t>nám. Míru 62</t>
  </si>
  <si>
    <t>00255661</t>
  </si>
  <si>
    <t>Město Klatovy</t>
  </si>
  <si>
    <t>Objednatel:</t>
  </si>
  <si>
    <t>N24-SAL-015</t>
  </si>
  <si>
    <t>Stavba:</t>
  </si>
  <si>
    <t>Položkový rozpočet stavby</t>
  </si>
  <si>
    <t>#RTSROZP#</t>
  </si>
  <si>
    <t>CELKEM</t>
  </si>
  <si>
    <t>hydraulické vyvážení VYT soustavy</t>
  </si>
  <si>
    <t>uvedení do provozu</t>
  </si>
  <si>
    <t>doprava</t>
  </si>
  <si>
    <t>5. Ostatní</t>
  </si>
  <si>
    <t>adaptér - z R/S na potrubí 18x(16x2)</t>
  </si>
  <si>
    <t>R/S - s kulovými uzávěry s teploměry, průtokoměry, vypouštěním a odvzdušněním 1"x18/9 vč. skříně na stěnu s prostorem na MaR uzel - 9 okruhů</t>
  </si>
  <si>
    <t>R/S - s kulovými uzávěry s teploměry, průtokoměry, vypouštěním a odvzdušněním 1"x18/4 vč. skříně do stěny s prostorem na MaR uzel - 4 okruhy</t>
  </si>
  <si>
    <t>okrajová izolační a dilatační páska</t>
  </si>
  <si>
    <t>tepelná izolace nebo tepelně izolační pás na potrubí</t>
  </si>
  <si>
    <r>
      <t>m</t>
    </r>
    <r>
      <rPr>
        <vertAlign val="superscript"/>
        <sz val="11"/>
        <color indexed="8"/>
        <rFont val="Calibri"/>
        <family val="2"/>
        <charset val="238"/>
      </rPr>
      <t>2</t>
    </r>
  </si>
  <si>
    <t>potrubí PEX - 16x2 mm</t>
  </si>
  <si>
    <t>nopová systémová deska: T(rozteč)-50 mm; H(výška)-30 mm</t>
  </si>
  <si>
    <t>4.2 podlahové vytápění - mokrý způsob</t>
  </si>
  <si>
    <t>1820.750</t>
  </si>
  <si>
    <t>1820.600</t>
  </si>
  <si>
    <t>4.1 trubková bílá otopná tělesa se středovým napojením vč. příslušenství</t>
  </si>
  <si>
    <t>4. Otopné plochy</t>
  </si>
  <si>
    <t>hod</t>
  </si>
  <si>
    <t xml:space="preserve">Montáž </t>
  </si>
  <si>
    <t>35x1</t>
  </si>
  <si>
    <t>3.2 měděné potrubí + TI kaučuková tl. 40 mm</t>
  </si>
  <si>
    <t>42x1,5</t>
  </si>
  <si>
    <t>28x1</t>
  </si>
  <si>
    <t>22x1</t>
  </si>
  <si>
    <t>3.1 měděné potrubí + návleková tepelná izolace v tl. 20 mm</t>
  </si>
  <si>
    <t>3. Potrubí vč. příslušenství a tepelné izolace</t>
  </si>
  <si>
    <t>automatický odvzdušňovací ventil 1/2"</t>
  </si>
  <si>
    <t>vypouštěcí ventil 1/2"</t>
  </si>
  <si>
    <t>teploměr 0-100 °C</t>
  </si>
  <si>
    <t>manometr 0-4 bar</t>
  </si>
  <si>
    <t>filtr s magnetickým sítkem 5/4"</t>
  </si>
  <si>
    <t>filtr s magnetickým sítkem 6/4"</t>
  </si>
  <si>
    <t>zpětná klapka 5/4"</t>
  </si>
  <si>
    <t>zpětná klapka 6/4"</t>
  </si>
  <si>
    <t>kulový uzávěr 1/2"</t>
  </si>
  <si>
    <t>kulový uzávěr 1"</t>
  </si>
  <si>
    <t>kulový uzávěr 5/4"</t>
  </si>
  <si>
    <t>kulový uzávěr 6/4"</t>
  </si>
  <si>
    <t>prostorový termostat řídící zónový 2cestný ventil</t>
  </si>
  <si>
    <r>
      <t>zónový 2cestný regulační ventil (DN 20; Kvs=18,5 m</t>
    </r>
    <r>
      <rPr>
        <vertAlign val="superscript"/>
        <sz val="11"/>
        <rFont val="Calibri"/>
        <family val="2"/>
        <charset val="238"/>
      </rPr>
      <t>3</t>
    </r>
    <r>
      <rPr>
        <sz val="11"/>
        <rFont val="Calibri"/>
        <family val="2"/>
        <charset val="238"/>
      </rPr>
      <t>/h)</t>
    </r>
  </si>
  <si>
    <t>ultrazvukový kalorimetrický měřič tepla s dálkovým odečtem (DN 20; Qn=0,6 m3/h; Kvs=3,46 m3/h)</t>
  </si>
  <si>
    <r>
      <t>vyvažovací ventil s měřícími vsuvkami (DN 32; Kvs=14,20 m</t>
    </r>
    <r>
      <rPr>
        <vertAlign val="superscript"/>
        <sz val="11"/>
        <rFont val="Calibri"/>
        <family val="2"/>
        <charset val="238"/>
      </rPr>
      <t>3</t>
    </r>
    <r>
      <rPr>
        <sz val="11"/>
        <rFont val="Calibri"/>
        <family val="2"/>
        <charset val="238"/>
      </rPr>
      <t>/h)</t>
    </r>
  </si>
  <si>
    <r>
      <t>vyvažovací ventil s měřícími vsuvkami (DN 15; Kvs=2,56 m</t>
    </r>
    <r>
      <rPr>
        <vertAlign val="superscript"/>
        <sz val="11"/>
        <rFont val="Calibri"/>
        <family val="2"/>
        <charset val="238"/>
      </rPr>
      <t>3</t>
    </r>
    <r>
      <rPr>
        <sz val="11"/>
        <rFont val="Calibri"/>
        <family val="2"/>
        <charset val="238"/>
      </rPr>
      <t>/h)</t>
    </r>
  </si>
  <si>
    <r>
      <t>vyvažovací ventil s měřícími vsuvkami (DN 10; Kvs=1,36 m</t>
    </r>
    <r>
      <rPr>
        <vertAlign val="superscript"/>
        <sz val="11"/>
        <rFont val="Calibri"/>
        <family val="2"/>
        <charset val="238"/>
      </rPr>
      <t>3</t>
    </r>
    <r>
      <rPr>
        <sz val="11"/>
        <rFont val="Calibri"/>
        <family val="2"/>
        <charset val="238"/>
      </rPr>
      <t>/h)</t>
    </r>
  </si>
  <si>
    <t>příložné čidlo teploty pro směšovací okruh</t>
  </si>
  <si>
    <r>
      <t>3cestný směšovací ventil (DN 32, Kvs=10 m</t>
    </r>
    <r>
      <rPr>
        <vertAlign val="superscript"/>
        <sz val="11"/>
        <rFont val="Calibri"/>
        <family val="2"/>
        <charset val="238"/>
      </rPr>
      <t>3</t>
    </r>
    <r>
      <rPr>
        <sz val="11"/>
        <rFont val="Calibri"/>
        <family val="2"/>
        <charset val="238"/>
      </rPr>
      <t>/h) + el.pohon (plynulá spojitá regulace)</t>
    </r>
  </si>
  <si>
    <r>
      <t>oběhové čerpadlo (DN 32; F 180 mm; P</t>
    </r>
    <r>
      <rPr>
        <vertAlign val="subscript"/>
        <sz val="11"/>
        <rFont val="Calibri"/>
        <family val="2"/>
        <charset val="238"/>
      </rPr>
      <t>max</t>
    </r>
    <r>
      <rPr>
        <sz val="11"/>
        <rFont val="Calibri"/>
        <family val="2"/>
        <charset val="238"/>
      </rPr>
      <t>= 80 kPa při m= 0 kg/h; P</t>
    </r>
    <r>
      <rPr>
        <vertAlign val="subscript"/>
        <sz val="11"/>
        <rFont val="Calibri"/>
        <family val="2"/>
        <charset val="238"/>
      </rPr>
      <t>nom</t>
    </r>
    <r>
      <rPr>
        <sz val="11"/>
        <rFont val="Calibri"/>
        <family val="2"/>
        <charset val="238"/>
      </rPr>
      <t>= 32 kPa při m=2260 kg/h; regulace na dPc) - okruh podlahového vytápění</t>
    </r>
  </si>
  <si>
    <r>
      <t>oběhové čerpadlo (DN 32; F 180 mm; P</t>
    </r>
    <r>
      <rPr>
        <vertAlign val="subscript"/>
        <sz val="11"/>
        <rFont val="Calibri"/>
        <family val="2"/>
        <charset val="238"/>
      </rPr>
      <t>max</t>
    </r>
    <r>
      <rPr>
        <sz val="11"/>
        <rFont val="Calibri"/>
        <family val="2"/>
        <charset val="238"/>
      </rPr>
      <t>= 80 kPa při m= 0 kg/h; regulace na dPc) - v dodávce s TČ</t>
    </r>
  </si>
  <si>
    <r>
      <t>rohový "H" ventil (DN 15; Kvs=0,60 m</t>
    </r>
    <r>
      <rPr>
        <vertAlign val="superscript"/>
        <sz val="11"/>
        <color indexed="8"/>
        <rFont val="Calibri"/>
        <family val="2"/>
        <charset val="238"/>
      </rPr>
      <t>3</t>
    </r>
    <r>
      <rPr>
        <sz val="10"/>
        <rFont val="Arial CE"/>
        <charset val="238"/>
      </rPr>
      <t>/h)</t>
    </r>
  </si>
  <si>
    <t>termostatická hlavice M30; 6°C-28°C; s vestavěným čidlem; se dvěma zarážkami; bílá</t>
  </si>
  <si>
    <t>2. Armatury</t>
  </si>
  <si>
    <t>0,5m ohebná připojovací hadice 5/4" - v dodávce s TČ</t>
  </si>
  <si>
    <t>topný kabel - v dodávce s TČ</t>
  </si>
  <si>
    <t>úpravna vody + dopouštěcí stanice - v dodávce s TČ</t>
  </si>
  <si>
    <t>čidlo teploty venkovního vzduchu - v dodávce s TČ</t>
  </si>
  <si>
    <t>havarijní termostat (max. 50°C)</t>
  </si>
  <si>
    <t>pojistný ventil (DN 15; 300 kPa)</t>
  </si>
  <si>
    <t>tlaková expanzní nádoba o objemu 25 litrů vč. připojovacích armatur</t>
  </si>
  <si>
    <t>ekvitermní regulace - v dodávce s TČ</t>
  </si>
  <si>
    <t>3cestný přepínací ventil DN 32 + el. pohon - v dodávce s TČ</t>
  </si>
  <si>
    <t>ETT v setu se zásobníkem TV - 6 kW</t>
  </si>
  <si>
    <t>Čerpadlová skupina 2tr, s Para SC 8m, filtra a směšovací ventil 1", izolovaná</t>
  </si>
  <si>
    <t>zásobník TV vč. TI  - celkový objem (283 litrů); průměr s TI (700 mm); klopná výška (1400 mm) - v dodávce s TČ</t>
  </si>
  <si>
    <t>el. topné těleso (ETT) v setu s akumulační nádrží - 4,5 kW</t>
  </si>
  <si>
    <t>akumulační nádrž vč. tepelné izolace (TI) - celkový objem (181 litrů); průměr s TI (650 mm); klopná výška (1370 mm) - v dodávce s TČ</t>
  </si>
  <si>
    <t>TČ vzduch/voda monoblok o jmenovitém výkonu 13,99 kW při A-7/W35 (400 V; max. příkon 9,47 kW)</t>
  </si>
  <si>
    <t>1. Zdroj tepla</t>
  </si>
  <si>
    <t xml:space="preserve">Celkem </t>
  </si>
  <si>
    <t xml:space="preserve">J. cena </t>
  </si>
  <si>
    <t>Počet</t>
  </si>
  <si>
    <t>Položka</t>
  </si>
  <si>
    <t>Poř. č.</t>
  </si>
  <si>
    <t xml:space="preserve">Výkaz výměr - vytápění </t>
  </si>
  <si>
    <t>KLATOVY - p.č. 398, 4382, 4383</t>
  </si>
  <si>
    <t>Místo stavby:</t>
  </si>
  <si>
    <t>Město Klatovy - nám. Míru 62, Klatovy I., 339 01 Klatovy</t>
  </si>
  <si>
    <t>Investor:</t>
  </si>
  <si>
    <t>Naprogramování a oživení řídícího systému KNX</t>
  </si>
  <si>
    <t>Prostupy a požární ucpávky</t>
  </si>
  <si>
    <t>Drobný montážní materiál</t>
  </si>
  <si>
    <t>OSTATNÍ</t>
  </si>
  <si>
    <t>Revize</t>
  </si>
  <si>
    <t>Měření umělého osvětlení</t>
  </si>
  <si>
    <t>Dokumentace skutečného provedení</t>
  </si>
  <si>
    <t>Realizační, výrobní a dílenská dokumentace zhotovitele stavby</t>
  </si>
  <si>
    <t>INŽENÝRSKÁ ČINNOST</t>
  </si>
  <si>
    <t>Výkop kabelové rýhy (ŠxH) 60x120 cm, betonové lože 2x8 cm, kabelová chránička, pásek FeZn 30/4, ochranná fólie, zához, zaměření trasy</t>
  </si>
  <si>
    <t>Výkop kabelové rýhy (ŠxH) 60x80 cm, pískové lože 2x8 cm, pásek FeZn 30/4, ochranná fólie, zához, zaměření trasy</t>
  </si>
  <si>
    <t>ZEMNÍ PRÁCE</t>
  </si>
  <si>
    <t>SV.01 - Spoj provedený svárem</t>
  </si>
  <si>
    <t>SZ.01 - Svorka zkušební včetně litinové zemní krabice</t>
  </si>
  <si>
    <t>VO.04 - Vodič Cu 1x6 UV odolný pro pospojení PA svorek, včetně podpěr</t>
  </si>
  <si>
    <t>VO.03 - Základový zemnící pásek FeZn 30/4 včetně betonového krytí 5 cm</t>
  </si>
  <si>
    <t>VO.02 - Vodič FeZn pr. 10 včetně podpěr a antikorozní ochrany</t>
  </si>
  <si>
    <t>VO.01 - Vysokonapěťový izolovaný vodič (vysokonapěťová izolace pro s = 0,45 m), včetně podpěr 1ks/m</t>
  </si>
  <si>
    <t>JS.01 - Jímací stožár izolovaný (1x držák mezi krokve, 1x podpůrná trubka 2m, 1x připojovací sada pro vysokonapěťové vodiče, 1x jímací tyč 0,5m, 3x konektor pro vysokonapěťové vodiče)</t>
  </si>
  <si>
    <t>BLESKOSVOD A UZEMNĚNÍ</t>
  </si>
  <si>
    <t>R6 - Zapuštěný oceloplechový rozváděč, rozměry (ŠxVxH): 400x1000x100 mm, krytí IP40, 3+PE+N 230/400V, TN-C+S, Ik" = 10 kA, In =25 A, přístrojová výzbroj dle výkresové dokumentace</t>
  </si>
  <si>
    <t>R5 - Zapuštěný oceloplechový rozváděč, rozměry (ŠxVxH): 400x1000x100 mm, krytí IP40, 3+PE+N 230/400V, TN-C+S, Ik" = 10 kA, In =25 A, přístrojová výzbroj dle výkresové dokumentace</t>
  </si>
  <si>
    <t>R4 - Zapuštěný oceloplechový rozváděč, rozměry (ŠxVxH): 400x1000x100 mm, krytí IP40, 3+PE+N 230/400V, TN-C+S, Ik" = 10 kA, In =25 A, přístrojová výzbroj dle výkresové dokumentace</t>
  </si>
  <si>
    <t>R3 - Zapuštěný oceloplechový rozváděč, rozměry (ŠxVxH): 400x1000x100 mm, krytí IP40, 3+PE+N 230/400V, TN-C+S, Ik" = 10 kA, In =25 A, přístrojová výzbroj dle výkresové dokumentace</t>
  </si>
  <si>
    <t>R2 - Zapuštěný oceloplechový rozváděč, rozměry (ŠxVxH): 400x1000x100 mm, krytí IP40, 3+PE+N 230/400V, TN-C+S, Ik" = 10 kA, In =25 A, přístrojová výzbroj dle výkresové dokumentace</t>
  </si>
  <si>
    <t>R1 - Zapuštěný oceloplechový rozváděč, rozměry (ŠxVxH): 400x1000x100 mm, krytí IP40, 3+PE+N 230/400V, TN-C+S, Ik" = 10 kA, In =25 A, přístrojová výzbroj dle výkresové dokumentace</t>
  </si>
  <si>
    <t>RTC - Přisazený oceloplechový rozváděč, rozměry (ŠxVxH): 600x1000x200 mm, krytí IP40, 3+PE+N 230/400V, TN-C+S, Ik" = 10 kA, In = 40 A, 1x vývod pro TČ, 3x vývod pro topnou patronu, 5x vývod pro čidlo teploty, 3x vývod pro čerpadlo, 2x vývod pro ventil, 5x vývod pro rozdělovač, 1x vývod pro měřiče tepla, 1x vývod pro havarijní termostat, 1x vývod pro topný kabel, dodávka kompletního rozváděče včetně přístrojové výzbroje pro silovou část, regulaci a sběru dat dálkového odečtu. Provedení rozváděče dle požadavku profese vytápění.</t>
  </si>
  <si>
    <t>RH - Skříňový oceloplechový rozváděč, rozměry (ŠxVxH): 600x2000x300 mm, krytí IP40, 3+PE+N 230/400V, TN-C+S, Ik" = 10 kA, In =80 A, přístrojová výzbroj dle výkresové dokumentace</t>
  </si>
  <si>
    <t>RE - Zapuštěný oceloplechový rozváděč, rozměry (ŠxVxH): 1000x700x300 mm, krytí IP44, 3+PEN 230/400V, TN-C, Ik" = 10 kA, In =125 A, provedení dle připojovacích podmínek ČEZ, přístrojová výzbroj dle výkresové dokumentace</t>
  </si>
  <si>
    <t>ROZVADĚČE</t>
  </si>
  <si>
    <t>JXFE-R (B2cas1d0) 2x2x0,8</t>
  </si>
  <si>
    <t>1-CXKH-R (B2cas1d0) 5x6</t>
  </si>
  <si>
    <t>1-CXKH-R (B2cas1d0) 5x4</t>
  </si>
  <si>
    <t>1-CXKH-R (B2cas1d0) 5x2,5</t>
  </si>
  <si>
    <t>1-CXKH-R (B2cas1d0) 5x10</t>
  </si>
  <si>
    <t>1-CXKH-R (B2cas1d0) 5x1,5</t>
  </si>
  <si>
    <t>1-CXKH-R (B2cas1d0) 3x2,5</t>
  </si>
  <si>
    <t>1-CXKH-R (B2cas1d0) 3x1,5</t>
  </si>
  <si>
    <t>1-CXKH-R (B2cas1d0) 1x25</t>
  </si>
  <si>
    <t>1-CXKH-R (B2cas1d0) 1x16</t>
  </si>
  <si>
    <t>1-CXKH-R (B2cas1d0) 1x6</t>
  </si>
  <si>
    <t>1-CXKH-R (B2cas1d0) 1x4</t>
  </si>
  <si>
    <t>1-CYKY 5x1,5</t>
  </si>
  <si>
    <t>1-CYKY 4x35</t>
  </si>
  <si>
    <t>1-CYKY 4x25</t>
  </si>
  <si>
    <t>1-CYKY 4x16</t>
  </si>
  <si>
    <t>KABELY</t>
  </si>
  <si>
    <t>Svodič přepětí T1+T2, včetně elektroinstalační krabice</t>
  </si>
  <si>
    <t>Ekvipotenciální přípojnice</t>
  </si>
  <si>
    <t>Svorka WAGO</t>
  </si>
  <si>
    <t>Kabelová průchodka pr. 150 mm</t>
  </si>
  <si>
    <t>Kabelový žlab  100x100, včetně příchytek, odboček, oblouků a kotvení</t>
  </si>
  <si>
    <t>Kabelová lávka 300x100, včetně příchytek, odboček, oblouků a kotvení</t>
  </si>
  <si>
    <t>Krabice univerzální</t>
  </si>
  <si>
    <t>Krabice odbočná</t>
  </si>
  <si>
    <t>Krabice přístrojová</t>
  </si>
  <si>
    <t>INSTALAČNÍ  MATERIÁL</t>
  </si>
  <si>
    <t>Vypínač jednopólový 10A/250V, pod omítku, IP20</t>
  </si>
  <si>
    <t>Přepínač střídavý 10A/250V, pod omítku, IP20</t>
  </si>
  <si>
    <t>Pohybové čidlo stropní, na povrch, IP44</t>
  </si>
  <si>
    <t>Přepínač sériový 10A/250V, pod omítku, IP20</t>
  </si>
  <si>
    <t>Vypínač jednopólový 10A/250V, pod omítku, IP44</t>
  </si>
  <si>
    <t>Pohybové čidlo na povrch IP54</t>
  </si>
  <si>
    <t>Přepínač křížový 10A/250V, pod omítku, IP20</t>
  </si>
  <si>
    <t>Meteostanice, KNX</t>
  </si>
  <si>
    <t>Zásuvka jednoduchá 16A/230V, pro PC, pod omítku, IP20</t>
  </si>
  <si>
    <t>Zásuvka jednoduchá 16A/230V, svodič přepětí, pod omítku, IP20</t>
  </si>
  <si>
    <t>KNX ovladač tlačítkový, 3 násobný, pod omítku, IP20</t>
  </si>
  <si>
    <t>KNX ovladač tlačítkový, 2 násobný, pod omítku, IP20</t>
  </si>
  <si>
    <t>KNX ovladač tlačítkový, 1 násobný, pod omítku, IP20</t>
  </si>
  <si>
    <t>Zásuvka jednoduchá 16A/230V, pod omítku, IP20</t>
  </si>
  <si>
    <t>Zásuvka jednoduchá 16A/230V, pod omítku, IP44</t>
  </si>
  <si>
    <t>PŘÍSTROJE</t>
  </si>
  <si>
    <t>L9 - Svítidlo přisazené koupelnové, LED, 14W, 1500lm, Ra80, 4000K, IP44</t>
  </si>
  <si>
    <t>L8 - Svítidlo přisazené nouzové (baterie 1h), LED, 1W, 250lm, Ra80, 6500K, IP20</t>
  </si>
  <si>
    <t>L7 - Svítidlo přisazené liniové, LED, 36W, 5400lm, Ra80, 4000K, IP54</t>
  </si>
  <si>
    <t>L6 - Svítidlo závěsné kulaté, LED, 80W, 9600lm, Ra80, 4000K, IP20</t>
  </si>
  <si>
    <t>L5 - Svítidlo přisazené kulaté, LED, 63W, 8000lm, Ra80, 4000K, IP20</t>
  </si>
  <si>
    <t>L4 - Svítidlo přisazené kulaté, LED, 32W, 4000lm, Ra80, 4000K, IP20</t>
  </si>
  <si>
    <t>L3 - Svítidlo přisazené kulaté, LED, 28W, 3300lm, Ra80, 4000K, IP20</t>
  </si>
  <si>
    <t>L2 - Svítidlo přisazené kulaté, LED, 27W, 3000lm, Ra80, 4000K, IP44</t>
  </si>
  <si>
    <t>L1 -Svítidlo přisazené kulaté, LED, 14W, 1500lm, Ra80, 4000K, IP44</t>
  </si>
  <si>
    <t>SVÍTIDLA</t>
  </si>
  <si>
    <t xml:space="preserve">CENA BEZ DPH </t>
  </si>
  <si>
    <t>CENA M. J.</t>
  </si>
  <si>
    <t>POČET M. J.</t>
  </si>
  <si>
    <t>M. J.</t>
  </si>
  <si>
    <t>NÁZEV POLOŽKY</t>
  </si>
  <si>
    <t>{ae48a866-aaad-4ce9-bb09-df2570ad6673}</t>
  </si>
  <si>
    <t>{a2d4795c-8754-4b54-9155-34958caca484}</t>
  </si>
  <si>
    <t>IMPORT</t>
  </si>
  <si>
    <t>ostatní</t>
  </si>
  <si>
    <t>009</t>
  </si>
  <si>
    <t>/</t>
  </si>
  <si>
    <t>{23feb2d3-183c-491e-b8e0-9871dcbe4f3e}</t>
  </si>
  <si>
    <t>hlavní kabelové trasy</t>
  </si>
  <si>
    <t>008</t>
  </si>
  <si>
    <t>{a7ceb758-8bde-4e8e-a734-f59dcbb7055d}</t>
  </si>
  <si>
    <t>AKT - Aktivní prvky počítačové sítě</t>
  </si>
  <si>
    <t>007</t>
  </si>
  <si>
    <t>{7531bc50-4f14-4802-828d-93fb5bb695f2}</t>
  </si>
  <si>
    <t>CCTV – kamerový systém</t>
  </si>
  <si>
    <t>006</t>
  </si>
  <si>
    <t>{ef1f8a3e-cc0d-468a-8ddf-fd1e010fcc12}</t>
  </si>
  <si>
    <t>PZTS - Poplachový zabezpečovací a tísňový systém</t>
  </si>
  <si>
    <t>005</t>
  </si>
  <si>
    <t>{50be34b1-3454-4845-b860-48dd306ec6b6}</t>
  </si>
  <si>
    <t>ACS, INT, TÚ - interkom, systém elektronické kontroly vstupu, telefonní ústředna</t>
  </si>
  <si>
    <t>004</t>
  </si>
  <si>
    <t>{9107b1ba-3e62-4fa1-a5e1-1c1f6c80fca9}</t>
  </si>
  <si>
    <t>STA - Společná televizní anténa</t>
  </si>
  <si>
    <t>003</t>
  </si>
  <si>
    <t>{e2a4b0ed-564a-40c0-801a-2d8eb6661e75}</t>
  </si>
  <si>
    <t>SK - Strukturovaná kabeláž</t>
  </si>
  <si>
    <t>002</t>
  </si>
  <si>
    <t>{909bd443-5c00-4dd0-8b3e-768fbe9629c6}</t>
  </si>
  <si>
    <t>LDP - Lokální detekce požáru</t>
  </si>
  <si>
    <t>001</t>
  </si>
  <si>
    <t>{00000000-0000-0000-0000-000000000000}</t>
  </si>
  <si>
    <t>###NOIMPORT###</t>
  </si>
  <si>
    <t>0</t>
  </si>
  <si>
    <t>D</t>
  </si>
  <si>
    <t>Náklady z rozpočtů</t>
  </si>
  <si>
    <t>Základna_x000D_
DPH nulová</t>
  </si>
  <si>
    <t>Základna_x000D_
DPH sníž. přenesená</t>
  </si>
  <si>
    <t>Základna_x000D_
DPH zákl. přenesená</t>
  </si>
  <si>
    <t>Základna_x000D_
DPH snížená</t>
  </si>
  <si>
    <t>Základna_x000D_
DPH základní</t>
  </si>
  <si>
    <t>DPH snížená přenesená_x000D_
[CZK]</t>
  </si>
  <si>
    <t>DPH základní přenesená_x000D_
[CZK]</t>
  </si>
  <si>
    <t>DPH snížená [CZK]</t>
  </si>
  <si>
    <t>DPH základní [CZK]</t>
  </si>
  <si>
    <t>Normohodiny [h]</t>
  </si>
  <si>
    <t>DPH [CZK]</t>
  </si>
  <si>
    <t>z toho Ostat._x000D_
náklady [CZK]</t>
  </si>
  <si>
    <t>Typ</t>
  </si>
  <si>
    <t>Cena bez DPH [CZK]</t>
  </si>
  <si>
    <t>Popis</t>
  </si>
  <si>
    <t>Kód</t>
  </si>
  <si>
    <t>Zpracovatel:</t>
  </si>
  <si>
    <t>Informatívní údaje z listů zakázek</t>
  </si>
  <si>
    <t>Zadavatel:</t>
  </si>
  <si>
    <t>Datum:</t>
  </si>
  <si>
    <t>Místo:</t>
  </si>
  <si>
    <t>Kód:</t>
  </si>
  <si>
    <t>REKAPITULACE OBJEKTŮ STAVBY A SOUPISŮ PRACÍ</t>
  </si>
  <si>
    <t>Razítko</t>
  </si>
  <si>
    <t>Datum a podpis:</t>
  </si>
  <si>
    <t>Zhotovitel</t>
  </si>
  <si>
    <t>Objednavatel</t>
  </si>
  <si>
    <t>Zpracovatel</t>
  </si>
  <si>
    <t>Projektant</t>
  </si>
  <si>
    <t>Cena s DPH</t>
  </si>
  <si>
    <t>nulová</t>
  </si>
  <si>
    <t>sníž. přenesená</t>
  </si>
  <si>
    <t>zákl. přenesená</t>
  </si>
  <si>
    <t>snížená</t>
  </si>
  <si>
    <t>základní</t>
  </si>
  <si>
    <t>Výše daně</t>
  </si>
  <si>
    <t>Základ daně</t>
  </si>
  <si>
    <t>Sazba daně</t>
  </si>
  <si>
    <t>Cena bez DPH</t>
  </si>
  <si>
    <t>Poznámka:</t>
  </si>
  <si>
    <t>True</t>
  </si>
  <si>
    <t xml:space="preserve"> </t>
  </si>
  <si>
    <t>0,01</t>
  </si>
  <si>
    <t>IČ:</t>
  </si>
  <si>
    <t>False</t>
  </si>
  <si>
    <t>CC-CZ:</t>
  </si>
  <si>
    <t>KSO:</t>
  </si>
  <si>
    <t>Chráněné bydlení Klatovy - D1.4.4. Elektroinstalace slaboproud</t>
  </si>
  <si>
    <t>240005</t>
  </si>
  <si>
    <t>0,001</t>
  </si>
  <si>
    <t>v ---  níže se nacházejí doplnkové a pomocné údaje k sestavám  --- v</t>
  </si>
  <si>
    <t>REKAPITULACE STAVBY</t>
  </si>
  <si>
    <t>12</t>
  </si>
  <si>
    <t>21</t>
  </si>
  <si>
    <t>&gt;&gt;  skryté sloupce  &lt;&lt;</t>
  </si>
  <si>
    <t>2.0</t>
  </si>
  <si>
    <t>Export Komplet</t>
  </si>
  <si>
    <t>-1940274237</t>
  </si>
  <si>
    <t>512</t>
  </si>
  <si>
    <t>ROZPOCET</t>
  </si>
  <si>
    <t>K</t>
  </si>
  <si>
    <t>Hodinová zúčtovací sazba technik odborný</t>
  </si>
  <si>
    <t>HZS4232</t>
  </si>
  <si>
    <t>40</t>
  </si>
  <si>
    <t>1468351481</t>
  </si>
  <si>
    <t>Hodinová zúčtovací sazba revizní technik specialista</t>
  </si>
  <si>
    <t>HZS4212</t>
  </si>
  <si>
    <t>39</t>
  </si>
  <si>
    <t>215964718</t>
  </si>
  <si>
    <t>Přesun hmot tonážní pro slaboproud v objektech v do 12 m</t>
  </si>
  <si>
    <t>998742102</t>
  </si>
  <si>
    <t>38</t>
  </si>
  <si>
    <t>-494394209</t>
  </si>
  <si>
    <t>Ostatní práce při montáži vodičů a kabelů - označení dalším štítkem</t>
  </si>
  <si>
    <t>741128002</t>
  </si>
  <si>
    <t>37</t>
  </si>
  <si>
    <t>2010268511</t>
  </si>
  <si>
    <t>16</t>
  </si>
  <si>
    <t>Vybourání otvorů pro elektroinstalace ve zdivu cihelném pl do 0,0225 m2 tl přes 15 do 30 cm</t>
  </si>
  <si>
    <t>468081312</t>
  </si>
  <si>
    <t>36</t>
  </si>
  <si>
    <t>D04</t>
  </si>
  <si>
    <t>-2007758384</t>
  </si>
  <si>
    <t>Montáž příchytky pro kabely samostatné ohniodolné pro slaboproud</t>
  </si>
  <si>
    <t>742111001</t>
  </si>
  <si>
    <t>35</t>
  </si>
  <si>
    <t>-140406996</t>
  </si>
  <si>
    <t>M</t>
  </si>
  <si>
    <t>32</t>
  </si>
  <si>
    <t>příchytka kovová Pz tvar omega požárně odolná průměr vodiče 28 - 37mm</t>
  </si>
  <si>
    <t>34571735</t>
  </si>
  <si>
    <t>34</t>
  </si>
  <si>
    <t>469277087</t>
  </si>
  <si>
    <t>33</t>
  </si>
  <si>
    <t>-1782504341</t>
  </si>
  <si>
    <t>příchytka kovová Pz tvar omega požárně odolná průměr vodiče 18 - 23mm</t>
  </si>
  <si>
    <t>34571733</t>
  </si>
  <si>
    <t>1819991336</t>
  </si>
  <si>
    <t>Montáž krabice zapuštěná plastová kruhová</t>
  </si>
  <si>
    <t>741112001</t>
  </si>
  <si>
    <t>31</t>
  </si>
  <si>
    <t>1717718751</t>
  </si>
  <si>
    <t>krabice pod omítku PVC přístrojová kruhová D 70mm hluboká</t>
  </si>
  <si>
    <t>34571451</t>
  </si>
  <si>
    <t>30</t>
  </si>
  <si>
    <t>-121716788</t>
  </si>
  <si>
    <t>Montáž trubek pro slaboproud plastových ohebných uložených pod omítku</t>
  </si>
  <si>
    <t>742110002</t>
  </si>
  <si>
    <t>29</t>
  </si>
  <si>
    <t>1371857990</t>
  </si>
  <si>
    <t>trubka elektroinstalační ohebná z PVC (EN) 2320</t>
  </si>
  <si>
    <t>34571072</t>
  </si>
  <si>
    <t>28</t>
  </si>
  <si>
    <t>2115732810</t>
  </si>
  <si>
    <t>Montáž vodič Cu izolovaný plný a laněný s PVC pláštěm žíla 0,55-16 mm2 pevně (např. CY, CHAH-V)</t>
  </si>
  <si>
    <t>741120301</t>
  </si>
  <si>
    <t>27</t>
  </si>
  <si>
    <t>-376692365</t>
  </si>
  <si>
    <t>kabel silový oheň retardující bezhalogenový s funkčností při požáru 180min a P60-R reakce na oheň B2cas1d1a1 jádro Cu 0,6/1kV (1-CSKH-V) 2x1,5mm2</t>
  </si>
  <si>
    <t>34111524</t>
  </si>
  <si>
    <t>26</t>
  </si>
  <si>
    <t>120754867</t>
  </si>
  <si>
    <t>Montáž kabelů sdělovacích pro vnitřní rozvody do 15 žil</t>
  </si>
  <si>
    <t>742121001</t>
  </si>
  <si>
    <t>25</t>
  </si>
  <si>
    <t>1454285234</t>
  </si>
  <si>
    <t>kabel sdělovací oheň retardující bezhalogenový stíněný laminovanou Al fólií s příložným CuSn drátem s funkčností při požáru 180min a P90-R/PH120-R reakce na oheň B2cas1d1a1 jádro Cu plné 100V (SSKFH-V) 2x2x0,8mm2</t>
  </si>
  <si>
    <t>34121134</t>
  </si>
  <si>
    <t>24</t>
  </si>
  <si>
    <t>kabeláž, instalační materiál - dodávka a montáž</t>
  </si>
  <si>
    <t>D03</t>
  </si>
  <si>
    <t>747950613</t>
  </si>
  <si>
    <t>Montáž komunikátoru GSM do ústředny bez držáku</t>
  </si>
  <si>
    <t>742220172</t>
  </si>
  <si>
    <t>23</t>
  </si>
  <si>
    <t>-1581933694</t>
  </si>
  <si>
    <t>Výchozí revize systému EPS na jeden detektor</t>
  </si>
  <si>
    <t>742210521</t>
  </si>
  <si>
    <t>22</t>
  </si>
  <si>
    <t>857724352</t>
  </si>
  <si>
    <t>Provedení koordinační funkční zkoušky EPS</t>
  </si>
  <si>
    <t>742210503</t>
  </si>
  <si>
    <t>1000260815</t>
  </si>
  <si>
    <t>Programování a oživení systému na jeden detektor EPS</t>
  </si>
  <si>
    <t>742210421</t>
  </si>
  <si>
    <t>20</t>
  </si>
  <si>
    <t>-1961564343</t>
  </si>
  <si>
    <t>Programování základních parametrů ústředny EPS</t>
  </si>
  <si>
    <t>742210401</t>
  </si>
  <si>
    <t>19</t>
  </si>
  <si>
    <t>-810176011</t>
  </si>
  <si>
    <t>Montáž vstupně výstupního reléového prvku 4 kontakty s krytem</t>
  </si>
  <si>
    <t>742210303</t>
  </si>
  <si>
    <t>18</t>
  </si>
  <si>
    <t>1780228723</t>
  </si>
  <si>
    <t>Připojení kontaktu ovládaného nebo monitorovaného</t>
  </si>
  <si>
    <t>742210251</t>
  </si>
  <si>
    <t>17</t>
  </si>
  <si>
    <t>1751990</t>
  </si>
  <si>
    <t>Montáž tlačítkového hlásiče se sklíčkem</t>
  </si>
  <si>
    <t>742210151</t>
  </si>
  <si>
    <t>-1457393141</t>
  </si>
  <si>
    <t>Montáž soklu hlásiče nebo patice</t>
  </si>
  <si>
    <t>742210131</t>
  </si>
  <si>
    <t>15</t>
  </si>
  <si>
    <t>267448396</t>
  </si>
  <si>
    <t>Montáž hlásiče automatického bodového</t>
  </si>
  <si>
    <t>742210121</t>
  </si>
  <si>
    <t>14</t>
  </si>
  <si>
    <t>-555000614</t>
  </si>
  <si>
    <t>Montáž akumulátoru 2x12 V pro ústřednu EPS</t>
  </si>
  <si>
    <t>742210041</t>
  </si>
  <si>
    <t>13</t>
  </si>
  <si>
    <t>1510805910</t>
  </si>
  <si>
    <t>Montáž ovládacícho tabla externího pro EPS</t>
  </si>
  <si>
    <t>742210071</t>
  </si>
  <si>
    <t>737210343</t>
  </si>
  <si>
    <t>Montáž čelního panelu do ústředny EPS</t>
  </si>
  <si>
    <t>742210005</t>
  </si>
  <si>
    <t>11</t>
  </si>
  <si>
    <t>2000055254</t>
  </si>
  <si>
    <t>Montáž ústředny EPS jednokruhové bez čelního panelu</t>
  </si>
  <si>
    <t>742210001</t>
  </si>
  <si>
    <t>technologie - montáž</t>
  </si>
  <si>
    <t>D02</t>
  </si>
  <si>
    <t>374808947</t>
  </si>
  <si>
    <t>brána GSM se simulací telefonní linky, 2IN/2OUT pro SMS</t>
  </si>
  <si>
    <t>40466029</t>
  </si>
  <si>
    <t>1345117147</t>
  </si>
  <si>
    <t>akumulátor VRLA, 12 V, pól F2, kapacita 12 Ah</t>
  </si>
  <si>
    <t>34621004</t>
  </si>
  <si>
    <t>-540941273</t>
  </si>
  <si>
    <t>hlásič tlačítkový s izolátorem</t>
  </si>
  <si>
    <t>59081449</t>
  </si>
  <si>
    <t>7</t>
  </si>
  <si>
    <t>-491651656</t>
  </si>
  <si>
    <t>jednotka vstupně-výstupní, relé, s izolátorem, 4xIN a 4xOUT</t>
  </si>
  <si>
    <t>59081393</t>
  </si>
  <si>
    <t>-1844895960</t>
  </si>
  <si>
    <t>patice hlásiče standardní</t>
  </si>
  <si>
    <t>59081470</t>
  </si>
  <si>
    <t>-238916039</t>
  </si>
  <si>
    <t>hlásič multisenzorový adresný</t>
  </si>
  <si>
    <t>R59081435</t>
  </si>
  <si>
    <t>-1075630096</t>
  </si>
  <si>
    <t>hlásič multisenzorový adresný s integrovanou sirénou</t>
  </si>
  <si>
    <t>R59081435.01</t>
  </si>
  <si>
    <t>-548178246</t>
  </si>
  <si>
    <t>tablo signalizační a ovládací, LCD</t>
  </si>
  <si>
    <t>59081358</t>
  </si>
  <si>
    <t>1203606708</t>
  </si>
  <si>
    <t>ústředna EPS adresná analogová, max 256 adres, modulární koncepce</t>
  </si>
  <si>
    <t>59081409</t>
  </si>
  <si>
    <t>technologie - dodávka</t>
  </si>
  <si>
    <t>D01</t>
  </si>
  <si>
    <t>-1</t>
  </si>
  <si>
    <t>Náklady soupisu celkem</t>
  </si>
  <si>
    <t>Suť Celkem [t]</t>
  </si>
  <si>
    <t>J. suť [t]</t>
  </si>
  <si>
    <t>Hmotnost celkem [t]</t>
  </si>
  <si>
    <t>J. hmotnost [t]</t>
  </si>
  <si>
    <t>Nh celkem [h]</t>
  </si>
  <si>
    <t>J. Nh [h]</t>
  </si>
  <si>
    <t>Cena celkem [CZK]</t>
  </si>
  <si>
    <t>J.cena [CZK]</t>
  </si>
  <si>
    <t>PČ</t>
  </si>
  <si>
    <t>Objekt:</t>
  </si>
  <si>
    <t>SOUPIS PRACÍ</t>
  </si>
  <si>
    <t>D04 - ostatní</t>
  </si>
  <si>
    <t>D03 - kabeláž, instalační materiál - dodávka a montáž</t>
  </si>
  <si>
    <t>D02 - technologie - montáž</t>
  </si>
  <si>
    <t>D01 - technologie - dodávka</t>
  </si>
  <si>
    <t>Náklady ze soupisu prací</t>
  </si>
  <si>
    <t>Kód dílu - Popis</t>
  </si>
  <si>
    <t>REKAPITULACE ČLENĚNÍ SOUPISU PRACÍ</t>
  </si>
  <si>
    <t>001 - LDP - Lokální detekce požáru</t>
  </si>
  <si>
    <t>KRYCÍ LIST SOUPISU PRACÍ</t>
  </si>
  <si>
    <t>-40299988</t>
  </si>
  <si>
    <t>POZNÁMKA: Hlavní kabelové trasy slaboproudých instalací SK jsou společné pro všechny systémy SK, CCTV, INTERKOM</t>
  </si>
  <si>
    <t>R14050030401</t>
  </si>
  <si>
    <t>69</t>
  </si>
  <si>
    <t>1824541978</t>
  </si>
  <si>
    <t>68</t>
  </si>
  <si>
    <t>1984856481</t>
  </si>
  <si>
    <t>67</t>
  </si>
  <si>
    <t>-1451006902</t>
  </si>
  <si>
    <t>66</t>
  </si>
  <si>
    <t>531133694</t>
  </si>
  <si>
    <t>65</t>
  </si>
  <si>
    <t>-242951080</t>
  </si>
  <si>
    <t>-330947888</t>
  </si>
  <si>
    <t>Montáž krabice zapuštěná plastová čtyřhranná</t>
  </si>
  <si>
    <t>741112003</t>
  </si>
  <si>
    <t>-1206514210</t>
  </si>
  <si>
    <t>krabice do dutých stěn PVC přístrojová obdélníková 250x200mm s víčkem</t>
  </si>
  <si>
    <t>34571473</t>
  </si>
  <si>
    <t>191023491</t>
  </si>
  <si>
    <t>819155133</t>
  </si>
  <si>
    <t>krabice pod omítku PVC odbočná čtvercová 125x125mm s víčkem</t>
  </si>
  <si>
    <t>34571524</t>
  </si>
  <si>
    <t>60</t>
  </si>
  <si>
    <t>-776703538</t>
  </si>
  <si>
    <t>59</t>
  </si>
  <si>
    <t>-905338586</t>
  </si>
  <si>
    <t>58</t>
  </si>
  <si>
    <t>1544464662</t>
  </si>
  <si>
    <t>57</t>
  </si>
  <si>
    <t>-924288899</t>
  </si>
  <si>
    <t>trubka elektroinstalační ohebná z PVC (EN) 2340</t>
  </si>
  <si>
    <t>34571075</t>
  </si>
  <si>
    <t>56</t>
  </si>
  <si>
    <t>-240138001</t>
  </si>
  <si>
    <t>55</t>
  </si>
  <si>
    <t>1839686123</t>
  </si>
  <si>
    <t>trubka elektroinstalační ohebná z PVC (EN) 2325</t>
  </si>
  <si>
    <t>34571073</t>
  </si>
  <si>
    <t>54</t>
  </si>
  <si>
    <t>-948311578</t>
  </si>
  <si>
    <t>53</t>
  </si>
  <si>
    <t>689755571</t>
  </si>
  <si>
    <t>52</t>
  </si>
  <si>
    <t>-1927029588</t>
  </si>
  <si>
    <t>Montáž vodič Cu izolovaný plný a laněný žíla 10-16 mm2 pod omítku (např. CY)</t>
  </si>
  <si>
    <t>741120003</t>
  </si>
  <si>
    <t>51</t>
  </si>
  <si>
    <t>-857760188</t>
  </si>
  <si>
    <t>vodič propojovací flexibilní jádro Cu lanované izolace PVC 450/750V (H07V-K) 1x16mm2</t>
  </si>
  <si>
    <t>34141029</t>
  </si>
  <si>
    <t>50</t>
  </si>
  <si>
    <t>487787027</t>
  </si>
  <si>
    <t>Montáž trubek pro slaboproud plastových tuhých pro vnitřní rozvody pro optická vlákna</t>
  </si>
  <si>
    <t>742110013</t>
  </si>
  <si>
    <t>49</t>
  </si>
  <si>
    <t>-1408422957</t>
  </si>
  <si>
    <t>mikrotrubička HDPE MT 12/10, včetně koncovek a spojek</t>
  </si>
  <si>
    <t>R.sk.3001</t>
  </si>
  <si>
    <t>48</t>
  </si>
  <si>
    <t>-199359970</t>
  </si>
  <si>
    <t>Montáž kabelů sdělovacích pro vnitřní rozvody přes 15 žil</t>
  </si>
  <si>
    <t>742121002</t>
  </si>
  <si>
    <t>47</t>
  </si>
  <si>
    <t>-389568290</t>
  </si>
  <si>
    <t>kabel sdělovací podélně vodotěsný stíněný laminovanou Al folií jádro Cu plné izolace foam-skin PE plášť PE 150V (TCEPKPFLE) 3x4x0,8mm2</t>
  </si>
  <si>
    <t>34126167</t>
  </si>
  <si>
    <t>46</t>
  </si>
  <si>
    <t>983834024</t>
  </si>
  <si>
    <t>Montáž kabel Cu bez ukončení uložený pod omítku plný kulatý 5x1,5 až 2,5 mm2 (např. CYKY)</t>
  </si>
  <si>
    <t>741122031</t>
  </si>
  <si>
    <t>45</t>
  </si>
  <si>
    <t>970089037</t>
  </si>
  <si>
    <t>kabel instalační jádro Cu plné izolace PVC plášť PVC 450/750V (CYKY) 5x1,5mm2</t>
  </si>
  <si>
    <t>34111090</t>
  </si>
  <si>
    <t>44</t>
  </si>
  <si>
    <t>982702652</t>
  </si>
  <si>
    <t>43</t>
  </si>
  <si>
    <t>-1465868746</t>
  </si>
  <si>
    <t>128</t>
  </si>
  <si>
    <t>kabel sdělovací oheň retardující bezhalogenový stíněný laminovanou Al fólií s příložným CuSn drátem bez funkčnosti při požáru reakce na oheň B2cas1d1a1 jádro Cu plné 100V (SHKFH-R) 2x2x0,8mm2</t>
  </si>
  <si>
    <t>34121146</t>
  </si>
  <si>
    <t>42</t>
  </si>
  <si>
    <t>-744853515</t>
  </si>
  <si>
    <t>41</t>
  </si>
  <si>
    <t>-1766790767</t>
  </si>
  <si>
    <t>kabel datový venkovní celkově stíněný Al fólií jádro Cu plné plášť PE (F/UTP) kategorie 6</t>
  </si>
  <si>
    <t>34121267</t>
  </si>
  <si>
    <t>1740678937</t>
  </si>
  <si>
    <t>-921752969</t>
  </si>
  <si>
    <t>kabel datový bezhalogenový třída reakce na oheň B2cas1d1a1 jádro Cu plné (U/UTP) kategorie 6</t>
  </si>
  <si>
    <t>34121268</t>
  </si>
  <si>
    <t>-2039852195</t>
  </si>
  <si>
    <t>Montáž přepěťové ochrany pro slaboproudá zařízení</t>
  </si>
  <si>
    <t>742123001</t>
  </si>
  <si>
    <t>372629844</t>
  </si>
  <si>
    <t>Měření metalického segmentu s vyhotovením protokolu</t>
  </si>
  <si>
    <t>742330101</t>
  </si>
  <si>
    <t>1155793898</t>
  </si>
  <si>
    <t>Montáž kabelů datových FTP, UTP, STP ukončení kabelu konektorem</t>
  </si>
  <si>
    <t>742124005</t>
  </si>
  <si>
    <t>-56627290</t>
  </si>
  <si>
    <t>Popis portů patchpanelu</t>
  </si>
  <si>
    <t>742330052</t>
  </si>
  <si>
    <t>1338811568</t>
  </si>
  <si>
    <t>Popis portu datové zásuvky</t>
  </si>
  <si>
    <t>742330051</t>
  </si>
  <si>
    <t>1877629310</t>
  </si>
  <si>
    <t>Montáž datové zásuvky 1 až 6 pozic</t>
  </si>
  <si>
    <t>742330042</t>
  </si>
  <si>
    <t>1839019182</t>
  </si>
  <si>
    <t>Montáž patch panelu 24 portů</t>
  </si>
  <si>
    <t>742330024</t>
  </si>
  <si>
    <t>-1153079561</t>
  </si>
  <si>
    <t>Montáž vyvazovacího panelu 1U</t>
  </si>
  <si>
    <t>742330023</t>
  </si>
  <si>
    <t>-927917767</t>
  </si>
  <si>
    <t>Montáž jednotky ventilační do stropu či podlahy stojanového rozvaděče</t>
  </si>
  <si>
    <t>742330037</t>
  </si>
  <si>
    <t>1723936857</t>
  </si>
  <si>
    <t>Montáž police do rozvaděče</t>
  </si>
  <si>
    <t>742330021</t>
  </si>
  <si>
    <t>908105628</t>
  </si>
  <si>
    <t>Montáž napájecího panelu do rozvaděče</t>
  </si>
  <si>
    <t>742330022</t>
  </si>
  <si>
    <t>1902909065</t>
  </si>
  <si>
    <t>Montáž rozvaděče stojanového přes 30U</t>
  </si>
  <si>
    <t>742330005</t>
  </si>
  <si>
    <t>2069680850</t>
  </si>
  <si>
    <t>Přepěťová ochrana napájení do 24 V DC s optickou signalizací poruchy</t>
  </si>
  <si>
    <t>R.0032995</t>
  </si>
  <si>
    <t>-899499263</t>
  </si>
  <si>
    <t>Kombinovaná hrubá/jemná přep. ochrana, CAT6 s napájením POE ST1+2+3</t>
  </si>
  <si>
    <t>R.0033001</t>
  </si>
  <si>
    <t>1473259298</t>
  </si>
  <si>
    <t>Lišta DIN TS35 D1.0 XX, holá, děrovaná, délka 1M</t>
  </si>
  <si>
    <t>R1195836</t>
  </si>
  <si>
    <t>2077144718</t>
  </si>
  <si>
    <t>botka ochranná pro konektory RJ45 s výřezem bez krytu zámku</t>
  </si>
  <si>
    <t>37459040</t>
  </si>
  <si>
    <t>-894823755</t>
  </si>
  <si>
    <t>konektor na drát/lanko s vložkou RJ45 UTP Cat6 nestíněný</t>
  </si>
  <si>
    <t>37459020</t>
  </si>
  <si>
    <t>Ostatní</t>
  </si>
  <si>
    <t>D01.04</t>
  </si>
  <si>
    <t>1870920986</t>
  </si>
  <si>
    <t>prvek ukončovací datového rozvodu keystone 1xRJ45 UTP Cat6 samořezný kabelová pojistka</t>
  </si>
  <si>
    <t>37452030</t>
  </si>
  <si>
    <t>787971846</t>
  </si>
  <si>
    <t>zásuvka na DIN lištu pro 1 keystone modul (neosazená)</t>
  </si>
  <si>
    <t>37451148</t>
  </si>
  <si>
    <t>Datové zásuvky do rozvaděče</t>
  </si>
  <si>
    <t>D01.03.3</t>
  </si>
  <si>
    <t>-1080781040</t>
  </si>
  <si>
    <t>2030592119</t>
  </si>
  <si>
    <t>rámeček datové zásuvky pro 2 moduly 22,5x45mm</t>
  </si>
  <si>
    <t>34539100</t>
  </si>
  <si>
    <t>-1836342895</t>
  </si>
  <si>
    <t>krabička datové zásuvky na omítku PVC čtvercová 80x80mm hloubka 42mm</t>
  </si>
  <si>
    <t>37451205</t>
  </si>
  <si>
    <t>Datové zásuvky na povrch</t>
  </si>
  <si>
    <t>D01.03.2</t>
  </si>
  <si>
    <t>1076595004</t>
  </si>
  <si>
    <t>-164049963</t>
  </si>
  <si>
    <t>765525666</t>
  </si>
  <si>
    <t>krabička nástěnná zásuvková pro keystone moduly plast bílá 2 porty (neosazený)</t>
  </si>
  <si>
    <t>37451190</t>
  </si>
  <si>
    <t>Datové zásuvky pod omítku</t>
  </si>
  <si>
    <t>D01.03.1</t>
  </si>
  <si>
    <t>-590560387</t>
  </si>
  <si>
    <t>Patch kabel 5m UTP, CAT6, šedý</t>
  </si>
  <si>
    <t>R0051280</t>
  </si>
  <si>
    <t>1675762389</t>
  </si>
  <si>
    <t>Patch kabel 3m UTP, CAT6, šedý</t>
  </si>
  <si>
    <t>R0051279</t>
  </si>
  <si>
    <t>-796501983</t>
  </si>
  <si>
    <t>Patch kabel 2m UTP, CAT6, šedý</t>
  </si>
  <si>
    <t>R0051278</t>
  </si>
  <si>
    <t>1872347557</t>
  </si>
  <si>
    <t>Patch kabel 1m UTP, CAT6, šedý</t>
  </si>
  <si>
    <t>R0051277</t>
  </si>
  <si>
    <t>1301170354</t>
  </si>
  <si>
    <t>-1488093770</t>
  </si>
  <si>
    <t>patch panel neosazený 1U 24 portů 19" STP</t>
  </si>
  <si>
    <t>37451120</t>
  </si>
  <si>
    <t>Patch panely</t>
  </si>
  <si>
    <t>D01.02</t>
  </si>
  <si>
    <t>1520972524</t>
  </si>
  <si>
    <t>Kartáč pro stojanový rozvaděč, otvor pro kabely 370 x 90mm</t>
  </si>
  <si>
    <t>ADI.0051192.URS</t>
  </si>
  <si>
    <t>299719423</t>
  </si>
  <si>
    <t>police rozvaděče 19" perforovaná 1U/450mm nosnost 40kg</t>
  </si>
  <si>
    <t>35712069</t>
  </si>
  <si>
    <t>-2007669286</t>
  </si>
  <si>
    <t>panel rozvodný 19" 1U 8x zásuvka dle ČSN max 16A bleskojistka kabel 3x1,5mm 2m</t>
  </si>
  <si>
    <t>35712107</t>
  </si>
  <si>
    <t>-497829816</t>
  </si>
  <si>
    <t>panel vyvazovací 5x plastové oko s průchody 1U 19"</t>
  </si>
  <si>
    <t>37451145</t>
  </si>
  <si>
    <t>-622358709</t>
  </si>
  <si>
    <t>jednotka ventilační rozvaděče univerzální se 6 ventilátory do stropu nebo podlahy</t>
  </si>
  <si>
    <t>42914002</t>
  </si>
  <si>
    <t>-1692809050</t>
  </si>
  <si>
    <t>rozvaděč stojanový 19" celoskleněné dveře 45U/800x800mm</t>
  </si>
  <si>
    <t>35712055</t>
  </si>
  <si>
    <t>Datové rozvaděče</t>
  </si>
  <si>
    <t>D01.01</t>
  </si>
  <si>
    <t xml:space="preserve">    D01.04 - Ostatní</t>
  </si>
  <si>
    <t xml:space="preserve">    D01.03.3 - Datové zásuvky do rozvaděče</t>
  </si>
  <si>
    <t xml:space="preserve">    D01.03.2 - Datové zásuvky na povrch</t>
  </si>
  <si>
    <t xml:space="preserve">    D01.03.1 - Datové zásuvky pod omítku</t>
  </si>
  <si>
    <t xml:space="preserve">    D01.02 - Patch panely</t>
  </si>
  <si>
    <t xml:space="preserve">    D01.01 - Datové rozvaděče</t>
  </si>
  <si>
    <t>002 - SK - Strukturovaná kabeláž</t>
  </si>
  <si>
    <t>-837241222</t>
  </si>
  <si>
    <t>postup střechou, průchodka pro anténní svody, vniřtní průměr 75mm, včetně utěsnění izolace strechy</t>
  </si>
  <si>
    <t>R.0002</t>
  </si>
  <si>
    <t>-1984005081</t>
  </si>
  <si>
    <t>1247498708</t>
  </si>
  <si>
    <t>-2073811144</t>
  </si>
  <si>
    <t>1220449147</t>
  </si>
  <si>
    <t>289535676</t>
  </si>
  <si>
    <t>-527112342</t>
  </si>
  <si>
    <t>-1580214094</t>
  </si>
  <si>
    <t>Montáž trubek pro slaboproud plastových tuhých pro vnější rozvody uložených volně na příchytky</t>
  </si>
  <si>
    <t>742110021</t>
  </si>
  <si>
    <t>-44019754</t>
  </si>
  <si>
    <t>trubka ohebná pevnostní, průměr 32mm, UV stabilní, černá</t>
  </si>
  <si>
    <t>1383788</t>
  </si>
  <si>
    <t>-399565201</t>
  </si>
  <si>
    <t>Montáž trubek pro slaboproud plastových ohebných uložených v podlaze</t>
  </si>
  <si>
    <t>742110005</t>
  </si>
  <si>
    <t>619339353</t>
  </si>
  <si>
    <t>Montáž trubek pro slaboproud plastových ohebných uložených volně na příchytky</t>
  </si>
  <si>
    <t>742110003</t>
  </si>
  <si>
    <t>-1321870350</t>
  </si>
  <si>
    <t>455638462</t>
  </si>
  <si>
    <t>2138972342</t>
  </si>
  <si>
    <t>1610990132</t>
  </si>
  <si>
    <t>1889151511</t>
  </si>
  <si>
    <t>1913197819</t>
  </si>
  <si>
    <t>kabel koaxiální stíněný 2xAl/PES a opletením z CuSn drátků 144x0,12mm2, plášť PVC černý UV odolný, jádro CU pr. 1,13mm</t>
  </si>
  <si>
    <t>34121302</t>
  </si>
  <si>
    <t>-1075438924</t>
  </si>
  <si>
    <t>1483190616</t>
  </si>
  <si>
    <t>kabel koaxiální stíněný 2xAl/PES a opletením z CuSn drátků 144x0,12mm2, plášť PVC bílý, jádro CU pr. 1,13mm</t>
  </si>
  <si>
    <t>34121301</t>
  </si>
  <si>
    <t>-2018105889</t>
  </si>
  <si>
    <t>Nastavení zesilovače dle úrovně na zásuvkách</t>
  </si>
  <si>
    <t>742420201</t>
  </si>
  <si>
    <t>1464106877</t>
  </si>
  <si>
    <t>Montáž televizní zásuvky koncové nebo průběžné</t>
  </si>
  <si>
    <t>742420121</t>
  </si>
  <si>
    <t>340323718</t>
  </si>
  <si>
    <t>Montáž rozvodnice STA</t>
  </si>
  <si>
    <t>742420061</t>
  </si>
  <si>
    <t>1926679673</t>
  </si>
  <si>
    <t>Montáž anténního rozbočovače</t>
  </si>
  <si>
    <t>742420051</t>
  </si>
  <si>
    <t>-1991188818</t>
  </si>
  <si>
    <t>Montáž anténního domovního zesilovače</t>
  </si>
  <si>
    <t>742420041</t>
  </si>
  <si>
    <t>868884346</t>
  </si>
  <si>
    <t>Montáž antenního stožáru včetně upevňovacího materiálu</t>
  </si>
  <si>
    <t>742420021</t>
  </si>
  <si>
    <t>1096455742</t>
  </si>
  <si>
    <t>Montáž FM antény</t>
  </si>
  <si>
    <t>742420011</t>
  </si>
  <si>
    <t>1899743277</t>
  </si>
  <si>
    <t>Montáž venkovní televizní antény</t>
  </si>
  <si>
    <t>742420001</t>
  </si>
  <si>
    <t>1304542801</t>
  </si>
  <si>
    <t>Montáž F konektoru</t>
  </si>
  <si>
    <t>742420111</t>
  </si>
  <si>
    <t>-1107101722</t>
  </si>
  <si>
    <t>SAT rozvaděč plechový, perf. mont. deska, 3-b.zámek, 800x800x200</t>
  </si>
  <si>
    <t>RSTA.1013</t>
  </si>
  <si>
    <t>720827236</t>
  </si>
  <si>
    <t>DIN lišta, 30cm</t>
  </si>
  <si>
    <t>RSTA.1012</t>
  </si>
  <si>
    <t>-2121340589</t>
  </si>
  <si>
    <t>svodič přepětí, druhý stupeň, konektory F, 75Ohm</t>
  </si>
  <si>
    <t>RSTA.1011</t>
  </si>
  <si>
    <t>-1637738113</t>
  </si>
  <si>
    <t>svodič přepětí, první stupeň, konektory F, 75Ohm</t>
  </si>
  <si>
    <t>RSTA.1010</t>
  </si>
  <si>
    <t>-959640845</t>
  </si>
  <si>
    <t>12 výstupů, 13.0 dB</t>
  </si>
  <si>
    <t>RSTA.1009</t>
  </si>
  <si>
    <t>34980107</t>
  </si>
  <si>
    <t>isolátor</t>
  </si>
  <si>
    <t>RSTA.1008</t>
  </si>
  <si>
    <t>-470322411</t>
  </si>
  <si>
    <t>F zakončovací</t>
  </si>
  <si>
    <t>RSTA.1007</t>
  </si>
  <si>
    <t>-1588714661</t>
  </si>
  <si>
    <t>F-konektor kompresní pro kabel</t>
  </si>
  <si>
    <t>RSTA.1006</t>
  </si>
  <si>
    <t>471172697</t>
  </si>
  <si>
    <t>kryt zásuvky televizní, rozhlasové</t>
  </si>
  <si>
    <t>RSTA.1005</t>
  </si>
  <si>
    <t>-1812789507</t>
  </si>
  <si>
    <t>koncová zásuvka 1 dB</t>
  </si>
  <si>
    <t>RSTA.1004</t>
  </si>
  <si>
    <t>100351514</t>
  </si>
  <si>
    <t>digitální programovatelný zesilovač</t>
  </si>
  <si>
    <t>RSTA.1003</t>
  </si>
  <si>
    <t>395737685</t>
  </si>
  <si>
    <t>Držák anténní</t>
  </si>
  <si>
    <t>RSTA.1002</t>
  </si>
  <si>
    <t>135968328</t>
  </si>
  <si>
    <t>stožár anténní kov žárový zinek plastová záslepka průměr 48mm délka 3m</t>
  </si>
  <si>
    <t>31686014</t>
  </si>
  <si>
    <t>-1471740819</t>
  </si>
  <si>
    <t>DAB, vertikální polarizace, G=0 dB</t>
  </si>
  <si>
    <t>RSTA.1001</t>
  </si>
  <si>
    <t>1654193651</t>
  </si>
  <si>
    <t>anténa pro příjem rádia 7FM 11,2 dBi analog bez zesilovače bez filtru venkovní hliník plast</t>
  </si>
  <si>
    <t>38454005</t>
  </si>
  <si>
    <t>1140226531</t>
  </si>
  <si>
    <t>anténa pro příjem DVB-T2 17 dBi bez zdroje třmen na uchycení hliník a sklolaminát</t>
  </si>
  <si>
    <t>38454000</t>
  </si>
  <si>
    <t>003 - STA - Společná televizní anténa</t>
  </si>
  <si>
    <t>238551093</t>
  </si>
  <si>
    <t>-1255062525</t>
  </si>
  <si>
    <t>-948588643</t>
  </si>
  <si>
    <t>701930023</t>
  </si>
  <si>
    <t>kabelové trasy jsou součástí části strukturované kabeláže</t>
  </si>
  <si>
    <t>R.0001</t>
  </si>
  <si>
    <t>-1218720124</t>
  </si>
  <si>
    <t>Montáž akumulátoru 12 V</t>
  </si>
  <si>
    <t>742220161</t>
  </si>
  <si>
    <t>-428496423</t>
  </si>
  <si>
    <t>Montáž zálohového napájecího zdroje s dobíječem a akumulátorem</t>
  </si>
  <si>
    <t>742220211</t>
  </si>
  <si>
    <t>1629038543</t>
  </si>
  <si>
    <t>Montáž domácího nástěnného audio/video telefonu</t>
  </si>
  <si>
    <t>742310006</t>
  </si>
  <si>
    <t>459057944</t>
  </si>
  <si>
    <t>Nastavení PC k elektronické kontrole vstupu</t>
  </si>
  <si>
    <t>742240023</t>
  </si>
  <si>
    <t>-1076993937</t>
  </si>
  <si>
    <t>Instalace přístupového softwaru k dodanému HW, multilicence</t>
  </si>
  <si>
    <t>742240022</t>
  </si>
  <si>
    <t>732176241</t>
  </si>
  <si>
    <t>Aktivace bezkontaktní čipové karty k elektronické kontrole vstupu</t>
  </si>
  <si>
    <t>742240003</t>
  </si>
  <si>
    <t>-1189478102</t>
  </si>
  <si>
    <t>Montáž klávesnicové čtečky USB k PC pro načítání karet do programu</t>
  </si>
  <si>
    <t>742240006</t>
  </si>
  <si>
    <t>-789837527</t>
  </si>
  <si>
    <t>Montáž lišty nerezové k elektrickému zámku</t>
  </si>
  <si>
    <t>742320033</t>
  </si>
  <si>
    <t>1604671498</t>
  </si>
  <si>
    <t>Montáž elektromechanického zámku včetně trasy dveřmi a přechodové krabice</t>
  </si>
  <si>
    <t>742320012</t>
  </si>
  <si>
    <t>-1548421666</t>
  </si>
  <si>
    <t>Montáž ovládacího scriptu k elektronické kontrole vstupu</t>
  </si>
  <si>
    <t>742240007</t>
  </si>
  <si>
    <t>2010183399</t>
  </si>
  <si>
    <t>Montáž řídící jednotky pro připojení čteček k elektronické kontrole vstupu</t>
  </si>
  <si>
    <t>742240005</t>
  </si>
  <si>
    <t>1605832321</t>
  </si>
  <si>
    <t>Montáž čtečky bezkontaktních karet</t>
  </si>
  <si>
    <t>742220081</t>
  </si>
  <si>
    <t>870692819</t>
  </si>
  <si>
    <t>Montáž dveřního modulu pro připojení čteček v krytu bez vstupů</t>
  </si>
  <si>
    <t>742220071</t>
  </si>
  <si>
    <t>980588222</t>
  </si>
  <si>
    <t>Montáž elektroinstalační krabice pod tablo domácího telefonu</t>
  </si>
  <si>
    <t>742310004</t>
  </si>
  <si>
    <t>-925055696</t>
  </si>
  <si>
    <t>Montáž klimatického krytu pro komunikační tablo domácího telefonu</t>
  </si>
  <si>
    <t>742310003</t>
  </si>
  <si>
    <t>-212271624</t>
  </si>
  <si>
    <t>708196310</t>
  </si>
  <si>
    <t>Montáž instalační krabice pro komunikační tablo s krytem</t>
  </si>
  <si>
    <t>742320052</t>
  </si>
  <si>
    <t>-1133085838</t>
  </si>
  <si>
    <t>Montáž dveřního komunikačního tabla</t>
  </si>
  <si>
    <t>742320051</t>
  </si>
  <si>
    <t>-2119480499</t>
  </si>
  <si>
    <t>Montáž komunikačního tabla k domácímu telefonu</t>
  </si>
  <si>
    <t>742310002</t>
  </si>
  <si>
    <t>394289391</t>
  </si>
  <si>
    <t>akumulátor VRLA, 12 V, pól 12x12x2, kapacita 17 Ah</t>
  </si>
  <si>
    <t>34621008</t>
  </si>
  <si>
    <t>6920365</t>
  </si>
  <si>
    <t>box se systémovým zdrojem 10A/12V a spínaným zdrojem 150W/15VDC</t>
  </si>
  <si>
    <t>40466003</t>
  </si>
  <si>
    <t>1126498161</t>
  </si>
  <si>
    <t>Bezpečnostní kování, nerez/mat, klika/klika, dělený čtyřhran</t>
  </si>
  <si>
    <t>R.0035046</t>
  </si>
  <si>
    <t>441019920</t>
  </si>
  <si>
    <t>Dělený čtyřhran s přechodem z 9mm na 8mm</t>
  </si>
  <si>
    <t>R.0035081</t>
  </si>
  <si>
    <t>-1102918044</t>
  </si>
  <si>
    <t>Kabelová zadlabavací průchodka (260x18x16mm)</t>
  </si>
  <si>
    <t>R.0035062</t>
  </si>
  <si>
    <t>-346571877</t>
  </si>
  <si>
    <t>10m propojovací kabel s konektorem pro el. zámky</t>
  </si>
  <si>
    <t>R.0035060</t>
  </si>
  <si>
    <t>1275632952</t>
  </si>
  <si>
    <t>Elektromechanický hluboký samozamykací panikový zámek</t>
  </si>
  <si>
    <t>R.0035029</t>
  </si>
  <si>
    <t>-414868392</t>
  </si>
  <si>
    <t>zámek elektromotorický samozamykací panikový dvoubodový hluboký</t>
  </si>
  <si>
    <t>54978009</t>
  </si>
  <si>
    <t>-980788133</t>
  </si>
  <si>
    <t>server systému ACS/EKV, včetně licence pro systém elektronické kontroly vstupu, 100 zařízení/1000 uživatelů</t>
  </si>
  <si>
    <t>R91379032</t>
  </si>
  <si>
    <t>-362408710</t>
  </si>
  <si>
    <t>externí Bluetooth čtečka (USB rozhraní)</t>
  </si>
  <si>
    <t>R9137422E</t>
  </si>
  <si>
    <t>743487686</t>
  </si>
  <si>
    <t>externí RFID čtečka 13.56MHz + 125kHz (USB rozhraní)</t>
  </si>
  <si>
    <t>R9137421E</t>
  </si>
  <si>
    <t>-1667285683</t>
  </si>
  <si>
    <t>RFID Klíčenka Mifare 13.56MHz</t>
  </si>
  <si>
    <t>R9134174</t>
  </si>
  <si>
    <t>1713937716</t>
  </si>
  <si>
    <t>RFID Čipová karta Mifare 13.56MHz</t>
  </si>
  <si>
    <t>R9134173</t>
  </si>
  <si>
    <t>příslušenství systému elektronické kontroly vstupu</t>
  </si>
  <si>
    <t>D3</t>
  </si>
  <si>
    <t>1181228366</t>
  </si>
  <si>
    <t>IP telefon, 5.0" dotykový TFT LCD, Wifi, PoE, sluchátko i handsfree funkce</t>
  </si>
  <si>
    <t>R38226899.07</t>
  </si>
  <si>
    <t>1321954033</t>
  </si>
  <si>
    <t>IP telefon, 7" dotykový displej 1024 x 600 bodů, PoE, včetně instalační krabice rpo instalaci pod omítku</t>
  </si>
  <si>
    <t>R38226899.02</t>
  </si>
  <si>
    <t>domácí telefony - odpovídací jednotky</t>
  </si>
  <si>
    <t>D2</t>
  </si>
  <si>
    <t>-483331154</t>
  </si>
  <si>
    <t>kovový sloupek pro instalaci interkomu, výška 120cm</t>
  </si>
  <si>
    <t>R38226899.05</t>
  </si>
  <si>
    <t>-777503806</t>
  </si>
  <si>
    <t>IP čtečka Bluetooth&amp;RFID, úzká, se čtečkou (125kHz, 13.56 MHz, NFC)</t>
  </si>
  <si>
    <t>R0078771</t>
  </si>
  <si>
    <t>1988651369</t>
  </si>
  <si>
    <t xml:space="preserve"> set 1x I/O modul, 1x tamper a 1x relé</t>
  </si>
  <si>
    <t>R9155198</t>
  </si>
  <si>
    <t>-1779300510</t>
  </si>
  <si>
    <t>audio jednotka s kamerou, povrchová instalace</t>
  </si>
  <si>
    <t>R0034645</t>
  </si>
  <si>
    <t>-1439942472</t>
  </si>
  <si>
    <t>krabice pro instalaci do zdi, 3 moduly</t>
  </si>
  <si>
    <t>R38226899.04</t>
  </si>
  <si>
    <t>-86737364</t>
  </si>
  <si>
    <t>rám pro instalaci do zdi, 3 moduly - černý</t>
  </si>
  <si>
    <t>R38226899.03</t>
  </si>
  <si>
    <t>1609377866</t>
  </si>
  <si>
    <t>montážní podložka pro 3 moduly</t>
  </si>
  <si>
    <t>R0078891</t>
  </si>
  <si>
    <t>-1477527152</t>
  </si>
  <si>
    <t>rám pro instalaci na povrch, 3 moduly</t>
  </si>
  <si>
    <t>R0078884</t>
  </si>
  <si>
    <t>23030078</t>
  </si>
  <si>
    <t>dotyková klávesnice &amp; Bluetooth &amp; RFID reader 125kHz, 13.56MHz, NFC/HCE</t>
  </si>
  <si>
    <t>R0078879</t>
  </si>
  <si>
    <t>-1183289803</t>
  </si>
  <si>
    <t>modul 5 tlačítek</t>
  </si>
  <si>
    <t>R0078871</t>
  </si>
  <si>
    <t>80864887</t>
  </si>
  <si>
    <t>IP interkom - dveřní komunikátor, základní jednotka 1 tl., s kamerou, PoE, SIP 2.0, průhledné tlačítko, čtení QR kódů, Infračervené přisvícení, LAN, NC/NO kontakty, Provozní teplota - 40°C až 60°C, Provozní relativní vlhkost: 10% až 95%, IP 54</t>
  </si>
  <si>
    <t>R38226899.01</t>
  </si>
  <si>
    <t>interkom a čtečka</t>
  </si>
  <si>
    <t>D1</t>
  </si>
  <si>
    <t>D03 - ostatní</t>
  </si>
  <si>
    <t xml:space="preserve">    D3 - příslušenství systému elektronické kontroly vstupu</t>
  </si>
  <si>
    <t xml:space="preserve">    D2 - domácí telefony - odpovídací jednotky</t>
  </si>
  <si>
    <t xml:space="preserve">    D1 - interkom a čtečka</t>
  </si>
  <si>
    <t>004 - ACS, INT, TÚ - interkom, systém elektronické kontroly vstupu, telefonní ústředna</t>
  </si>
  <si>
    <t>642006634</t>
  </si>
  <si>
    <t>558556692</t>
  </si>
  <si>
    <t>1791315729</t>
  </si>
  <si>
    <t>832858895</t>
  </si>
  <si>
    <t>-2106009122</t>
  </si>
  <si>
    <t>-1465479619</t>
  </si>
  <si>
    <t>-1656765113</t>
  </si>
  <si>
    <t>1889065715</t>
  </si>
  <si>
    <t>1141054464</t>
  </si>
  <si>
    <t>-537907863</t>
  </si>
  <si>
    <t>7172697</t>
  </si>
  <si>
    <t>-1666902498</t>
  </si>
  <si>
    <t>-538962214</t>
  </si>
  <si>
    <t>trubka elektroinstalační ohebná z PVC (EN) 2332</t>
  </si>
  <si>
    <t>34571074</t>
  </si>
  <si>
    <t>-1178943149</t>
  </si>
  <si>
    <t>-362333121</t>
  </si>
  <si>
    <t>603014065</t>
  </si>
  <si>
    <t>779617401</t>
  </si>
  <si>
    <t>kabel sdělovací oheň retardující bezhalogenový stíněný laminovanou Al fólií s příložným CuSn drátem bez funkčnosti při požáru reakce na oheň B2cas1d1a1 jádro Cu plné 100V (SHKFH-R) 3x2x0,8mm2</t>
  </si>
  <si>
    <t>34121148</t>
  </si>
  <si>
    <t>1116583698</t>
  </si>
  <si>
    <t>86564141</t>
  </si>
  <si>
    <t>-578507255</t>
  </si>
  <si>
    <t>-1728174159</t>
  </si>
  <si>
    <t>kabel silový oheň retardující bezhalogenový bez funkční schopnosti při požáru třída reakce na oheň B2cas1d1a1 jádro Cu 0,6/1kV (1-CXKH-R B2) 2x1,5mm2</t>
  </si>
  <si>
    <t>34111116</t>
  </si>
  <si>
    <t>1369163350</t>
  </si>
  <si>
    <t>-495702187</t>
  </si>
  <si>
    <t>kabel datový bezhalogenový celkově stíněný Al fólií třída reakce na oheň B2cas1d1a1 jádro Cu plné (F/UTP) kategorie 5e</t>
  </si>
  <si>
    <t>34121270</t>
  </si>
  <si>
    <t>522709931</t>
  </si>
  <si>
    <t>Montáž svítidla</t>
  </si>
  <si>
    <t>742360201</t>
  </si>
  <si>
    <t>-1026837535</t>
  </si>
  <si>
    <t>Montáž tlačítka rušícího</t>
  </si>
  <si>
    <t>742360152</t>
  </si>
  <si>
    <t>1168358232</t>
  </si>
  <si>
    <t>Montáž táhla nouzového volání s tlačítkem</t>
  </si>
  <si>
    <t>742360162</t>
  </si>
  <si>
    <t>532301057</t>
  </si>
  <si>
    <t>Výchozí revize systému PZTS</t>
  </si>
  <si>
    <t>742220511</t>
  </si>
  <si>
    <t>171767409</t>
  </si>
  <si>
    <t>Oživení systému na jeden detektor PZTS</t>
  </si>
  <si>
    <t>742220411</t>
  </si>
  <si>
    <t>-1191270867</t>
  </si>
  <si>
    <t>Programování systému na jeden detektor PZTS</t>
  </si>
  <si>
    <t>742220402</t>
  </si>
  <si>
    <t>832057557</t>
  </si>
  <si>
    <t>Programování základních parametrů ústředny PZTS</t>
  </si>
  <si>
    <t>742220401</t>
  </si>
  <si>
    <t>-1664221046</t>
  </si>
  <si>
    <t>Montáž zálohové sirény s majákem a s akumulátorem 1,2 Ah</t>
  </si>
  <si>
    <t>742220256</t>
  </si>
  <si>
    <t>1116799925</t>
  </si>
  <si>
    <t>Montáž magnetického kontaktu závrtného čtyřdrátového</t>
  </si>
  <si>
    <t>742220236</t>
  </si>
  <si>
    <t>714340474</t>
  </si>
  <si>
    <t>Montáž detektoru na stěnu nebo na strop</t>
  </si>
  <si>
    <t>742220232</t>
  </si>
  <si>
    <t>-870033032</t>
  </si>
  <si>
    <t>Montáž převodníku RS485/Ethernet</t>
  </si>
  <si>
    <t>742220201</t>
  </si>
  <si>
    <t>-1014956822</t>
  </si>
  <si>
    <t>-1796776932</t>
  </si>
  <si>
    <t>-1376952739</t>
  </si>
  <si>
    <t>Montáž ovládací klávesnice pro dodanou ústřednu</t>
  </si>
  <si>
    <t>742220141</t>
  </si>
  <si>
    <t>-785692346</t>
  </si>
  <si>
    <t>Montáž krabice propojovací pro magnetický kontakt</t>
  </si>
  <si>
    <t>742220053</t>
  </si>
  <si>
    <t>1276166585</t>
  </si>
  <si>
    <t>Montáž koncentrátoru nebo expanderu v krytu do 8 vstupů</t>
  </si>
  <si>
    <t>742220031</t>
  </si>
  <si>
    <t>-955390673</t>
  </si>
  <si>
    <t>Montáž ústředny PZTS se zdrojem a komunikátorem 1 linka</t>
  </si>
  <si>
    <t>742220004</t>
  </si>
  <si>
    <t>807839710</t>
  </si>
  <si>
    <t>signální lampa LED nouzové signalizace</t>
  </si>
  <si>
    <t>R.pzts.0004</t>
  </si>
  <si>
    <t>-62004467</t>
  </si>
  <si>
    <t>vybavovací tlačítko nouzové signalizace</t>
  </si>
  <si>
    <t>R.pzts.0003</t>
  </si>
  <si>
    <t>-126875074</t>
  </si>
  <si>
    <t>volací tahové tlačítko nouzové signalizace</t>
  </si>
  <si>
    <t>R.pzts.0002</t>
  </si>
  <si>
    <t>352860181</t>
  </si>
  <si>
    <t>detektor zaplavení, včetně sondy</t>
  </si>
  <si>
    <t>R40461032.01</t>
  </si>
  <si>
    <t>-2070485094</t>
  </si>
  <si>
    <t>siréna venkovní plastová zálohovaná, s majákem a akumulátorem, 110 dB/1m, záblesk červený</t>
  </si>
  <si>
    <t>40464020</t>
  </si>
  <si>
    <t>-371666967</t>
  </si>
  <si>
    <t>krabice plastová, propojovací</t>
  </si>
  <si>
    <t>40466067</t>
  </si>
  <si>
    <t>1018001488</t>
  </si>
  <si>
    <t>kontakt magnetický, zápustný s přírubami</t>
  </si>
  <si>
    <t>40461041</t>
  </si>
  <si>
    <t>116481715</t>
  </si>
  <si>
    <t>detektor pohybu, záclonová charakteristika, dosah 6m</t>
  </si>
  <si>
    <t>40461026</t>
  </si>
  <si>
    <t>-1293441731</t>
  </si>
  <si>
    <t>klávesnice ústředny PZTS, grafická</t>
  </si>
  <si>
    <t>40467027</t>
  </si>
  <si>
    <t>323131270</t>
  </si>
  <si>
    <t>koncentrátor v kovovém krytu</t>
  </si>
  <si>
    <t>40466019</t>
  </si>
  <si>
    <t>-1177329888</t>
  </si>
  <si>
    <t>modul systémový GSM, kovový kryt</t>
  </si>
  <si>
    <t>40466009</t>
  </si>
  <si>
    <t>1212101316</t>
  </si>
  <si>
    <t>komunikátor TCP/IP</t>
  </si>
  <si>
    <t>40466007</t>
  </si>
  <si>
    <t>49357674</t>
  </si>
  <si>
    <t>432045974</t>
  </si>
  <si>
    <t>ústředna PZTS v krytu bez klávesnice, s komunikátorem a zdrojem, 264 zón, 32 podsystémů</t>
  </si>
  <si>
    <t>40462007</t>
  </si>
  <si>
    <t>005 - PZTS - Poplachový zabezpečovací a tísňový systém</t>
  </si>
  <si>
    <t>-1409340816</t>
  </si>
  <si>
    <t>-2073303648</t>
  </si>
  <si>
    <t>1779902900</t>
  </si>
  <si>
    <t>-466357698</t>
  </si>
  <si>
    <t>kabelové trasy pro CCTV jsou součástí části strukturované kabeláže</t>
  </si>
  <si>
    <t>R.CCTV.3001</t>
  </si>
  <si>
    <t>-954374243</t>
  </si>
  <si>
    <t>Montáž zařízení do rozvaděče (switch, UPS, DVR, server) bez nastavení</t>
  </si>
  <si>
    <t>742330011</t>
  </si>
  <si>
    <t>-847154358</t>
  </si>
  <si>
    <t>Nastavení záběru podle přání uživatele</t>
  </si>
  <si>
    <t>742230103</t>
  </si>
  <si>
    <t>1095972829</t>
  </si>
  <si>
    <t>Instalace a nastavení SW pro sledování kamer</t>
  </si>
  <si>
    <t>742230102</t>
  </si>
  <si>
    <t>-251053558</t>
  </si>
  <si>
    <t>Licence k připojení jedné kamery k SW</t>
  </si>
  <si>
    <t>742230101</t>
  </si>
  <si>
    <t>1770963230</t>
  </si>
  <si>
    <t>Montáž samolepky "Střeženo kamerovým systémem"</t>
  </si>
  <si>
    <t>742230009</t>
  </si>
  <si>
    <t>-1804232888</t>
  </si>
  <si>
    <t>Montáž DVR nebo NAS, nahrávacího zařízení pro kamery</t>
  </si>
  <si>
    <t>742230001</t>
  </si>
  <si>
    <t>1159431244</t>
  </si>
  <si>
    <t>Montáž venkovní kamery</t>
  </si>
  <si>
    <t>742230003</t>
  </si>
  <si>
    <t>1687072428</t>
  </si>
  <si>
    <t>monitor LCD LED 19" 16:9 VGA HDMI 230V</t>
  </si>
  <si>
    <t>40342001</t>
  </si>
  <si>
    <t>171946325</t>
  </si>
  <si>
    <t>monitor LCD LED 27" 16:9 Ultra HD 4K HDMI DP reproduktor 230V</t>
  </si>
  <si>
    <t>40342005</t>
  </si>
  <si>
    <t>2057982199</t>
  </si>
  <si>
    <t>Pracovní stanice pro sledování CCTV, minimální konfigurace: Intel Core i7 RAM 16GB, SSD 512GB, 3x digitální výstup pro monitor, klávesnice, myš, včetně operačního systému a všech potřebných potřebných licencí na 5 let</t>
  </si>
  <si>
    <t>Pol194</t>
  </si>
  <si>
    <t>331201597</t>
  </si>
  <si>
    <t>UPS on-line dvojitá konverze 1/1 fáze 3kVA/2,7kW 8x IEC zásuvky montáž do racku 2U</t>
  </si>
  <si>
    <t>34641108</t>
  </si>
  <si>
    <t>1375244466</t>
  </si>
  <si>
    <t>HDD k rekordérům kamerových systémů 10TB</t>
  </si>
  <si>
    <t>40332007</t>
  </si>
  <si>
    <t>-1363335718</t>
  </si>
  <si>
    <t>videorekordér síťový (NVR) pro záznam 8 IP kamer bez HDD maximální rozlišení záznamu 12MP HDMI 4K Audio 8x PoE</t>
  </si>
  <si>
    <t>38471005</t>
  </si>
  <si>
    <t>-277196923</t>
  </si>
  <si>
    <t>kamera venkovní IP bullet maximální rozlišení záznamu 5MP přísvit IR 40m WDR 120dB VCA IP67</t>
  </si>
  <si>
    <t>38475056</t>
  </si>
  <si>
    <t>006 - CCTV – kamerový systém</t>
  </si>
  <si>
    <t>1285372595</t>
  </si>
  <si>
    <t>Nastavení a konfigurace přenosové a datové sítě, např. firewall, switchů, routerů, modemů</t>
  </si>
  <si>
    <t>R7598035206</t>
  </si>
  <si>
    <t>-322033088</t>
  </si>
  <si>
    <t>Montáž routeru (směrovače), switche (přepínače) a huby (rozbočovače) instalace a konfigurace Wi-Fi kontroleru</t>
  </si>
  <si>
    <t>R7595605200</t>
  </si>
  <si>
    <t>-715218270</t>
  </si>
  <si>
    <t>Montáž routeru (směrovače), switche (přepínače) a huby (rozbočovače) instalace a konfigurace Wi-Fi AP</t>
  </si>
  <si>
    <t>R7595605195</t>
  </si>
  <si>
    <t>-2000600997</t>
  </si>
  <si>
    <t>Montáž routeru (směrovače), switche (přepínače) a huby (rozbočovače) instalace a konfigurace routeru upevněného expertní</t>
  </si>
  <si>
    <t>R7595605170</t>
  </si>
  <si>
    <t>411394119</t>
  </si>
  <si>
    <t>Montáž modulu SFP</t>
  </si>
  <si>
    <t>r7595605140</t>
  </si>
  <si>
    <t>-1257732403</t>
  </si>
  <si>
    <t>742330012</t>
  </si>
  <si>
    <t>aktivní prvky počítačové sítě, UPS - montáž</t>
  </si>
  <si>
    <t>819171323</t>
  </si>
  <si>
    <t>UPS on-line dvojitá konverze 1/1 fáze 1,5kVA/1,35kW 6x IEC zásuvky montáž do racku 2U</t>
  </si>
  <si>
    <t>34641106</t>
  </si>
  <si>
    <t>1756360593</t>
  </si>
  <si>
    <t>Access point, 802.11a/b/g/n/ac/ax/be, 2,4/5/6GHz, PoE</t>
  </si>
  <si>
    <t>R.AKT.1008</t>
  </si>
  <si>
    <t>1313670021</t>
  </si>
  <si>
    <t>Switch, 48x Gbit LAN, 4x SFP+ port</t>
  </si>
  <si>
    <t>R.AKT.1007</t>
  </si>
  <si>
    <t>-965733442</t>
  </si>
  <si>
    <t>Switch, 48x Gbit LAN, 4x SFP+ port, 600W, PoE++, 802.3at/bt</t>
  </si>
  <si>
    <t>R.AKT.1006</t>
  </si>
  <si>
    <t>1099940104</t>
  </si>
  <si>
    <t>Kabel, napájecí, černý, 1,5m</t>
  </si>
  <si>
    <t>R.AKT.1005</t>
  </si>
  <si>
    <t>-1035451055</t>
  </si>
  <si>
    <t>Záložní zdroj, redundantní, 950W</t>
  </si>
  <si>
    <t>R.AKT.1004</t>
  </si>
  <si>
    <t>-1939093988</t>
  </si>
  <si>
    <t>Optický modul, SFP+, single-mode, 10Gbit, sada 2 kusů</t>
  </si>
  <si>
    <t>R.AKT.1003</t>
  </si>
  <si>
    <t>-26623726</t>
  </si>
  <si>
    <t>Router, bezpečnostní brána, switch, 8x GbE LAN, 1x GbE WAN, 2x SFP+, IDS/IPS, DPI, propustnost minimálně 3,5Gbps</t>
  </si>
  <si>
    <t>R.AKT.1001</t>
  </si>
  <si>
    <t>aktivní prvky počítačové sítě, UPS - dodávka</t>
  </si>
  <si>
    <t>D02 - aktivní prvky počítačové sítě, UPS - montáž</t>
  </si>
  <si>
    <t>D01 - aktivní prvky počítačové sítě, UPS - dodávka</t>
  </si>
  <si>
    <t>007 - AKT - Aktivní prvky počítačové sítě</t>
  </si>
  <si>
    <t>973816421</t>
  </si>
  <si>
    <t>1024</t>
  </si>
  <si>
    <t>vytyčení s udáním hloubky uložení</t>
  </si>
  <si>
    <t>R.ost.0002</t>
  </si>
  <si>
    <t>969030787</t>
  </si>
  <si>
    <t>dílenská projektová dokumentace, včetně vypracování vytyčovacích bodů</t>
  </si>
  <si>
    <t>R.ost.0001</t>
  </si>
  <si>
    <t>-1157513469</t>
  </si>
  <si>
    <t>Geodetické práce</t>
  </si>
  <si>
    <t>012002000</t>
  </si>
  <si>
    <t>-1879052071</t>
  </si>
  <si>
    <t>Zásyp jam při elektromontážích ručně se zhutněním z hornin třídy II skupiny 5</t>
  </si>
  <si>
    <t>460391125</t>
  </si>
  <si>
    <t>998125348</t>
  </si>
  <si>
    <t>Odkop zeminy při elektromontážích ručně v hornině tř II skupiny 5</t>
  </si>
  <si>
    <t>460091114</t>
  </si>
  <si>
    <t>421629288</t>
  </si>
  <si>
    <t>Zásyp kabelových rýh ručně se zhutněním š 50 cm hl 90 cm z horniny tř II skupiny 5</t>
  </si>
  <si>
    <t>460431294</t>
  </si>
  <si>
    <t>1125784997</t>
  </si>
  <si>
    <t>Kabelové lože z písku pro kabely nn kryté plastovou fólií š lože přes 25 do 50 cm</t>
  </si>
  <si>
    <t>460661512</t>
  </si>
  <si>
    <t>588548751</t>
  </si>
  <si>
    <t>Výstražná fólie pro krytí kabelů šířky přes 25 do 34 cm</t>
  </si>
  <si>
    <t>460671113</t>
  </si>
  <si>
    <t>191130447</t>
  </si>
  <si>
    <t>Zatažení ochranné trubky HDPE do chráničky 110 mm</t>
  </si>
  <si>
    <t>R7593505102</t>
  </si>
  <si>
    <t>1013685632</t>
  </si>
  <si>
    <t>Montáž trubek ochranných plastových uložených volně do rýhy tuhých D přes 133 do 172 mm</t>
  </si>
  <si>
    <t>460791116</t>
  </si>
  <si>
    <t>-1047760243</t>
  </si>
  <si>
    <t>trubka elektroinstalační ohebná dvouplášťová korugovaná (chránička) D 136/160mm, HDPE+LDPE</t>
  </si>
  <si>
    <t>34571358</t>
  </si>
  <si>
    <t>1946035466</t>
  </si>
  <si>
    <t>Montáž trubek ochranných plastových uložených volně do rýhy tuhých D přes 90 do 110 mm</t>
  </si>
  <si>
    <t>460791114</t>
  </si>
  <si>
    <t>-546466462</t>
  </si>
  <si>
    <t>trubka elektroinstalační ohebná dvouplášťová korugovaná (chránička) D 94/110mm, HDPE+LDPE</t>
  </si>
  <si>
    <t>34571355</t>
  </si>
  <si>
    <t>areálové trasy - dodávka a montáž</t>
  </si>
  <si>
    <t>-1523196817</t>
  </si>
  <si>
    <t>Vyvazování kabeláže ve žlabech pro slaboproud</t>
  </si>
  <si>
    <t>742190003</t>
  </si>
  <si>
    <t>195953202</t>
  </si>
  <si>
    <t>Montáž spony pro uchycení kabelů pro slaboproud</t>
  </si>
  <si>
    <t>742110161</t>
  </si>
  <si>
    <t>1128544289</t>
  </si>
  <si>
    <t>spona pro uchycení kabelů 32-43mm</t>
  </si>
  <si>
    <t>r1003563</t>
  </si>
  <si>
    <t>1719252899</t>
  </si>
  <si>
    <t>Montáž rošt a lávka atypická zesílená se zhotovením</t>
  </si>
  <si>
    <t>741910341</t>
  </si>
  <si>
    <t>205718351</t>
  </si>
  <si>
    <t>Montáž rošt a lávka typová se stojinou,výložníky a odbočkami pozinkovaná - stoupačka</t>
  </si>
  <si>
    <t>741910303</t>
  </si>
  <si>
    <t>-857758313</t>
  </si>
  <si>
    <t>stoupací žebřík, rozměr 300x110mm, včetně montážního materiálu, závitové tyče, tvarovek, hmoždinek a spojovacího materiálu</t>
  </si>
  <si>
    <t>R.trasy.0004</t>
  </si>
  <si>
    <t>126456161</t>
  </si>
  <si>
    <t>Montáž žlab kovový šířky do 250 mm bez víka</t>
  </si>
  <si>
    <t>741910414</t>
  </si>
  <si>
    <t>556526783</t>
  </si>
  <si>
    <t>Kabelový žlab plný, rozměr 150x60mm, včetně montážního materiálu, závitové tyče, tvarovek, hmoždinek a spojovacího materiálu</t>
  </si>
  <si>
    <t>R.trasy.0001</t>
  </si>
  <si>
    <t>hlavní kabelové trasy - dodávka a montáž</t>
  </si>
  <si>
    <t>D02 - areálové trasy - dodávka a montáž</t>
  </si>
  <si>
    <t>D01 - hlavní kabelové trasy - dodávka a montáž</t>
  </si>
  <si>
    <t>008 - hlavní kabelové trasy</t>
  </si>
  <si>
    <t>375807804</t>
  </si>
  <si>
    <t>HZS</t>
  </si>
  <si>
    <t>Náklady na zkušební provoz</t>
  </si>
  <si>
    <t>092103001</t>
  </si>
  <si>
    <t>-2098047469</t>
  </si>
  <si>
    <t>Dokumentace skutečného provedení stavby</t>
  </si>
  <si>
    <t>013254000</t>
  </si>
  <si>
    <t>-171747484</t>
  </si>
  <si>
    <t>Ostatní dokumentace</t>
  </si>
  <si>
    <t>013294000</t>
  </si>
  <si>
    <t>koordinace, projektová dokumentace</t>
  </si>
  <si>
    <t>-238648236</t>
  </si>
  <si>
    <t>disk protipožární kabelový samolepící</t>
  </si>
  <si>
    <t>44983222</t>
  </si>
  <si>
    <t>364336796</t>
  </si>
  <si>
    <t>zátka protipožární kabelová pro max. průměr otvoru 202mm</t>
  </si>
  <si>
    <t>59081029</t>
  </si>
  <si>
    <t>1707427487</t>
  </si>
  <si>
    <t>zátka protipožární kabelová pro max. průměr otvoru 158mm</t>
  </si>
  <si>
    <t>59081028</t>
  </si>
  <si>
    <t>1515906768</t>
  </si>
  <si>
    <t>zátka protipožární kabelová pro max. průměr otvoru 132mm</t>
  </si>
  <si>
    <t>59081027</t>
  </si>
  <si>
    <t>1673928776</t>
  </si>
  <si>
    <t>zátka protipožární kabelová pro max. průměr otvoru 107mm</t>
  </si>
  <si>
    <t>59081026</t>
  </si>
  <si>
    <t>410703820</t>
  </si>
  <si>
    <t>Montáž se zhotovením konstrukce pro upevnění přístrojů přes 10 do 50 kg</t>
  </si>
  <si>
    <t>741910513</t>
  </si>
  <si>
    <t>-1615185180</t>
  </si>
  <si>
    <t>Montáž se zhotovením konstrukce pro upevnění přístrojů přes 5 do 10 kg</t>
  </si>
  <si>
    <t>741910512</t>
  </si>
  <si>
    <t>906952342</t>
  </si>
  <si>
    <t>Montáž se zhotovením konstrukce pro upevnění přístrojů do 5 kg</t>
  </si>
  <si>
    <t>741910511</t>
  </si>
  <si>
    <t>-2064865747</t>
  </si>
  <si>
    <t>Frézování drážek pro vodiče v podlahách z betonu do 5x5 cm</t>
  </si>
  <si>
    <t>468113112</t>
  </si>
  <si>
    <t>1664694671</t>
  </si>
  <si>
    <t>Frézování drážek pro vodiče ve stropech z cihel včetně omítky do 3x3 cm</t>
  </si>
  <si>
    <t>468112121</t>
  </si>
  <si>
    <t>-2117609992</t>
  </si>
  <si>
    <t>Frézování drážek pro vodiče ve stěnách z cihel včetně omítky do 5x5 cm</t>
  </si>
  <si>
    <t>468111122</t>
  </si>
  <si>
    <t>46833352</t>
  </si>
  <si>
    <t>Frézování drážek pro vodiče ve stěnách z cihel včetně omítky do 3x3 cm</t>
  </si>
  <si>
    <t>468111121</t>
  </si>
  <si>
    <t>D02 - koordinace, projektová dokumentace</t>
  </si>
  <si>
    <t>D01 - ostatní</t>
  </si>
  <si>
    <t>009 - ostatní</t>
  </si>
  <si>
    <t>Cena celkem vč.DPH</t>
  </si>
  <si>
    <t>DPH 21%</t>
  </si>
  <si>
    <t>P</t>
  </si>
  <si>
    <t>06VRN</t>
  </si>
  <si>
    <t>Mimostaveništní doprava</t>
  </si>
  <si>
    <t>065002VRN</t>
  </si>
  <si>
    <t>Územní vlivy</t>
  </si>
  <si>
    <t>01VRN</t>
  </si>
  <si>
    <t>012002VRN</t>
  </si>
  <si>
    <t>Průzkumy, geodetické a projektové práce</t>
  </si>
  <si>
    <t>VORN - Vedlejší a ostatní rozpočtové náklady</t>
  </si>
  <si>
    <t>S</t>
  </si>
  <si>
    <t>Poplatek za skládku suti</t>
  </si>
  <si>
    <t>979990108R00</t>
  </si>
  <si>
    <t>Příplatek za dopravu suti po suchu za další 1 km</t>
  </si>
  <si>
    <t>979082219R00</t>
  </si>
  <si>
    <t>Vodorovná doprava suti po suchu do 1 km</t>
  </si>
  <si>
    <t>979082213R00</t>
  </si>
  <si>
    <t>Přesuny sutí</t>
  </si>
  <si>
    <t>M65</t>
  </si>
  <si>
    <t>Demontáž sadového osvětlovacího stožáru - ocelový</t>
  </si>
  <si>
    <t>650106221R00</t>
  </si>
  <si>
    <t>Demontáž svítidla veřejného osvětlení na výložník</t>
  </si>
  <si>
    <t>650106121R00</t>
  </si>
  <si>
    <t>Demontáž elektrovýzbroje stožáru pro 1 okruh</t>
  </si>
  <si>
    <t>650106461R00</t>
  </si>
  <si>
    <t>Elektroinstalace</t>
  </si>
  <si>
    <t>M46</t>
  </si>
  <si>
    <t>Rozbourání betonového základu</t>
  </si>
  <si>
    <t>460080101R00</t>
  </si>
  <si>
    <t>Příplatek k přesunu hmot za každých dalších 1000 m</t>
  </si>
  <si>
    <t>979084119R00</t>
  </si>
  <si>
    <t>Vodorovná doprava hmot po suchu do 1000 m</t>
  </si>
  <si>
    <t>979084113R00</t>
  </si>
  <si>
    <t>Zához rýhy 35/80 cm, hornina třídy 4</t>
  </si>
  <si>
    <t>460560164R00</t>
  </si>
  <si>
    <t>Fólie výstražná šířka 34 cm červená</t>
  </si>
  <si>
    <t>673909992034</t>
  </si>
  <si>
    <t>Zakrytí kabelu výstražnou folií PVC, šířka 33 cm</t>
  </si>
  <si>
    <t>460490012R00</t>
  </si>
  <si>
    <t>Výkop kabelové rýhy 35/80 cm  hor.4 - ručně</t>
  </si>
  <si>
    <t>460200164R00</t>
  </si>
  <si>
    <t>Štěrkopísek frakce 4-8 C</t>
  </si>
  <si>
    <t>58337320</t>
  </si>
  <si>
    <t>Beton C 12/15</t>
  </si>
  <si>
    <t>58922205</t>
  </si>
  <si>
    <t>Trouba betonová přímá TBP Q 300/1000/36 mm</t>
  </si>
  <si>
    <t>59221628</t>
  </si>
  <si>
    <t>Pouzdrový základ 300x1500 mm v ose trasy kab.</t>
  </si>
  <si>
    <t>460100023R00</t>
  </si>
  <si>
    <t>Jáma do 2 m3 pro stožár veř.osvětlení, hor.4</t>
  </si>
  <si>
    <t>460050704R00</t>
  </si>
  <si>
    <t>Zemní práce při montážích</t>
  </si>
  <si>
    <t>M22</t>
  </si>
  <si>
    <t>220890202R00</t>
  </si>
  <si>
    <t>hod.</t>
  </si>
  <si>
    <t>Oživení, zapojení</t>
  </si>
  <si>
    <t>220890301R00</t>
  </si>
  <si>
    <t>Montáže sdělovací a zabezpečovací techniky</t>
  </si>
  <si>
    <t>M21</t>
  </si>
  <si>
    <t>Ukončení vodičů v rozvaděči + zapojení do 16 mm2</t>
  </si>
  <si>
    <t>210100003R00</t>
  </si>
  <si>
    <t>Ukončení vodičů v rozvaděči + zapojení do 2,5 mm2</t>
  </si>
  <si>
    <t>210100001R00</t>
  </si>
  <si>
    <t>Ukončení celoplast. kabelů zákl./pás.do 4x10 mm2</t>
  </si>
  <si>
    <t>210100251R00</t>
  </si>
  <si>
    <t>Kabel silový s Cu jádrem 750 V CYKY 4 x10 mm2</t>
  </si>
  <si>
    <t>34111076</t>
  </si>
  <si>
    <t>Kabel CYKY-m 750 V 4 x 10 mm2 volně uložený</t>
  </si>
  <si>
    <t>210810013R00</t>
  </si>
  <si>
    <t>Svorka připojovací SP  kovových částí d 6-12 mm</t>
  </si>
  <si>
    <t>35441895</t>
  </si>
  <si>
    <t>Svorka spojovací SS pro lano d 8-10 mm</t>
  </si>
  <si>
    <t>35441885</t>
  </si>
  <si>
    <t>Svorka hromosvodová do 2 šroubů /SS, SZ, SO/</t>
  </si>
  <si>
    <t>210220301R00</t>
  </si>
  <si>
    <t>Drát ocelový pozinkovaný 426406  D 10 mm</t>
  </si>
  <si>
    <t>156112270000</t>
  </si>
  <si>
    <t>Vedení uzemňovací v zemi FeZn, D 8 - 10 mm</t>
  </si>
  <si>
    <t>210220022R00</t>
  </si>
  <si>
    <t>Trubka kabelová chránička KOPOFLEX KF 09050</t>
  </si>
  <si>
    <t>3457114701</t>
  </si>
  <si>
    <t>Trubka ochranná z PE, uložená volně, DN do 47 mm</t>
  </si>
  <si>
    <t>210010123R00</t>
  </si>
  <si>
    <t>Kabel silový s Cu jádrem 750 V CYKY 3 C x 1,5 mm2</t>
  </si>
  <si>
    <t>34111032</t>
  </si>
  <si>
    <t>Stožárová rozvodnice SR 481/721 /E27 UN</t>
  </si>
  <si>
    <t>31678610.A</t>
  </si>
  <si>
    <t>Elektrovýzbroj stožáru pro 1 okruh</t>
  </si>
  <si>
    <t>210204201R00</t>
  </si>
  <si>
    <t>Stožár osvětlovací sadový - ocelový</t>
  </si>
  <si>
    <t>210204002R00</t>
  </si>
  <si>
    <t>Svítidlo veřejného osvětlení parkové</t>
  </si>
  <si>
    <t>210202115R00</t>
  </si>
  <si>
    <t>Elektromontáže</t>
  </si>
  <si>
    <t>Nové VO</t>
  </si>
  <si>
    <t>ISWORK</t>
  </si>
  <si>
    <t>GROUPCODE</t>
  </si>
  <si>
    <t>Montáž</t>
  </si>
  <si>
    <t>Dodávka</t>
  </si>
  <si>
    <t>(Kč)</t>
  </si>
  <si>
    <t>Rozměry</t>
  </si>
  <si>
    <t>Náklady (Kč)</t>
  </si>
  <si>
    <t>Cena/MJ</t>
  </si>
  <si>
    <t>Zkrácený popis</t>
  </si>
  <si>
    <t>Č</t>
  </si>
  <si>
    <t>Přeložka VO u ulice Aretinova</t>
  </si>
  <si>
    <t>Přesun hmot, trubní vedení plastová, otevř. výkop</t>
  </si>
  <si>
    <t>998276101R00</t>
  </si>
  <si>
    <t>Vedení trubní dálková a přípojná</t>
  </si>
  <si>
    <t>H27</t>
  </si>
  <si>
    <t xml:space="preserve">1 : </t>
  </si>
  <si>
    <t>POL3_0</t>
  </si>
  <si>
    <t>Pas navrtávací HOD-M508 - mosazný kulový kohout, DN 80 - 500, G1"</t>
  </si>
  <si>
    <t>42273500R</t>
  </si>
  <si>
    <t>POL1_1</t>
  </si>
  <si>
    <t>Montáž navrtávacích pasů DN 80</t>
  </si>
  <si>
    <t>891249111R00</t>
  </si>
  <si>
    <t>Poklop HAWLE uliční těžký 1650 - voda</t>
  </si>
  <si>
    <t>42200740R</t>
  </si>
  <si>
    <t>Osazení poklopů litinových šoupátkových</t>
  </si>
  <si>
    <t>899401112R00</t>
  </si>
  <si>
    <t>Ventil uzavírací V10-131-606 DN 40</t>
  </si>
  <si>
    <t>42210465R</t>
  </si>
  <si>
    <t>Montáž ventilů hlavních pro přípojky DN 32</t>
  </si>
  <si>
    <t>891173111R00</t>
  </si>
  <si>
    <t>Souprava vodoměrná HAWLE 101.02 1"-3/4"</t>
  </si>
  <si>
    <t>55118001R</t>
  </si>
  <si>
    <t>POL2_1</t>
  </si>
  <si>
    <t>Šachta vodoměrná plast.kruhová samonosná v.1500 mm</t>
  </si>
  <si>
    <t>893411010RA0</t>
  </si>
  <si>
    <t>4,5</t>
  </si>
  <si>
    <t xml:space="preserve">4,5 : </t>
  </si>
  <si>
    <t>Fólie výstražná z PVC bílá, šířka 22 cm</t>
  </si>
  <si>
    <t>899721111R00</t>
  </si>
  <si>
    <t>Vodič signalizační CYY 2,5 mm2</t>
  </si>
  <si>
    <t>899731112R00</t>
  </si>
  <si>
    <t>Ostatní konstrukce a práce na trubním vedení</t>
  </si>
  <si>
    <t>89</t>
  </si>
  <si>
    <t xml:space="preserve">6 : </t>
  </si>
  <si>
    <t>Trubka vodovodní Wavin TS PE 100 RC, rozměr 40 x 3,7 mm, SDR 11</t>
  </si>
  <si>
    <t>286136746R</t>
  </si>
  <si>
    <t>Montáž trubek polyetylenových ve výkopu d 40 mm</t>
  </si>
  <si>
    <t>871171121R00</t>
  </si>
  <si>
    <t>Potrubí z trub plastických, skleněných a čedičových</t>
  </si>
  <si>
    <t>87</t>
  </si>
  <si>
    <t>POL1_7</t>
  </si>
  <si>
    <t>Tlaková zkouška vodovodního potrubí DN 32 mm</t>
  </si>
  <si>
    <t>722280106R00</t>
  </si>
  <si>
    <t xml:space="preserve">4 : </t>
  </si>
  <si>
    <t>Komunikace s krytem z asfalt. recykl.D2-N-7-VI-PII bez nátěru a výkopových prací</t>
  </si>
  <si>
    <t>579300011RAB</t>
  </si>
  <si>
    <t>Kryty štěrkových a živičných pozemních komunikací a zpevněných ploch</t>
  </si>
  <si>
    <t xml:space="preserve">1,5+0,5 : </t>
  </si>
  <si>
    <t>Hloubení pro podzemní stěny, ražení a hloubení důlní</t>
  </si>
  <si>
    <t>9,9</t>
  </si>
  <si>
    <t xml:space="preserve">5,1+4,8 : </t>
  </si>
  <si>
    <t>1,5</t>
  </si>
  <si>
    <t xml:space="preserve">1,5 : </t>
  </si>
  <si>
    <t>Obsyp potrubí štěrkopískem dovoz štěrkopísku ze vzdálenosti 5 km</t>
  </si>
  <si>
    <t>175100020RAB</t>
  </si>
  <si>
    <t>Konstrukce ze zemin</t>
  </si>
  <si>
    <t>Vodorovné přemístění výkopku z hor.1-4 do 3000 m</t>
  </si>
  <si>
    <t>162501102R00</t>
  </si>
  <si>
    <t>11,9</t>
  </si>
  <si>
    <t xml:space="preserve">6,6+5,3 : </t>
  </si>
  <si>
    <t>Svislé přemístění výkopku z hor.1-4 do 2,5 m</t>
  </si>
  <si>
    <t>161101101R00</t>
  </si>
  <si>
    <t>Vodorovné přemístění výkopku z hor.1-4 do 50 m</t>
  </si>
  <si>
    <t>162201102R00</t>
  </si>
  <si>
    <t>Přemístění výkopku</t>
  </si>
  <si>
    <t>21,8</t>
  </si>
  <si>
    <t xml:space="preserve">13,3+8,5 : </t>
  </si>
  <si>
    <t>Odstranění pažení stěn rýh - příložné - hl. do 2 m</t>
  </si>
  <si>
    <t>151101111R00</t>
  </si>
  <si>
    <t>Pažení a rozepření stěn rýh - příložné - hl.do 2 m</t>
  </si>
  <si>
    <t>151101101R00</t>
  </si>
  <si>
    <t>Roubení</t>
  </si>
  <si>
    <t>5,3</t>
  </si>
  <si>
    <t xml:space="preserve">5,3 : </t>
  </si>
  <si>
    <t>Hloubení zapažených jam v hor.3 do 100 m3</t>
  </si>
  <si>
    <t>131201201R00</t>
  </si>
  <si>
    <t>6,6</t>
  </si>
  <si>
    <t xml:space="preserve">6,6 : </t>
  </si>
  <si>
    <t>Ruční výkop jam, rýh a šachet v hornině tř. 3</t>
  </si>
  <si>
    <t>139601102R00</t>
  </si>
  <si>
    <t>Hloubené vykopávky</t>
  </si>
  <si>
    <t>Dočasné zajištění potrubí ve výkopu</t>
  </si>
  <si>
    <t>119000001RA0</t>
  </si>
  <si>
    <t>Dočasné zajištění kabelů ve výkopu</t>
  </si>
  <si>
    <t>119000002RA0</t>
  </si>
  <si>
    <t>Odstranění asfaltové vrstvy pl. do 50 m2, tl.17 cm</t>
  </si>
  <si>
    <t>113108317R00</t>
  </si>
  <si>
    <t>Přípravné a přidružené práce</t>
  </si>
  <si>
    <t xml:space="preserve">Vodovodní přípojka </t>
  </si>
  <si>
    <t>N24-SAL-015.V</t>
  </si>
  <si>
    <t xml:space="preserve">17 : </t>
  </si>
  <si>
    <t>Čištění kanalizační stoky do DN 500, do 50 m</t>
  </si>
  <si>
    <t>892601152R00</t>
  </si>
  <si>
    <t xml:space="preserve">2 : </t>
  </si>
  <si>
    <t>POL2_</t>
  </si>
  <si>
    <t>Šachta, DN 1000 stěna 120 mm, dno přímé V max. 40</t>
  </si>
  <si>
    <t>894412311RA0</t>
  </si>
  <si>
    <t>úsek</t>
  </si>
  <si>
    <t>Zabezpečení konců kanal. potrubí DN do 400, vodou</t>
  </si>
  <si>
    <t>892593111R00</t>
  </si>
  <si>
    <t>Zkouška těsnosti kanalizace DN do 400, vodou</t>
  </si>
  <si>
    <t>892591111R00</t>
  </si>
  <si>
    <t>Fólie výstražná z PVC šedá, šířka 22 cm</t>
  </si>
  <si>
    <t>899711121R00</t>
  </si>
  <si>
    <t>Výřez a montáž tvarovky z PVC na potrubí DN 1000</t>
  </si>
  <si>
    <t>877445121R00</t>
  </si>
  <si>
    <t>Trubka kanalizační PVC QUANTUM SN 12 DN 400/1000</t>
  </si>
  <si>
    <t>286111941R</t>
  </si>
  <si>
    <t>Montáž trub kanaliz. z plastu, hrdlových, DN 400</t>
  </si>
  <si>
    <t>871393121R00</t>
  </si>
  <si>
    <t xml:space="preserve">22 : </t>
  </si>
  <si>
    <t>15,5</t>
  </si>
  <si>
    <t xml:space="preserve">13,6+1,9 : </t>
  </si>
  <si>
    <t>52,2</t>
  </si>
  <si>
    <t xml:space="preserve">32,9+19,3 : </t>
  </si>
  <si>
    <t>11,5</t>
  </si>
  <si>
    <t xml:space="preserve">11,5 : </t>
  </si>
  <si>
    <t>67,8</t>
  </si>
  <si>
    <t xml:space="preserve">46,5+21,3 : </t>
  </si>
  <si>
    <t>126,9</t>
  </si>
  <si>
    <t xml:space="preserve">92,9+34 : </t>
  </si>
  <si>
    <t xml:space="preserve">3 : </t>
  </si>
  <si>
    <t>Splašková kanalizace</t>
  </si>
  <si>
    <t xml:space="preserve">10 : </t>
  </si>
  <si>
    <t>m3 OP</t>
  </si>
  <si>
    <t>Jímka dešťová</t>
  </si>
  <si>
    <t>899000002RA0</t>
  </si>
  <si>
    <t>Šachta filtrační podzemní pochozí do 500 m2, hloubka 570 - 1050 mm</t>
  </si>
  <si>
    <t>28697935R</t>
  </si>
  <si>
    <t>Montáž šachty vodoměrné a revizní plastové kruhové</t>
  </si>
  <si>
    <t>893151111R00</t>
  </si>
  <si>
    <t>Šachta, D 315 mm, dl.šach.roury 1,25 m, přímá</t>
  </si>
  <si>
    <t>894431111RA0</t>
  </si>
  <si>
    <t>40,1</t>
  </si>
  <si>
    <t xml:space="preserve">40,1 : </t>
  </si>
  <si>
    <t>Čištění kanalizační stoky do DN 200, do 50 m</t>
  </si>
  <si>
    <t>892601122R00</t>
  </si>
  <si>
    <t>36,1</t>
  </si>
  <si>
    <t xml:space="preserve">36,1 : </t>
  </si>
  <si>
    <t>Montáž trub kanaliz. z plastu, hrdlových, DN 150 včetně dodávky trub KG SN4 110x3,2x5000</t>
  </si>
  <si>
    <t>871313121RU1</t>
  </si>
  <si>
    <t>22,56</t>
  </si>
  <si>
    <t xml:space="preserve">22,56 : </t>
  </si>
  <si>
    <t>Vrstva geotextilie Geofiltex 300g/m2</t>
  </si>
  <si>
    <t>289970111R00</t>
  </si>
  <si>
    <t>Zpevňování hornin a konstrukcí</t>
  </si>
  <si>
    <t>Výplň odvodňovacích žeber štěrkopískem tříděným</t>
  </si>
  <si>
    <t>211571111R00</t>
  </si>
  <si>
    <t>Úprava podloží a základové spáry</t>
  </si>
  <si>
    <t xml:space="preserve">20,3+27,1+3,6 : </t>
  </si>
  <si>
    <t>54,1</t>
  </si>
  <si>
    <t xml:space="preserve">7,7+6,8+39,6 : </t>
  </si>
  <si>
    <t>19,9</t>
  </si>
  <si>
    <t xml:space="preserve">19,9 : </t>
  </si>
  <si>
    <t>104,94</t>
  </si>
  <si>
    <t xml:space="preserve">27,9+33,84+43,2 : </t>
  </si>
  <si>
    <t>77,04</t>
  </si>
  <si>
    <t xml:space="preserve">33,84+43,2 : </t>
  </si>
  <si>
    <t>111,9</t>
  </si>
  <si>
    <t xml:space="preserve">47,1+64,8 : </t>
  </si>
  <si>
    <t>Dešťová kanalizace</t>
  </si>
  <si>
    <t>POL99_</t>
  </si>
  <si>
    <t>1004T</t>
  </si>
  <si>
    <t>00511R</t>
  </si>
  <si>
    <t>POL1_9</t>
  </si>
  <si>
    <t>Montáž sadového osvětlovacího stožáru - ocelový</t>
  </si>
  <si>
    <t>Montáž svítidla veřejného osvětlení na výložník</t>
  </si>
  <si>
    <t>Montáž elektrovýzbroje stožáru pro 1 okruh</t>
  </si>
  <si>
    <t>Fólie výstražná z PVC, šířka 33 cm</t>
  </si>
  <si>
    <t>Výkop kabelové rýhy 35/80 cm  hor.4</t>
  </si>
  <si>
    <t>Jáma do 2 m3 pro stožár veř.osvětlení, hor.4,ručně</t>
  </si>
  <si>
    <t>h</t>
  </si>
  <si>
    <t>Oživení a přezkoušení stz 2</t>
  </si>
  <si>
    <t>34111076R</t>
  </si>
  <si>
    <t>3457114701R</t>
  </si>
  <si>
    <t>34111032R</t>
  </si>
  <si>
    <t>Rozpočet</t>
  </si>
  <si>
    <t>Přesun hmot pro sadovnické a krajin. úpravy do 5km</t>
  </si>
  <si>
    <t>998231311R00</t>
  </si>
  <si>
    <t>5*3</t>
  </si>
  <si>
    <t>Kůl vyvazovací impregnovaný 2500 x 80 mm</t>
  </si>
  <si>
    <t>60850016R</t>
  </si>
  <si>
    <t>přepočet hmotnosti zeminy 1750 kg/m3 : 61,8*1,75</t>
  </si>
  <si>
    <t xml:space="preserve">Zemina zahradní, tříděná - vhodná pro založení trávníků </t>
  </si>
  <si>
    <t>5832012R</t>
  </si>
  <si>
    <t>265*20/100</t>
  </si>
  <si>
    <t>Hnojivo trávníkové AGRO</t>
  </si>
  <si>
    <t>25191158R</t>
  </si>
  <si>
    <t>spotřeba 20 cm/m2 : 97*0,2</t>
  </si>
  <si>
    <t>Kůra mulčovací VL</t>
  </si>
  <si>
    <t>10391100R</t>
  </si>
  <si>
    <t>Javor babyka - Acer campestre, výška : 10 m a šířka cca 7 m, balený v textilii</t>
  </si>
  <si>
    <t>02656030R</t>
  </si>
  <si>
    <t>Bobkovišeň lékařská - Prunus laurocerasus  v. 100 - 125 cm, kontejner 2 l 26</t>
  </si>
  <si>
    <t>02650112R</t>
  </si>
  <si>
    <t>spotřeba 0,033 kg/m2 : 265*0,033</t>
  </si>
  <si>
    <t>Směs travní parková I. běžná zátěž PROFI</t>
  </si>
  <si>
    <t>00572400R</t>
  </si>
  <si>
    <t>trávník : 2,65</t>
  </si>
  <si>
    <t>stromy - pří výsadbě : 0,65</t>
  </si>
  <si>
    <t>stromy - následná péče : 1,95</t>
  </si>
  <si>
    <t>Dovoz vody pro zálivku rostlin do 6 km</t>
  </si>
  <si>
    <t>185851111R00</t>
  </si>
  <si>
    <t>zálivka trávníku při založení; 10 l/m2 : 265*10/1000</t>
  </si>
  <si>
    <t>Zalití rostlin vodou plochy záhonů jednotlivě přes 20 m2</t>
  </si>
  <si>
    <t>185804312R00</t>
  </si>
  <si>
    <t>zálivka 130l/strom při výsadbě : 5*130/1000</t>
  </si>
  <si>
    <t>dokončovací péče - 3 dodatečné zálivky; zálivka 130l/strom : 3*5*130/1000</t>
  </si>
  <si>
    <t>Zalití rostlin vodou plochy do 20 m2</t>
  </si>
  <si>
    <t>185804311R00</t>
  </si>
  <si>
    <t>Dokončovací péče - 6x pokosení vč. shrabu a odvozu : 6*265</t>
  </si>
  <si>
    <t>Ošetření trávníku jednorázové v rovině nebo na svahu do 1:5</t>
  </si>
  <si>
    <t>185803111R00</t>
  </si>
  <si>
    <t>Hnojení půdy nebo trávníku v rovině nebo na svahu do 1:5 umělým hnojivem na široko</t>
  </si>
  <si>
    <t>185802113R00</t>
  </si>
  <si>
    <t>plocha mulče pro živý plot : 88</t>
  </si>
  <si>
    <t>plocha mulče 1,8 m2 pro stromy : 5*1,8</t>
  </si>
  <si>
    <t>Mulčování rostlin tl. do 0,15 m rovina</t>
  </si>
  <si>
    <t>184921096R00</t>
  </si>
  <si>
    <t>Poznámka k položce:výchovný řez po výsadbě : 5</t>
  </si>
  <si>
    <t>Řez průklestem netrnitých stromů D koruny do 4 m</t>
  </si>
  <si>
    <t>184806112R00</t>
  </si>
  <si>
    <t xml:space="preserve">Poznámka k položce:dokončovací péče - odplevelení závlahové mísy a odstranění poškozených částí dřeviny vč. složení a odvozu do 20 km : </t>
  </si>
  <si>
    <t>Ošetřování vysazených dřevin soliterních, v rovině</t>
  </si>
  <si>
    <t>184801121R00</t>
  </si>
  <si>
    <t>Ukotvení dřeviny kůly D do 10 cm, dl. do 3 m</t>
  </si>
  <si>
    <t>184202112R00</t>
  </si>
  <si>
    <t>Výsadba dřevin s balem D do 10 cm, v rovině</t>
  </si>
  <si>
    <t>184102110R00</t>
  </si>
  <si>
    <t>Výsadba dřevin s balem D do 60 cm, v rovině</t>
  </si>
  <si>
    <t>184102115R00</t>
  </si>
  <si>
    <t>plot á 8 ks/m : 88*3</t>
  </si>
  <si>
    <t>Výsadba sazenic stromů do 1,5 m, jamka D 40/hl. 60</t>
  </si>
  <si>
    <t>184004312R00</t>
  </si>
  <si>
    <t>Obdělání půdy frézováním v rovině nebo na svahu do 1:5</t>
  </si>
  <si>
    <t>183403113R00</t>
  </si>
  <si>
    <t>Hloubení jamek 50% výměny půdy do 1 m3, svah 1:1</t>
  </si>
  <si>
    <t>183105221R00</t>
  </si>
  <si>
    <t>Hloub. jamek s výměnou 100% půdy do 0,02 m3, 1:5</t>
  </si>
  <si>
    <t>183101312R00</t>
  </si>
  <si>
    <t>Plošná úprava terénu, nerovnosti do 20 cm v rovině</t>
  </si>
  <si>
    <t>182001131R00</t>
  </si>
  <si>
    <t>Rozprostření ornice, rovina, tl. 10-15 cm,do 500m2</t>
  </si>
  <si>
    <t>181301102R00</t>
  </si>
  <si>
    <t>živý plot - urovnání plochy po výsadbě š. 1,0 m : 88*1</t>
  </si>
  <si>
    <t>Rozprostření zemin v rov./sklonu 1:5, tl. do 20 cm</t>
  </si>
  <si>
    <t>181006113R00</t>
  </si>
  <si>
    <t>ul. Aretinova : 29</t>
  </si>
  <si>
    <t>areál : 236</t>
  </si>
  <si>
    <t>Založení trávníku parkového výsevem v rovině</t>
  </si>
  <si>
    <t>180402111R00</t>
  </si>
  <si>
    <t>zemina pro úpravu terénu pod živým plotem : 88*0,1</t>
  </si>
  <si>
    <t>zemina pro založení trávníků : 265*0,2</t>
  </si>
  <si>
    <t>Nakládání výkopku zeminy schopné zúrodnění</t>
  </si>
  <si>
    <t>167103101R00</t>
  </si>
  <si>
    <t>Vodorovné přemístění zemin pro zúrodnění do 6000 m</t>
  </si>
  <si>
    <t>162706111R00</t>
  </si>
  <si>
    <t>Vykopávky v zemníku v hor. 3 do 1000 m3</t>
  </si>
  <si>
    <t>122201402R00</t>
  </si>
  <si>
    <t>Sadové úpravy</t>
  </si>
  <si>
    <t>20 x 40 mm - zavětrovací pás : (8*7,5)*(0,02+0,04+0,02+0,04)</t>
  </si>
  <si>
    <t>120 x 240 - výměna krokví : 7,5*(0,12+0,24+0,12+0,24)</t>
  </si>
  <si>
    <t>120 x 240 - krokve : 2*17*7,5*(0,12+0,24+0,12+0,24)</t>
  </si>
  <si>
    <t>Krokev prefabrikovaná Velux EKY 2000 W35, délka 3500 mm</t>
  </si>
  <si>
    <t>Ostění prefabrikované PVC Velux LSC 2000 MK08 780 x 1400 mm</t>
  </si>
  <si>
    <t>Ostění prefabrikované PVC Velux LSC 2000 MK04 780 x 980 mm</t>
  </si>
  <si>
    <t>Žlab nástřešní PREFA 700 x 1,00 mm - lak hliník</t>
  </si>
  <si>
    <t>vyztužovací plech okapního žlabu : 30/0,4+3</t>
  </si>
  <si>
    <t>Prvek zpevňovací žlabu PREFA 250 - 400 mm, barevný</t>
  </si>
  <si>
    <t>Zachytače sněhu 2tyčové,lak.Pz plech,délka 500 mm</t>
  </si>
  <si>
    <t>PREFA kotlík žlabový hranatý, žlab 333 mm,D 100 mm</t>
  </si>
  <si>
    <t>PREFA, žlab podokapní hranatý, RŠ 400 mm</t>
  </si>
  <si>
    <t>Montáž žlabů Al nástřešních oblých</t>
  </si>
  <si>
    <t>vyztužovací plech okapního žlabu : 30</t>
  </si>
  <si>
    <t>Montáž oplech. okapů Al tvrdá krytina, ze segmentů</t>
  </si>
  <si>
    <t>prořez 10% : 2,61*0,1</t>
  </si>
  <si>
    <t>Hranol z lepeného lamelového dřeva BSH Gl24H</t>
  </si>
  <si>
    <t>60515994R</t>
  </si>
  <si>
    <t>prořez 15% : 5,214*0,15</t>
  </si>
  <si>
    <t>20 x 40 mm - zavětrovací pás : (0,02*0,04)*(8*7,5)</t>
  </si>
  <si>
    <t>bednění střech : (2*7,2*14,35)*0,025</t>
  </si>
  <si>
    <t>prořez 10% : 9,97728*0,1</t>
  </si>
  <si>
    <t>120 x 240 - výměna krokví : 7,5*(0,12*0,24)</t>
  </si>
  <si>
    <t>120 x 240 - krokve : 2*17*7,5*(0,12*0,24)</t>
  </si>
  <si>
    <t>prkna : 5,9961</t>
  </si>
  <si>
    <t>hranoly : 10,97501</t>
  </si>
  <si>
    <t>BSH : 2,871</t>
  </si>
  <si>
    <t>200 x 300 - vaznice : 2*14,5</t>
  </si>
  <si>
    <t>120 x 240 - výměna krokví : 7,5</t>
  </si>
  <si>
    <t>120 x 240 - krokve : 2*17*7,5</t>
  </si>
  <si>
    <t>20 x 40 mm - zavětrovací pás : 8*7,5</t>
  </si>
  <si>
    <t xml:space="preserve">D+M vnitřních dveří posuvných 900 x 2100 mm, vč. kování </t>
  </si>
  <si>
    <t>Pos6/D  - 900 x 2100 mm : 1</t>
  </si>
  <si>
    <t>Pos7/D  - 900 x 2100 mm : 1</t>
  </si>
  <si>
    <t xml:space="preserve">Oplocení staveniště po celou dobu výstavby </t>
  </si>
  <si>
    <t>993</t>
  </si>
  <si>
    <t>POL8_</t>
  </si>
  <si>
    <t>Poplatek za uložení suti - směs betonu, cihel, dřeva, skupina odpadu 170904</t>
  </si>
  <si>
    <t>979990107</t>
  </si>
  <si>
    <t>Vodorovné přemístění suti na skládku do 6000 m</t>
  </si>
  <si>
    <t>979083117</t>
  </si>
  <si>
    <t>Nakládání nebo překládání vybourané suti</t>
  </si>
  <si>
    <t>979094211</t>
  </si>
  <si>
    <t>Přesuny suti a vybouraných hmot</t>
  </si>
  <si>
    <t>D96</t>
  </si>
  <si>
    <t>786623121</t>
  </si>
  <si>
    <t>Odkaz na mn. položky pořadí 425 : 1651,44595</t>
  </si>
  <si>
    <t>784195212</t>
  </si>
  <si>
    <t>784191101</t>
  </si>
  <si>
    <t>783851223</t>
  </si>
  <si>
    <t>783782205</t>
  </si>
  <si>
    <t>998781202</t>
  </si>
  <si>
    <t>597813623</t>
  </si>
  <si>
    <t>59760127.A</t>
  </si>
  <si>
    <t>23596041</t>
  </si>
  <si>
    <t>781491001</t>
  </si>
  <si>
    <t>781475114</t>
  </si>
  <si>
    <t>781101210</t>
  </si>
  <si>
    <t>998775202</t>
  </si>
  <si>
    <t>61413700</t>
  </si>
  <si>
    <t>28412285</t>
  </si>
  <si>
    <t>28375340</t>
  </si>
  <si>
    <t>23521594.A</t>
  </si>
  <si>
    <t>spotřeba 15 kg/m2 při tl. 10 mm : (190,62*15*1,1)/2</t>
  </si>
  <si>
    <t>776101121</t>
  </si>
  <si>
    <t>776101115</t>
  </si>
  <si>
    <t>775981112</t>
  </si>
  <si>
    <t>775542000</t>
  </si>
  <si>
    <t>775541400</t>
  </si>
  <si>
    <t>775413110</t>
  </si>
  <si>
    <t>998771201</t>
  </si>
  <si>
    <t>597642070</t>
  </si>
  <si>
    <t>771578011</t>
  </si>
  <si>
    <t>771479001</t>
  </si>
  <si>
    <t>771475014</t>
  </si>
  <si>
    <t>771212117</t>
  </si>
  <si>
    <t>771130211</t>
  </si>
  <si>
    <t>771120211</t>
  </si>
  <si>
    <t>771120112</t>
  </si>
  <si>
    <t>771101121</t>
  </si>
  <si>
    <t>998767202</t>
  </si>
  <si>
    <t>766601211</t>
  </si>
  <si>
    <t>998767201</t>
  </si>
  <si>
    <t>611405925</t>
  </si>
  <si>
    <t>611405906</t>
  </si>
  <si>
    <t>611403987</t>
  </si>
  <si>
    <t>611403985</t>
  </si>
  <si>
    <t>61140305007</t>
  </si>
  <si>
    <t>6114025057</t>
  </si>
  <si>
    <t>6114025055</t>
  </si>
  <si>
    <t>553530047</t>
  </si>
  <si>
    <t>28323410</t>
  </si>
  <si>
    <t>28323407</t>
  </si>
  <si>
    <t>766624043</t>
  </si>
  <si>
    <t>766624042</t>
  </si>
  <si>
    <t>998766202</t>
  </si>
  <si>
    <t>766311006</t>
  </si>
  <si>
    <t>998765202</t>
  </si>
  <si>
    <t>28325084.A</t>
  </si>
  <si>
    <t>765901001</t>
  </si>
  <si>
    <t>765799313</t>
  </si>
  <si>
    <t>998764202</t>
  </si>
  <si>
    <t>5535304100</t>
  </si>
  <si>
    <t>5535303691</t>
  </si>
  <si>
    <t>3,9*3,12</t>
  </si>
  <si>
    <t>Příplatek za vodotěsné podstřeší střechy spád 5°</t>
  </si>
  <si>
    <t>764991001</t>
  </si>
  <si>
    <t>764718304</t>
  </si>
  <si>
    <t>764814821</t>
  </si>
  <si>
    <t>764775318</t>
  </si>
  <si>
    <t>764775307</t>
  </si>
  <si>
    <t>764775305</t>
  </si>
  <si>
    <t>764775303</t>
  </si>
  <si>
    <t>764773313</t>
  </si>
  <si>
    <t>764775309</t>
  </si>
  <si>
    <t>764778203</t>
  </si>
  <si>
    <t>764778213</t>
  </si>
  <si>
    <t>PREFA odpadní trouby hranaté, D 100 mm</t>
  </si>
  <si>
    <t>764778122</t>
  </si>
  <si>
    <t>764813140</t>
  </si>
  <si>
    <t>764775339</t>
  </si>
  <si>
    <t>764775338</t>
  </si>
  <si>
    <t>764775336</t>
  </si>
  <si>
    <t>764812220</t>
  </si>
  <si>
    <t>764774421</t>
  </si>
  <si>
    <t>764355391</t>
  </si>
  <si>
    <t>764324391</t>
  </si>
  <si>
    <t>998763201</t>
  </si>
  <si>
    <t>60726012.A</t>
  </si>
  <si>
    <t>763611232</t>
  </si>
  <si>
    <t>998762202</t>
  </si>
  <si>
    <t>60517111</t>
  </si>
  <si>
    <t>60512522</t>
  </si>
  <si>
    <t>60512111</t>
  </si>
  <si>
    <t>762395000</t>
  </si>
  <si>
    <t>762342204</t>
  </si>
  <si>
    <t>762341210</t>
  </si>
  <si>
    <t>762332140</t>
  </si>
  <si>
    <t>762332120</t>
  </si>
  <si>
    <t>762332110</t>
  </si>
  <si>
    <t>736312122</t>
  </si>
  <si>
    <t>998728202</t>
  </si>
  <si>
    <t>63153405</t>
  </si>
  <si>
    <t>Trouba Flexo d 100 délka 1000 mm dvouvrstvá Al</t>
  </si>
  <si>
    <t>42981789</t>
  </si>
  <si>
    <t>42981184</t>
  </si>
  <si>
    <t>42981181</t>
  </si>
  <si>
    <t>42981180</t>
  </si>
  <si>
    <t>4297266035</t>
  </si>
  <si>
    <t>4297266034</t>
  </si>
  <si>
    <t>4297266014</t>
  </si>
  <si>
    <t>4297266013</t>
  </si>
  <si>
    <t>42971270</t>
  </si>
  <si>
    <t>13814193</t>
  </si>
  <si>
    <t>222325032</t>
  </si>
  <si>
    <t>728413521</t>
  </si>
  <si>
    <t>728312122</t>
  </si>
  <si>
    <t>728212411</t>
  </si>
  <si>
    <t>728115311</t>
  </si>
  <si>
    <t>728113119</t>
  </si>
  <si>
    <t>728112112</t>
  </si>
  <si>
    <t>728112111</t>
  </si>
  <si>
    <t>722181245</t>
  </si>
  <si>
    <t>713411131</t>
  </si>
  <si>
    <t>713411111</t>
  </si>
  <si>
    <t>726212367</t>
  </si>
  <si>
    <t>726212321</t>
  </si>
  <si>
    <t>998725202</t>
  </si>
  <si>
    <t>64240056</t>
  </si>
  <si>
    <t>5516740682</t>
  </si>
  <si>
    <t>55162324.A</t>
  </si>
  <si>
    <t>725869204</t>
  </si>
  <si>
    <t>725860182</t>
  </si>
  <si>
    <t>725860165</t>
  </si>
  <si>
    <t>725845911</t>
  </si>
  <si>
    <t>725825111</t>
  </si>
  <si>
    <t>725823134</t>
  </si>
  <si>
    <t>725823121</t>
  </si>
  <si>
    <t>725019103</t>
  </si>
  <si>
    <t>725291175</t>
  </si>
  <si>
    <t>725292061</t>
  </si>
  <si>
    <t>725292042</t>
  </si>
  <si>
    <t>725292011</t>
  </si>
  <si>
    <t>725292001</t>
  </si>
  <si>
    <t>725017153</t>
  </si>
  <si>
    <t>725017132</t>
  </si>
  <si>
    <t>725119306</t>
  </si>
  <si>
    <t>725014131</t>
  </si>
  <si>
    <t>998722202</t>
  </si>
  <si>
    <t>286134131</t>
  </si>
  <si>
    <t>734294382</t>
  </si>
  <si>
    <t>734224812</t>
  </si>
  <si>
    <t>725810402</t>
  </si>
  <si>
    <t>722265116</t>
  </si>
  <si>
    <t>Klapka vodovodní, zpětná, vodorovná, 2x vnitřní závit, GIACOMINI N5, DN 32</t>
  </si>
  <si>
    <t>722237664</t>
  </si>
  <si>
    <t>Klapka vodovodní, zpětná, vodorovná, 2x vnitřní závit, GIACOMINI N5, DN 15</t>
  </si>
  <si>
    <t>722237661</t>
  </si>
  <si>
    <t>722236514</t>
  </si>
  <si>
    <t>722236511</t>
  </si>
  <si>
    <t>Kohout vodovodní, kulový s vypouštěním, vnitřní-vnitřní závit, IVAR, DN 32</t>
  </si>
  <si>
    <t>722235144</t>
  </si>
  <si>
    <t>Kohout vodovodní, kulový s vypouštěním, vnitřní-vnitřní závit, IVAR, DN 25</t>
  </si>
  <si>
    <t>722235143</t>
  </si>
  <si>
    <t>722231162</t>
  </si>
  <si>
    <t>722221113</t>
  </si>
  <si>
    <t>722221112</t>
  </si>
  <si>
    <t>722220111</t>
  </si>
  <si>
    <t>722181215</t>
  </si>
  <si>
    <t>722181214</t>
  </si>
  <si>
    <t>722181213</t>
  </si>
  <si>
    <t>722181212</t>
  </si>
  <si>
    <t>722172334</t>
  </si>
  <si>
    <t>722172333</t>
  </si>
  <si>
    <t>722172332</t>
  </si>
  <si>
    <t>722172331</t>
  </si>
  <si>
    <t>722172330</t>
  </si>
  <si>
    <t>871251121</t>
  </si>
  <si>
    <t>998721202</t>
  </si>
  <si>
    <t>721242115</t>
  </si>
  <si>
    <t>721223423</t>
  </si>
  <si>
    <t>721211520</t>
  </si>
  <si>
    <t>721194104</t>
  </si>
  <si>
    <t>721176224</t>
  </si>
  <si>
    <t>721176223</t>
  </si>
  <si>
    <t>721176222</t>
  </si>
  <si>
    <t>721176105</t>
  </si>
  <si>
    <t>721176103</t>
  </si>
  <si>
    <t>998714202</t>
  </si>
  <si>
    <t>631530506</t>
  </si>
  <si>
    <t>714183002</t>
  </si>
  <si>
    <t>998713201</t>
  </si>
  <si>
    <t>631514501</t>
  </si>
  <si>
    <t>607153012</t>
  </si>
  <si>
    <t>607153004</t>
  </si>
  <si>
    <t>28376332</t>
  </si>
  <si>
    <t>28375950</t>
  </si>
  <si>
    <t>28375705</t>
  </si>
  <si>
    <t>713491121</t>
  </si>
  <si>
    <t>713191221</t>
  </si>
  <si>
    <t>713191100</t>
  </si>
  <si>
    <t>713131131</t>
  </si>
  <si>
    <t>713131130</t>
  </si>
  <si>
    <t>713121111</t>
  </si>
  <si>
    <t>713111130</t>
  </si>
  <si>
    <t>713111111</t>
  </si>
  <si>
    <t>998711201</t>
  </si>
  <si>
    <t>62852265</t>
  </si>
  <si>
    <t>62836110</t>
  </si>
  <si>
    <t>711212621</t>
  </si>
  <si>
    <t>711212611</t>
  </si>
  <si>
    <t>711212602</t>
  </si>
  <si>
    <t>711212601</t>
  </si>
  <si>
    <t>711212001</t>
  </si>
  <si>
    <t xml:space="preserve">Penetrace podkladu pod hydroizolační hmoty, včetně dodávky Primer G </t>
  </si>
  <si>
    <t>711212000</t>
  </si>
  <si>
    <t>711142559</t>
  </si>
  <si>
    <t>711141559</t>
  </si>
  <si>
    <t>711112001</t>
  </si>
  <si>
    <t>711111001</t>
  </si>
  <si>
    <t>998011002</t>
  </si>
  <si>
    <t>ubourání první úrovně základových pasů v prostoru výtahové šachty : 2*(0,8*0,8*3,8)</t>
  </si>
  <si>
    <t>středové základy : 2*(0,5*0,5*10,2)</t>
  </si>
  <si>
    <t xml:space="preserve">bourání druhé úrovně základových pasů z tvárnic ztraceného bednění : </t>
  </si>
  <si>
    <t xml:space="preserve"> II. etapa výstavby : </t>
  </si>
  <si>
    <t>Bourání základů železobetonových</t>
  </si>
  <si>
    <t>961055111</t>
  </si>
  <si>
    <t>Bourání konstrukcí</t>
  </si>
  <si>
    <t>96</t>
  </si>
  <si>
    <t>943955821</t>
  </si>
  <si>
    <t>943955198</t>
  </si>
  <si>
    <t>943955021</t>
  </si>
  <si>
    <t>943943821</t>
  </si>
  <si>
    <t>943943292</t>
  </si>
  <si>
    <t>943943221</t>
  </si>
  <si>
    <t>941955002</t>
  </si>
  <si>
    <t>941941831</t>
  </si>
  <si>
    <t>941941191</t>
  </si>
  <si>
    <t>941941031</t>
  </si>
  <si>
    <t>59217001</t>
  </si>
  <si>
    <t>918101111</t>
  </si>
  <si>
    <t>916561111</t>
  </si>
  <si>
    <t>61721212</t>
  </si>
  <si>
    <t>871313121</t>
  </si>
  <si>
    <t>60775512</t>
  </si>
  <si>
    <t>55330477</t>
  </si>
  <si>
    <t>55330464</t>
  </si>
  <si>
    <t>55330462</t>
  </si>
  <si>
    <t>55330449</t>
  </si>
  <si>
    <t>55330447</t>
  </si>
  <si>
    <t>648991111</t>
  </si>
  <si>
    <t>642942111</t>
  </si>
  <si>
    <t>639571215</t>
  </si>
  <si>
    <t>632441491</t>
  </si>
  <si>
    <t>632441015</t>
  </si>
  <si>
    <t>631319165</t>
  </si>
  <si>
    <t>631315621</t>
  </si>
  <si>
    <t>622473187</t>
  </si>
  <si>
    <t>výtahová šachta : 2*10,1</t>
  </si>
  <si>
    <t>rohy objektu : 4*7,5</t>
  </si>
  <si>
    <t>kruhové okno pr. 1800 mm : 5</t>
  </si>
  <si>
    <t>Příplatek za rohovník pro vnější omítky</t>
  </si>
  <si>
    <t>622473186</t>
  </si>
  <si>
    <t>622471317</t>
  </si>
  <si>
    <t>kompletní provedení vč. profilování : 360</t>
  </si>
  <si>
    <t>622421143</t>
  </si>
  <si>
    <t>622319746</t>
  </si>
  <si>
    <t>622319136</t>
  </si>
  <si>
    <t>622319135</t>
  </si>
  <si>
    <t>620991121</t>
  </si>
  <si>
    <t>622323041</t>
  </si>
  <si>
    <t>612481211</t>
  </si>
  <si>
    <t>612445921</t>
  </si>
  <si>
    <t>612473186</t>
  </si>
  <si>
    <t>612473182</t>
  </si>
  <si>
    <t>612441240</t>
  </si>
  <si>
    <t>612423531</t>
  </si>
  <si>
    <t>612409991</t>
  </si>
  <si>
    <t>611421133</t>
  </si>
  <si>
    <t>610991111</t>
  </si>
  <si>
    <t>28349016</t>
  </si>
  <si>
    <t>28349014</t>
  </si>
  <si>
    <t>342264102</t>
  </si>
  <si>
    <t>416021124</t>
  </si>
  <si>
    <t>416021121</t>
  </si>
  <si>
    <t>283769926</t>
  </si>
  <si>
    <t>13486325</t>
  </si>
  <si>
    <t>13386425</t>
  </si>
  <si>
    <t>451572111</t>
  </si>
  <si>
    <t>417361821</t>
  </si>
  <si>
    <t>417351215</t>
  </si>
  <si>
    <t>417351116</t>
  </si>
  <si>
    <t>417351115</t>
  </si>
  <si>
    <t>417321315</t>
  </si>
  <si>
    <t>413941123</t>
  </si>
  <si>
    <t>413941121</t>
  </si>
  <si>
    <t>413361821</t>
  </si>
  <si>
    <t>413351108</t>
  </si>
  <si>
    <t>413351107</t>
  </si>
  <si>
    <t>413321414</t>
  </si>
  <si>
    <t>411362021</t>
  </si>
  <si>
    <t>411351202</t>
  </si>
  <si>
    <t>411351201</t>
  </si>
  <si>
    <t>411351102</t>
  </si>
  <si>
    <t>411351101</t>
  </si>
  <si>
    <t>411321414</t>
  </si>
  <si>
    <t>411117264</t>
  </si>
  <si>
    <t>553476610</t>
  </si>
  <si>
    <t>28349012</t>
  </si>
  <si>
    <t>347015235</t>
  </si>
  <si>
    <t>347015133</t>
  </si>
  <si>
    <t>342263420</t>
  </si>
  <si>
    <t>376351112</t>
  </si>
  <si>
    <t>346275113</t>
  </si>
  <si>
    <t>346271115</t>
  </si>
  <si>
    <t>342948111</t>
  </si>
  <si>
    <t>342668111</t>
  </si>
  <si>
    <t>342248144</t>
  </si>
  <si>
    <t>342248141</t>
  </si>
  <si>
    <t>342248140</t>
  </si>
  <si>
    <t>331361721</t>
  </si>
  <si>
    <t>331351102</t>
  </si>
  <si>
    <t>331351101</t>
  </si>
  <si>
    <t>330321410</t>
  </si>
  <si>
    <t>328366111</t>
  </si>
  <si>
    <t>328311114</t>
  </si>
  <si>
    <t>317998114</t>
  </si>
  <si>
    <t>317168446</t>
  </si>
  <si>
    <t>317168445</t>
  </si>
  <si>
    <t>317168441</t>
  </si>
  <si>
    <t>317168140</t>
  </si>
  <si>
    <t>317168138</t>
  </si>
  <si>
    <t>317168137</t>
  </si>
  <si>
    <t>317168136</t>
  </si>
  <si>
    <t>317168132</t>
  </si>
  <si>
    <t>317168131</t>
  </si>
  <si>
    <t>317168125</t>
  </si>
  <si>
    <t>317168123</t>
  </si>
  <si>
    <t>317168121</t>
  </si>
  <si>
    <t>317168112</t>
  </si>
  <si>
    <t>317168111</t>
  </si>
  <si>
    <t>311361821</t>
  </si>
  <si>
    <t>311238917</t>
  </si>
  <si>
    <t>311238324</t>
  </si>
  <si>
    <t>311238607</t>
  </si>
  <si>
    <t>311112320</t>
  </si>
  <si>
    <t>311112125</t>
  </si>
  <si>
    <t>-1,625</t>
  </si>
  <si>
    <t>25 ks á m2 : 2*(0,5*6,065)*25</t>
  </si>
  <si>
    <t xml:space="preserve">navrtávka stávajícího pasu vnitřního zdiva pro rozšíření základového pasu : </t>
  </si>
  <si>
    <t>Vrtání otvoru v konstrukci D 10 mm</t>
  </si>
  <si>
    <t>220261614</t>
  </si>
  <si>
    <t>25 ks á m2 : 150*0,15</t>
  </si>
  <si>
    <t>Vlepení výztuže D 10 mm do vrtu v betonu 2složkovou epoxidovou hmotou</t>
  </si>
  <si>
    <t>380932114</t>
  </si>
  <si>
    <t>0,3</t>
  </si>
  <si>
    <t>18,5915*0,08</t>
  </si>
  <si>
    <t xml:space="preserve">  doplnění základového pasu k již realizovanému dle PD 01 - revize 06/2025 : 2,426</t>
  </si>
  <si>
    <t xml:space="preserve">   II. etapa výstavby : </t>
  </si>
  <si>
    <t xml:space="preserve">  ztracené bednění tl. 500 mm : 9,045*0,5</t>
  </si>
  <si>
    <t>274361821</t>
  </si>
  <si>
    <t>274354032</t>
  </si>
  <si>
    <t>Bednění stěn základových pasů - odstranění</t>
  </si>
  <si>
    <t>274351216</t>
  </si>
  <si>
    <t>doplnění základového pasu k již realizovanému dle PD 01 - revize 06/2025 : 2*0,5*6,065</t>
  </si>
  <si>
    <t>Bednění stěn základových pasů - zřízení</t>
  </si>
  <si>
    <t>274351215</t>
  </si>
  <si>
    <t>doplnění základového pasu k již realizovanému dle PD 01 - revize 06/2025 : 2*0,4*0,5*6,065</t>
  </si>
  <si>
    <t>274313511</t>
  </si>
  <si>
    <t>274272160</t>
  </si>
  <si>
    <t>274272150</t>
  </si>
  <si>
    <t>274272120</t>
  </si>
  <si>
    <t>273362021</t>
  </si>
  <si>
    <t>273361821</t>
  </si>
  <si>
    <t>273351216</t>
  </si>
  <si>
    <t>základová deska objektu přetažená přes základové pasy : 0,35*(11,15+14,23+11,15+14,23+1,51+1,51)</t>
  </si>
  <si>
    <t>273351215</t>
  </si>
  <si>
    <t>doplnění základové desky k již realizovanému pasu obvodového zdiva - dle PD 01 - revize 06/2025 : 0,5*0,25*(11,33+14,63+11,33+14,63)</t>
  </si>
  <si>
    <t>základová deska objektu přetažená přes základové pasy : 0,23*(14,23*11,15)</t>
  </si>
  <si>
    <t>273321321</t>
  </si>
  <si>
    <t xml:space="preserve">bude použit nakupovaný materiál 0/125 - 0/63 - 0/32 hutnit po 25 cm : </t>
  </si>
  <si>
    <t xml:space="preserve"> II. etapa výstavby - zásyp jámy mezi základovými pasy : 1,5*(2,62*6,1)</t>
  </si>
  <si>
    <t>Polštář základu ze štěrkopísku netříděného</t>
  </si>
  <si>
    <t>271571112</t>
  </si>
  <si>
    <t>271571111</t>
  </si>
  <si>
    <t>Odkaz na mn. položky pořadí 5 : 22,65000</t>
  </si>
  <si>
    <t>199000002</t>
  </si>
  <si>
    <t>181101102</t>
  </si>
  <si>
    <t>175101101</t>
  </si>
  <si>
    <t>obsyp potrubí : -6,6</t>
  </si>
  <si>
    <t>lože pod potrubí : -3,3</t>
  </si>
  <si>
    <t>174101101</t>
  </si>
  <si>
    <t>zásyp rýh : -9,9</t>
  </si>
  <si>
    <t>rýhy : 32,55</t>
  </si>
  <si>
    <t>167101102</t>
  </si>
  <si>
    <t>162301402</t>
  </si>
  <si>
    <t>162701105</t>
  </si>
  <si>
    <t>132201119</t>
  </si>
  <si>
    <t>132201111</t>
  </si>
  <si>
    <t>SO 01-H-12-II</t>
  </si>
  <si>
    <t>Obsyp potrubí bez prohození sypaniny s dodáním štěrkopísku frakce 0 - 22</t>
  </si>
  <si>
    <t xml:space="preserve">Překlad POROTHERM KP 7 vysoký 70 x 238 x 1250 mm </t>
  </si>
  <si>
    <t>Překlad POROTHERM KP 7 vysoký 70 x 238 x 1500 mm</t>
  </si>
  <si>
    <t xml:space="preserve">Překlad POROTHERM KP 7 vysoký 70 x 238 x 2500 mm </t>
  </si>
  <si>
    <t xml:space="preserve">Překlad POROTHERM KP 7 vysoký 70 x 238 x 2750 mm </t>
  </si>
  <si>
    <t xml:space="preserve">Překlad POROTHERM KP 7 vysoký 70 x 238 x 3000 mm </t>
  </si>
  <si>
    <t>Překlad POROTHERM KP 7 vysoký 70 x 238 x 3500 mm</t>
  </si>
  <si>
    <t>Celková cena bez DPH</t>
  </si>
  <si>
    <t>Celkem základ pro DPH 12%</t>
  </si>
  <si>
    <t>Celkem základ pro DPH 21%</t>
  </si>
  <si>
    <t>Celkové DPH 12%</t>
  </si>
  <si>
    <t>Celkové DPH 21%</t>
  </si>
  <si>
    <t>Celková cena včetně DPH</t>
  </si>
  <si>
    <t xml:space="preserve">REKAPITULACE
CENY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</si>
</sst>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Kč&quot;_-;\-* #,##0.00\ &quot;Kč&quot;_-;_-* &quot;-&quot;??\ &quot;Kč&quot;_-;_-@_-"/>
    <numFmt numFmtId="43" formatCode="_-* #,##0.00_-;\-* #,##0.00_-;_-* &quot;-&quot;??_-;_-@_-"/>
    <numFmt numFmtId="164" formatCode="#,##0.0"/>
    <numFmt numFmtId="165" formatCode="#,##0.00000"/>
    <numFmt numFmtId="166" formatCode="#,##0\ &quot;Kč&quot;"/>
    <numFmt numFmtId="167" formatCode="000\ 00"/>
    <numFmt numFmtId="168" formatCode="dd\.mm\.yyyy"/>
    <numFmt numFmtId="169" formatCode="#,##0.00%"/>
    <numFmt numFmtId="170" formatCode="#,##0.000"/>
    <numFmt numFmtId="171" formatCode="_-* #,##0.00\ _K_č_-;\-* #,##0.00\ _K_č_-;_-* &quot;-&quot;??\ _K_č_-;_-@_-"/>
  </numFmts>
  <fonts count="75" x14ac:knownFonts="1">
    <font>
      <sz val="10"/>
      <name val="Arial CE"/>
      <charset val="238"/>
    </font>
    <font>
      <sz val="10"/>
      <name val="Arial CE"/>
      <family val="2"/>
      <charset val="238"/>
    </font>
    <font>
      <b/>
      <sz val="12"/>
      <name val="Arial CE"/>
      <charset val="238"/>
    </font>
    <font>
      <b/>
      <sz val="10"/>
      <name val="Arial CE"/>
      <charset val="238"/>
    </font>
    <font>
      <sz val="10"/>
      <name val="Arial CE"/>
      <charset val="238"/>
    </font>
    <font>
      <sz val="8"/>
      <name val="Arial CE"/>
      <charset val="238"/>
    </font>
    <font>
      <sz val="8"/>
      <color indexed="12"/>
      <name val="Arial CE"/>
      <charset val="238"/>
    </font>
    <font>
      <sz val="8"/>
      <color indexed="21"/>
      <name val="Arial CE"/>
      <charset val="238"/>
    </font>
    <font>
      <sz val="9"/>
      <name val="Arial CE"/>
      <family val="2"/>
      <charset val="238"/>
    </font>
    <font>
      <sz val="9"/>
      <name val="Arial CE"/>
      <charset val="238"/>
    </font>
    <font>
      <sz val="7"/>
      <name val="Arial CE"/>
      <charset val="238"/>
    </font>
    <font>
      <b/>
      <sz val="14"/>
      <name val="Arial CE"/>
      <family val="2"/>
      <charset val="238"/>
    </font>
    <font>
      <b/>
      <sz val="12"/>
      <name val="Arial CE"/>
      <family val="2"/>
      <charset val="238"/>
    </font>
    <font>
      <b/>
      <sz val="13"/>
      <name val="Arial CE"/>
      <charset val="238"/>
    </font>
    <font>
      <b/>
      <sz val="10"/>
      <name val="Arial CE"/>
      <family val="2"/>
      <charset val="238"/>
    </font>
    <font>
      <b/>
      <sz val="11"/>
      <name val="Arial CE"/>
      <charset val="238"/>
    </font>
    <font>
      <sz val="12"/>
      <name val="Arial CE"/>
      <charset val="238"/>
    </font>
    <font>
      <sz val="9"/>
      <color indexed="81"/>
      <name val="Tahoma"/>
      <family val="2"/>
      <charset val="238"/>
    </font>
    <font>
      <vertAlign val="superscript"/>
      <sz val="11"/>
      <color indexed="8"/>
      <name val="Calibri"/>
      <family val="2"/>
      <charset val="238"/>
    </font>
    <font>
      <vertAlign val="superscript"/>
      <sz val="11"/>
      <name val="Calibri"/>
      <family val="2"/>
      <charset val="238"/>
    </font>
    <font>
      <sz val="11"/>
      <name val="Calibri"/>
      <family val="2"/>
      <charset val="238"/>
    </font>
    <font>
      <vertAlign val="subscript"/>
      <sz val="11"/>
      <name val="Calibri"/>
      <family val="2"/>
      <charset val="238"/>
    </font>
    <font>
      <sz val="10"/>
      <name val="MS Sans Serif"/>
      <family val="2"/>
      <charset val="238"/>
    </font>
    <font>
      <sz val="10"/>
      <name val="MS Sans Serif"/>
    </font>
    <font>
      <sz val="8"/>
      <name val="Arial CE"/>
      <family val="2"/>
    </font>
    <font>
      <sz val="11"/>
      <name val="Arial CE"/>
    </font>
    <font>
      <b/>
      <sz val="11"/>
      <name val="Arial CE"/>
    </font>
    <font>
      <b/>
      <sz val="12"/>
      <name val="Arial CE"/>
    </font>
    <font>
      <sz val="12"/>
      <name val="Arial CE"/>
    </font>
    <font>
      <sz val="9"/>
      <name val="Arial CE"/>
    </font>
    <font>
      <sz val="10"/>
      <name val="Arial CE"/>
    </font>
    <font>
      <b/>
      <sz val="10"/>
      <name val="Arial CE"/>
    </font>
    <font>
      <b/>
      <sz val="14"/>
      <name val="Arial CE"/>
    </font>
    <font>
      <b/>
      <sz val="8"/>
      <name val="Arial CE"/>
    </font>
    <font>
      <b/>
      <sz val="11"/>
      <name val="Calibri"/>
      <family val="2"/>
      <charset val="238"/>
    </font>
    <font>
      <b/>
      <sz val="11"/>
      <name val="Arial"/>
      <family val="2"/>
      <charset val="238"/>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1"/>
      <color rgb="FFFF0000"/>
      <name val="Calibri"/>
      <family val="2"/>
      <charset val="238"/>
      <scheme val="minor"/>
    </font>
    <font>
      <sz val="8"/>
      <color rgb="FFDF7000"/>
      <name val="Arial CE"/>
      <charset val="238"/>
    </font>
    <font>
      <sz val="11"/>
      <name val="Calibri"/>
      <family val="2"/>
      <charset val="238"/>
      <scheme val="minor"/>
    </font>
    <font>
      <sz val="12"/>
      <name val="Calibri"/>
      <family val="2"/>
      <charset val="238"/>
      <scheme val="minor"/>
    </font>
    <font>
      <sz val="12"/>
      <color theme="1"/>
      <name val="Calibri"/>
      <family val="2"/>
      <charset val="238"/>
      <scheme val="minor"/>
    </font>
    <font>
      <b/>
      <sz val="12"/>
      <color theme="1"/>
      <name val="Calibri"/>
      <family val="2"/>
      <charset val="238"/>
      <scheme val="minor"/>
    </font>
    <font>
      <b/>
      <sz val="12"/>
      <color rgb="FF000000"/>
      <name val="Calibri"/>
      <family val="2"/>
      <charset val="238"/>
      <scheme val="minor"/>
    </font>
    <font>
      <sz val="12"/>
      <color rgb="FF000000"/>
      <name val="Calibri"/>
      <family val="2"/>
      <charset val="238"/>
      <scheme val="minor"/>
    </font>
    <font>
      <b/>
      <sz val="12"/>
      <name val="Calibri"/>
      <family val="2"/>
      <charset val="238"/>
      <scheme val="minor"/>
    </font>
    <font>
      <i/>
      <sz val="12"/>
      <name val="Calibri"/>
      <family val="2"/>
      <charset val="238"/>
      <scheme val="minor"/>
    </font>
    <font>
      <b/>
      <i/>
      <sz val="12"/>
      <name val="Calibri"/>
      <family val="2"/>
      <charset val="238"/>
      <scheme val="minor"/>
    </font>
    <font>
      <sz val="11"/>
      <color rgb="FF969696"/>
      <name val="Arial CE"/>
    </font>
    <font>
      <sz val="11"/>
      <color rgb="FF003366"/>
      <name val="Arial CE"/>
    </font>
    <font>
      <b/>
      <sz val="11"/>
      <color rgb="FF003366"/>
      <name val="Arial CE"/>
    </font>
    <font>
      <sz val="18"/>
      <color theme="10"/>
      <name val="Wingdings 2"/>
      <family val="1"/>
      <charset val="2"/>
    </font>
    <font>
      <sz val="12"/>
      <color rgb="FF969696"/>
      <name val="Arial CE"/>
    </font>
    <font>
      <b/>
      <sz val="12"/>
      <color rgb="FF960000"/>
      <name val="Arial CE"/>
    </font>
    <font>
      <sz val="9"/>
      <color rgb="FF969696"/>
      <name val="Arial CE"/>
    </font>
    <font>
      <sz val="10"/>
      <color rgb="FF969696"/>
      <name val="Arial CE"/>
    </font>
    <font>
      <b/>
      <sz val="10"/>
      <color rgb="FF464646"/>
      <name val="Arial CE"/>
    </font>
    <font>
      <sz val="8"/>
      <color rgb="FF3366FF"/>
      <name val="Arial CE"/>
    </font>
    <font>
      <sz val="8"/>
      <color rgb="FFFFFFFF"/>
      <name val="Arial CE"/>
    </font>
    <font>
      <i/>
      <sz val="9"/>
      <color rgb="FF0000FF"/>
      <name val="Arial CE"/>
    </font>
    <font>
      <sz val="11"/>
      <color rgb="FFFF0000"/>
      <name val="Calibri"/>
      <family val="2"/>
      <charset val="238"/>
    </font>
    <font>
      <b/>
      <sz val="10"/>
      <color rgb="FF000000"/>
      <name val="Arial"/>
      <family val="2"/>
      <charset val="238"/>
    </font>
    <font>
      <sz val="10"/>
      <color rgb="FF000000"/>
      <name val="Arial"/>
      <family val="2"/>
      <charset val="238"/>
    </font>
    <font>
      <sz val="10"/>
      <color rgb="FF0000FF"/>
      <name val="Arial"/>
      <family val="2"/>
      <charset val="238"/>
    </font>
    <font>
      <sz val="8"/>
      <color rgb="FF969696"/>
      <name val="Arial CE"/>
    </font>
    <font>
      <b/>
      <sz val="12"/>
      <color rgb="FF800000"/>
      <name val="Arial CE"/>
    </font>
    <font>
      <sz val="12"/>
      <color rgb="FF003366"/>
      <name val="Arial CE"/>
    </font>
    <font>
      <sz val="8"/>
      <color rgb="FF960000"/>
      <name val="Arial CE"/>
    </font>
    <font>
      <sz val="8"/>
      <color rgb="FF003366"/>
      <name val="Arial CE"/>
    </font>
    <font>
      <sz val="10"/>
      <color rgb="FF003366"/>
      <name val="Arial CE"/>
    </font>
    <font>
      <sz val="8"/>
      <color rgb="FFDE3801"/>
      <name val="Arial CE"/>
      <charset val="238"/>
    </font>
    <font>
      <b/>
      <sz val="14"/>
      <color theme="1"/>
      <name val="Calibri"/>
      <family val="2"/>
      <charset val="238"/>
      <scheme val="minor"/>
    </font>
    <font>
      <b/>
      <sz val="10"/>
      <color rgb="FF969696"/>
      <name val="Arial CE"/>
    </font>
  </fonts>
  <fills count="12">
    <fill>
      <patternFill patternType="none"/>
    </fill>
    <fill>
      <patternFill patternType="gray125"/>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rgb="FFFFFF00"/>
        <bgColor indexed="64"/>
      </patternFill>
    </fill>
    <fill>
      <patternFill patternType="solid">
        <fgColor rgb="FFD2D2D2"/>
      </patternFill>
    </fill>
    <fill>
      <patternFill patternType="solid">
        <fgColor rgb="FFBEBEBE"/>
      </patternFill>
    </fill>
    <fill>
      <patternFill patternType="solid">
        <fgColor rgb="FFC0C0C0"/>
        <bgColor rgb="FFC0C0C0"/>
      </patternFill>
    </fill>
    <fill>
      <patternFill patternType="solid">
        <fgColor rgb="FF000000"/>
        <bgColor rgb="FF000000"/>
      </patternFill>
    </fill>
    <fill>
      <patternFill patternType="solid">
        <fgColor rgb="FFC0C0C0"/>
      </patternFill>
    </fill>
    <fill>
      <patternFill patternType="solid">
        <fgColor theme="0" tint="-0.14999847407452621"/>
        <bgColor indexed="64"/>
      </patternFill>
    </fill>
  </fills>
  <borders count="11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0"/>
      </top>
      <bottom style="thin">
        <color indexed="64"/>
      </bottom>
      <diagonal/>
    </border>
    <border>
      <left style="thin">
        <color indexed="64"/>
      </left>
      <right/>
      <top/>
      <bottom/>
      <diagonal/>
    </border>
    <border>
      <left style="thin">
        <color indexed="64"/>
      </left>
      <right style="thin">
        <color indexed="64"/>
      </right>
      <top style="thin">
        <color indexed="0"/>
      </top>
      <bottom style="thin">
        <color indexed="0"/>
      </bottom>
      <diagonal/>
    </border>
    <border>
      <left style="thin">
        <color indexed="64"/>
      </left>
      <right/>
      <top style="thin">
        <color indexed="0"/>
      </top>
      <bottom style="thin">
        <color indexed="0"/>
      </bottom>
      <diagonal/>
    </border>
    <border>
      <left style="thin">
        <color indexed="64"/>
      </left>
      <right style="thin">
        <color indexed="64"/>
      </right>
      <top style="thin">
        <color indexed="64"/>
      </top>
      <bottom style="thin">
        <color indexed="0"/>
      </bottom>
      <diagonal/>
    </border>
    <border>
      <left/>
      <right/>
      <top style="thin">
        <color indexed="64"/>
      </top>
      <bottom style="thin">
        <color indexed="0"/>
      </bottom>
      <diagonal/>
    </border>
    <border>
      <left style="thin">
        <color indexed="64"/>
      </left>
      <right/>
      <top style="thin">
        <color indexed="64"/>
      </top>
      <bottom style="thin">
        <color indexed="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0"/>
      </top>
      <bottom style="thin">
        <color indexed="0"/>
      </bottom>
      <diagonal/>
    </border>
    <border>
      <left style="thin">
        <color indexed="64"/>
      </left>
      <right/>
      <top style="thin">
        <color indexed="0"/>
      </top>
      <bottom style="thin">
        <color indexed="64"/>
      </bottom>
      <diagonal/>
    </border>
    <border>
      <left/>
      <right/>
      <top style="thin">
        <color indexed="0"/>
      </top>
      <bottom style="thin">
        <color indexed="64"/>
      </bottom>
      <diagonal/>
    </border>
    <border>
      <left/>
      <right style="thin">
        <color indexed="64"/>
      </right>
      <top style="thin">
        <color indexed="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right style="hair">
        <color rgb="FF969696"/>
      </right>
      <top/>
      <bottom style="hair">
        <color rgb="FF969696"/>
      </bottom>
      <diagonal/>
    </border>
    <border>
      <left/>
      <right/>
      <top/>
      <bottom style="hair">
        <color rgb="FF969696"/>
      </bottom>
      <diagonal/>
    </border>
    <border>
      <left style="hair">
        <color rgb="FF969696"/>
      </left>
      <right/>
      <top/>
      <bottom style="hair">
        <color rgb="FF969696"/>
      </bottom>
      <diagonal/>
    </border>
    <border>
      <left/>
      <right style="hair">
        <color rgb="FF969696"/>
      </right>
      <top/>
      <bottom/>
      <diagonal/>
    </border>
    <border>
      <left style="hair">
        <color rgb="FF969696"/>
      </left>
      <right/>
      <top/>
      <bottom/>
      <diagonal/>
    </border>
    <border>
      <left/>
      <right style="hair">
        <color rgb="FF969696"/>
      </right>
      <top style="hair">
        <color rgb="FF969696"/>
      </top>
      <bottom/>
      <diagonal/>
    </border>
    <border>
      <left/>
      <right/>
      <top style="hair">
        <color rgb="FF969696"/>
      </top>
      <bottom/>
      <diagonal/>
    </border>
    <border>
      <left style="hair">
        <color rgb="FF969696"/>
      </left>
      <right/>
      <top style="hair">
        <color rgb="FF969696"/>
      </top>
      <bottom/>
      <diagonal/>
    </border>
    <border>
      <left/>
      <right style="hair">
        <color rgb="FF969696"/>
      </right>
      <top style="hair">
        <color rgb="FF969696"/>
      </top>
      <bottom style="hair">
        <color rgb="FF969696"/>
      </bottom>
      <diagonal/>
    </border>
    <border>
      <left/>
      <right/>
      <top style="hair">
        <color rgb="FF969696"/>
      </top>
      <bottom style="hair">
        <color rgb="FF969696"/>
      </bottom>
      <diagonal/>
    </border>
    <border>
      <left style="hair">
        <color rgb="FF969696"/>
      </left>
      <right/>
      <top style="hair">
        <color rgb="FF969696"/>
      </top>
      <bottom style="hair">
        <color rgb="FF969696"/>
      </bottom>
      <diagonal/>
    </border>
    <border>
      <left/>
      <right/>
      <top style="hair">
        <color rgb="FF000000"/>
      </top>
      <bottom style="hair">
        <color rgb="FF000000"/>
      </bottom>
      <diagonal/>
    </border>
    <border>
      <left/>
      <right/>
      <top style="thin">
        <color rgb="FF000000"/>
      </top>
      <bottom/>
      <diagonal/>
    </border>
    <border>
      <left style="thin">
        <color rgb="FF000000"/>
      </left>
      <right/>
      <top style="thin">
        <color rgb="FF000000"/>
      </top>
      <bottom/>
      <diagonal/>
    </border>
    <border>
      <left/>
      <right/>
      <top/>
      <bottom style="hair">
        <color rgb="FF000000"/>
      </bottom>
      <diagonal/>
    </border>
    <border>
      <left/>
      <right/>
      <top style="hair">
        <color rgb="FF000000"/>
      </top>
      <bottom/>
      <diagonal/>
    </border>
    <border>
      <left style="hair">
        <color rgb="FF000000"/>
      </left>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right style="thin">
        <color rgb="FF000000"/>
      </right>
      <top/>
      <bottom style="thin">
        <color rgb="FF000000"/>
      </bottom>
      <diagonal/>
    </border>
    <border>
      <left/>
      <right style="thin">
        <color rgb="FF000000"/>
      </right>
      <top/>
      <bottom/>
      <diagonal/>
    </border>
    <border>
      <left/>
      <right style="medium">
        <color rgb="FF000000"/>
      </right>
      <top/>
      <bottom style="medium">
        <color rgb="FF000000"/>
      </bottom>
      <diagonal/>
    </border>
    <border>
      <left/>
      <right style="thin">
        <color rgb="FF000000"/>
      </right>
      <top/>
      <bottom style="medium">
        <color rgb="FF000000"/>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hair">
        <color rgb="FF000000"/>
      </right>
      <top style="hair">
        <color rgb="FF000000"/>
      </top>
      <bottom style="hair">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s>
  <cellStyleXfs count="12">
    <xf numFmtId="0" fontId="0" fillId="0" borderId="0"/>
    <xf numFmtId="43" fontId="4" fillId="0" borderId="0" applyFont="0" applyFill="0" applyBorder="0" applyAlignment="0" applyProtection="0"/>
    <xf numFmtId="43" fontId="36" fillId="0" borderId="0" applyFont="0" applyFill="0" applyBorder="0" applyAlignment="0" applyProtection="0"/>
    <xf numFmtId="0" fontId="38" fillId="0" borderId="0" applyNumberFormat="0" applyFill="0" applyBorder="0" applyAlignment="0" applyProtection="0"/>
    <xf numFmtId="44" fontId="36" fillId="0" borderId="0" applyFont="0" applyFill="0" applyBorder="0" applyAlignment="0" applyProtection="0"/>
    <xf numFmtId="44" fontId="20" fillId="0" borderId="0" applyFont="0" applyFill="0" applyBorder="0" applyAlignment="0" applyProtection="0"/>
    <xf numFmtId="0" fontId="1" fillId="0" borderId="0"/>
    <xf numFmtId="0" fontId="23" fillId="0" borderId="0"/>
    <xf numFmtId="0" fontId="36" fillId="0" borderId="0"/>
    <xf numFmtId="0" fontId="22" fillId="0" borderId="0"/>
    <xf numFmtId="0" fontId="24" fillId="0" borderId="0"/>
    <xf numFmtId="0" fontId="20" fillId="0" borderId="0"/>
  </cellStyleXfs>
  <cellXfs count="629">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xf>
    <xf numFmtId="49" fontId="0" fillId="0" borderId="1" xfId="0" applyNumberFormat="1" applyBorder="1" applyAlignment="1">
      <alignment vertical="center"/>
    </xf>
    <xf numFmtId="0" fontId="0" fillId="0" borderId="2" xfId="0" applyBorder="1" applyAlignment="1">
      <alignment vertical="center"/>
    </xf>
    <xf numFmtId="49" fontId="0" fillId="0" borderId="0" xfId="0" applyNumberFormat="1"/>
    <xf numFmtId="0" fontId="0" fillId="2" borderId="2" xfId="0" applyFill="1" applyBorder="1" applyAlignment="1">
      <alignment vertical="center"/>
    </xf>
    <xf numFmtId="49" fontId="0" fillId="2" borderId="1" xfId="0" applyNumberFormat="1" applyFill="1" applyBorder="1" applyAlignment="1">
      <alignment vertical="center"/>
    </xf>
    <xf numFmtId="0" fontId="0" fillId="3" borderId="3" xfId="0" applyFill="1" applyBorder="1"/>
    <xf numFmtId="0" fontId="0" fillId="3" borderId="2" xfId="0" applyFill="1" applyBorder="1"/>
    <xf numFmtId="0" fontId="0" fillId="3" borderId="2" xfId="0" applyFill="1" applyBorder="1" applyAlignment="1">
      <alignment horizontal="center"/>
    </xf>
    <xf numFmtId="49" fontId="0" fillId="3" borderId="2" xfId="0" applyNumberFormat="1" applyFill="1" applyBorder="1"/>
    <xf numFmtId="0" fontId="5" fillId="0" borderId="0" xfId="0" applyFont="1"/>
    <xf numFmtId="165" fontId="0" fillId="0" borderId="0" xfId="0" applyNumberFormat="1" applyAlignment="1">
      <alignment vertical="top"/>
    </xf>
    <xf numFmtId="4" fontId="0" fillId="0" borderId="0" xfId="0" applyNumberFormat="1" applyAlignment="1">
      <alignment vertical="top"/>
    </xf>
    <xf numFmtId="0" fontId="3" fillId="2" borderId="3" xfId="0" applyFont="1" applyFill="1" applyBorder="1" applyAlignment="1">
      <alignment vertical="top"/>
    </xf>
    <xf numFmtId="49" fontId="3"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5" fillId="0" borderId="0" xfId="0" applyFont="1" applyAlignment="1">
      <alignment vertical="top"/>
    </xf>
    <xf numFmtId="49" fontId="5" fillId="0" borderId="0" xfId="0" applyNumberFormat="1" applyFont="1" applyAlignment="1">
      <alignment vertical="top"/>
    </xf>
    <xf numFmtId="4" fontId="5" fillId="0" borderId="0" xfId="0" applyNumberFormat="1" applyFont="1" applyAlignment="1">
      <alignment vertical="top" shrinkToFit="1"/>
    </xf>
    <xf numFmtId="165" fontId="6" fillId="0" borderId="0" xfId="0" applyNumberFormat="1" applyFont="1" applyAlignment="1">
      <alignment horizontal="center" vertical="top" wrapText="1" shrinkToFit="1"/>
    </xf>
    <xf numFmtId="165" fontId="6" fillId="0" borderId="0" xfId="0" applyNumberFormat="1" applyFont="1" applyAlignment="1">
      <alignment vertical="top" wrapText="1" shrinkToFit="1"/>
    </xf>
    <xf numFmtId="165" fontId="40" fillId="0" borderId="0" xfId="0" applyNumberFormat="1" applyFont="1" applyAlignment="1">
      <alignment horizontal="center" vertical="top" wrapText="1" shrinkToFit="1"/>
    </xf>
    <xf numFmtId="165" fontId="40" fillId="0" borderId="0" xfId="0" applyNumberFormat="1" applyFont="1" applyAlignment="1">
      <alignment vertical="top" wrapText="1" shrinkToFit="1"/>
    </xf>
    <xf numFmtId="0" fontId="3" fillId="2" borderId="4" xfId="0" applyFont="1" applyFill="1" applyBorder="1" applyAlignment="1">
      <alignment vertical="top"/>
    </xf>
    <xf numFmtId="49" fontId="3" fillId="2" borderId="5" xfId="0" applyNumberFormat="1" applyFont="1" applyFill="1" applyBorder="1" applyAlignment="1">
      <alignment vertical="top"/>
    </xf>
    <xf numFmtId="0" fontId="3" fillId="2" borderId="5" xfId="0" applyFont="1" applyFill="1" applyBorder="1" applyAlignment="1">
      <alignment horizontal="center" vertical="top" shrinkToFit="1"/>
    </xf>
    <xf numFmtId="165" fontId="3" fillId="2" borderId="5" xfId="0" applyNumberFormat="1" applyFont="1" applyFill="1" applyBorder="1" applyAlignment="1">
      <alignment vertical="top" shrinkToFit="1"/>
    </xf>
    <xf numFmtId="4" fontId="3" fillId="2" borderId="5" xfId="0" applyNumberFormat="1" applyFont="1" applyFill="1" applyBorder="1" applyAlignment="1">
      <alignment vertical="top" shrinkToFit="1"/>
    </xf>
    <xf numFmtId="4" fontId="3" fillId="2" borderId="6" xfId="0" applyNumberFormat="1" applyFont="1" applyFill="1" applyBorder="1" applyAlignment="1">
      <alignment vertical="top" shrinkToFit="1"/>
    </xf>
    <xf numFmtId="4" fontId="3" fillId="2" borderId="7" xfId="0" applyNumberFormat="1" applyFont="1" applyFill="1" applyBorder="1" applyAlignment="1">
      <alignment vertical="top" shrinkToFit="1"/>
    </xf>
    <xf numFmtId="0" fontId="5" fillId="0" borderId="8" xfId="0" applyFont="1" applyBorder="1" applyAlignment="1">
      <alignment vertical="top"/>
    </xf>
    <xf numFmtId="49" fontId="5" fillId="0" borderId="9" xfId="0" applyNumberFormat="1" applyFont="1" applyBorder="1" applyAlignment="1">
      <alignment vertical="top"/>
    </xf>
    <xf numFmtId="0" fontId="5" fillId="0" borderId="9" xfId="0" applyFont="1" applyBorder="1" applyAlignment="1">
      <alignment horizontal="center" vertical="top" shrinkToFit="1"/>
    </xf>
    <xf numFmtId="165" fontId="5" fillId="0" borderId="9" xfId="0" applyNumberFormat="1" applyFont="1" applyBorder="1" applyAlignment="1">
      <alignment vertical="top" shrinkToFit="1"/>
    </xf>
    <xf numFmtId="4" fontId="5" fillId="4" borderId="9" xfId="0" applyNumberFormat="1" applyFont="1" applyFill="1" applyBorder="1" applyAlignment="1" applyProtection="1">
      <alignment vertical="top" shrinkToFit="1"/>
      <protection locked="0"/>
    </xf>
    <xf numFmtId="4" fontId="5" fillId="0" borderId="10" xfId="0" applyNumberFormat="1" applyFont="1" applyBorder="1" applyAlignment="1">
      <alignment vertical="top" shrinkToFit="1"/>
    </xf>
    <xf numFmtId="0" fontId="5" fillId="0" borderId="11" xfId="0" applyFont="1" applyBorder="1" applyAlignment="1">
      <alignment vertical="top"/>
    </xf>
    <xf numFmtId="49" fontId="5" fillId="0" borderId="12" xfId="0" applyNumberFormat="1" applyFont="1" applyBorder="1" applyAlignment="1">
      <alignment vertical="top"/>
    </xf>
    <xf numFmtId="0" fontId="5" fillId="0" borderId="12" xfId="0" applyFont="1" applyBorder="1" applyAlignment="1">
      <alignment horizontal="center" vertical="top" shrinkToFit="1"/>
    </xf>
    <xf numFmtId="165" fontId="5" fillId="0" borderId="12" xfId="0" applyNumberFormat="1" applyFont="1" applyBorder="1" applyAlignment="1">
      <alignment vertical="top" shrinkToFit="1"/>
    </xf>
    <xf numFmtId="4" fontId="5" fillId="4" borderId="12" xfId="0" applyNumberFormat="1" applyFont="1" applyFill="1" applyBorder="1" applyAlignment="1" applyProtection="1">
      <alignment vertical="top" shrinkToFit="1"/>
      <protection locked="0"/>
    </xf>
    <xf numFmtId="4" fontId="5" fillId="0" borderId="13" xfId="0" applyNumberFormat="1" applyFont="1" applyBorder="1" applyAlignment="1">
      <alignment vertical="top" shrinkToFit="1"/>
    </xf>
    <xf numFmtId="49" fontId="3" fillId="2" borderId="5" xfId="0" applyNumberFormat="1" applyFont="1" applyFill="1" applyBorder="1" applyAlignment="1">
      <alignment horizontal="left" vertical="top" wrapText="1"/>
    </xf>
    <xf numFmtId="49" fontId="5" fillId="0" borderId="9" xfId="0" applyNumberFormat="1" applyFont="1" applyBorder="1" applyAlignment="1">
      <alignment horizontal="left" vertical="top" wrapText="1"/>
    </xf>
    <xf numFmtId="165" fontId="6" fillId="0" borderId="0" xfId="0" quotePrefix="1" applyNumberFormat="1" applyFont="1" applyAlignment="1">
      <alignment horizontal="left" vertical="top" wrapText="1"/>
    </xf>
    <xf numFmtId="49" fontId="5" fillId="0" borderId="12" xfId="0" applyNumberFormat="1" applyFont="1" applyBorder="1" applyAlignment="1">
      <alignment horizontal="left" vertical="top" wrapText="1"/>
    </xf>
    <xf numFmtId="165" fontId="40"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3" fillId="2" borderId="1" xfId="0" applyNumberFormat="1" applyFont="1" applyFill="1" applyBorder="1" applyAlignment="1">
      <alignment horizontal="left" vertical="top" wrapText="1"/>
    </xf>
    <xf numFmtId="49" fontId="0" fillId="0" borderId="0" xfId="0" applyNumberFormat="1" applyAlignment="1">
      <alignment horizontal="left" wrapText="1"/>
    </xf>
    <xf numFmtId="49" fontId="5" fillId="0" borderId="9" xfId="0" applyNumberFormat="1" applyFont="1" applyBorder="1" applyAlignment="1">
      <alignment horizontal="left" vertical="top"/>
    </xf>
    <xf numFmtId="49" fontId="5" fillId="0" borderId="12" xfId="0" applyNumberFormat="1" applyFont="1" applyBorder="1" applyAlignment="1">
      <alignment horizontal="left" vertical="top"/>
    </xf>
    <xf numFmtId="49" fontId="3" fillId="2" borderId="5" xfId="0" applyNumberFormat="1" applyFont="1" applyFill="1" applyBorder="1" applyAlignment="1">
      <alignment horizontal="left" vertical="top"/>
    </xf>
    <xf numFmtId="4" fontId="5" fillId="5" borderId="12" xfId="0" applyNumberFormat="1" applyFont="1" applyFill="1" applyBorder="1" applyAlignment="1">
      <alignment vertical="top" shrinkToFit="1"/>
    </xf>
    <xf numFmtId="0" fontId="0" fillId="0" borderId="0" xfId="0" applyAlignment="1">
      <alignment wrapText="1"/>
    </xf>
    <xf numFmtId="164" fontId="0" fillId="0" borderId="0" xfId="0" applyNumberFormat="1"/>
    <xf numFmtId="4" fontId="0" fillId="0" borderId="0" xfId="0" applyNumberFormat="1"/>
    <xf numFmtId="4" fontId="0" fillId="0" borderId="5" xfId="0" applyNumberFormat="1" applyBorder="1" applyAlignment="1">
      <alignment vertical="center" wrapText="1" shrinkToFit="1"/>
    </xf>
    <xf numFmtId="4" fontId="0" fillId="2" borderId="14" xfId="0" applyNumberFormat="1" applyFill="1" applyBorder="1" applyAlignment="1">
      <alignment vertical="center" wrapText="1" shrinkToFit="1"/>
    </xf>
    <xf numFmtId="4" fontId="0" fillId="0" borderId="15" xfId="0" applyNumberFormat="1" applyBorder="1"/>
    <xf numFmtId="4" fontId="0" fillId="0" borderId="16" xfId="0" applyNumberFormat="1" applyBorder="1" applyAlignment="1">
      <alignment vertical="center" shrinkToFit="1"/>
    </xf>
    <xf numFmtId="4" fontId="0" fillId="0" borderId="16" xfId="0" applyNumberFormat="1" applyBorder="1" applyAlignment="1">
      <alignment vertical="center" wrapText="1" shrinkToFit="1"/>
    </xf>
    <xf numFmtId="4" fontId="0" fillId="0" borderId="17" xfId="0" applyNumberFormat="1" applyBorder="1" applyAlignment="1">
      <alignment horizontal="left" vertical="center"/>
    </xf>
    <xf numFmtId="4" fontId="3" fillId="0" borderId="16" xfId="0" applyNumberFormat="1" applyFont="1" applyBorder="1" applyAlignment="1">
      <alignment vertical="center" shrinkToFit="1"/>
    </xf>
    <xf numFmtId="4" fontId="3" fillId="0" borderId="16" xfId="0" applyNumberFormat="1" applyFont="1" applyBorder="1" applyAlignment="1">
      <alignment vertical="center" wrapText="1" shrinkToFit="1"/>
    </xf>
    <xf numFmtId="4" fontId="3" fillId="0" borderId="17" xfId="0" applyNumberFormat="1" applyFont="1" applyBorder="1" applyAlignment="1">
      <alignment vertical="center"/>
    </xf>
    <xf numFmtId="4" fontId="8" fillId="0" borderId="16" xfId="0" applyNumberFormat="1" applyFont="1" applyBorder="1" applyAlignment="1">
      <alignment horizontal="right" vertical="center" shrinkToFit="1"/>
    </xf>
    <xf numFmtId="4" fontId="8" fillId="0" borderId="16" xfId="0" applyNumberFormat="1" applyFont="1" applyBorder="1" applyAlignment="1">
      <alignment horizontal="right" vertical="center" wrapText="1" shrinkToFit="1"/>
    </xf>
    <xf numFmtId="4" fontId="0" fillId="0" borderId="17" xfId="0" applyNumberFormat="1" applyBorder="1" applyAlignment="1">
      <alignment vertical="center"/>
    </xf>
    <xf numFmtId="4" fontId="9" fillId="3" borderId="18" xfId="0" applyNumberFormat="1" applyFont="1" applyFill="1" applyBorder="1" applyAlignment="1">
      <alignment horizontal="center" vertical="center" wrapText="1" shrinkToFit="1"/>
    </xf>
    <xf numFmtId="4" fontId="10" fillId="3" borderId="18" xfId="0" applyNumberFormat="1" applyFont="1" applyFill="1" applyBorder="1" applyAlignment="1">
      <alignment horizontal="center" vertical="center" wrapText="1" shrinkToFit="1"/>
    </xf>
    <xf numFmtId="4" fontId="9" fillId="3" borderId="19" xfId="0" applyNumberFormat="1" applyFont="1" applyFill="1" applyBorder="1" applyAlignment="1">
      <alignment vertical="center" wrapText="1"/>
    </xf>
    <xf numFmtId="4" fontId="9" fillId="3" borderId="20" xfId="0" applyNumberFormat="1" applyFont="1" applyFill="1" applyBorder="1" applyAlignme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wrapText="1"/>
    </xf>
    <xf numFmtId="0" fontId="12" fillId="0" borderId="0" xfId="0" applyFont="1" applyAlignment="1">
      <alignment horizontal="left" vertical="center"/>
    </xf>
    <xf numFmtId="0" fontId="0" fillId="0" borderId="21" xfId="0" applyBorder="1" applyAlignment="1">
      <alignment horizontal="right"/>
    </xf>
    <xf numFmtId="0" fontId="0" fillId="0" borderId="22" xfId="0" applyBorder="1"/>
    <xf numFmtId="0" fontId="0" fillId="0" borderId="22" xfId="0" applyBorder="1" applyAlignment="1">
      <alignment wrapText="1"/>
    </xf>
    <xf numFmtId="0" fontId="0" fillId="0" borderId="23" xfId="0" applyBorder="1"/>
    <xf numFmtId="0" fontId="0" fillId="0" borderId="24" xfId="0" applyBorder="1" applyAlignment="1">
      <alignment horizontal="right"/>
    </xf>
    <xf numFmtId="0" fontId="0" fillId="0" borderId="25" xfId="0" applyBorder="1"/>
    <xf numFmtId="0" fontId="3" fillId="0" borderId="0" xfId="0" applyFont="1"/>
    <xf numFmtId="0" fontId="3" fillId="0" borderId="24" xfId="0" applyFont="1" applyBorder="1" applyAlignment="1">
      <alignment horizontal="right"/>
    </xf>
    <xf numFmtId="0" fontId="3" fillId="0" borderId="0" xfId="0" applyFont="1" applyAlignment="1">
      <alignment wrapText="1"/>
    </xf>
    <xf numFmtId="0" fontId="3" fillId="0" borderId="25" xfId="0" applyFont="1" applyBorder="1"/>
    <xf numFmtId="0" fontId="3" fillId="0" borderId="26" xfId="0" applyFont="1" applyBorder="1" applyAlignment="1">
      <alignment vertical="top"/>
    </xf>
    <xf numFmtId="14" fontId="3" fillId="0" borderId="26" xfId="0" applyNumberFormat="1" applyFont="1" applyBorder="1" applyAlignment="1">
      <alignment horizontal="center" vertical="top"/>
    </xf>
    <xf numFmtId="0" fontId="0" fillId="0" borderId="0" xfId="0" applyAlignment="1">
      <alignment horizontal="center" vertical="center"/>
    </xf>
    <xf numFmtId="0" fontId="3" fillId="0" borderId="26" xfId="0" applyFont="1" applyBorder="1" applyAlignment="1">
      <alignment vertical="top" wrapText="1"/>
    </xf>
    <xf numFmtId="0" fontId="0" fillId="0" borderId="0" xfId="0" applyAlignment="1">
      <alignment horizontal="center" vertical="center" wrapText="1"/>
    </xf>
    <xf numFmtId="0" fontId="0" fillId="0" borderId="25" xfId="0" applyBorder="1" applyAlignment="1">
      <alignment horizontal="right"/>
    </xf>
    <xf numFmtId="43" fontId="0" fillId="0" borderId="0" xfId="1" applyFont="1"/>
    <xf numFmtId="49" fontId="3" fillId="2" borderId="27" xfId="0" applyNumberFormat="1" applyFont="1" applyFill="1" applyBorder="1" applyAlignment="1">
      <alignment horizontal="left" vertical="center"/>
    </xf>
    <xf numFmtId="0" fontId="0" fillId="2" borderId="28" xfId="0" applyFill="1" applyBorder="1"/>
    <xf numFmtId="0" fontId="0" fillId="2" borderId="28" xfId="0" applyFill="1" applyBorder="1" applyAlignment="1">
      <alignment wrapText="1"/>
    </xf>
    <xf numFmtId="0" fontId="12" fillId="2" borderId="29" xfId="0" applyFont="1" applyFill="1" applyBorder="1" applyAlignment="1">
      <alignment horizontal="left" vertical="center" indent="1"/>
    </xf>
    <xf numFmtId="49" fontId="0" fillId="2" borderId="27" xfId="0" applyNumberFormat="1" applyFill="1" applyBorder="1" applyAlignment="1">
      <alignment horizontal="left" vertical="center"/>
    </xf>
    <xf numFmtId="4" fontId="12" fillId="2" borderId="28" xfId="0" applyNumberFormat="1" applyFont="1" applyFill="1" applyBorder="1" applyAlignment="1">
      <alignment horizontal="left" vertical="center"/>
    </xf>
    <xf numFmtId="0" fontId="0" fillId="2" borderId="28" xfId="0" applyFill="1" applyBorder="1" applyAlignment="1">
      <alignment horizontal="left" vertical="center" wrapText="1"/>
    </xf>
    <xf numFmtId="0" fontId="14" fillId="2" borderId="28" xfId="0" applyFont="1" applyFill="1" applyBorder="1" applyAlignment="1">
      <alignment horizontal="left" vertical="center" wrapText="1"/>
    </xf>
    <xf numFmtId="49" fontId="0" fillId="0" borderId="24" xfId="0" applyNumberFormat="1" applyBorder="1" applyAlignment="1">
      <alignment horizontal="left" vertical="center"/>
    </xf>
    <xf numFmtId="4" fontId="0" fillId="0" borderId="0" xfId="0" applyNumberFormat="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25" xfId="0" applyBorder="1" applyAlignment="1">
      <alignment horizontal="left" vertical="center" indent="1"/>
    </xf>
    <xf numFmtId="49" fontId="0" fillId="0" borderId="30" xfId="0" applyNumberFormat="1" applyBorder="1" applyAlignment="1">
      <alignment horizontal="left" vertical="center"/>
    </xf>
    <xf numFmtId="0" fontId="0" fillId="0" borderId="26" xfId="0" applyBorder="1" applyAlignment="1">
      <alignment horizontal="left" vertical="center" indent="1"/>
    </xf>
    <xf numFmtId="1" fontId="3" fillId="0" borderId="31" xfId="0" applyNumberFormat="1" applyFont="1" applyBorder="1" applyAlignment="1">
      <alignment horizontal="right" vertical="center" wrapText="1"/>
    </xf>
    <xf numFmtId="0" fontId="0" fillId="0" borderId="26" xfId="0" applyBorder="1" applyAlignment="1">
      <alignment wrapText="1"/>
    </xf>
    <xf numFmtId="0" fontId="0" fillId="0" borderId="26" xfId="0" applyBorder="1" applyAlignment="1">
      <alignment horizontal="left" vertical="center" wrapText="1"/>
    </xf>
    <xf numFmtId="0" fontId="0" fillId="0" borderId="32" xfId="0" applyBorder="1" applyAlignment="1">
      <alignment horizontal="left" vertical="center" indent="1"/>
    </xf>
    <xf numFmtId="49" fontId="0" fillId="0" borderId="33" xfId="0" applyNumberFormat="1" applyBorder="1" applyAlignment="1">
      <alignment horizontal="left" vertical="center"/>
    </xf>
    <xf numFmtId="0" fontId="0" fillId="0" borderId="1" xfId="0" applyBorder="1" applyAlignment="1">
      <alignment horizontal="left" vertical="center" indent="1"/>
    </xf>
    <xf numFmtId="1" fontId="3" fillId="0" borderId="3" xfId="0" applyNumberFormat="1" applyFont="1" applyBorder="1" applyAlignment="1">
      <alignment horizontal="right"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34" xfId="0" applyBorder="1" applyAlignment="1">
      <alignment horizontal="left" vertical="center" indent="1"/>
    </xf>
    <xf numFmtId="0" fontId="3" fillId="0" borderId="1" xfId="0" applyFont="1" applyBorder="1" applyAlignment="1">
      <alignment vertical="center"/>
    </xf>
    <xf numFmtId="1" fontId="3" fillId="0" borderId="1" xfId="0" applyNumberFormat="1" applyFont="1" applyBorder="1" applyAlignment="1">
      <alignment horizontal="right" vertical="center" wrapText="1"/>
    </xf>
    <xf numFmtId="0" fontId="0" fillId="0" borderId="34" xfId="0" applyBorder="1" applyAlignment="1">
      <alignment horizontal="left" indent="1"/>
    </xf>
    <xf numFmtId="0" fontId="0" fillId="0" borderId="35" xfId="0" applyBorder="1"/>
    <xf numFmtId="0" fontId="3" fillId="0" borderId="5" xfId="0" applyFont="1" applyBorder="1" applyAlignment="1">
      <alignment vertical="center"/>
    </xf>
    <xf numFmtId="0" fontId="0" fillId="0" borderId="5" xfId="0" applyBorder="1" applyAlignment="1">
      <alignment horizontal="right" vertical="center"/>
    </xf>
    <xf numFmtId="0" fontId="3" fillId="0" borderId="5" xfId="0" applyFont="1" applyBorder="1" applyAlignment="1">
      <alignment vertical="center" wrapText="1"/>
    </xf>
    <xf numFmtId="0" fontId="3" fillId="0" borderId="5" xfId="0" applyFont="1" applyBorder="1" applyAlignment="1">
      <alignment horizontal="left" vertical="top" wrapText="1"/>
    </xf>
    <xf numFmtId="0" fontId="0" fillId="0" borderId="5" xfId="0" applyBorder="1" applyAlignment="1">
      <alignment vertical="top" wrapText="1"/>
    </xf>
    <xf numFmtId="0" fontId="0" fillId="0" borderId="36" xfId="0" applyBorder="1" applyAlignment="1">
      <alignment horizontal="left" vertical="top" indent="1"/>
    </xf>
    <xf numFmtId="0" fontId="0" fillId="0" borderId="30" xfId="0" applyBorder="1"/>
    <xf numFmtId="0" fontId="3" fillId="0" borderId="26" xfId="0" applyFont="1" applyBorder="1" applyAlignment="1">
      <alignment vertical="center"/>
    </xf>
    <xf numFmtId="0" fontId="0" fillId="0" borderId="26" xfId="0" applyBorder="1" applyAlignment="1">
      <alignment horizontal="right" vertical="center"/>
    </xf>
    <xf numFmtId="49" fontId="3" fillId="4" borderId="26" xfId="0" applyNumberFormat="1" applyFont="1" applyFill="1" applyBorder="1" applyAlignment="1" applyProtection="1">
      <alignment horizontal="left" vertical="center" wrapText="1"/>
      <protection locked="0"/>
    </xf>
    <xf numFmtId="0" fontId="3" fillId="0" borderId="26" xfId="0" applyFont="1" applyBorder="1" applyAlignment="1">
      <alignment horizontal="right" vertical="center" wrapText="1"/>
    </xf>
    <xf numFmtId="0" fontId="3" fillId="0" borderId="32" xfId="0" applyFont="1" applyBorder="1" applyAlignment="1">
      <alignment horizontal="left" vertical="center" indent="1"/>
    </xf>
    <xf numFmtId="0" fontId="0" fillId="0" borderId="24" xfId="0" applyBorder="1"/>
    <xf numFmtId="0" fontId="3" fillId="4" borderId="0" xfId="0" applyFont="1" applyFill="1" applyAlignment="1" applyProtection="1">
      <alignment horizontal="left" vertical="center"/>
      <protection locked="0"/>
    </xf>
    <xf numFmtId="0" fontId="0" fillId="0" borderId="0" xfId="0" applyAlignment="1">
      <alignment horizontal="right" vertical="center"/>
    </xf>
    <xf numFmtId="0" fontId="3" fillId="0" borderId="0" xfId="0" applyFont="1" applyAlignment="1">
      <alignment vertical="center" wrapText="1"/>
    </xf>
    <xf numFmtId="0" fontId="3" fillId="0" borderId="25" xfId="0" applyFont="1" applyBorder="1" applyAlignment="1">
      <alignment horizontal="left" vertical="center" indent="1"/>
    </xf>
    <xf numFmtId="49" fontId="3" fillId="4" borderId="0" xfId="0" applyNumberFormat="1" applyFont="1" applyFill="1" applyAlignment="1" applyProtection="1">
      <alignment horizontal="left" vertical="center"/>
      <protection locked="0"/>
    </xf>
    <xf numFmtId="0" fontId="0" fillId="0" borderId="26" xfId="0" applyBorder="1" applyAlignment="1">
      <alignment horizontal="right"/>
    </xf>
    <xf numFmtId="0" fontId="0" fillId="0" borderId="26" xfId="0" applyBorder="1"/>
    <xf numFmtId="0" fontId="0" fillId="0" borderId="26" xfId="0" applyBorder="1" applyAlignment="1">
      <alignment vertical="center"/>
    </xf>
    <xf numFmtId="49" fontId="0" fillId="0" borderId="26" xfId="0" applyNumberFormat="1" applyBorder="1" applyAlignment="1">
      <alignment vertical="center" wrapText="1"/>
    </xf>
    <xf numFmtId="49" fontId="3" fillId="0" borderId="26" xfId="0" applyNumberFormat="1" applyFont="1" applyBorder="1" applyAlignment="1">
      <alignment horizontal="left" vertical="center" wrapText="1"/>
    </xf>
    <xf numFmtId="0" fontId="0" fillId="0" borderId="32" xfId="0" applyBorder="1" applyAlignment="1">
      <alignment horizontal="left" indent="1"/>
    </xf>
    <xf numFmtId="49" fontId="3" fillId="0" borderId="0" xfId="0" applyNumberFormat="1" applyFont="1" applyAlignment="1">
      <alignment horizontal="left" vertical="center"/>
    </xf>
    <xf numFmtId="49" fontId="3" fillId="0" borderId="0" xfId="0" applyNumberFormat="1" applyFont="1" applyAlignment="1">
      <alignment horizontal="left" vertical="center" wrapText="1"/>
    </xf>
    <xf numFmtId="0" fontId="3" fillId="2" borderId="26" xfId="0" applyFont="1" applyFill="1" applyBorder="1" applyAlignment="1">
      <alignment horizontal="left" vertical="center" wrapText="1"/>
    </xf>
    <xf numFmtId="0" fontId="0" fillId="2" borderId="26" xfId="0" applyFill="1" applyBorder="1" applyAlignment="1">
      <alignment wrapText="1"/>
    </xf>
    <xf numFmtId="0" fontId="0" fillId="2" borderId="32" xfId="0" applyFill="1" applyBorder="1" applyAlignment="1">
      <alignment horizontal="left" vertical="center" indent="1"/>
    </xf>
    <xf numFmtId="0" fontId="3" fillId="2" borderId="0" xfId="0" applyFont="1" applyFill="1" applyAlignment="1">
      <alignment horizontal="left" vertical="center" wrapText="1"/>
    </xf>
    <xf numFmtId="0" fontId="0" fillId="2" borderId="0" xfId="0" applyFill="1" applyAlignment="1">
      <alignment wrapText="1"/>
    </xf>
    <xf numFmtId="0" fontId="0" fillId="2" borderId="25" xfId="0" applyFill="1" applyBorder="1" applyAlignment="1">
      <alignment horizontal="left" vertical="center" indent="1"/>
    </xf>
    <xf numFmtId="14" fontId="8" fillId="0" borderId="0" xfId="0" applyNumberFormat="1" applyFont="1" applyAlignment="1">
      <alignment horizontal="left"/>
    </xf>
    <xf numFmtId="49" fontId="3" fillId="2" borderId="0" xfId="0" applyNumberFormat="1" applyFont="1" applyFill="1" applyAlignment="1">
      <alignment horizontal="left" vertical="center" wrapText="1"/>
    </xf>
    <xf numFmtId="0" fontId="16" fillId="2" borderId="25" xfId="0" applyFont="1" applyFill="1" applyBorder="1" applyAlignment="1">
      <alignment horizontal="left" vertical="center" indent="1"/>
    </xf>
    <xf numFmtId="0" fontId="0" fillId="0" borderId="37" xfId="0" applyBorder="1"/>
    <xf numFmtId="0" fontId="36" fillId="0" borderId="0" xfId="8"/>
    <xf numFmtId="0" fontId="36" fillId="0" borderId="0" xfId="8" applyAlignment="1">
      <alignment horizontal="center"/>
    </xf>
    <xf numFmtId="0" fontId="36" fillId="0" borderId="0" xfId="8" applyAlignment="1">
      <alignment horizontal="left"/>
    </xf>
    <xf numFmtId="43" fontId="0" fillId="0" borderId="0" xfId="2" applyFont="1"/>
    <xf numFmtId="44" fontId="37" fillId="0" borderId="0" xfId="8" applyNumberFormat="1" applyFont="1"/>
    <xf numFmtId="0" fontId="37" fillId="0" borderId="0" xfId="8" applyFont="1"/>
    <xf numFmtId="44" fontId="0" fillId="0" borderId="38" xfId="4" applyFont="1" applyBorder="1" applyAlignment="1">
      <alignment vertical="center"/>
    </xf>
    <xf numFmtId="0" fontId="41" fillId="0" borderId="39" xfId="8" applyFont="1" applyBorder="1" applyAlignment="1">
      <alignment horizontal="center" vertical="center"/>
    </xf>
    <xf numFmtId="1" fontId="41" fillId="0" borderId="40" xfId="8" applyNumberFormat="1" applyFont="1" applyBorder="1" applyAlignment="1">
      <alignment horizontal="center" vertical="center"/>
    </xf>
    <xf numFmtId="0" fontId="42" fillId="0" borderId="40" xfId="8" applyFont="1" applyBorder="1" applyAlignment="1">
      <alignment wrapText="1"/>
    </xf>
    <xf numFmtId="0" fontId="36" fillId="0" borderId="41" xfId="8" applyBorder="1" applyAlignment="1">
      <alignment horizontal="center"/>
    </xf>
    <xf numFmtId="44" fontId="0" fillId="0" borderId="42" xfId="4" applyFont="1" applyBorder="1" applyAlignment="1">
      <alignment vertical="center"/>
    </xf>
    <xf numFmtId="44" fontId="0" fillId="0" borderId="2" xfId="4" applyFont="1" applyBorder="1" applyAlignment="1">
      <alignment vertical="center"/>
    </xf>
    <xf numFmtId="0" fontId="41" fillId="0" borderId="3" xfId="8" applyFont="1" applyBorder="1" applyAlignment="1">
      <alignment horizontal="center" vertical="center"/>
    </xf>
    <xf numFmtId="1" fontId="41" fillId="0" borderId="2" xfId="8" applyNumberFormat="1" applyFont="1" applyBorder="1" applyAlignment="1">
      <alignment horizontal="center" vertical="center"/>
    </xf>
    <xf numFmtId="0" fontId="42" fillId="0" borderId="2" xfId="8" applyFont="1" applyBorder="1" applyAlignment="1">
      <alignment wrapText="1"/>
    </xf>
    <xf numFmtId="0" fontId="36" fillId="0" borderId="7" xfId="8" applyBorder="1" applyAlignment="1">
      <alignment horizontal="center"/>
    </xf>
    <xf numFmtId="44" fontId="0" fillId="0" borderId="43" xfId="4" applyFont="1" applyBorder="1" applyAlignment="1">
      <alignment vertical="center"/>
    </xf>
    <xf numFmtId="0" fontId="41" fillId="0" borderId="44" xfId="8" applyFont="1" applyBorder="1" applyAlignment="1">
      <alignment horizontal="center" vertical="center"/>
    </xf>
    <xf numFmtId="1" fontId="41" fillId="0" borderId="45" xfId="8" applyNumberFormat="1" applyFont="1" applyBorder="1" applyAlignment="1">
      <alignment horizontal="center" vertical="center"/>
    </xf>
    <xf numFmtId="0" fontId="42" fillId="0" borderId="45" xfId="8" applyFont="1" applyBorder="1" applyAlignment="1">
      <alignment wrapText="1"/>
    </xf>
    <xf numFmtId="0" fontId="36" fillId="0" borderId="46" xfId="8" applyBorder="1" applyAlignment="1">
      <alignment horizontal="center"/>
    </xf>
    <xf numFmtId="44" fontId="0" fillId="0" borderId="47" xfId="4" applyFont="1" applyBorder="1" applyAlignment="1">
      <alignment vertical="center"/>
    </xf>
    <xf numFmtId="44" fontId="0" fillId="0" borderId="48" xfId="4" applyFont="1" applyBorder="1" applyAlignment="1">
      <alignment vertical="center"/>
    </xf>
    <xf numFmtId="0" fontId="36" fillId="0" borderId="49" xfId="8" applyBorder="1" applyAlignment="1">
      <alignment horizontal="center"/>
    </xf>
    <xf numFmtId="44" fontId="0" fillId="0" borderId="50" xfId="4" applyFont="1" applyBorder="1" applyAlignment="1">
      <alignment vertical="center"/>
    </xf>
    <xf numFmtId="44" fontId="0" fillId="0" borderId="51" xfId="4" applyFont="1" applyBorder="1" applyAlignment="1">
      <alignment vertical="center"/>
    </xf>
    <xf numFmtId="0" fontId="36" fillId="0" borderId="4" xfId="8" applyBorder="1" applyAlignment="1">
      <alignment horizontal="center"/>
    </xf>
    <xf numFmtId="0" fontId="36" fillId="0" borderId="51" xfId="8" applyBorder="1" applyAlignment="1">
      <alignment horizontal="center" vertical="top"/>
    </xf>
    <xf numFmtId="49" fontId="36" fillId="0" borderId="51" xfId="8" applyNumberFormat="1" applyBorder="1" applyAlignment="1">
      <alignment horizontal="center" vertical="top"/>
    </xf>
    <xf numFmtId="0" fontId="36" fillId="0" borderId="52" xfId="8" applyBorder="1" applyAlignment="1">
      <alignment horizontal="center"/>
    </xf>
    <xf numFmtId="0" fontId="36" fillId="0" borderId="3" xfId="8" applyBorder="1" applyAlignment="1">
      <alignment horizontal="center" vertical="center"/>
    </xf>
    <xf numFmtId="1" fontId="39" fillId="0" borderId="2" xfId="8" applyNumberFormat="1" applyFont="1" applyBorder="1" applyAlignment="1">
      <alignment horizontal="center" vertical="center"/>
    </xf>
    <xf numFmtId="0" fontId="36" fillId="0" borderId="2" xfId="8" applyBorder="1" applyAlignment="1">
      <alignment horizontal="justify" vertical="center"/>
    </xf>
    <xf numFmtId="0" fontId="36" fillId="0" borderId="53" xfId="8" applyBorder="1" applyAlignment="1">
      <alignment horizontal="center"/>
    </xf>
    <xf numFmtId="0" fontId="36" fillId="0" borderId="2" xfId="8" applyBorder="1" applyAlignment="1">
      <alignment horizontal="justify" vertical="top"/>
    </xf>
    <xf numFmtId="0" fontId="43" fillId="0" borderId="0" xfId="8" applyFont="1" applyAlignment="1">
      <alignment horizontal="justify" vertical="center"/>
    </xf>
    <xf numFmtId="0" fontId="36" fillId="0" borderId="3" xfId="8" applyBorder="1" applyAlignment="1">
      <alignment horizontal="center"/>
    </xf>
    <xf numFmtId="0" fontId="36" fillId="0" borderId="2" xfId="8" applyBorder="1" applyAlignment="1">
      <alignment horizontal="center" vertical="top"/>
    </xf>
    <xf numFmtId="49" fontId="36" fillId="0" borderId="2" xfId="8" applyNumberFormat="1" applyBorder="1" applyAlignment="1">
      <alignment horizontal="center" vertical="top"/>
    </xf>
    <xf numFmtId="44" fontId="0" fillId="0" borderId="54" xfId="4" applyFont="1" applyBorder="1" applyAlignment="1">
      <alignment vertical="center"/>
    </xf>
    <xf numFmtId="44" fontId="0" fillId="0" borderId="55" xfId="4" applyFont="1" applyBorder="1" applyAlignment="1">
      <alignment vertical="center"/>
    </xf>
    <xf numFmtId="0" fontId="36" fillId="0" borderId="56" xfId="8" applyBorder="1" applyAlignment="1">
      <alignment horizontal="center"/>
    </xf>
    <xf numFmtId="0" fontId="36" fillId="0" borderId="29" xfId="8" applyBorder="1" applyAlignment="1">
      <alignment horizontal="center"/>
    </xf>
    <xf numFmtId="0" fontId="36" fillId="0" borderId="57" xfId="8" applyBorder="1" applyAlignment="1">
      <alignment horizontal="center"/>
    </xf>
    <xf numFmtId="0" fontId="36" fillId="0" borderId="58" xfId="8" applyBorder="1" applyAlignment="1">
      <alignment horizontal="center"/>
    </xf>
    <xf numFmtId="0" fontId="36" fillId="0" borderId="58" xfId="8" applyBorder="1" applyAlignment="1">
      <alignment horizontal="left"/>
    </xf>
    <xf numFmtId="1" fontId="36" fillId="0" borderId="2" xfId="8" applyNumberFormat="1" applyBorder="1" applyAlignment="1">
      <alignment horizontal="center"/>
    </xf>
    <xf numFmtId="0" fontId="36" fillId="0" borderId="2" xfId="8" applyBorder="1" applyAlignment="1">
      <alignment horizontal="left"/>
    </xf>
    <xf numFmtId="0" fontId="36" fillId="0" borderId="15" xfId="8" applyBorder="1" applyAlignment="1">
      <alignment horizontal="center"/>
    </xf>
    <xf numFmtId="1" fontId="36" fillId="0" borderId="59" xfId="8" applyNumberFormat="1" applyBorder="1" applyAlignment="1">
      <alignment horizontal="center"/>
    </xf>
    <xf numFmtId="0" fontId="36" fillId="0" borderId="59" xfId="8" applyBorder="1" applyAlignment="1">
      <alignment horizontal="left"/>
    </xf>
    <xf numFmtId="0" fontId="36" fillId="0" borderId="34" xfId="8" applyBorder="1" applyAlignment="1">
      <alignment horizontal="center"/>
    </xf>
    <xf numFmtId="0" fontId="36" fillId="0" borderId="32" xfId="8" applyBorder="1" applyAlignment="1">
      <alignment horizontal="center"/>
    </xf>
    <xf numFmtId="0" fontId="41" fillId="0" borderId="3" xfId="8" applyFont="1" applyBorder="1" applyAlignment="1">
      <alignment horizontal="center"/>
    </xf>
    <xf numFmtId="0" fontId="41" fillId="0" borderId="2" xfId="8" applyFont="1" applyBorder="1" applyAlignment="1">
      <alignment horizontal="center"/>
    </xf>
    <xf numFmtId="0" fontId="41" fillId="0" borderId="2" xfId="8" applyFont="1" applyBorder="1" applyAlignment="1">
      <alignment horizontal="left"/>
    </xf>
    <xf numFmtId="0" fontId="41" fillId="0" borderId="2" xfId="8" applyFont="1" applyBorder="1"/>
    <xf numFmtId="0" fontId="41" fillId="0" borderId="2" xfId="8" applyFont="1" applyBorder="1" applyAlignment="1">
      <alignment horizontal="center" vertical="center"/>
    </xf>
    <xf numFmtId="0" fontId="41" fillId="0" borderId="2" xfId="8" applyFont="1" applyBorder="1" applyAlignment="1">
      <alignment wrapText="1"/>
    </xf>
    <xf numFmtId="0" fontId="36" fillId="0" borderId="2" xfId="8" applyBorder="1" applyAlignment="1">
      <alignment horizontal="center"/>
    </xf>
    <xf numFmtId="0" fontId="36" fillId="0" borderId="2" xfId="8" applyBorder="1" applyAlignment="1">
      <alignment horizontal="center" vertical="center"/>
    </xf>
    <xf numFmtId="0" fontId="41" fillId="0" borderId="2" xfId="8" applyFont="1" applyBorder="1" applyAlignment="1">
      <alignment horizontal="left" vertical="top" wrapText="1"/>
    </xf>
    <xf numFmtId="0" fontId="41" fillId="0" borderId="2" xfId="8" applyFont="1" applyBorder="1" applyAlignment="1">
      <alignment horizontal="left" vertical="center" wrapText="1"/>
    </xf>
    <xf numFmtId="0" fontId="36" fillId="0" borderId="2" xfId="8" applyBorder="1"/>
    <xf numFmtId="0" fontId="36" fillId="0" borderId="31" xfId="8" applyBorder="1" applyAlignment="1">
      <alignment horizontal="center" vertical="center"/>
    </xf>
    <xf numFmtId="0" fontId="36" fillId="0" borderId="55" xfId="8" applyBorder="1" applyAlignment="1">
      <alignment horizontal="center" vertical="center"/>
    </xf>
    <xf numFmtId="0" fontId="36" fillId="0" borderId="55" xfId="8" applyBorder="1" applyAlignment="1">
      <alignment wrapText="1"/>
    </xf>
    <xf numFmtId="0" fontId="36" fillId="0" borderId="60" xfId="8" applyBorder="1" applyAlignment="1">
      <alignment horizontal="center"/>
    </xf>
    <xf numFmtId="0" fontId="36" fillId="0" borderId="53" xfId="8" applyBorder="1" applyAlignment="1">
      <alignment horizontal="center" vertical="center"/>
    </xf>
    <xf numFmtId="0" fontId="36" fillId="0" borderId="2" xfId="8" applyBorder="1" applyAlignment="1">
      <alignment horizontal="left" wrapText="1"/>
    </xf>
    <xf numFmtId="0" fontId="41" fillId="0" borderId="2" xfId="8" applyFont="1" applyBorder="1" applyAlignment="1">
      <alignment horizontal="left" wrapText="1"/>
    </xf>
    <xf numFmtId="0" fontId="41" fillId="0" borderId="55" xfId="8" applyFont="1" applyBorder="1" applyAlignment="1">
      <alignment horizontal="left" vertical="center"/>
    </xf>
    <xf numFmtId="0" fontId="41" fillId="0" borderId="55" xfId="8" applyFont="1" applyBorder="1" applyAlignment="1">
      <alignment horizontal="left" vertical="center" wrapText="1"/>
    </xf>
    <xf numFmtId="0" fontId="36" fillId="0" borderId="44" xfId="8" applyBorder="1" applyAlignment="1">
      <alignment horizontal="center" vertical="center"/>
    </xf>
    <xf numFmtId="0" fontId="36" fillId="0" borderId="45" xfId="8" applyBorder="1" applyAlignment="1">
      <alignment horizontal="center" vertical="center"/>
    </xf>
    <xf numFmtId="0" fontId="41" fillId="0" borderId="45" xfId="8" applyFont="1" applyBorder="1" applyAlignment="1">
      <alignment horizontal="left" vertical="center" wrapText="1"/>
    </xf>
    <xf numFmtId="0" fontId="36" fillId="0" borderId="61" xfId="8" applyBorder="1" applyAlignment="1">
      <alignment horizontal="center" vertical="center"/>
    </xf>
    <xf numFmtId="0" fontId="36" fillId="0" borderId="25" xfId="8" applyBorder="1" applyAlignment="1">
      <alignment horizontal="center"/>
    </xf>
    <xf numFmtId="0" fontId="37" fillId="0" borderId="47" xfId="8" applyFont="1" applyBorder="1"/>
    <xf numFmtId="0" fontId="37" fillId="0" borderId="62" xfId="8" applyFont="1" applyBorder="1"/>
    <xf numFmtId="0" fontId="44" fillId="0" borderId="28" xfId="8" applyFont="1" applyBorder="1" applyAlignment="1">
      <alignment horizontal="center"/>
    </xf>
    <xf numFmtId="0" fontId="44" fillId="0" borderId="48" xfId="8" applyFont="1" applyBorder="1"/>
    <xf numFmtId="0" fontId="44" fillId="0" borderId="48" xfId="8" applyFont="1" applyBorder="1" applyAlignment="1">
      <alignment horizontal="left"/>
    </xf>
    <xf numFmtId="0" fontId="44" fillId="0" borderId="29" xfId="8" applyFont="1" applyBorder="1" applyAlignment="1">
      <alignment horizontal="center"/>
    </xf>
    <xf numFmtId="0" fontId="43" fillId="0" borderId="63" xfId="8" applyFont="1" applyBorder="1"/>
    <xf numFmtId="0" fontId="43" fillId="0" borderId="64" xfId="8" applyFont="1" applyBorder="1"/>
    <xf numFmtId="0" fontId="45" fillId="0" borderId="64" xfId="8" applyFont="1" applyBorder="1"/>
    <xf numFmtId="0" fontId="46" fillId="0" borderId="64" xfId="8" applyFont="1" applyBorder="1"/>
    <xf numFmtId="0" fontId="44" fillId="0" borderId="65" xfId="8" applyFont="1" applyBorder="1" applyAlignment="1">
      <alignment horizontal="left"/>
    </xf>
    <xf numFmtId="0" fontId="42" fillId="0" borderId="0" xfId="0" applyFont="1" applyAlignment="1">
      <alignment vertical="center" wrapText="1"/>
    </xf>
    <xf numFmtId="3" fontId="42" fillId="0" borderId="0" xfId="0" applyNumberFormat="1" applyFont="1" applyAlignment="1">
      <alignment vertical="center" wrapText="1"/>
    </xf>
    <xf numFmtId="166" fontId="42" fillId="0" borderId="0" xfId="0" applyNumberFormat="1" applyFont="1" applyAlignment="1">
      <alignment horizontal="right" vertical="center" wrapText="1"/>
    </xf>
    <xf numFmtId="0" fontId="42" fillId="0" borderId="0" xfId="0" applyFont="1" applyAlignment="1">
      <alignment horizontal="right" vertical="center" wrapText="1"/>
    </xf>
    <xf numFmtId="0" fontId="42" fillId="0" borderId="0" xfId="0" applyFont="1" applyAlignment="1">
      <alignment horizontal="left" vertical="center" wrapText="1"/>
    </xf>
    <xf numFmtId="3" fontId="42" fillId="0" borderId="0" xfId="0" applyNumberFormat="1" applyFont="1" applyAlignment="1">
      <alignment horizontal="right" vertical="center" wrapText="1"/>
    </xf>
    <xf numFmtId="0" fontId="42" fillId="0" borderId="0" xfId="0" applyFont="1" applyAlignment="1">
      <alignment horizontal="center" vertical="center" wrapText="1"/>
    </xf>
    <xf numFmtId="3" fontId="47" fillId="0" borderId="0" xfId="0" applyNumberFormat="1" applyFont="1" applyAlignment="1">
      <alignment horizontal="right" vertical="center" wrapText="1"/>
    </xf>
    <xf numFmtId="0" fontId="47" fillId="0" borderId="0" xfId="0" applyFont="1" applyAlignment="1">
      <alignment horizontal="center" vertical="center" wrapText="1"/>
    </xf>
    <xf numFmtId="0" fontId="48" fillId="0" borderId="0" xfId="0" applyFont="1" applyAlignment="1">
      <alignment horizontal="left" vertical="center" wrapText="1"/>
    </xf>
    <xf numFmtId="0" fontId="49" fillId="0" borderId="0" xfId="0" applyFont="1" applyAlignment="1">
      <alignment horizontal="left" vertical="center" wrapText="1"/>
    </xf>
    <xf numFmtId="166" fontId="47" fillId="0" borderId="27" xfId="0" applyNumberFormat="1" applyFont="1" applyBorder="1" applyAlignment="1">
      <alignment horizontal="right" vertical="center" wrapText="1"/>
    </xf>
    <xf numFmtId="166" fontId="42" fillId="0" borderId="28" xfId="0" applyNumberFormat="1" applyFont="1" applyBorder="1" applyAlignment="1">
      <alignment horizontal="right" vertical="center" wrapText="1"/>
    </xf>
    <xf numFmtId="3" fontId="47" fillId="0" borderId="28" xfId="0" applyNumberFormat="1" applyFont="1" applyBorder="1" applyAlignment="1">
      <alignment horizontal="right" vertical="center" wrapText="1"/>
    </xf>
    <xf numFmtId="0" fontId="47" fillId="0" borderId="28" xfId="0" applyFont="1" applyBorder="1" applyAlignment="1">
      <alignment horizontal="center" vertical="center" wrapText="1"/>
    </xf>
    <xf numFmtId="0" fontId="47" fillId="0" borderId="28" xfId="0" applyFont="1" applyBorder="1" applyAlignment="1">
      <alignment horizontal="left" vertical="center" wrapText="1"/>
    </xf>
    <xf numFmtId="0" fontId="47" fillId="0" borderId="0" xfId="0" applyFont="1" applyAlignment="1">
      <alignment horizontal="left" vertical="center" wrapText="1"/>
    </xf>
    <xf numFmtId="0" fontId="42" fillId="0" borderId="0" xfId="0" applyFont="1" applyAlignment="1">
      <alignment horizontal="left" vertical="center"/>
    </xf>
    <xf numFmtId="0" fontId="42" fillId="0" borderId="0" xfId="0" quotePrefix="1" applyFont="1" applyAlignment="1">
      <alignment horizontal="left" vertical="center" wrapText="1"/>
    </xf>
    <xf numFmtId="0" fontId="42" fillId="0" borderId="0" xfId="9" quotePrefix="1" applyFont="1" applyAlignment="1">
      <alignment horizontal="right" vertical="center" wrapText="1"/>
    </xf>
    <xf numFmtId="0" fontId="42" fillId="0" borderId="0" xfId="7" quotePrefix="1" applyFont="1" applyAlignment="1">
      <alignment horizontal="left" vertical="center" wrapText="1"/>
    </xf>
    <xf numFmtId="0" fontId="42" fillId="0" borderId="0" xfId="0" quotePrefix="1" applyFont="1" applyAlignment="1">
      <alignment horizontal="right" vertical="center" wrapText="1"/>
    </xf>
    <xf numFmtId="0" fontId="42" fillId="0" borderId="0" xfId="0" quotePrefix="1" applyFont="1" applyAlignment="1">
      <alignment horizontal="center" vertical="center"/>
    </xf>
    <xf numFmtId="167" fontId="42" fillId="0" borderId="0" xfId="0" applyNumberFormat="1" applyFont="1" applyAlignment="1">
      <alignment horizontal="right" vertical="center" wrapText="1"/>
    </xf>
    <xf numFmtId="167" fontId="49" fillId="0" borderId="0" xfId="0" applyNumberFormat="1" applyFont="1" applyAlignment="1">
      <alignment horizontal="center" vertical="center" wrapText="1"/>
    </xf>
    <xf numFmtId="167" fontId="47" fillId="0" borderId="0" xfId="0" applyNumberFormat="1" applyFont="1" applyAlignment="1">
      <alignment horizontal="left" vertical="center" wrapText="1"/>
    </xf>
    <xf numFmtId="166" fontId="47" fillId="0" borderId="29" xfId="0" applyNumberFormat="1" applyFont="1" applyBorder="1" applyAlignment="1">
      <alignment horizontal="right" vertical="center" wrapText="1"/>
    </xf>
    <xf numFmtId="167" fontId="47" fillId="0" borderId="27" xfId="0" applyNumberFormat="1" applyFont="1" applyBorder="1" applyAlignment="1">
      <alignment horizontal="right" vertical="center" wrapText="1"/>
    </xf>
    <xf numFmtId="167" fontId="47" fillId="0" borderId="28" xfId="0" applyNumberFormat="1" applyFont="1" applyBorder="1" applyAlignment="1">
      <alignment horizontal="center" vertical="center" wrapText="1"/>
    </xf>
    <xf numFmtId="167" fontId="47" fillId="0" borderId="28" xfId="0" applyNumberFormat="1" applyFont="1" applyBorder="1" applyAlignment="1">
      <alignment horizontal="left" vertical="center" wrapText="1"/>
    </xf>
    <xf numFmtId="0" fontId="24" fillId="0" borderId="0" xfId="10"/>
    <xf numFmtId="0" fontId="24" fillId="0" borderId="0" xfId="10" applyAlignment="1">
      <alignment vertical="center"/>
    </xf>
    <xf numFmtId="0" fontId="24" fillId="0" borderId="75" xfId="10" applyBorder="1" applyAlignment="1">
      <alignment vertical="center"/>
    </xf>
    <xf numFmtId="0" fontId="24" fillId="0" borderId="76" xfId="10" applyBorder="1" applyAlignment="1">
      <alignment vertical="center"/>
    </xf>
    <xf numFmtId="0" fontId="24" fillId="0" borderId="77" xfId="10" applyBorder="1" applyAlignment="1">
      <alignment vertical="center"/>
    </xf>
    <xf numFmtId="0" fontId="25" fillId="0" borderId="0" xfId="10" applyFont="1" applyAlignment="1">
      <alignment vertical="center"/>
    </xf>
    <xf numFmtId="0" fontId="25" fillId="0" borderId="0" xfId="10" applyFont="1" applyAlignment="1">
      <alignment horizontal="left" vertical="center"/>
    </xf>
    <xf numFmtId="4" fontId="50" fillId="0" borderId="78" xfId="10" applyNumberFormat="1" applyFont="1" applyBorder="1" applyAlignment="1">
      <alignment vertical="center"/>
    </xf>
    <xf numFmtId="4" fontId="50" fillId="0" borderId="79" xfId="10" applyNumberFormat="1" applyFont="1" applyBorder="1" applyAlignment="1">
      <alignment vertical="center"/>
    </xf>
    <xf numFmtId="165" fontId="50" fillId="0" borderId="79" xfId="10" applyNumberFormat="1" applyFont="1" applyBorder="1" applyAlignment="1">
      <alignment vertical="center"/>
    </xf>
    <xf numFmtId="4" fontId="50" fillId="0" borderId="80" xfId="10" applyNumberFormat="1" applyFont="1" applyBorder="1" applyAlignment="1">
      <alignment vertical="center"/>
    </xf>
    <xf numFmtId="0" fontId="25" fillId="0" borderId="75" xfId="10" applyFont="1" applyBorder="1" applyAlignment="1">
      <alignment vertical="center"/>
    </xf>
    <xf numFmtId="0" fontId="26" fillId="0" borderId="0" xfId="10" applyFont="1" applyAlignment="1">
      <alignment horizontal="center" vertical="center"/>
    </xf>
    <xf numFmtId="0" fontId="51" fillId="0" borderId="0" xfId="10" applyFont="1" applyAlignment="1">
      <alignment vertical="center"/>
    </xf>
    <xf numFmtId="0" fontId="52" fillId="0" borderId="0" xfId="10" applyFont="1" applyAlignment="1">
      <alignment vertical="center"/>
    </xf>
    <xf numFmtId="0" fontId="53" fillId="0" borderId="0" xfId="3" applyFont="1" applyAlignment="1">
      <alignment horizontal="center" vertical="center"/>
    </xf>
    <xf numFmtId="4" fontId="50" fillId="0" borderId="81" xfId="10" applyNumberFormat="1" applyFont="1" applyBorder="1" applyAlignment="1">
      <alignment vertical="center"/>
    </xf>
    <xf numFmtId="4" fontId="50" fillId="0" borderId="0" xfId="10" applyNumberFormat="1" applyFont="1" applyAlignment="1">
      <alignment vertical="center"/>
    </xf>
    <xf numFmtId="165" fontId="50" fillId="0" borderId="0" xfId="10" applyNumberFormat="1" applyFont="1" applyAlignment="1">
      <alignment vertical="center"/>
    </xf>
    <xf numFmtId="4" fontId="50" fillId="0" borderId="82" xfId="10" applyNumberFormat="1" applyFont="1" applyBorder="1" applyAlignment="1">
      <alignment vertical="center"/>
    </xf>
    <xf numFmtId="0" fontId="27" fillId="0" borderId="0" xfId="10" applyFont="1" applyAlignment="1">
      <alignment vertical="center"/>
    </xf>
    <xf numFmtId="0" fontId="27" fillId="0" borderId="0" xfId="10" applyFont="1" applyAlignment="1">
      <alignment horizontal="left" vertical="center"/>
    </xf>
    <xf numFmtId="0" fontId="28" fillId="0" borderId="0" xfId="10" applyFont="1" applyAlignment="1">
      <alignment horizontal="left" vertical="center"/>
    </xf>
    <xf numFmtId="4" fontId="54" fillId="0" borderId="81" xfId="10" applyNumberFormat="1" applyFont="1" applyBorder="1" applyAlignment="1">
      <alignment vertical="center"/>
    </xf>
    <xf numFmtId="4" fontId="54" fillId="0" borderId="0" xfId="10" applyNumberFormat="1" applyFont="1" applyAlignment="1">
      <alignment vertical="center"/>
    </xf>
    <xf numFmtId="165" fontId="54" fillId="0" borderId="0" xfId="10" applyNumberFormat="1" applyFont="1" applyAlignment="1">
      <alignment vertical="center"/>
    </xf>
    <xf numFmtId="4" fontId="54" fillId="0" borderId="82" xfId="10" applyNumberFormat="1" applyFont="1" applyBorder="1" applyAlignment="1">
      <alignment vertical="center"/>
    </xf>
    <xf numFmtId="0" fontId="27" fillId="0" borderId="75" xfId="10" applyFont="1" applyBorder="1" applyAlignment="1">
      <alignment vertical="center"/>
    </xf>
    <xf numFmtId="0" fontId="27" fillId="0" borderId="0" xfId="10" applyFont="1" applyAlignment="1">
      <alignment horizontal="center" vertical="center"/>
    </xf>
    <xf numFmtId="0" fontId="55" fillId="0" borderId="0" xfId="10" applyFont="1" applyAlignment="1">
      <alignment vertical="center"/>
    </xf>
    <xf numFmtId="0" fontId="55" fillId="0" borderId="0" xfId="10" applyFont="1" applyAlignment="1">
      <alignment horizontal="left" vertical="center"/>
    </xf>
    <xf numFmtId="0" fontId="24" fillId="0" borderId="83" xfId="10" applyBorder="1" applyAlignment="1">
      <alignment vertical="center"/>
    </xf>
    <xf numFmtId="0" fontId="24" fillId="0" borderId="84" xfId="10" applyBorder="1" applyAlignment="1">
      <alignment vertical="center"/>
    </xf>
    <xf numFmtId="0" fontId="24" fillId="0" borderId="85" xfId="10" applyBorder="1" applyAlignment="1">
      <alignment vertical="center"/>
    </xf>
    <xf numFmtId="0" fontId="56" fillId="0" borderId="86" xfId="10" applyFont="1" applyBorder="1" applyAlignment="1">
      <alignment horizontal="center" vertical="center" wrapText="1"/>
    </xf>
    <xf numFmtId="0" fontId="56" fillId="0" borderId="87" xfId="10" applyFont="1" applyBorder="1" applyAlignment="1">
      <alignment horizontal="center" vertical="center" wrapText="1"/>
    </xf>
    <xf numFmtId="0" fontId="56" fillId="0" borderId="88" xfId="10" applyFont="1" applyBorder="1" applyAlignment="1">
      <alignment horizontal="center" vertical="center" wrapText="1"/>
    </xf>
    <xf numFmtId="0" fontId="29" fillId="6" borderId="0" xfId="10" applyFont="1" applyFill="1" applyAlignment="1">
      <alignment horizontal="center" vertical="center"/>
    </xf>
    <xf numFmtId="0" fontId="24" fillId="6" borderId="89" xfId="10" applyFill="1" applyBorder="1" applyAlignment="1">
      <alignment vertical="center"/>
    </xf>
    <xf numFmtId="0" fontId="24" fillId="0" borderId="81" xfId="10" applyBorder="1" applyAlignment="1">
      <alignment vertical="center"/>
    </xf>
    <xf numFmtId="0" fontId="30" fillId="0" borderId="0" xfId="10" applyFont="1" applyAlignment="1">
      <alignment vertical="center"/>
    </xf>
    <xf numFmtId="0" fontId="57" fillId="0" borderId="0" xfId="10" applyFont="1" applyAlignment="1">
      <alignment horizontal="left" vertical="center"/>
    </xf>
    <xf numFmtId="0" fontId="31" fillId="0" borderId="0" xfId="10" applyFont="1" applyAlignment="1">
      <alignment vertical="center"/>
    </xf>
    <xf numFmtId="0" fontId="26" fillId="0" borderId="0" xfId="10" applyFont="1" applyAlignment="1">
      <alignment vertical="center"/>
    </xf>
    <xf numFmtId="0" fontId="26" fillId="0" borderId="75" xfId="10" applyFont="1" applyBorder="1" applyAlignment="1">
      <alignment vertical="center"/>
    </xf>
    <xf numFmtId="0" fontId="26" fillId="0" borderId="0" xfId="10" applyFont="1" applyAlignment="1">
      <alignment horizontal="left" vertical="center"/>
    </xf>
    <xf numFmtId="0" fontId="30" fillId="0" borderId="75" xfId="10" applyFont="1" applyBorder="1" applyAlignment="1">
      <alignment vertical="center"/>
    </xf>
    <xf numFmtId="0" fontId="32" fillId="0" borderId="0" xfId="10" applyFont="1" applyAlignment="1">
      <alignment horizontal="left" vertical="center"/>
    </xf>
    <xf numFmtId="0" fontId="24" fillId="0" borderId="90" xfId="10" applyBorder="1" applyAlignment="1">
      <alignment vertical="center"/>
    </xf>
    <xf numFmtId="0" fontId="24" fillId="0" borderId="91" xfId="10" applyBorder="1" applyAlignment="1">
      <alignment vertical="center"/>
    </xf>
    <xf numFmtId="0" fontId="24" fillId="0" borderId="92" xfId="10" applyBorder="1" applyAlignment="1">
      <alignment vertical="center"/>
    </xf>
    <xf numFmtId="0" fontId="57" fillId="0" borderId="92" xfId="10" applyFont="1" applyBorder="1" applyAlignment="1">
      <alignment horizontal="left" vertical="center"/>
    </xf>
    <xf numFmtId="0" fontId="24" fillId="0" borderId="75" xfId="10" applyBorder="1"/>
    <xf numFmtId="0" fontId="24" fillId="0" borderId="93" xfId="10" applyBorder="1" applyAlignment="1">
      <alignment vertical="center"/>
    </xf>
    <xf numFmtId="0" fontId="58" fillId="0" borderId="93" xfId="10" applyFont="1" applyBorder="1" applyAlignment="1">
      <alignment horizontal="left" vertical="center"/>
    </xf>
    <xf numFmtId="0" fontId="24" fillId="7" borderId="0" xfId="10" applyFill="1" applyAlignment="1">
      <alignment vertical="center"/>
    </xf>
    <xf numFmtId="0" fontId="24" fillId="7" borderId="89" xfId="10" applyFill="1" applyBorder="1" applyAlignment="1">
      <alignment vertical="center"/>
    </xf>
    <xf numFmtId="0" fontId="27" fillId="7" borderId="89" xfId="10" applyFont="1" applyFill="1" applyBorder="1" applyAlignment="1">
      <alignment horizontal="center" vertical="center"/>
    </xf>
    <xf numFmtId="0" fontId="27" fillId="7" borderId="94" xfId="10" applyFont="1" applyFill="1" applyBorder="1" applyAlignment="1">
      <alignment horizontal="left" vertical="center"/>
    </xf>
    <xf numFmtId="0" fontId="57" fillId="0" borderId="0" xfId="10" applyFont="1" applyAlignment="1">
      <alignment vertical="center"/>
    </xf>
    <xf numFmtId="0" fontId="57" fillId="0" borderId="75" xfId="10" applyFont="1" applyBorder="1" applyAlignment="1">
      <alignment vertical="center"/>
    </xf>
    <xf numFmtId="0" fontId="31" fillId="0" borderId="92" xfId="10" applyFont="1" applyBorder="1" applyAlignment="1">
      <alignment horizontal="left" vertical="center"/>
    </xf>
    <xf numFmtId="0" fontId="24" fillId="0" borderId="93" xfId="10" applyBorder="1"/>
    <xf numFmtId="0" fontId="24" fillId="0" borderId="0" xfId="10" applyAlignment="1">
      <alignment horizontal="left" vertical="center"/>
    </xf>
    <xf numFmtId="0" fontId="30" fillId="0" borderId="0" xfId="10" applyFont="1" applyAlignment="1">
      <alignment horizontal="left" vertical="center"/>
    </xf>
    <xf numFmtId="0" fontId="26" fillId="0" borderId="0" xfId="10" applyFont="1" applyAlignment="1">
      <alignment horizontal="left" vertical="top"/>
    </xf>
    <xf numFmtId="0" fontId="57" fillId="0" borderId="0" xfId="10" applyFont="1" applyAlignment="1">
      <alignment horizontal="left" vertical="top"/>
    </xf>
    <xf numFmtId="0" fontId="59" fillId="0" borderId="0" xfId="10" applyFont="1" applyAlignment="1">
      <alignment horizontal="left" vertical="center"/>
    </xf>
    <xf numFmtId="0" fontId="24" fillId="0" borderId="90" xfId="10" applyBorder="1"/>
    <xf numFmtId="0" fontId="24" fillId="0" borderId="91" xfId="10" applyBorder="1"/>
    <xf numFmtId="0" fontId="60" fillId="0" borderId="0" xfId="10" applyFont="1" applyAlignment="1">
      <alignment horizontal="left" vertical="center"/>
    </xf>
    <xf numFmtId="4" fontId="29" fillId="0" borderId="95" xfId="10" applyNumberFormat="1" applyFont="1" applyBorder="1" applyAlignment="1" applyProtection="1">
      <alignment vertical="center"/>
      <protection locked="0"/>
    </xf>
    <xf numFmtId="4" fontId="61" fillId="0" borderId="95" xfId="10" applyNumberFormat="1" applyFont="1" applyBorder="1" applyAlignment="1" applyProtection="1">
      <alignment vertical="center"/>
      <protection locked="0"/>
    </xf>
    <xf numFmtId="0" fontId="20" fillId="0" borderId="0" xfId="11"/>
    <xf numFmtId="0" fontId="62" fillId="0" borderId="0" xfId="11" applyFont="1"/>
    <xf numFmtId="44" fontId="34" fillId="0" borderId="0" xfId="5" applyFont="1"/>
    <xf numFmtId="0" fontId="34" fillId="0" borderId="0" xfId="11" applyFont="1"/>
    <xf numFmtId="44" fontId="63" fillId="0" borderId="0" xfId="5" applyFont="1" applyAlignment="1">
      <alignment horizontal="right" vertical="center"/>
    </xf>
    <xf numFmtId="0" fontId="63" fillId="0" borderId="0" xfId="11" applyFont="1" applyAlignment="1">
      <alignment horizontal="left" vertical="center"/>
    </xf>
    <xf numFmtId="4" fontId="64" fillId="0" borderId="0" xfId="11" applyNumberFormat="1" applyFont="1" applyAlignment="1">
      <alignment horizontal="left" vertical="center"/>
    </xf>
    <xf numFmtId="0" fontId="64" fillId="0" borderId="0" xfId="11" applyFont="1" applyAlignment="1">
      <alignment horizontal="left" vertical="center"/>
    </xf>
    <xf numFmtId="4" fontId="64" fillId="0" borderId="96" xfId="11" applyNumberFormat="1" applyFont="1" applyBorder="1" applyAlignment="1">
      <alignment horizontal="right" vertical="center"/>
    </xf>
    <xf numFmtId="4" fontId="64" fillId="0" borderId="76" xfId="11" applyNumberFormat="1" applyFont="1" applyBorder="1" applyAlignment="1">
      <alignment horizontal="right" vertical="center"/>
    </xf>
    <xf numFmtId="0" fontId="64" fillId="0" borderId="76" xfId="11" applyFont="1" applyBorder="1" applyAlignment="1">
      <alignment horizontal="left" vertical="center"/>
    </xf>
    <xf numFmtId="1" fontId="64" fillId="0" borderId="77" xfId="11" applyNumberFormat="1" applyFont="1" applyBorder="1" applyAlignment="1">
      <alignment horizontal="left" vertical="center"/>
    </xf>
    <xf numFmtId="4" fontId="63" fillId="8" borderId="97" xfId="11" applyNumberFormat="1" applyFont="1" applyFill="1" applyBorder="1" applyAlignment="1">
      <alignment horizontal="right" vertical="center"/>
    </xf>
    <xf numFmtId="4" fontId="63" fillId="8" borderId="0" xfId="11" applyNumberFormat="1" applyFont="1" applyFill="1" applyAlignment="1">
      <alignment horizontal="right" vertical="center"/>
    </xf>
    <xf numFmtId="0" fontId="63" fillId="8" borderId="0" xfId="11" applyFont="1" applyFill="1" applyAlignment="1">
      <alignment horizontal="right" vertical="center"/>
    </xf>
    <xf numFmtId="0" fontId="63" fillId="8" borderId="0" xfId="11" applyFont="1" applyFill="1" applyAlignment="1">
      <alignment horizontal="left" vertical="center"/>
    </xf>
    <xf numFmtId="0" fontId="63" fillId="8" borderId="75" xfId="11" applyFont="1" applyFill="1" applyBorder="1" applyAlignment="1">
      <alignment horizontal="left" vertical="center"/>
    </xf>
    <xf numFmtId="4" fontId="64" fillId="0" borderId="97" xfId="11" applyNumberFormat="1" applyFont="1" applyBorder="1" applyAlignment="1">
      <alignment horizontal="right" vertical="center"/>
    </xf>
    <xf numFmtId="4" fontId="64" fillId="0" borderId="0" xfId="11" applyNumberFormat="1" applyFont="1" applyAlignment="1">
      <alignment horizontal="right" vertical="center"/>
    </xf>
    <xf numFmtId="1" fontId="64" fillId="0" borderId="75" xfId="11" applyNumberFormat="1" applyFont="1" applyBorder="1" applyAlignment="1">
      <alignment horizontal="left" vertical="center"/>
    </xf>
    <xf numFmtId="4" fontId="65" fillId="0" borderId="0" xfId="11" applyNumberFormat="1" applyFont="1" applyAlignment="1">
      <alignment horizontal="left" vertical="center"/>
    </xf>
    <xf numFmtId="0" fontId="65" fillId="0" borderId="0" xfId="11" applyFont="1" applyAlignment="1">
      <alignment horizontal="left" vertical="center"/>
    </xf>
    <xf numFmtId="4" fontId="65" fillId="0" borderId="97" xfId="11" applyNumberFormat="1" applyFont="1" applyBorder="1" applyAlignment="1">
      <alignment horizontal="right" vertical="center"/>
    </xf>
    <xf numFmtId="4" fontId="65" fillId="0" borderId="0" xfId="11" applyNumberFormat="1" applyFont="1" applyAlignment="1">
      <alignment horizontal="right" vertical="center"/>
    </xf>
    <xf numFmtId="1" fontId="65" fillId="0" borderId="75" xfId="11" applyNumberFormat="1" applyFont="1" applyBorder="1" applyAlignment="1">
      <alignment horizontal="left" vertical="center"/>
    </xf>
    <xf numFmtId="0" fontId="64" fillId="9" borderId="0" xfId="11" applyFont="1" applyFill="1" applyAlignment="1">
      <alignment horizontal="left" vertical="center"/>
    </xf>
    <xf numFmtId="0" fontId="63" fillId="0" borderId="98" xfId="11" applyFont="1" applyBorder="1" applyAlignment="1">
      <alignment horizontal="center" vertical="center"/>
    </xf>
    <xf numFmtId="0" fontId="63" fillId="0" borderId="99" xfId="11" applyFont="1" applyBorder="1" applyAlignment="1">
      <alignment horizontal="center" vertical="center"/>
    </xf>
    <xf numFmtId="0" fontId="63" fillId="0" borderId="100" xfId="11" applyFont="1" applyBorder="1" applyAlignment="1">
      <alignment horizontal="center" vertical="center"/>
    </xf>
    <xf numFmtId="0" fontId="63" fillId="0" borderId="101" xfId="11" applyFont="1" applyBorder="1" applyAlignment="1">
      <alignment horizontal="center" vertical="center"/>
    </xf>
    <xf numFmtId="0" fontId="64" fillId="0" borderId="99" xfId="11" applyFont="1" applyBorder="1" applyAlignment="1">
      <alignment horizontal="left" vertical="center"/>
    </xf>
    <xf numFmtId="0" fontId="64" fillId="0" borderId="102" xfId="11" applyFont="1" applyBorder="1" applyAlignment="1">
      <alignment horizontal="left" vertical="center"/>
    </xf>
    <xf numFmtId="0" fontId="63" fillId="0" borderId="103" xfId="11" applyFont="1" applyBorder="1" applyAlignment="1">
      <alignment horizontal="center" vertical="center"/>
    </xf>
    <xf numFmtId="0" fontId="63" fillId="0" borderId="104" xfId="11" applyFont="1" applyBorder="1" applyAlignment="1">
      <alignment horizontal="center" vertical="center"/>
    </xf>
    <xf numFmtId="0" fontId="63" fillId="0" borderId="104" xfId="11" applyFont="1" applyBorder="1" applyAlignment="1">
      <alignment horizontal="left" vertical="center"/>
    </xf>
    <xf numFmtId="0" fontId="63" fillId="0" borderId="105" xfId="11" applyFont="1" applyBorder="1" applyAlignment="1">
      <alignment horizontal="left" vertical="center"/>
    </xf>
    <xf numFmtId="0" fontId="35" fillId="0" borderId="0" xfId="11" applyFont="1"/>
    <xf numFmtId="168" fontId="30" fillId="0" borderId="0" xfId="10" applyNumberFormat="1" applyFont="1" applyAlignment="1">
      <alignment horizontal="left" vertical="center"/>
    </xf>
    <xf numFmtId="0" fontId="24" fillId="0" borderId="75" xfId="10" applyBorder="1" applyAlignment="1">
      <alignment vertical="center" wrapText="1"/>
    </xf>
    <xf numFmtId="0" fontId="24" fillId="0" borderId="0" xfId="10" applyAlignment="1">
      <alignment vertical="center" wrapText="1"/>
    </xf>
    <xf numFmtId="0" fontId="30" fillId="0" borderId="0" xfId="10" applyFont="1" applyAlignment="1">
      <alignment horizontal="left" vertical="center" wrapText="1"/>
    </xf>
    <xf numFmtId="0" fontId="31" fillId="0" borderId="0" xfId="10" applyFont="1" applyAlignment="1">
      <alignment horizontal="left" vertical="center"/>
    </xf>
    <xf numFmtId="4" fontId="55" fillId="0" borderId="0" xfId="10" applyNumberFormat="1" applyFont="1" applyAlignment="1">
      <alignment vertical="center"/>
    </xf>
    <xf numFmtId="0" fontId="57" fillId="0" borderId="0" xfId="10" applyFont="1" applyAlignment="1">
      <alignment horizontal="right" vertical="center"/>
    </xf>
    <xf numFmtId="0" fontId="66" fillId="0" borderId="0" xfId="10" applyFont="1" applyAlignment="1">
      <alignment horizontal="left" vertical="center"/>
    </xf>
    <xf numFmtId="4" fontId="57" fillId="0" borderId="0" xfId="10" applyNumberFormat="1" applyFont="1" applyAlignment="1">
      <alignment vertical="center"/>
    </xf>
    <xf numFmtId="169" fontId="57" fillId="0" borderId="0" xfId="10" applyNumberFormat="1" applyFont="1" applyAlignment="1">
      <alignment horizontal="right" vertical="center"/>
    </xf>
    <xf numFmtId="0" fontId="24" fillId="6" borderId="0" xfId="10" applyFill="1" applyAlignment="1">
      <alignment vertical="center"/>
    </xf>
    <xf numFmtId="0" fontId="27" fillId="6" borderId="94" xfId="10" applyFont="1" applyFill="1" applyBorder="1" applyAlignment="1">
      <alignment horizontal="left" vertical="center"/>
    </xf>
    <xf numFmtId="0" fontId="27" fillId="6" borderId="89" xfId="10" applyFont="1" applyFill="1" applyBorder="1" applyAlignment="1">
      <alignment horizontal="right" vertical="center"/>
    </xf>
    <xf numFmtId="0" fontId="27" fillId="6" borderId="89" xfId="10" applyFont="1" applyFill="1" applyBorder="1" applyAlignment="1">
      <alignment horizontal="center" vertical="center"/>
    </xf>
    <xf numFmtId="4" fontId="27" fillId="6" borderId="89" xfId="10" applyNumberFormat="1" applyFont="1" applyFill="1" applyBorder="1" applyAlignment="1">
      <alignment vertical="center"/>
    </xf>
    <xf numFmtId="0" fontId="57" fillId="0" borderId="92" xfId="10" applyFont="1" applyBorder="1" applyAlignment="1">
      <alignment horizontal="center" vertical="center"/>
    </xf>
    <xf numFmtId="0" fontId="57" fillId="0" borderId="92" xfId="10" applyFont="1" applyBorder="1" applyAlignment="1">
      <alignment horizontal="right" vertical="center"/>
    </xf>
    <xf numFmtId="0" fontId="29" fillId="6" borderId="0" xfId="10" applyFont="1" applyFill="1" applyAlignment="1">
      <alignment horizontal="left" vertical="center"/>
    </xf>
    <xf numFmtId="0" fontId="29" fillId="6" borderId="0" xfId="10" applyFont="1" applyFill="1" applyAlignment="1">
      <alignment horizontal="right" vertical="center"/>
    </xf>
    <xf numFmtId="0" fontId="67" fillId="0" borderId="0" xfId="10" applyFont="1" applyAlignment="1">
      <alignment horizontal="left" vertical="center"/>
    </xf>
    <xf numFmtId="0" fontId="68" fillId="0" borderId="75" xfId="10" applyFont="1" applyBorder="1" applyAlignment="1">
      <alignment vertical="center"/>
    </xf>
    <xf numFmtId="0" fontId="68" fillId="0" borderId="0" xfId="10" applyFont="1" applyAlignment="1">
      <alignment vertical="center"/>
    </xf>
    <xf numFmtId="0" fontId="68" fillId="0" borderId="79" xfId="10" applyFont="1" applyBorder="1" applyAlignment="1">
      <alignment horizontal="left" vertical="center"/>
    </xf>
    <xf numFmtId="0" fontId="68" fillId="0" borderId="79" xfId="10" applyFont="1" applyBorder="1" applyAlignment="1">
      <alignment vertical="center"/>
    </xf>
    <xf numFmtId="4" fontId="68" fillId="0" borderId="79" xfId="10" applyNumberFormat="1" applyFont="1" applyBorder="1" applyAlignment="1">
      <alignment vertical="center"/>
    </xf>
    <xf numFmtId="0" fontId="24" fillId="0" borderId="75" xfId="10" applyBorder="1" applyAlignment="1">
      <alignment horizontal="center" vertical="center" wrapText="1"/>
    </xf>
    <xf numFmtId="0" fontId="29" fillId="6" borderId="88" xfId="10" applyFont="1" applyFill="1" applyBorder="1" applyAlignment="1">
      <alignment horizontal="center" vertical="center" wrapText="1"/>
    </xf>
    <xf numFmtId="0" fontId="29" fillId="6" borderId="87" xfId="10" applyFont="1" applyFill="1" applyBorder="1" applyAlignment="1">
      <alignment horizontal="center" vertical="center" wrapText="1"/>
    </xf>
    <xf numFmtId="0" fontId="24" fillId="0" borderId="0" xfId="10" applyAlignment="1">
      <alignment horizontal="center" vertical="center" wrapText="1"/>
    </xf>
    <xf numFmtId="4" fontId="55" fillId="0" borderId="0" xfId="10" applyNumberFormat="1" applyFont="1"/>
    <xf numFmtId="165" fontId="69" fillId="0" borderId="84" xfId="10" applyNumberFormat="1" applyFont="1" applyBorder="1"/>
    <xf numFmtId="165" fontId="69" fillId="0" borderId="83" xfId="10" applyNumberFormat="1" applyFont="1" applyBorder="1"/>
    <xf numFmtId="4" fontId="33" fillId="0" borderId="0" xfId="10" applyNumberFormat="1" applyFont="1" applyAlignment="1">
      <alignment vertical="center"/>
    </xf>
    <xf numFmtId="0" fontId="70" fillId="0" borderId="75" xfId="10" applyFont="1" applyBorder="1"/>
    <xf numFmtId="0" fontId="70" fillId="0" borderId="0" xfId="10" applyFont="1"/>
    <xf numFmtId="0" fontId="70" fillId="0" borderId="0" xfId="10" applyFont="1" applyAlignment="1">
      <alignment horizontal="left"/>
    </xf>
    <xf numFmtId="0" fontId="68" fillId="0" borderId="0" xfId="10" applyFont="1" applyAlignment="1">
      <alignment horizontal="left"/>
    </xf>
    <xf numFmtId="4" fontId="68" fillId="0" borderId="0" xfId="10" applyNumberFormat="1" applyFont="1"/>
    <xf numFmtId="165" fontId="70" fillId="0" borderId="0" xfId="10" applyNumberFormat="1" applyFont="1"/>
    <xf numFmtId="165" fontId="70" fillId="0" borderId="81" xfId="10" applyNumberFormat="1" applyFont="1" applyBorder="1"/>
    <xf numFmtId="0" fontId="70" fillId="0" borderId="0" xfId="10" applyFont="1" applyAlignment="1">
      <alignment horizontal="center"/>
    </xf>
    <xf numFmtId="4" fontId="70" fillId="0" borderId="0" xfId="10" applyNumberFormat="1" applyFont="1" applyAlignment="1">
      <alignment vertical="center"/>
    </xf>
    <xf numFmtId="0" fontId="61" fillId="0" borderId="95" xfId="10" applyFont="1" applyBorder="1" applyAlignment="1">
      <alignment horizontal="center" vertical="center"/>
    </xf>
    <xf numFmtId="49" fontId="61" fillId="0" borderId="95" xfId="10" applyNumberFormat="1" applyFont="1" applyBorder="1" applyAlignment="1">
      <alignment horizontal="left" vertical="center" wrapText="1"/>
    </xf>
    <xf numFmtId="0" fontId="61" fillId="0" borderId="95" xfId="10" applyFont="1" applyBorder="1" applyAlignment="1">
      <alignment horizontal="left" vertical="center" wrapText="1"/>
    </xf>
    <xf numFmtId="0" fontId="61" fillId="0" borderId="95" xfId="10" applyFont="1" applyBorder="1" applyAlignment="1">
      <alignment horizontal="center" vertical="center" wrapText="1"/>
    </xf>
    <xf numFmtId="170" fontId="61" fillId="0" borderId="95" xfId="10" applyNumberFormat="1" applyFont="1" applyBorder="1" applyAlignment="1">
      <alignment vertical="center"/>
    </xf>
    <xf numFmtId="4" fontId="61" fillId="0" borderId="95" xfId="10" applyNumberFormat="1" applyFont="1" applyBorder="1" applyAlignment="1">
      <alignment vertical="center"/>
    </xf>
    <xf numFmtId="165" fontId="56" fillId="0" borderId="0" xfId="10" applyNumberFormat="1" applyFont="1" applyAlignment="1">
      <alignment vertical="center"/>
    </xf>
    <xf numFmtId="165" fontId="56" fillId="0" borderId="81" xfId="10" applyNumberFormat="1" applyFont="1" applyBorder="1" applyAlignment="1">
      <alignment vertical="center"/>
    </xf>
    <xf numFmtId="0" fontId="29" fillId="0" borderId="0" xfId="10" applyFont="1" applyAlignment="1">
      <alignment horizontal="left" vertical="center"/>
    </xf>
    <xf numFmtId="4" fontId="24" fillId="0" borderId="0" xfId="10" applyNumberFormat="1" applyAlignment="1">
      <alignment vertical="center"/>
    </xf>
    <xf numFmtId="0" fontId="29" fillId="0" borderId="95" xfId="10" applyFont="1" applyBorder="1" applyAlignment="1">
      <alignment horizontal="center" vertical="center"/>
    </xf>
    <xf numFmtId="49" fontId="29" fillId="0" borderId="95" xfId="10" applyNumberFormat="1" applyFont="1" applyBorder="1" applyAlignment="1">
      <alignment horizontal="left" vertical="center" wrapText="1"/>
    </xf>
    <xf numFmtId="0" fontId="29" fillId="0" borderId="95" xfId="10" applyFont="1" applyBorder="1" applyAlignment="1">
      <alignment horizontal="left" vertical="center" wrapText="1"/>
    </xf>
    <xf numFmtId="0" fontId="29" fillId="0" borderId="95" xfId="10" applyFont="1" applyBorder="1" applyAlignment="1">
      <alignment horizontal="center" vertical="center" wrapText="1"/>
    </xf>
    <xf numFmtId="170" fontId="29" fillId="0" borderId="95" xfId="10" applyNumberFormat="1" applyFont="1" applyBorder="1" applyAlignment="1">
      <alignment vertical="center"/>
    </xf>
    <xf numFmtId="4" fontId="29" fillId="0" borderId="95" xfId="10" applyNumberFormat="1" applyFont="1" applyBorder="1" applyAlignment="1">
      <alignment vertical="center"/>
    </xf>
    <xf numFmtId="165" fontId="56" fillId="0" borderId="79" xfId="10" applyNumberFormat="1" applyFont="1" applyBorder="1" applyAlignment="1">
      <alignment vertical="center"/>
    </xf>
    <xf numFmtId="165" fontId="56" fillId="0" borderId="78" xfId="10" applyNumberFormat="1" applyFont="1" applyBorder="1" applyAlignment="1">
      <alignment vertical="center"/>
    </xf>
    <xf numFmtId="0" fontId="71" fillId="0" borderId="75" xfId="10" applyFont="1" applyBorder="1" applyAlignment="1">
      <alignment vertical="center"/>
    </xf>
    <xf numFmtId="0" fontId="71" fillId="0" borderId="0" xfId="10" applyFont="1" applyAlignment="1">
      <alignment vertical="center"/>
    </xf>
    <xf numFmtId="0" fontId="71" fillId="0" borderId="79" xfId="10" applyFont="1" applyBorder="1" applyAlignment="1">
      <alignment horizontal="left" vertical="center"/>
    </xf>
    <xf numFmtId="0" fontId="71" fillId="0" borderId="79" xfId="10" applyFont="1" applyBorder="1" applyAlignment="1">
      <alignment vertical="center"/>
    </xf>
    <xf numFmtId="4" fontId="71" fillId="0" borderId="79" xfId="10" applyNumberFormat="1" applyFont="1" applyBorder="1" applyAlignment="1">
      <alignment vertical="center"/>
    </xf>
    <xf numFmtId="0" fontId="71" fillId="0" borderId="0" xfId="10" applyFont="1" applyAlignment="1">
      <alignment horizontal="left"/>
    </xf>
    <xf numFmtId="4" fontId="71" fillId="0" borderId="0" xfId="10" applyNumberFormat="1" applyFont="1"/>
    <xf numFmtId="168" fontId="30" fillId="0" borderId="0" xfId="10" applyNumberFormat="1" applyFont="1" applyAlignment="1" applyProtection="1">
      <alignment horizontal="left" vertical="center"/>
      <protection locked="0"/>
    </xf>
    <xf numFmtId="165" fontId="6" fillId="0" borderId="0" xfId="0" quotePrefix="1" applyNumberFormat="1" applyFont="1" applyAlignment="1">
      <alignment horizontal="left" vertical="top"/>
    </xf>
    <xf numFmtId="165" fontId="7" fillId="0" borderId="0" xfId="0" applyNumberFormat="1" applyFont="1" applyAlignment="1">
      <alignment vertical="top" wrapText="1" shrinkToFit="1"/>
    </xf>
    <xf numFmtId="165" fontId="7" fillId="0" borderId="0" xfId="0" applyNumberFormat="1" applyFont="1" applyAlignment="1">
      <alignment horizontal="center" vertical="top" wrapText="1" shrinkToFit="1"/>
    </xf>
    <xf numFmtId="165" fontId="7" fillId="0" borderId="0" xfId="0" applyNumberFormat="1" applyFont="1" applyAlignment="1">
      <alignment horizontal="left" vertical="top" wrapText="1"/>
    </xf>
    <xf numFmtId="165" fontId="72" fillId="0" borderId="0" xfId="0" applyNumberFormat="1" applyFont="1" applyAlignment="1">
      <alignment vertical="top" wrapText="1" shrinkToFit="1"/>
    </xf>
    <xf numFmtId="165" fontId="72" fillId="0" borderId="0" xfId="0" applyNumberFormat="1" applyFont="1" applyAlignment="1">
      <alignment horizontal="center" vertical="top" wrapText="1" shrinkToFit="1"/>
    </xf>
    <xf numFmtId="165" fontId="72" fillId="0" borderId="0" xfId="0" quotePrefix="1" applyNumberFormat="1" applyFont="1" applyAlignment="1">
      <alignment horizontal="left" vertical="top" wrapText="1"/>
    </xf>
    <xf numFmtId="165" fontId="7" fillId="0" borderId="0" xfId="0" quotePrefix="1" applyNumberFormat="1" applyFont="1" applyAlignment="1">
      <alignment horizontal="left" vertical="top" wrapText="1"/>
    </xf>
    <xf numFmtId="171" fontId="0" fillId="0" borderId="0" xfId="0" applyNumberFormat="1" applyAlignment="1">
      <alignment vertical="top"/>
    </xf>
    <xf numFmtId="4" fontId="5" fillId="5" borderId="9" xfId="0" applyNumberFormat="1" applyFont="1" applyFill="1" applyBorder="1" applyAlignment="1" applyProtection="1">
      <alignment vertical="top" shrinkToFit="1"/>
      <protection locked="0"/>
    </xf>
    <xf numFmtId="4" fontId="5" fillId="5" borderId="9" xfId="0" applyNumberFormat="1" applyFont="1" applyFill="1" applyBorder="1" applyAlignment="1">
      <alignment vertical="top" shrinkToFit="1"/>
    </xf>
    <xf numFmtId="44" fontId="0" fillId="0" borderId="45" xfId="4" applyFont="1" applyBorder="1" applyAlignment="1" applyProtection="1">
      <alignment vertical="center"/>
      <protection locked="0"/>
    </xf>
    <xf numFmtId="44" fontId="0" fillId="0" borderId="2" xfId="4" applyFont="1" applyBorder="1" applyAlignment="1" applyProtection="1">
      <alignment vertical="center"/>
      <protection locked="0"/>
    </xf>
    <xf numFmtId="44" fontId="0" fillId="0" borderId="40" xfId="4" applyFont="1" applyBorder="1" applyAlignment="1" applyProtection="1">
      <alignment vertical="center"/>
      <protection locked="0"/>
    </xf>
    <xf numFmtId="44" fontId="0" fillId="0" borderId="55" xfId="4" applyFont="1" applyBorder="1" applyAlignment="1" applyProtection="1">
      <alignment vertical="center"/>
      <protection locked="0"/>
    </xf>
    <xf numFmtId="166" fontId="43" fillId="0" borderId="0" xfId="0" applyNumberFormat="1" applyFont="1" applyAlignment="1" applyProtection="1">
      <alignment horizontal="right" vertical="center" wrapText="1"/>
      <protection locked="0"/>
    </xf>
    <xf numFmtId="166" fontId="42" fillId="0" borderId="0" xfId="0" applyNumberFormat="1" applyFont="1" applyAlignment="1" applyProtection="1">
      <alignment horizontal="right" vertical="center" wrapText="1"/>
      <protection locked="0"/>
    </xf>
    <xf numFmtId="4" fontId="64" fillId="0" borderId="0" xfId="11" applyNumberFormat="1" applyFont="1" applyAlignment="1" applyProtection="1">
      <alignment horizontal="right" vertical="center"/>
      <protection locked="0"/>
    </xf>
    <xf numFmtId="4" fontId="65" fillId="0" borderId="0" xfId="11" applyNumberFormat="1" applyFont="1" applyAlignment="1" applyProtection="1">
      <alignment horizontal="right" vertical="center"/>
      <protection locked="0"/>
    </xf>
    <xf numFmtId="4" fontId="64" fillId="0" borderId="76" xfId="11" applyNumberFormat="1" applyFont="1" applyBorder="1" applyAlignment="1" applyProtection="1">
      <alignment horizontal="right" vertical="center"/>
      <protection locked="0"/>
    </xf>
    <xf numFmtId="4" fontId="5" fillId="0" borderId="0" xfId="0" applyNumberFormat="1" applyFont="1" applyAlignment="1" applyProtection="1">
      <alignment vertical="top" shrinkToFit="1"/>
      <protection locked="0"/>
    </xf>
    <xf numFmtId="43" fontId="0" fillId="0" borderId="2" xfId="1" applyFont="1" applyBorder="1"/>
    <xf numFmtId="0" fontId="2" fillId="0" borderId="0" xfId="0" applyFont="1" applyAlignment="1">
      <alignment horizontal="center" vertical="top"/>
    </xf>
    <xf numFmtId="0" fontId="2" fillId="0" borderId="0" xfId="0" applyFont="1" applyAlignment="1">
      <alignment horizontal="center" vertical="top" wrapText="1"/>
    </xf>
    <xf numFmtId="49" fontId="0" fillId="0" borderId="1" xfId="0" applyNumberFormat="1" applyBorder="1" applyAlignment="1">
      <alignment vertical="center" shrinkToFit="1"/>
    </xf>
    <xf numFmtId="49" fontId="0" fillId="0" borderId="7" xfId="0" applyNumberFormat="1" applyBorder="1" applyAlignment="1">
      <alignment vertical="center" shrinkToFit="1"/>
    </xf>
    <xf numFmtId="0" fontId="0" fillId="0" borderId="2" xfId="0" applyBorder="1" applyAlignment="1">
      <alignment horizontal="left" wrapText="1"/>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49" fontId="2" fillId="2" borderId="5" xfId="0" applyNumberFormat="1" applyFont="1" applyFill="1" applyBorder="1" applyAlignment="1">
      <alignment horizontal="left" vertical="center" wrapText="1"/>
    </xf>
    <xf numFmtId="0" fontId="0" fillId="2" borderId="5" xfId="0" applyFill="1" applyBorder="1" applyAlignment="1">
      <alignment wrapText="1"/>
    </xf>
    <xf numFmtId="0" fontId="0" fillId="2" borderId="35" xfId="0" applyFill="1" applyBorder="1" applyAlignment="1">
      <alignment wrapText="1"/>
    </xf>
    <xf numFmtId="0" fontId="3" fillId="2" borderId="0" xfId="0" applyFont="1" applyFill="1" applyAlignment="1">
      <alignment horizontal="left" vertical="center" wrapText="1"/>
    </xf>
    <xf numFmtId="0" fontId="0" fillId="2" borderId="0" xfId="0" applyFill="1" applyAlignment="1">
      <alignment wrapText="1"/>
    </xf>
    <xf numFmtId="0" fontId="0" fillId="2" borderId="24" xfId="0" applyFill="1" applyBorder="1" applyAlignment="1">
      <alignment wrapText="1"/>
    </xf>
    <xf numFmtId="0" fontId="3" fillId="2" borderId="26" xfId="0" applyFont="1" applyFill="1" applyBorder="1" applyAlignment="1">
      <alignment horizontal="left" vertical="center" wrapText="1"/>
    </xf>
    <xf numFmtId="0" fontId="3" fillId="2" borderId="30" xfId="0" applyFont="1" applyFill="1" applyBorder="1" applyAlignment="1">
      <alignment horizontal="left" vertical="center" wrapText="1"/>
    </xf>
    <xf numFmtId="49" fontId="3" fillId="0" borderId="5" xfId="0" applyNumberFormat="1" applyFont="1" applyBorder="1" applyAlignment="1">
      <alignment horizontal="left" vertical="center" wrapText="1"/>
    </xf>
    <xf numFmtId="0" fontId="0" fillId="0" borderId="5" xfId="0" applyBorder="1" applyAlignment="1">
      <alignment vertical="center" wrapText="1"/>
    </xf>
    <xf numFmtId="49" fontId="3" fillId="0" borderId="0" xfId="0" applyNumberFormat="1" applyFont="1" applyAlignment="1">
      <alignment horizontal="left" vertical="center" wrapText="1"/>
    </xf>
    <xf numFmtId="0" fontId="0" fillId="0" borderId="0" xfId="0" applyAlignment="1">
      <alignment vertical="center" wrapText="1"/>
    </xf>
    <xf numFmtId="49" fontId="3" fillId="0" borderId="26" xfId="0" applyNumberFormat="1" applyFont="1" applyBorder="1" applyAlignment="1">
      <alignment vertical="center" wrapText="1"/>
    </xf>
    <xf numFmtId="0" fontId="0" fillId="0" borderId="26" xfId="0" applyBorder="1" applyAlignment="1">
      <alignment vertical="center" wrapText="1"/>
    </xf>
    <xf numFmtId="4" fontId="0" fillId="0" borderId="66" xfId="0" applyNumberFormat="1" applyBorder="1" applyAlignment="1">
      <alignment vertical="center" wrapText="1"/>
    </xf>
    <xf numFmtId="4" fontId="13" fillId="2" borderId="28" xfId="0" applyNumberFormat="1" applyFont="1" applyFill="1" applyBorder="1" applyAlignment="1">
      <alignment horizontal="right" vertical="center"/>
    </xf>
    <xf numFmtId="2" fontId="13" fillId="2" borderId="28" xfId="0" applyNumberFormat="1" applyFont="1" applyFill="1" applyBorder="1" applyAlignment="1">
      <alignment horizontal="right" vertical="center"/>
    </xf>
    <xf numFmtId="0" fontId="3" fillId="0" borderId="26" xfId="0" applyFont="1" applyBorder="1" applyAlignment="1">
      <alignment horizontal="center" vertical="center" wrapText="1"/>
    </xf>
    <xf numFmtId="0" fontId="0" fillId="0" borderId="26" xfId="0" applyBorder="1" applyAlignment="1">
      <alignment horizontal="center" vertical="center" wrapText="1"/>
    </xf>
    <xf numFmtId="0" fontId="3" fillId="0" borderId="26" xfId="0" applyFont="1" applyBorder="1" applyAlignment="1">
      <alignment horizontal="center" vertical="center"/>
    </xf>
    <xf numFmtId="0" fontId="0" fillId="0" borderId="26" xfId="0" applyBorder="1" applyAlignment="1">
      <alignment horizontal="center" vertical="center"/>
    </xf>
    <xf numFmtId="49" fontId="3" fillId="4" borderId="5" xfId="0" applyNumberFormat="1" applyFont="1" applyFill="1" applyBorder="1" applyAlignment="1" applyProtection="1">
      <alignment horizontal="left" vertical="center"/>
      <protection locked="0"/>
    </xf>
    <xf numFmtId="4" fontId="15" fillId="0" borderId="3" xfId="0" applyNumberFormat="1" applyFont="1" applyBorder="1" applyAlignment="1">
      <alignment horizontal="right" vertical="center"/>
    </xf>
    <xf numFmtId="4" fontId="15" fillId="0" borderId="1" xfId="0" applyNumberFormat="1" applyFont="1" applyBorder="1" applyAlignment="1">
      <alignment horizontal="right" vertical="center"/>
    </xf>
    <xf numFmtId="49" fontId="3" fillId="4" borderId="0" xfId="0" applyNumberFormat="1" applyFont="1" applyFill="1" applyAlignment="1" applyProtection="1">
      <alignment horizontal="left" vertical="center"/>
      <protection locked="0"/>
    </xf>
    <xf numFmtId="49" fontId="3" fillId="4" borderId="26" xfId="0" applyNumberFormat="1" applyFont="1" applyFill="1" applyBorder="1" applyAlignment="1" applyProtection="1">
      <alignment horizontal="left" vertical="center"/>
      <protection locked="0"/>
    </xf>
    <xf numFmtId="49" fontId="0" fillId="4" borderId="26" xfId="0" applyNumberFormat="1" applyFill="1" applyBorder="1" applyAlignment="1" applyProtection="1">
      <alignment horizontal="left" vertical="center"/>
      <protection locked="0"/>
    </xf>
    <xf numFmtId="4" fontId="15" fillId="0" borderId="3" xfId="0" applyNumberFormat="1" applyFont="1" applyBorder="1" applyAlignment="1">
      <alignment vertical="center"/>
    </xf>
    <xf numFmtId="4" fontId="15" fillId="0" borderId="1" xfId="0" applyNumberFormat="1" applyFont="1" applyBorder="1" applyAlignment="1">
      <alignment vertical="center"/>
    </xf>
    <xf numFmtId="4" fontId="15" fillId="0" borderId="31" xfId="0" applyNumberFormat="1" applyFont="1" applyBorder="1" applyAlignment="1">
      <alignment horizontal="right" vertical="center"/>
    </xf>
    <xf numFmtId="4" fontId="15" fillId="0" borderId="26" xfId="0" applyNumberFormat="1" applyFont="1" applyBorder="1" applyAlignment="1">
      <alignment horizontal="right" vertical="center"/>
    </xf>
    <xf numFmtId="4" fontId="0" fillId="2" borderId="67" xfId="0" applyNumberFormat="1" applyFill="1" applyBorder="1" applyAlignment="1">
      <alignment vertical="center"/>
    </xf>
    <xf numFmtId="4" fontId="0" fillId="2" borderId="68" xfId="0" applyNumberFormat="1" applyFill="1" applyBorder="1" applyAlignment="1">
      <alignment vertical="center"/>
    </xf>
    <xf numFmtId="4" fontId="0" fillId="2" borderId="69" xfId="0" applyNumberFormat="1" applyFill="1" applyBorder="1" applyAlignment="1">
      <alignment vertical="center"/>
    </xf>
    <xf numFmtId="4" fontId="3" fillId="0" borderId="66" xfId="0" applyNumberFormat="1" applyFont="1" applyBorder="1" applyAlignment="1">
      <alignment vertical="center" wrapText="1"/>
    </xf>
    <xf numFmtId="43" fontId="0" fillId="0" borderId="0" xfId="1" applyFont="1" applyAlignment="1">
      <alignment horizontal="center"/>
    </xf>
    <xf numFmtId="4" fontId="15" fillId="0" borderId="5" xfId="0" applyNumberFormat="1" applyFont="1" applyBorder="1" applyAlignment="1">
      <alignment horizontal="right" vertical="center"/>
    </xf>
    <xf numFmtId="0" fontId="0" fillId="0" borderId="5" xfId="0" applyBorder="1" applyAlignment="1">
      <alignment horizontal="center" wrapText="1"/>
    </xf>
    <xf numFmtId="0" fontId="0" fillId="4" borderId="4" xfId="0" applyFill="1" applyBorder="1" applyAlignment="1" applyProtection="1">
      <alignment vertical="top" wrapText="1"/>
      <protection locked="0"/>
    </xf>
    <xf numFmtId="0" fontId="0" fillId="4" borderId="5" xfId="0" applyFill="1" applyBorder="1" applyAlignment="1" applyProtection="1">
      <alignment vertical="top" wrapText="1"/>
      <protection locked="0"/>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vertical="top" wrapText="1"/>
      <protection locked="0"/>
    </xf>
    <xf numFmtId="0" fontId="0" fillId="4" borderId="15"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73" xfId="0" applyFill="1" applyBorder="1" applyAlignment="1" applyProtection="1">
      <alignment vertical="top" wrapText="1"/>
      <protection locked="0"/>
    </xf>
    <xf numFmtId="0" fontId="0" fillId="4" borderId="31"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26" xfId="0" applyFill="1" applyBorder="1" applyAlignment="1" applyProtection="1">
      <alignment horizontal="left" vertical="top" wrapText="1"/>
      <protection locked="0"/>
    </xf>
    <xf numFmtId="0" fontId="0" fillId="4" borderId="74" xfId="0" applyFill="1" applyBorder="1" applyAlignment="1" applyProtection="1">
      <alignment vertical="top" wrapText="1"/>
      <protection locked="0"/>
    </xf>
    <xf numFmtId="43" fontId="0" fillId="0" borderId="5" xfId="1" applyFont="1" applyBorder="1" applyAlignment="1">
      <alignment horizontal="center" vertical="top"/>
    </xf>
    <xf numFmtId="171" fontId="0" fillId="0" borderId="26" xfId="0" applyNumberFormat="1" applyBorder="1" applyAlignment="1">
      <alignment horizontal="center" vertical="top"/>
    </xf>
    <xf numFmtId="0" fontId="2" fillId="0" borderId="0" xfId="0" applyFont="1" applyAlignment="1">
      <alignment horizontal="center"/>
    </xf>
    <xf numFmtId="49" fontId="0" fillId="0" borderId="1" xfId="0" applyNumberFormat="1" applyBorder="1" applyAlignment="1">
      <alignment vertical="center"/>
    </xf>
    <xf numFmtId="0" fontId="0" fillId="0" borderId="1" xfId="0" applyBorder="1" applyAlignment="1">
      <alignment vertical="center"/>
    </xf>
    <xf numFmtId="0" fontId="0" fillId="0" borderId="7" xfId="0" applyBorder="1" applyAlignment="1">
      <alignment vertical="center"/>
    </xf>
    <xf numFmtId="49" fontId="0" fillId="2" borderId="1" xfId="0" applyNumberFormat="1" applyFill="1" applyBorder="1" applyAlignment="1">
      <alignment vertical="center"/>
    </xf>
    <xf numFmtId="0" fontId="0" fillId="2" borderId="1" xfId="0" applyFill="1" applyBorder="1" applyAlignment="1">
      <alignment vertical="center"/>
    </xf>
    <xf numFmtId="0" fontId="0" fillId="2" borderId="7"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47" fillId="0" borderId="59" xfId="8" applyFont="1" applyBorder="1" applyAlignment="1">
      <alignment horizontal="left"/>
    </xf>
    <xf numFmtId="0" fontId="73" fillId="0" borderId="25" xfId="8" applyFont="1" applyBorder="1" applyAlignment="1">
      <alignment horizontal="center"/>
    </xf>
    <xf numFmtId="0" fontId="73" fillId="0" borderId="0" xfId="8" applyFont="1" applyAlignment="1">
      <alignment horizontal="center"/>
    </xf>
    <xf numFmtId="0" fontId="44" fillId="0" borderId="29" xfId="8" applyFont="1" applyBorder="1" applyAlignment="1">
      <alignment horizontal="left" vertical="center"/>
    </xf>
    <xf numFmtId="0" fontId="44" fillId="0" borderId="28" xfId="8" applyFont="1" applyBorder="1" applyAlignment="1">
      <alignment horizontal="left" vertical="center"/>
    </xf>
    <xf numFmtId="49" fontId="37" fillId="0" borderId="31" xfId="8" applyNumberFormat="1" applyFont="1" applyBorder="1" applyAlignment="1">
      <alignment horizontal="left" vertical="top"/>
    </xf>
    <xf numFmtId="49" fontId="37" fillId="0" borderId="26" xfId="8" applyNumberFormat="1" applyFont="1" applyBorder="1" applyAlignment="1">
      <alignment horizontal="left" vertical="top"/>
    </xf>
    <xf numFmtId="0" fontId="44" fillId="0" borderId="49" xfId="8" applyFont="1" applyBorder="1" applyAlignment="1">
      <alignment horizontal="left"/>
    </xf>
    <xf numFmtId="0" fontId="44" fillId="0" borderId="48" xfId="8" applyFont="1" applyBorder="1" applyAlignment="1">
      <alignment horizontal="left"/>
    </xf>
    <xf numFmtId="0" fontId="44" fillId="0" borderId="62" xfId="8" applyFont="1" applyBorder="1" applyAlignment="1">
      <alignment horizontal="left"/>
    </xf>
    <xf numFmtId="0" fontId="37" fillId="0" borderId="3" xfId="8" applyFont="1" applyBorder="1" applyAlignment="1">
      <alignment horizontal="left" vertical="center"/>
    </xf>
    <xf numFmtId="0" fontId="37" fillId="0" borderId="1" xfId="8" applyFont="1" applyBorder="1" applyAlignment="1">
      <alignment horizontal="left" vertical="center"/>
    </xf>
    <xf numFmtId="0" fontId="47" fillId="0" borderId="29" xfId="8" applyFont="1" applyBorder="1" applyAlignment="1">
      <alignment horizontal="left"/>
    </xf>
    <xf numFmtId="0" fontId="47" fillId="0" borderId="28" xfId="8" applyFont="1" applyBorder="1" applyAlignment="1">
      <alignment horizontal="left"/>
    </xf>
    <xf numFmtId="49" fontId="37" fillId="0" borderId="3" xfId="8" applyNumberFormat="1" applyFont="1" applyBorder="1" applyAlignment="1">
      <alignment horizontal="left" vertical="top"/>
    </xf>
    <xf numFmtId="49" fontId="37" fillId="0" borderId="1" xfId="8" applyNumberFormat="1" applyFont="1" applyBorder="1" applyAlignment="1">
      <alignment horizontal="left" vertical="top"/>
    </xf>
    <xf numFmtId="0" fontId="59" fillId="10" borderId="0" xfId="10" applyFont="1" applyFill="1" applyAlignment="1">
      <alignment horizontal="center" vertical="center"/>
    </xf>
    <xf numFmtId="0" fontId="24" fillId="0" borderId="0" xfId="10"/>
    <xf numFmtId="169" fontId="57" fillId="0" borderId="0" xfId="10" applyNumberFormat="1" applyFont="1" applyAlignment="1">
      <alignment horizontal="left" vertical="center"/>
    </xf>
    <xf numFmtId="0" fontId="57" fillId="0" borderId="0" xfId="10" applyFont="1" applyAlignment="1">
      <alignment vertical="center"/>
    </xf>
    <xf numFmtId="4" fontId="74" fillId="0" borderId="0" xfId="10" applyNumberFormat="1" applyFont="1" applyAlignment="1">
      <alignment vertical="center"/>
    </xf>
    <xf numFmtId="4" fontId="27" fillId="7" borderId="89" xfId="10" applyNumberFormat="1" applyFont="1" applyFill="1" applyBorder="1" applyAlignment="1">
      <alignment vertical="center"/>
    </xf>
    <xf numFmtId="0" fontId="24" fillId="7" borderId="89" xfId="10" applyFill="1" applyBorder="1" applyAlignment="1">
      <alignment vertical="center"/>
    </xf>
    <xf numFmtId="0" fontId="24" fillId="7" borderId="106" xfId="10" applyFill="1" applyBorder="1" applyAlignment="1">
      <alignment vertical="center"/>
    </xf>
    <xf numFmtId="0" fontId="27" fillId="7" borderId="89" xfId="10" applyFont="1" applyFill="1" applyBorder="1" applyAlignment="1">
      <alignment horizontal="left" vertical="center"/>
    </xf>
    <xf numFmtId="0" fontId="30" fillId="0" borderId="0" xfId="10" applyFont="1" applyAlignment="1">
      <alignment horizontal="left" vertical="center"/>
    </xf>
    <xf numFmtId="0" fontId="26" fillId="0" borderId="0" xfId="10" applyFont="1" applyAlignment="1">
      <alignment horizontal="left" vertical="top" wrapText="1"/>
    </xf>
    <xf numFmtId="0" fontId="30" fillId="0" borderId="0" xfId="10" applyFont="1" applyAlignment="1">
      <alignment horizontal="left" vertical="center" wrapText="1"/>
    </xf>
    <xf numFmtId="4" fontId="31" fillId="0" borderId="92" xfId="10" applyNumberFormat="1" applyFont="1" applyBorder="1" applyAlignment="1">
      <alignment vertical="center"/>
    </xf>
    <xf numFmtId="0" fontId="24" fillId="0" borderId="92" xfId="10" applyBorder="1" applyAlignment="1">
      <alignment vertical="center"/>
    </xf>
    <xf numFmtId="0" fontId="57" fillId="0" borderId="0" xfId="10" applyFont="1" applyAlignment="1">
      <alignment horizontal="right" vertical="center"/>
    </xf>
    <xf numFmtId="4" fontId="51" fillId="0" borderId="0" xfId="10" applyNumberFormat="1" applyFont="1" applyAlignment="1">
      <alignment vertical="center"/>
    </xf>
    <xf numFmtId="0" fontId="51" fillId="0" borderId="0" xfId="10" applyFont="1" applyAlignment="1">
      <alignment vertical="center"/>
    </xf>
    <xf numFmtId="0" fontId="52" fillId="0" borderId="0" xfId="10" applyFont="1" applyAlignment="1">
      <alignment horizontal="left" vertical="center" wrapText="1"/>
    </xf>
    <xf numFmtId="0" fontId="29" fillId="6" borderId="94" xfId="10" applyFont="1" applyFill="1" applyBorder="1" applyAlignment="1">
      <alignment horizontal="center" vertical="center"/>
    </xf>
    <xf numFmtId="0" fontId="29" fillId="6" borderId="89" xfId="10" applyFont="1" applyFill="1" applyBorder="1" applyAlignment="1">
      <alignment horizontal="left" vertical="center"/>
    </xf>
    <xf numFmtId="0" fontId="29" fillId="6" borderId="89" xfId="10" applyFont="1" applyFill="1" applyBorder="1" applyAlignment="1">
      <alignment horizontal="center" vertical="center"/>
    </xf>
    <xf numFmtId="0" fontId="29" fillId="6" borderId="106" xfId="10" applyFont="1" applyFill="1" applyBorder="1" applyAlignment="1">
      <alignment horizontal="left" vertical="center"/>
    </xf>
    <xf numFmtId="0" fontId="29" fillId="6" borderId="89" xfId="10" applyFont="1" applyFill="1" applyBorder="1" applyAlignment="1">
      <alignment horizontal="right" vertical="center"/>
    </xf>
    <xf numFmtId="4" fontId="55" fillId="0" borderId="0" xfId="10" applyNumberFormat="1" applyFont="1" applyAlignment="1">
      <alignment horizontal="right" vertical="center"/>
    </xf>
    <xf numFmtId="4" fontId="55" fillId="0" borderId="0" xfId="10" applyNumberFormat="1" applyFont="1" applyAlignment="1">
      <alignment vertical="center"/>
    </xf>
    <xf numFmtId="0" fontId="26" fillId="0" borderId="0" xfId="10" applyFont="1" applyAlignment="1">
      <alignment horizontal="left" vertical="center" wrapText="1"/>
    </xf>
    <xf numFmtId="0" fontId="26" fillId="0" borderId="0" xfId="10" applyFont="1" applyAlignment="1">
      <alignment vertical="center"/>
    </xf>
    <xf numFmtId="168" fontId="30" fillId="0" borderId="0" xfId="10" applyNumberFormat="1" applyFont="1" applyAlignment="1">
      <alignment horizontal="left" vertical="center"/>
    </xf>
    <xf numFmtId="0" fontId="30" fillId="0" borderId="0" xfId="10" applyFont="1" applyAlignment="1">
      <alignment vertical="center" wrapText="1"/>
    </xf>
    <xf numFmtId="0" fontId="30" fillId="0" borderId="0" xfId="10" applyFont="1" applyAlignment="1">
      <alignment vertical="center"/>
    </xf>
    <xf numFmtId="0" fontId="54" fillId="0" borderId="85" xfId="10" applyFont="1" applyBorder="1" applyAlignment="1">
      <alignment horizontal="center" vertical="center"/>
    </xf>
    <xf numFmtId="0" fontId="54" fillId="0" borderId="84" xfId="10" applyFont="1" applyBorder="1" applyAlignment="1">
      <alignment horizontal="left" vertical="center"/>
    </xf>
    <xf numFmtId="0" fontId="66" fillId="0" borderId="82" xfId="10" applyFont="1" applyBorder="1" applyAlignment="1">
      <alignment horizontal="left" vertical="center"/>
    </xf>
    <xf numFmtId="0" fontId="66" fillId="0" borderId="0" xfId="10" applyFont="1" applyAlignment="1">
      <alignment horizontal="left" vertical="center"/>
    </xf>
    <xf numFmtId="0" fontId="24" fillId="0" borderId="0" xfId="10" applyAlignment="1">
      <alignment vertical="center"/>
    </xf>
    <xf numFmtId="0" fontId="57" fillId="0" borderId="0" xfId="10" applyFont="1" applyAlignment="1">
      <alignment horizontal="left" vertical="center" wrapText="1"/>
    </xf>
    <xf numFmtId="0" fontId="57" fillId="0" borderId="0" xfId="10" applyFont="1" applyAlignment="1">
      <alignment horizontal="left" vertical="center"/>
    </xf>
    <xf numFmtId="0" fontId="63" fillId="8" borderId="0" xfId="11" applyFont="1" applyFill="1" applyAlignment="1">
      <alignment horizontal="left" vertical="center" wrapText="1"/>
    </xf>
    <xf numFmtId="0" fontId="63" fillId="8" borderId="0" xfId="11" applyFont="1" applyFill="1" applyAlignment="1">
      <alignment horizontal="left" vertical="center"/>
    </xf>
    <xf numFmtId="0" fontId="63" fillId="0" borderId="103" xfId="11" applyFont="1" applyBorder="1" applyAlignment="1">
      <alignment horizontal="left" vertical="center"/>
    </xf>
    <xf numFmtId="0" fontId="63" fillId="0" borderId="104" xfId="11" applyFont="1" applyBorder="1" applyAlignment="1">
      <alignment horizontal="left" vertical="center"/>
    </xf>
    <xf numFmtId="0" fontId="63" fillId="0" borderId="107" xfId="11" applyFont="1" applyBorder="1" applyAlignment="1">
      <alignment horizontal="center" vertical="center"/>
    </xf>
    <xf numFmtId="0" fontId="63" fillId="0" borderId="108" xfId="11" applyFont="1" applyBorder="1" applyAlignment="1">
      <alignment horizontal="center" vertical="center"/>
    </xf>
    <xf numFmtId="0" fontId="63" fillId="0" borderId="109" xfId="11" applyFont="1" applyBorder="1" applyAlignment="1">
      <alignment horizontal="center" vertical="center"/>
    </xf>
    <xf numFmtId="0" fontId="63" fillId="0" borderId="101" xfId="11" applyFont="1" applyBorder="1" applyAlignment="1">
      <alignment horizontal="left" vertical="center"/>
    </xf>
    <xf numFmtId="0" fontId="63" fillId="0" borderId="99" xfId="11" applyFont="1" applyBorder="1" applyAlignment="1">
      <alignment horizontal="left" vertical="center"/>
    </xf>
    <xf numFmtId="0" fontId="65" fillId="0" borderId="0" xfId="11" applyFont="1" applyAlignment="1">
      <alignment horizontal="left" vertical="center" wrapText="1"/>
    </xf>
    <xf numFmtId="0" fontId="65" fillId="0" borderId="0" xfId="11" applyFont="1" applyAlignment="1">
      <alignment horizontal="left" vertical="center"/>
    </xf>
    <xf numFmtId="0" fontId="64" fillId="0" borderId="0" xfId="11" applyFont="1" applyAlignment="1">
      <alignment horizontal="left" vertical="center" wrapText="1"/>
    </xf>
    <xf numFmtId="0" fontId="64" fillId="0" borderId="0" xfId="11" applyFont="1" applyAlignment="1">
      <alignment horizontal="left" vertical="center"/>
    </xf>
    <xf numFmtId="0" fontId="64" fillId="0" borderId="76" xfId="11" applyFont="1" applyBorder="1" applyAlignment="1">
      <alignment horizontal="left" vertical="center" wrapText="1"/>
    </xf>
    <xf numFmtId="0" fontId="64" fillId="0" borderId="76" xfId="11"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11" borderId="2" xfId="0" applyFont="1" applyFill="1" applyBorder="1" applyAlignment="1">
      <alignment horizontal="left" wrapText="1"/>
    </xf>
    <xf numFmtId="43" fontId="3" fillId="11" borderId="2" xfId="1" applyFont="1" applyFill="1" applyBorder="1"/>
    <xf numFmtId="0" fontId="0" fillId="11" borderId="2" xfId="0" applyFill="1" applyBorder="1" applyAlignment="1">
      <alignment horizontal="left" wrapText="1"/>
    </xf>
    <xf numFmtId="43" fontId="0" fillId="11" borderId="2" xfId="1" applyFont="1" applyFill="1" applyBorder="1"/>
  </cellXfs>
  <cellStyles count="12">
    <cellStyle name="Čárka" xfId="1" builtinId="3"/>
    <cellStyle name="Čárka 2" xfId="2" xr:uid="{00000000-0005-0000-0000-000001000000}"/>
    <cellStyle name="Hypertextový odkaz" xfId="3" builtinId="8"/>
    <cellStyle name="Měna 2" xfId="4" xr:uid="{00000000-0005-0000-0000-000003000000}"/>
    <cellStyle name="Měna 3" xfId="5" xr:uid="{00000000-0005-0000-0000-000004000000}"/>
    <cellStyle name="Normální" xfId="0" builtinId="0"/>
    <cellStyle name="normální 2" xfId="6" xr:uid="{00000000-0005-0000-0000-000006000000}"/>
    <cellStyle name="normální 2 2" xfId="7" xr:uid="{00000000-0005-0000-0000-000007000000}"/>
    <cellStyle name="Normální 3" xfId="8" xr:uid="{00000000-0005-0000-0000-000008000000}"/>
    <cellStyle name="normální 3 2" xfId="9" xr:uid="{00000000-0005-0000-0000-000009000000}"/>
    <cellStyle name="Normální 4" xfId="10" xr:uid="{00000000-0005-0000-0000-00000A000000}"/>
    <cellStyle name="Normální 5"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486" t="s">
        <v>1</v>
      </c>
      <c r="B1" s="486"/>
      <c r="C1" s="487"/>
      <c r="D1" s="486"/>
      <c r="E1" s="486"/>
      <c r="F1" s="486"/>
      <c r="G1" s="486"/>
    </row>
    <row r="2" spans="1:7" ht="24.95" customHeight="1" x14ac:dyDescent="0.2">
      <c r="A2" s="8" t="s">
        <v>2</v>
      </c>
      <c r="B2" s="7"/>
      <c r="C2" s="488"/>
      <c r="D2" s="488"/>
      <c r="E2" s="488"/>
      <c r="F2" s="488"/>
      <c r="G2" s="489"/>
    </row>
    <row r="3" spans="1:7" ht="24.95" customHeight="1" x14ac:dyDescent="0.2">
      <c r="A3" s="8" t="s">
        <v>3</v>
      </c>
      <c r="B3" s="7"/>
      <c r="C3" s="488"/>
      <c r="D3" s="488"/>
      <c r="E3" s="488"/>
      <c r="F3" s="488"/>
      <c r="G3" s="489"/>
    </row>
    <row r="4" spans="1:7" ht="24.95" customHeight="1" x14ac:dyDescent="0.2">
      <c r="A4" s="8" t="s">
        <v>4</v>
      </c>
      <c r="B4" s="7"/>
      <c r="C4" s="488"/>
      <c r="D4" s="488"/>
      <c r="E4" s="488"/>
      <c r="F4" s="488"/>
      <c r="G4" s="489"/>
    </row>
    <row r="5" spans="1:7" x14ac:dyDescent="0.2">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O50"/>
  <sheetViews>
    <sheetView showGridLines="0" tabSelected="1" view="pageBreakPreview" topLeftCell="B1" zoomScaleNormal="100" zoomScaleSheetLayoutView="100" workbookViewId="0">
      <selection activeCell="L52" sqref="L52"/>
    </sheetView>
  </sheetViews>
  <sheetFormatPr defaultColWidth="9" defaultRowHeight="12.75" x14ac:dyDescent="0.2"/>
  <cols>
    <col min="1" max="1" width="8.42578125" hidden="1" customWidth="1"/>
    <col min="2" max="2" width="15.42578125" customWidth="1"/>
    <col min="3" max="3" width="7.42578125" style="61" customWidth="1"/>
    <col min="4" max="4" width="13" style="61" customWidth="1"/>
    <col min="5" max="5" width="8.28515625" style="61" customWidth="1"/>
    <col min="6" max="6" width="14.140625" customWidth="1"/>
    <col min="7" max="9" width="13" customWidth="1"/>
    <col min="10" max="10" width="5.5703125" customWidth="1"/>
    <col min="11" max="11" width="4.28515625" customWidth="1"/>
    <col min="12" max="15" width="10.7109375" customWidth="1"/>
  </cols>
  <sheetData>
    <row r="1" spans="1:15" ht="33.75" customHeight="1" x14ac:dyDescent="0.2">
      <c r="A1" s="165" t="s">
        <v>1455</v>
      </c>
      <c r="B1" s="491" t="s">
        <v>1454</v>
      </c>
      <c r="C1" s="492"/>
      <c r="D1" s="492"/>
      <c r="E1" s="492"/>
      <c r="F1" s="492"/>
      <c r="G1" s="492"/>
      <c r="H1" s="492"/>
      <c r="I1" s="492"/>
      <c r="J1" s="493"/>
    </row>
    <row r="2" spans="1:15" ht="36" customHeight="1" x14ac:dyDescent="0.2">
      <c r="A2" s="89"/>
      <c r="B2" s="164" t="s">
        <v>1453</v>
      </c>
      <c r="C2" s="160"/>
      <c r="D2" s="163" t="s">
        <v>1452</v>
      </c>
      <c r="E2" s="494" t="s">
        <v>9</v>
      </c>
      <c r="F2" s="495"/>
      <c r="G2" s="495"/>
      <c r="H2" s="495"/>
      <c r="I2" s="495"/>
      <c r="J2" s="496"/>
      <c r="O2" s="162"/>
    </row>
    <row r="3" spans="1:15" ht="27" hidden="1" customHeight="1" x14ac:dyDescent="0.2">
      <c r="A3" s="89"/>
      <c r="B3" s="161"/>
      <c r="C3" s="160"/>
      <c r="D3" s="159"/>
      <c r="E3" s="497"/>
      <c r="F3" s="498"/>
      <c r="G3" s="498"/>
      <c r="H3" s="498"/>
      <c r="I3" s="498"/>
      <c r="J3" s="499"/>
    </row>
    <row r="4" spans="1:15" ht="23.25" customHeight="1" x14ac:dyDescent="0.2">
      <c r="A4" s="89"/>
      <c r="B4" s="158"/>
      <c r="C4" s="157"/>
      <c r="D4" s="156"/>
      <c r="E4" s="500"/>
      <c r="F4" s="500"/>
      <c r="G4" s="500"/>
      <c r="H4" s="500"/>
      <c r="I4" s="500"/>
      <c r="J4" s="501"/>
    </row>
    <row r="5" spans="1:15" ht="24" customHeight="1" x14ac:dyDescent="0.2">
      <c r="A5" s="89"/>
      <c r="B5" s="113" t="s">
        <v>1451</v>
      </c>
      <c r="D5" s="502" t="s">
        <v>1450</v>
      </c>
      <c r="E5" s="503"/>
      <c r="F5" s="503"/>
      <c r="G5" s="503"/>
      <c r="H5" s="144" t="s">
        <v>1436</v>
      </c>
      <c r="I5" s="154" t="s">
        <v>1449</v>
      </c>
      <c r="J5" s="142"/>
    </row>
    <row r="6" spans="1:15" ht="15.75" customHeight="1" x14ac:dyDescent="0.2">
      <c r="A6" s="89"/>
      <c r="B6" s="146"/>
      <c r="C6" s="145"/>
      <c r="D6" s="504" t="s">
        <v>1448</v>
      </c>
      <c r="E6" s="505"/>
      <c r="F6" s="505"/>
      <c r="G6" s="505"/>
      <c r="H6" s="144" t="s">
        <v>1435</v>
      </c>
      <c r="I6" s="154" t="s">
        <v>1447</v>
      </c>
      <c r="J6" s="142"/>
    </row>
    <row r="7" spans="1:15" ht="15.75" customHeight="1" x14ac:dyDescent="0.2">
      <c r="A7" s="89"/>
      <c r="B7" s="141"/>
      <c r="C7" s="140"/>
      <c r="D7" s="152" t="s">
        <v>1446</v>
      </c>
      <c r="E7" s="506" t="s">
        <v>1445</v>
      </c>
      <c r="F7" s="507"/>
      <c r="G7" s="507"/>
      <c r="H7" s="150"/>
      <c r="I7" s="137"/>
      <c r="J7" s="136"/>
    </row>
    <row r="8" spans="1:15" ht="24" hidden="1" customHeight="1" x14ac:dyDescent="0.2">
      <c r="A8" s="89"/>
      <c r="B8" s="113" t="s">
        <v>1444</v>
      </c>
      <c r="D8" s="155" t="s">
        <v>1443</v>
      </c>
      <c r="H8" s="144" t="s">
        <v>1436</v>
      </c>
      <c r="I8" s="154" t="s">
        <v>1442</v>
      </c>
      <c r="J8" s="142"/>
    </row>
    <row r="9" spans="1:15" ht="15.75" hidden="1" customHeight="1" x14ac:dyDescent="0.2">
      <c r="A9" s="89"/>
      <c r="B9" s="89"/>
      <c r="D9" s="155" t="s">
        <v>1441</v>
      </c>
      <c r="H9" s="144" t="s">
        <v>1435</v>
      </c>
      <c r="I9" s="154" t="s">
        <v>1440</v>
      </c>
      <c r="J9" s="142"/>
    </row>
    <row r="10" spans="1:15" ht="15.75" hidden="1" customHeight="1" x14ac:dyDescent="0.2">
      <c r="A10" s="89"/>
      <c r="B10" s="153"/>
      <c r="C10" s="140"/>
      <c r="D10" s="152" t="s">
        <v>1439</v>
      </c>
      <c r="E10" s="151" t="s">
        <v>1438</v>
      </c>
      <c r="F10" s="150"/>
      <c r="G10" s="149"/>
      <c r="H10" s="149"/>
      <c r="I10" s="148"/>
      <c r="J10" s="136"/>
    </row>
    <row r="11" spans="1:15" ht="24" customHeight="1" x14ac:dyDescent="0.2">
      <c r="A11" s="89"/>
      <c r="B11" s="113" t="s">
        <v>1437</v>
      </c>
      <c r="D11" s="515"/>
      <c r="E11" s="515"/>
      <c r="F11" s="515"/>
      <c r="G11" s="515"/>
      <c r="H11" s="144" t="s">
        <v>1436</v>
      </c>
      <c r="I11" s="147"/>
      <c r="J11" s="142"/>
    </row>
    <row r="12" spans="1:15" ht="15.75" customHeight="1" x14ac:dyDescent="0.2">
      <c r="A12" s="89"/>
      <c r="B12" s="146"/>
      <c r="C12" s="145"/>
      <c r="D12" s="518"/>
      <c r="E12" s="518"/>
      <c r="F12" s="518"/>
      <c r="G12" s="518"/>
      <c r="H12" s="144" t="s">
        <v>1435</v>
      </c>
      <c r="I12" s="143"/>
      <c r="J12" s="142"/>
    </row>
    <row r="13" spans="1:15" ht="15.75" customHeight="1" x14ac:dyDescent="0.2">
      <c r="A13" s="89"/>
      <c r="B13" s="141"/>
      <c r="C13" s="140"/>
      <c r="D13" s="139"/>
      <c r="E13" s="519"/>
      <c r="F13" s="520"/>
      <c r="G13" s="520"/>
      <c r="H13" s="138"/>
      <c r="I13" s="137"/>
      <c r="J13" s="136"/>
    </row>
    <row r="14" spans="1:15" ht="37.5" customHeight="1" x14ac:dyDescent="0.2">
      <c r="A14" s="89"/>
      <c r="B14" s="135" t="s">
        <v>1434</v>
      </c>
      <c r="C14" s="134"/>
      <c r="D14" s="133"/>
      <c r="E14" s="132"/>
      <c r="F14" s="130"/>
      <c r="G14" s="130"/>
      <c r="H14" s="131"/>
      <c r="I14" s="130"/>
      <c r="J14" s="129"/>
    </row>
    <row r="15" spans="1:15" ht="33" customHeight="1" x14ac:dyDescent="0.2">
      <c r="A15" s="89"/>
      <c r="B15" s="128" t="s">
        <v>1433</v>
      </c>
      <c r="C15" s="124"/>
      <c r="D15" s="123"/>
      <c r="E15" s="127"/>
      <c r="F15" s="121"/>
      <c r="G15" s="126"/>
      <c r="H15" s="126"/>
      <c r="I15" s="126"/>
      <c r="J15" s="120"/>
    </row>
    <row r="16" spans="1:15" ht="23.25" customHeight="1" x14ac:dyDescent="0.2">
      <c r="A16" s="89">
        <f>ZakladDPHSni*SazbaDPH1/100</f>
        <v>0</v>
      </c>
      <c r="B16" s="125" t="s">
        <v>1432</v>
      </c>
      <c r="C16" s="124"/>
      <c r="D16" s="123"/>
      <c r="E16" s="122">
        <v>12</v>
      </c>
      <c r="F16" s="121" t="s">
        <v>0</v>
      </c>
      <c r="G16" s="521">
        <f>ZakladDPHSniVypocet</f>
        <v>0</v>
      </c>
      <c r="H16" s="522"/>
      <c r="I16" s="522"/>
      <c r="J16" s="120" t="str">
        <f t="shared" ref="J16:J21" si="0">Mena</f>
        <v>CZK</v>
      </c>
      <c r="L16" s="529"/>
      <c r="M16" s="529"/>
    </row>
    <row r="17" spans="1:13" ht="23.25" customHeight="1" x14ac:dyDescent="0.2">
      <c r="A17" s="89">
        <f>(A16-INT(A16))*100</f>
        <v>0</v>
      </c>
      <c r="B17" s="125" t="s">
        <v>1431</v>
      </c>
      <c r="C17" s="124"/>
      <c r="D17" s="123"/>
      <c r="E17" s="122">
        <f>SazbaDPH1</f>
        <v>12</v>
      </c>
      <c r="F17" s="121" t="s">
        <v>0</v>
      </c>
      <c r="G17" s="516">
        <f>ZakladDPHSni*0.12</f>
        <v>0</v>
      </c>
      <c r="H17" s="517"/>
      <c r="I17" s="517"/>
      <c r="J17" s="120" t="str">
        <f t="shared" si="0"/>
        <v>CZK</v>
      </c>
      <c r="L17" s="529"/>
      <c r="M17" s="529"/>
    </row>
    <row r="18" spans="1:13" ht="23.25" customHeight="1" x14ac:dyDescent="0.2">
      <c r="A18" s="89">
        <f>ZakladDPHZakl*SazbaDPH2/100</f>
        <v>0</v>
      </c>
      <c r="B18" s="125" t="s">
        <v>1430</v>
      </c>
      <c r="C18" s="124"/>
      <c r="D18" s="123"/>
      <c r="E18" s="122">
        <v>21</v>
      </c>
      <c r="F18" s="121" t="s">
        <v>0</v>
      </c>
      <c r="G18" s="521">
        <f>ZakladDPHZaklVypocet</f>
        <v>0</v>
      </c>
      <c r="H18" s="522"/>
      <c r="I18" s="522"/>
      <c r="J18" s="120" t="str">
        <f t="shared" si="0"/>
        <v>CZK</v>
      </c>
      <c r="L18" s="529"/>
      <c r="M18" s="529"/>
    </row>
    <row r="19" spans="1:13" ht="23.25" customHeight="1" x14ac:dyDescent="0.2">
      <c r="A19" s="89">
        <f>(A18-INT(A18))*100</f>
        <v>0</v>
      </c>
      <c r="B19" s="119" t="s">
        <v>1429</v>
      </c>
      <c r="C19" s="118"/>
      <c r="D19" s="117"/>
      <c r="E19" s="116">
        <f>SazbaDPH2</f>
        <v>21</v>
      </c>
      <c r="F19" s="115" t="s">
        <v>0</v>
      </c>
      <c r="G19" s="523">
        <f>ZakladDPHZakl*0.21</f>
        <v>0</v>
      </c>
      <c r="H19" s="524"/>
      <c r="I19" s="524"/>
      <c r="J19" s="114" t="str">
        <f t="shared" si="0"/>
        <v>CZK</v>
      </c>
    </row>
    <row r="20" spans="1:13" ht="23.25" customHeight="1" thickBot="1" x14ac:dyDescent="0.25">
      <c r="A20" s="89">
        <f>ZakladDPHSni+DPHSni+ZakladDPHZakl+DPHZakl</f>
        <v>0</v>
      </c>
      <c r="B20" s="113" t="s">
        <v>1428</v>
      </c>
      <c r="C20" s="111"/>
      <c r="D20" s="112"/>
      <c r="E20" s="111"/>
      <c r="F20" s="110"/>
      <c r="G20" s="530">
        <v>0</v>
      </c>
      <c r="H20" s="530"/>
      <c r="I20" s="530"/>
      <c r="J20" s="109" t="str">
        <f t="shared" si="0"/>
        <v>CZK</v>
      </c>
    </row>
    <row r="21" spans="1:13" ht="27.75" hidden="1" customHeight="1" thickBot="1" x14ac:dyDescent="0.25">
      <c r="A21" s="89"/>
      <c r="B21" s="104" t="s">
        <v>1427</v>
      </c>
      <c r="C21" s="108"/>
      <c r="D21" s="108"/>
      <c r="E21" s="107"/>
      <c r="F21" s="106"/>
      <c r="G21" s="509">
        <f>ZakladDPHSniVypocet+ZakladDPHZaklVypocet</f>
        <v>0</v>
      </c>
      <c r="H21" s="510"/>
      <c r="I21" s="510"/>
      <c r="J21" s="105" t="str">
        <f t="shared" si="0"/>
        <v>CZK</v>
      </c>
    </row>
    <row r="22" spans="1:13" ht="27.75" customHeight="1" thickBot="1" x14ac:dyDescent="0.25">
      <c r="A22" s="89">
        <f>(A20-INT(A20))*100</f>
        <v>0</v>
      </c>
      <c r="B22" s="104" t="s">
        <v>1426</v>
      </c>
      <c r="C22" s="103"/>
      <c r="D22" s="103"/>
      <c r="E22" s="103"/>
      <c r="F22" s="102"/>
      <c r="G22" s="509">
        <f>CenaCelkemVypocet</f>
        <v>0</v>
      </c>
      <c r="H22" s="509"/>
      <c r="I22" s="509"/>
      <c r="J22" s="101" t="s">
        <v>1425</v>
      </c>
    </row>
    <row r="23" spans="1:13" ht="12.75" customHeight="1" x14ac:dyDescent="0.2">
      <c r="A23" s="89"/>
      <c r="B23" s="89"/>
      <c r="J23" s="88"/>
    </row>
    <row r="24" spans="1:13" ht="30" customHeight="1" x14ac:dyDescent="0.2">
      <c r="A24" s="89"/>
      <c r="B24" s="89"/>
      <c r="I24" s="100"/>
      <c r="J24" s="88"/>
    </row>
    <row r="25" spans="1:13" ht="18.75" customHeight="1" x14ac:dyDescent="0.2">
      <c r="A25" s="89"/>
      <c r="B25" s="99"/>
      <c r="C25" s="98" t="s">
        <v>1424</v>
      </c>
      <c r="D25" s="97"/>
      <c r="E25" s="97"/>
      <c r="F25" s="96" t="s">
        <v>1423</v>
      </c>
      <c r="G25" s="94"/>
      <c r="H25" s="95"/>
      <c r="I25" s="94"/>
      <c r="J25" s="88"/>
    </row>
    <row r="26" spans="1:13" ht="47.25" customHeight="1" x14ac:dyDescent="0.2">
      <c r="A26" s="89"/>
      <c r="B26" s="89"/>
      <c r="J26" s="88"/>
    </row>
    <row r="27" spans="1:13" s="90" customFormat="1" ht="18.75" customHeight="1" x14ac:dyDescent="0.2">
      <c r="A27" s="93"/>
      <c r="B27" s="93"/>
      <c r="C27" s="92"/>
      <c r="D27" s="511"/>
      <c r="E27" s="512"/>
      <c r="G27" s="513"/>
      <c r="H27" s="514"/>
      <c r="I27" s="514"/>
      <c r="J27" s="91"/>
    </row>
    <row r="28" spans="1:13" ht="12.75" customHeight="1" x14ac:dyDescent="0.2">
      <c r="A28" s="89"/>
      <c r="B28" s="89"/>
      <c r="D28" s="531" t="s">
        <v>1422</v>
      </c>
      <c r="E28" s="531"/>
      <c r="H28" s="6" t="s">
        <v>1421</v>
      </c>
      <c r="J28" s="88"/>
    </row>
    <row r="29" spans="1:13" ht="13.5" customHeight="1" thickBot="1" x14ac:dyDescent="0.25">
      <c r="A29" s="87"/>
      <c r="B29" s="87"/>
      <c r="C29" s="86"/>
      <c r="D29" s="86"/>
      <c r="E29" s="86"/>
      <c r="F29" s="85"/>
      <c r="G29" s="85"/>
      <c r="H29" s="85"/>
      <c r="I29" s="85"/>
      <c r="J29" s="84"/>
    </row>
    <row r="30" spans="1:13" ht="27" customHeight="1" x14ac:dyDescent="0.2">
      <c r="B30" s="83" t="s">
        <v>1420</v>
      </c>
      <c r="C30" s="82"/>
      <c r="D30" s="82"/>
      <c r="E30" s="82"/>
      <c r="F30" s="81"/>
      <c r="G30" s="81"/>
      <c r="H30" s="81"/>
      <c r="I30" s="81"/>
      <c r="J30" s="80"/>
    </row>
    <row r="31" spans="1:13" ht="25.5" customHeight="1" x14ac:dyDescent="0.2">
      <c r="A31" s="66" t="s">
        <v>1419</v>
      </c>
      <c r="B31" s="79" t="s">
        <v>1418</v>
      </c>
      <c r="C31" s="78" t="s">
        <v>1417</v>
      </c>
      <c r="D31" s="78"/>
      <c r="E31" s="78"/>
      <c r="F31" s="77" t="str">
        <f>B16</f>
        <v>Základ pro sníženou DPH</v>
      </c>
      <c r="G31" s="77" t="str">
        <f>B18</f>
        <v>Základ pro základní DPH</v>
      </c>
      <c r="H31" s="76" t="s">
        <v>1416</v>
      </c>
      <c r="I31" s="76" t="s">
        <v>1415</v>
      </c>
    </row>
    <row r="32" spans="1:13" ht="25.5" hidden="1" customHeight="1" x14ac:dyDescent="0.2">
      <c r="A32" s="66">
        <v>1</v>
      </c>
      <c r="B32" s="75" t="s">
        <v>1414</v>
      </c>
      <c r="C32" s="508"/>
      <c r="D32" s="508"/>
      <c r="E32" s="508"/>
      <c r="F32" s="74" t="e">
        <v>#REF!</v>
      </c>
      <c r="G32" s="73" t="e">
        <v>#REF!</v>
      </c>
      <c r="H32" s="67" t="e">
        <f>(F32*SazbaDPH1/100)+(G32*SazbaDPH2/100)</f>
        <v>#REF!</v>
      </c>
      <c r="I32" s="67" t="e">
        <f>F32+G32+H32</f>
        <v>#REF!</v>
      </c>
    </row>
    <row r="33" spans="1:13" ht="25.5" customHeight="1" x14ac:dyDescent="0.2">
      <c r="A33" s="66">
        <v>2</v>
      </c>
      <c r="B33" s="72" t="s">
        <v>1413</v>
      </c>
      <c r="C33" s="528" t="s">
        <v>1412</v>
      </c>
      <c r="D33" s="528"/>
      <c r="E33" s="528"/>
      <c r="F33" s="71">
        <f>F34+F35+F36</f>
        <v>0</v>
      </c>
      <c r="G33" s="70">
        <f>G34+G35+G36</f>
        <v>0</v>
      </c>
      <c r="H33" s="70">
        <f>H34+H35+H36</f>
        <v>0</v>
      </c>
      <c r="I33" s="70">
        <f>I34+I35+I36</f>
        <v>0</v>
      </c>
    </row>
    <row r="34" spans="1:13" ht="25.5" customHeight="1" x14ac:dyDescent="0.2">
      <c r="A34" s="66">
        <v>3</v>
      </c>
      <c r="B34" s="69" t="s">
        <v>1411</v>
      </c>
      <c r="C34" s="508" t="s">
        <v>1410</v>
      </c>
      <c r="D34" s="508"/>
      <c r="E34" s="508"/>
      <c r="F34" s="68">
        <f>'SO 01 SO 01-H-12-II Pol'!G1748</f>
        <v>0</v>
      </c>
      <c r="G34" s="67">
        <v>0</v>
      </c>
      <c r="H34" s="67">
        <f>F34*0.12</f>
        <v>0</v>
      </c>
      <c r="I34" s="67">
        <f t="shared" ref="I34:I42" si="1">F34+G34+H34</f>
        <v>0</v>
      </c>
    </row>
    <row r="35" spans="1:13" ht="25.5" customHeight="1" x14ac:dyDescent="0.2">
      <c r="A35" s="66">
        <v>3</v>
      </c>
      <c r="B35" s="69" t="s">
        <v>13</v>
      </c>
      <c r="C35" s="508" t="s">
        <v>1409</v>
      </c>
      <c r="D35" s="508"/>
      <c r="E35" s="508"/>
      <c r="F35" s="68">
        <f>'SO 01 SO 01-V-12 Pol'!G61</f>
        <v>0</v>
      </c>
      <c r="G35" s="67">
        <v>0</v>
      </c>
      <c r="H35" s="67">
        <f>F35*0.12</f>
        <v>0</v>
      </c>
      <c r="I35" s="67">
        <f t="shared" si="1"/>
        <v>0</v>
      </c>
    </row>
    <row r="36" spans="1:13" ht="25.5" customHeight="1" x14ac:dyDescent="0.2">
      <c r="A36" s="66"/>
      <c r="B36" s="69" t="s">
        <v>1408</v>
      </c>
      <c r="C36" s="508" t="s">
        <v>16</v>
      </c>
      <c r="D36" s="508"/>
      <c r="E36" s="508"/>
      <c r="F36" s="68">
        <v>0</v>
      </c>
      <c r="G36" s="67">
        <f>'SO 01 SO01-V-21 Pol'!G55</f>
        <v>0</v>
      </c>
      <c r="H36" s="67">
        <f>G36*0.21</f>
        <v>0</v>
      </c>
      <c r="I36" s="67">
        <f t="shared" si="1"/>
        <v>0</v>
      </c>
    </row>
    <row r="37" spans="1:13" ht="25.5" customHeight="1" x14ac:dyDescent="0.2">
      <c r="A37" s="66">
        <v>2</v>
      </c>
      <c r="B37" s="72" t="s">
        <v>1407</v>
      </c>
      <c r="C37" s="528" t="s">
        <v>1406</v>
      </c>
      <c r="D37" s="528"/>
      <c r="E37" s="528"/>
      <c r="F37" s="71">
        <v>0</v>
      </c>
      <c r="G37" s="70">
        <f>G38+G39+G40</f>
        <v>0</v>
      </c>
      <c r="H37" s="70">
        <f>H38+H39+H40</f>
        <v>0</v>
      </c>
      <c r="I37" s="70">
        <f t="shared" si="1"/>
        <v>0</v>
      </c>
      <c r="M37" s="63"/>
    </row>
    <row r="38" spans="1:13" ht="25.5" customHeight="1" x14ac:dyDescent="0.2">
      <c r="A38" s="66">
        <v>3</v>
      </c>
      <c r="B38" s="69" t="s">
        <v>1405</v>
      </c>
      <c r="C38" s="508" t="s">
        <v>1404</v>
      </c>
      <c r="D38" s="508"/>
      <c r="E38" s="508"/>
      <c r="F38" s="68">
        <v>0</v>
      </c>
      <c r="G38" s="67">
        <f>'SO 301 01 Pol'!G94</f>
        <v>0</v>
      </c>
      <c r="H38" s="67">
        <f>G38*0.21</f>
        <v>0</v>
      </c>
      <c r="I38" s="67">
        <f t="shared" si="1"/>
        <v>0</v>
      </c>
    </row>
    <row r="39" spans="1:13" ht="25.5" customHeight="1" x14ac:dyDescent="0.2">
      <c r="A39" s="66">
        <v>3</v>
      </c>
      <c r="B39" s="69" t="s">
        <v>1403</v>
      </c>
      <c r="C39" s="508" t="s">
        <v>1402</v>
      </c>
      <c r="D39" s="508"/>
      <c r="E39" s="508"/>
      <c r="F39" s="68">
        <v>0</v>
      </c>
      <c r="G39" s="67">
        <f>'SO 301 02 Pol'!G81</f>
        <v>0</v>
      </c>
      <c r="H39" s="67">
        <f>G39*0.21</f>
        <v>0</v>
      </c>
      <c r="I39" s="67">
        <f t="shared" si="1"/>
        <v>0</v>
      </c>
    </row>
    <row r="40" spans="1:13" ht="25.5" customHeight="1" x14ac:dyDescent="0.2">
      <c r="A40" s="66">
        <v>3</v>
      </c>
      <c r="B40" s="69" t="s">
        <v>1401</v>
      </c>
      <c r="C40" s="508" t="s">
        <v>1400</v>
      </c>
      <c r="D40" s="508"/>
      <c r="E40" s="508"/>
      <c r="F40" s="68">
        <v>0</v>
      </c>
      <c r="G40" s="67">
        <f>'SO 301 03 Pol'!G73</f>
        <v>0</v>
      </c>
      <c r="H40" s="67">
        <f>G40*0.21</f>
        <v>0</v>
      </c>
      <c r="I40" s="67">
        <f t="shared" si="1"/>
        <v>0</v>
      </c>
    </row>
    <row r="41" spans="1:13" ht="25.5" customHeight="1" x14ac:dyDescent="0.2">
      <c r="A41" s="66">
        <v>2</v>
      </c>
      <c r="B41" s="72" t="s">
        <v>1399</v>
      </c>
      <c r="C41" s="528" t="s">
        <v>1398</v>
      </c>
      <c r="D41" s="528"/>
      <c r="E41" s="528"/>
      <c r="F41" s="71">
        <v>0</v>
      </c>
      <c r="G41" s="70">
        <f>G42</f>
        <v>0</v>
      </c>
      <c r="H41" s="70">
        <f>H42</f>
        <v>0</v>
      </c>
      <c r="I41" s="70">
        <f t="shared" si="1"/>
        <v>0</v>
      </c>
    </row>
    <row r="42" spans="1:13" ht="25.5" customHeight="1" x14ac:dyDescent="0.2">
      <c r="A42" s="66">
        <v>3</v>
      </c>
      <c r="B42" s="69" t="s">
        <v>17</v>
      </c>
      <c r="C42" s="508" t="s">
        <v>1397</v>
      </c>
      <c r="D42" s="508"/>
      <c r="E42" s="508"/>
      <c r="F42" s="68">
        <v>0</v>
      </c>
      <c r="G42" s="67">
        <f>'SO 401  1 Pol'!G49</f>
        <v>0</v>
      </c>
      <c r="H42" s="67">
        <f>G42*0.21</f>
        <v>0</v>
      </c>
      <c r="I42" s="67">
        <f t="shared" si="1"/>
        <v>0</v>
      </c>
    </row>
    <row r="43" spans="1:13" ht="25.5" customHeight="1" x14ac:dyDescent="0.2">
      <c r="A43" s="66"/>
      <c r="B43" s="525" t="s">
        <v>1396</v>
      </c>
      <c r="C43" s="526"/>
      <c r="D43" s="526"/>
      <c r="E43" s="527"/>
      <c r="F43" s="65">
        <f>F41+F37+F33</f>
        <v>0</v>
      </c>
      <c r="G43" s="65">
        <f>G41+G37+G33</f>
        <v>0</v>
      </c>
      <c r="H43" s="65">
        <f>H41+H37+H33</f>
        <v>0</v>
      </c>
      <c r="I43" s="65">
        <f>I41+I37+I33</f>
        <v>0</v>
      </c>
    </row>
    <row r="44" spans="1:13" x14ac:dyDescent="0.2">
      <c r="F44" s="64"/>
    </row>
    <row r="45" spans="1:13" ht="18.75" customHeight="1" x14ac:dyDescent="0.2">
      <c r="B45" s="623" t="s">
        <v>3519</v>
      </c>
      <c r="C45" s="627" t="s">
        <v>3513</v>
      </c>
      <c r="D45" s="627"/>
      <c r="E45" s="627"/>
      <c r="F45" s="628">
        <f>ZakladDPHSniVypocet+ZakladDPHZaklVypocet</f>
        <v>0</v>
      </c>
    </row>
    <row r="46" spans="1:13" ht="18.75" customHeight="1" x14ac:dyDescent="0.2">
      <c r="B46" s="624"/>
      <c r="C46" s="490" t="s">
        <v>3514</v>
      </c>
      <c r="D46" s="490"/>
      <c r="E46" s="490"/>
      <c r="F46" s="485">
        <f>ZakladDPHSniVypocet</f>
        <v>0</v>
      </c>
    </row>
    <row r="47" spans="1:13" ht="18.75" customHeight="1" x14ac:dyDescent="0.2">
      <c r="C47" s="490" t="s">
        <v>3515</v>
      </c>
      <c r="D47" s="490"/>
      <c r="E47" s="490"/>
      <c r="F47" s="485">
        <f>ZakladDPHZaklVypocet</f>
        <v>0</v>
      </c>
      <c r="G47" s="63"/>
      <c r="H47" s="63"/>
      <c r="I47" s="63"/>
      <c r="J47" s="62"/>
    </row>
    <row r="48" spans="1:13" ht="18.75" customHeight="1" x14ac:dyDescent="0.2">
      <c r="C48" s="490" t="s">
        <v>3516</v>
      </c>
      <c r="D48" s="490"/>
      <c r="E48" s="490"/>
      <c r="F48" s="485">
        <f>H34+H35</f>
        <v>0</v>
      </c>
      <c r="G48" s="63"/>
      <c r="H48" s="63"/>
      <c r="I48" s="63"/>
      <c r="J48" s="62"/>
    </row>
    <row r="49" spans="3:10" ht="18.75" customHeight="1" x14ac:dyDescent="0.2">
      <c r="C49" s="490" t="s">
        <v>3517</v>
      </c>
      <c r="D49" s="490"/>
      <c r="E49" s="490"/>
      <c r="F49" s="485">
        <f>H36+H38+H39+H40+H42</f>
        <v>0</v>
      </c>
      <c r="G49" s="63"/>
      <c r="H49" s="63"/>
      <c r="I49" s="63"/>
      <c r="J49" s="62"/>
    </row>
    <row r="50" spans="3:10" ht="18.75" customHeight="1" x14ac:dyDescent="0.2">
      <c r="C50" s="625" t="s">
        <v>3518</v>
      </c>
      <c r="D50" s="625"/>
      <c r="E50" s="625"/>
      <c r="F50" s="626">
        <f>SUM(F46:F49)</f>
        <v>0</v>
      </c>
    </row>
  </sheetData>
  <sheetProtection algorithmName="SHA-512" hashValue="g/MXWonZLikosy1S9kysQnLRfZpV2AksMXZrbfiaxS3/NkQxCdFbGU4i2qI2lx0vUNaUt/g10N0yUcYOH8gYLA==" saltValue="h16n0Wnf3xPd4zB0yhRFXw==" spinCount="100000" sheet="1" objects="1" scenarios="1"/>
  <mergeCells count="42">
    <mergeCell ref="B45:B46"/>
    <mergeCell ref="L16:M16"/>
    <mergeCell ref="L17:M17"/>
    <mergeCell ref="L18:M18"/>
    <mergeCell ref="G20:I20"/>
    <mergeCell ref="C42:E42"/>
    <mergeCell ref="C37:E37"/>
    <mergeCell ref="D28:E28"/>
    <mergeCell ref="B43:E43"/>
    <mergeCell ref="C32:E32"/>
    <mergeCell ref="C33:E33"/>
    <mergeCell ref="C34:E34"/>
    <mergeCell ref="C35:E35"/>
    <mergeCell ref="C41:E41"/>
    <mergeCell ref="C38:E38"/>
    <mergeCell ref="D6:G6"/>
    <mergeCell ref="E7:G7"/>
    <mergeCell ref="C39:E39"/>
    <mergeCell ref="C40:E40"/>
    <mergeCell ref="G22:I22"/>
    <mergeCell ref="G21:I21"/>
    <mergeCell ref="D27:E27"/>
    <mergeCell ref="G27:I27"/>
    <mergeCell ref="C36:E36"/>
    <mergeCell ref="D11:G11"/>
    <mergeCell ref="G17:I17"/>
    <mergeCell ref="D12:G12"/>
    <mergeCell ref="E13:G13"/>
    <mergeCell ref="G16:I16"/>
    <mergeCell ref="G18:I18"/>
    <mergeCell ref="G19:I19"/>
    <mergeCell ref="B1:J1"/>
    <mergeCell ref="E2:J2"/>
    <mergeCell ref="E3:J3"/>
    <mergeCell ref="E4:J4"/>
    <mergeCell ref="D5:G5"/>
    <mergeCell ref="C50:E50"/>
    <mergeCell ref="C45:E45"/>
    <mergeCell ref="C46:E46"/>
    <mergeCell ref="C47:E47"/>
    <mergeCell ref="C48:E48"/>
    <mergeCell ref="C49:E49"/>
  </mergeCells>
  <pageMargins left="0.39370078740157483" right="0.19685039370078741" top="0.59055118110236227" bottom="0.39370078740157483" header="0" footer="0.19685039370078741"/>
  <pageSetup paperSize="9" scale="97" fitToHeight="9999" orientation="portrait" r:id="rId1"/>
  <headerFooter alignWithMargins="0">
    <oddFooter>&amp;L&amp;9Zpracováno programem &amp;"Arial CE,tučné"BUILDpower S,  © RTS, a.s.&amp;R&amp;9Stránka &amp;P z &amp;N</oddFooter>
  </headerFooter>
  <rowBreaks count="1" manualBreakCount="1">
    <brk id="2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4CFF9-7974-4896-8214-49BA9250D53D}">
  <sheetPr>
    <outlinePr summaryBelow="0"/>
  </sheetPr>
  <dimension ref="A1:AP4999"/>
  <sheetViews>
    <sheetView view="pageBreakPreview" zoomScaleNormal="100" zoomScaleSheetLayoutView="100" workbookViewId="0">
      <pane ySplit="7" topLeftCell="A1040" activePane="bottomLeft" state="frozen"/>
      <selection pane="bottomLeft" activeCell="B1053" sqref="B1053"/>
    </sheetView>
  </sheetViews>
  <sheetFormatPr defaultRowHeight="12.75" outlineLevelRow="3" x14ac:dyDescent="0.2"/>
  <cols>
    <col min="1" max="1" width="3.42578125" customWidth="1"/>
    <col min="2" max="2" width="11.5703125" style="9" customWidth="1"/>
    <col min="3" max="3" width="54.7109375" style="9" customWidth="1"/>
    <col min="4" max="4" width="4.85546875" customWidth="1"/>
    <col min="5" max="5" width="9.7109375" customWidth="1"/>
    <col min="6" max="6" width="10" bestFit="1" customWidth="1"/>
    <col min="7" max="7" width="11.5703125"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8</v>
      </c>
      <c r="C2" s="547" t="s">
        <v>9</v>
      </c>
      <c r="D2" s="548"/>
      <c r="E2" s="548"/>
      <c r="F2" s="548"/>
      <c r="G2" s="549"/>
      <c r="O2" t="s">
        <v>106</v>
      </c>
    </row>
    <row r="3" spans="1:42" ht="24.95" customHeight="1" x14ac:dyDescent="0.2">
      <c r="A3" s="8" t="s">
        <v>3</v>
      </c>
      <c r="B3" s="7" t="s">
        <v>10</v>
      </c>
      <c r="C3" s="547" t="s">
        <v>11</v>
      </c>
      <c r="D3" s="548"/>
      <c r="E3" s="548"/>
      <c r="F3" s="548"/>
      <c r="G3" s="549"/>
      <c r="K3" s="9" t="s">
        <v>106</v>
      </c>
      <c r="O3" t="s">
        <v>107</v>
      </c>
    </row>
    <row r="4" spans="1:42" ht="24.95" customHeight="1" x14ac:dyDescent="0.2">
      <c r="A4" s="10" t="s">
        <v>4</v>
      </c>
      <c r="B4" s="11" t="s">
        <v>3505</v>
      </c>
      <c r="C4" s="550" t="s">
        <v>12</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17</v>
      </c>
      <c r="C8" s="49" t="s">
        <v>18</v>
      </c>
      <c r="D8" s="32"/>
      <c r="E8" s="33"/>
      <c r="F8" s="34"/>
      <c r="G8" s="35">
        <f>SUMIF(O9:O29,"&lt;&gt;NOR",G9:G29)</f>
        <v>0</v>
      </c>
      <c r="O8" t="s">
        <v>117</v>
      </c>
    </row>
    <row r="9" spans="1:42" outlineLevel="1" x14ac:dyDescent="0.2">
      <c r="A9" s="37">
        <v>1</v>
      </c>
      <c r="B9" s="38" t="s">
        <v>3504</v>
      </c>
      <c r="C9" s="57" t="s">
        <v>123</v>
      </c>
      <c r="D9" s="39" t="s">
        <v>122</v>
      </c>
      <c r="E9" s="40">
        <v>32.549999999999997</v>
      </c>
      <c r="F9" s="41"/>
      <c r="G9" s="42">
        <f>ROUND(E9*F9,2)</f>
        <v>0</v>
      </c>
      <c r="H9" s="16"/>
      <c r="I9" s="16"/>
      <c r="J9" s="16"/>
      <c r="K9" s="16"/>
      <c r="L9" s="16"/>
      <c r="M9" s="16"/>
      <c r="N9" s="16"/>
      <c r="O9" s="16" t="s">
        <v>119</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outlineLevel="2" x14ac:dyDescent="0.2">
      <c r="A10" s="23"/>
      <c r="B10" s="24"/>
      <c r="C10" s="464" t="s">
        <v>126</v>
      </c>
      <c r="D10" s="26"/>
      <c r="E10" s="27">
        <v>12.75</v>
      </c>
      <c r="F10" s="25"/>
      <c r="G10" s="25"/>
      <c r="H10" s="16"/>
      <c r="I10" s="16"/>
      <c r="J10" s="16"/>
      <c r="K10" s="16"/>
      <c r="L10" s="16"/>
      <c r="M10" s="16"/>
      <c r="N10" s="16"/>
      <c r="O10" s="16" t="s">
        <v>120</v>
      </c>
      <c r="P10" s="16">
        <v>0</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outlineLevel="3" x14ac:dyDescent="0.2">
      <c r="A11" s="23"/>
      <c r="B11" s="24"/>
      <c r="C11" s="51" t="s">
        <v>127</v>
      </c>
      <c r="D11" s="26"/>
      <c r="E11" s="27">
        <v>19.8</v>
      </c>
      <c r="F11" s="25"/>
      <c r="G11" s="25"/>
      <c r="H11" s="16"/>
      <c r="I11" s="16"/>
      <c r="J11" s="16"/>
      <c r="K11" s="16"/>
      <c r="L11" s="16"/>
      <c r="M11" s="16"/>
      <c r="N11" s="16"/>
      <c r="O11" s="16" t="s">
        <v>120</v>
      </c>
      <c r="P11" s="16">
        <v>0</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outlineLevel="1" x14ac:dyDescent="0.2">
      <c r="A12" s="43">
        <v>2</v>
      </c>
      <c r="B12" s="44" t="s">
        <v>3503</v>
      </c>
      <c r="C12" s="52" t="s">
        <v>128</v>
      </c>
      <c r="D12" s="45" t="s">
        <v>122</v>
      </c>
      <c r="E12" s="46">
        <v>32.549999999999997</v>
      </c>
      <c r="F12" s="47"/>
      <c r="G12" s="48">
        <f>ROUND(E12*F12,2)</f>
        <v>0</v>
      </c>
      <c r="H12" s="16"/>
      <c r="I12" s="16"/>
      <c r="J12" s="16"/>
      <c r="K12" s="16"/>
      <c r="L12" s="16"/>
      <c r="M12" s="16"/>
      <c r="N12" s="16"/>
      <c r="O12" s="16" t="s">
        <v>119</v>
      </c>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outlineLevel="1" x14ac:dyDescent="0.2">
      <c r="A13" s="37">
        <v>3</v>
      </c>
      <c r="B13" s="38" t="s">
        <v>3502</v>
      </c>
      <c r="C13" s="57" t="s">
        <v>132</v>
      </c>
      <c r="D13" s="39" t="s">
        <v>122</v>
      </c>
      <c r="E13" s="40">
        <v>22.65</v>
      </c>
      <c r="F13" s="41"/>
      <c r="G13" s="42">
        <f>ROUND(E13*F13,2)</f>
        <v>0</v>
      </c>
      <c r="H13" s="16"/>
      <c r="I13" s="16"/>
      <c r="J13" s="16"/>
      <c r="K13" s="16"/>
      <c r="L13" s="16"/>
      <c r="M13" s="16"/>
      <c r="N13" s="16"/>
      <c r="O13" s="16" t="s">
        <v>119</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outlineLevel="2" x14ac:dyDescent="0.2">
      <c r="A14" s="23"/>
      <c r="B14" s="24"/>
      <c r="C14" s="51" t="s">
        <v>3491</v>
      </c>
      <c r="D14" s="26"/>
      <c r="E14" s="27">
        <v>22.65</v>
      </c>
      <c r="F14" s="25"/>
      <c r="G14" s="25"/>
      <c r="H14" s="16"/>
      <c r="I14" s="16"/>
      <c r="J14" s="16"/>
      <c r="K14" s="16"/>
      <c r="L14" s="16"/>
      <c r="M14" s="16"/>
      <c r="N14" s="16"/>
      <c r="O14" s="16" t="s">
        <v>120</v>
      </c>
      <c r="P14" s="16">
        <v>5</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outlineLevel="1" x14ac:dyDescent="0.2">
      <c r="A15" s="43">
        <v>4</v>
      </c>
      <c r="B15" s="44" t="s">
        <v>3501</v>
      </c>
      <c r="C15" s="52" t="s">
        <v>133</v>
      </c>
      <c r="D15" s="45" t="s">
        <v>121</v>
      </c>
      <c r="E15" s="46">
        <v>3</v>
      </c>
      <c r="F15" s="47"/>
      <c r="G15" s="48">
        <f>ROUND(E15*F15,2)</f>
        <v>0</v>
      </c>
      <c r="H15" s="16"/>
      <c r="I15" s="16"/>
      <c r="J15" s="16"/>
      <c r="K15" s="16"/>
      <c r="L15" s="16"/>
      <c r="M15" s="16"/>
      <c r="N15" s="16"/>
      <c r="O15" s="16" t="s">
        <v>119</v>
      </c>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outlineLevel="1" x14ac:dyDescent="0.2">
      <c r="A16" s="37">
        <v>5</v>
      </c>
      <c r="B16" s="38" t="s">
        <v>3500</v>
      </c>
      <c r="C16" s="57" t="s">
        <v>135</v>
      </c>
      <c r="D16" s="39" t="s">
        <v>122</v>
      </c>
      <c r="E16" s="40">
        <v>22.65</v>
      </c>
      <c r="F16" s="41"/>
      <c r="G16" s="42">
        <f>ROUND(E16*F16,2)</f>
        <v>0</v>
      </c>
      <c r="H16" s="16"/>
      <c r="I16" s="16"/>
      <c r="J16" s="16"/>
      <c r="K16" s="16"/>
      <c r="L16" s="16"/>
      <c r="M16" s="16"/>
      <c r="N16" s="16"/>
      <c r="O16" s="16" t="s">
        <v>119</v>
      </c>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outlineLevel="2" x14ac:dyDescent="0.2">
      <c r="A17" s="23"/>
      <c r="B17" s="24"/>
      <c r="C17" s="51" t="s">
        <v>3499</v>
      </c>
      <c r="D17" s="26"/>
      <c r="E17" s="27">
        <v>32.549999999999997</v>
      </c>
      <c r="F17" s="25"/>
      <c r="G17" s="25"/>
      <c r="H17" s="16"/>
      <c r="I17" s="16"/>
      <c r="J17" s="16"/>
      <c r="K17" s="16"/>
      <c r="L17" s="16"/>
      <c r="M17" s="16"/>
      <c r="N17" s="16"/>
      <c r="O17" s="16" t="s">
        <v>120</v>
      </c>
      <c r="P17" s="16">
        <v>0</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outlineLevel="3" x14ac:dyDescent="0.2">
      <c r="A18" s="23"/>
      <c r="B18" s="24"/>
      <c r="C18" s="51" t="s">
        <v>3498</v>
      </c>
      <c r="D18" s="26"/>
      <c r="E18" s="27">
        <v>-9.9</v>
      </c>
      <c r="F18" s="25"/>
      <c r="G18" s="25"/>
      <c r="H18" s="16"/>
      <c r="I18" s="16"/>
      <c r="J18" s="16"/>
      <c r="K18" s="16"/>
      <c r="L18" s="16"/>
      <c r="M18" s="16"/>
      <c r="N18" s="16"/>
      <c r="O18" s="16" t="s">
        <v>120</v>
      </c>
      <c r="P18" s="16">
        <v>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outlineLevel="1" x14ac:dyDescent="0.2">
      <c r="A19" s="37">
        <v>6</v>
      </c>
      <c r="B19" s="38" t="s">
        <v>3497</v>
      </c>
      <c r="C19" s="50" t="s">
        <v>137</v>
      </c>
      <c r="D19" s="39" t="s">
        <v>122</v>
      </c>
      <c r="E19" s="40">
        <v>9.9</v>
      </c>
      <c r="F19" s="41"/>
      <c r="G19" s="42">
        <f>ROUND(E19*F19,2)</f>
        <v>0</v>
      </c>
      <c r="H19" s="16"/>
      <c r="I19" s="16"/>
      <c r="J19" s="16"/>
      <c r="K19" s="16"/>
      <c r="L19" s="16"/>
      <c r="M19" s="16"/>
      <c r="N19" s="16"/>
      <c r="O19" s="16" t="s">
        <v>119</v>
      </c>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outlineLevel="2" x14ac:dyDescent="0.2">
      <c r="A20" s="23"/>
      <c r="B20" s="24"/>
      <c r="C20" s="51" t="s">
        <v>127</v>
      </c>
      <c r="D20" s="26"/>
      <c r="E20" s="27">
        <v>19.8</v>
      </c>
      <c r="F20" s="25"/>
      <c r="G20" s="25"/>
      <c r="H20" s="16"/>
      <c r="I20" s="16"/>
      <c r="J20" s="16"/>
      <c r="K20" s="16"/>
      <c r="L20" s="16"/>
      <c r="M20" s="16"/>
      <c r="N20" s="16"/>
      <c r="O20" s="16" t="s">
        <v>120</v>
      </c>
      <c r="P20" s="16">
        <v>0</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outlineLevel="3" x14ac:dyDescent="0.2">
      <c r="A21" s="23"/>
      <c r="B21" s="24"/>
      <c r="C21" s="51" t="s">
        <v>3496</v>
      </c>
      <c r="D21" s="26"/>
      <c r="E21" s="27">
        <v>-3.3</v>
      </c>
      <c r="F21" s="25"/>
      <c r="G21" s="25"/>
      <c r="H21" s="16"/>
      <c r="I21" s="16"/>
      <c r="J21" s="16"/>
      <c r="K21" s="16"/>
      <c r="L21" s="16"/>
      <c r="M21" s="16"/>
      <c r="N21" s="16"/>
      <c r="O21" s="16" t="s">
        <v>120</v>
      </c>
      <c r="P21" s="16">
        <v>0</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outlineLevel="3" x14ac:dyDescent="0.2">
      <c r="A22" s="23"/>
      <c r="B22" s="24"/>
      <c r="C22" s="51" t="s">
        <v>3495</v>
      </c>
      <c r="D22" s="26"/>
      <c r="E22" s="27">
        <v>-6.6</v>
      </c>
      <c r="F22" s="25"/>
      <c r="G22" s="25"/>
      <c r="H22" s="16"/>
      <c r="I22" s="16"/>
      <c r="J22" s="16"/>
      <c r="K22" s="16"/>
      <c r="L22" s="16"/>
      <c r="M22" s="16"/>
      <c r="N22" s="16"/>
      <c r="O22" s="16" t="s">
        <v>120</v>
      </c>
      <c r="P22" s="16">
        <v>0</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outlineLevel="1" x14ac:dyDescent="0.2">
      <c r="A23" s="37">
        <v>7</v>
      </c>
      <c r="B23" s="38" t="s">
        <v>3494</v>
      </c>
      <c r="C23" s="50" t="s">
        <v>3506</v>
      </c>
      <c r="D23" s="39" t="s">
        <v>122</v>
      </c>
      <c r="E23" s="40">
        <v>6.6</v>
      </c>
      <c r="F23" s="41"/>
      <c r="G23" s="42">
        <f>ROUND(E23*F23,2)</f>
        <v>0</v>
      </c>
      <c r="H23" s="16"/>
      <c r="I23" s="16"/>
      <c r="J23" s="16"/>
      <c r="K23" s="16"/>
      <c r="L23" s="16"/>
      <c r="M23" s="16"/>
      <c r="N23" s="16"/>
      <c r="O23" s="16" t="s">
        <v>119</v>
      </c>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outlineLevel="2" x14ac:dyDescent="0.2">
      <c r="A24" s="23"/>
      <c r="B24" s="24"/>
      <c r="C24" s="51" t="s">
        <v>138</v>
      </c>
      <c r="D24" s="26"/>
      <c r="E24" s="27">
        <v>6.6</v>
      </c>
      <c r="F24" s="25"/>
      <c r="G24" s="25"/>
      <c r="H24" s="16"/>
      <c r="I24" s="16"/>
      <c r="J24" s="16"/>
      <c r="K24" s="16"/>
      <c r="L24" s="16"/>
      <c r="M24" s="16"/>
      <c r="N24" s="16"/>
      <c r="O24" s="16" t="s">
        <v>120</v>
      </c>
      <c r="P24" s="16">
        <v>0</v>
      </c>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outlineLevel="1" x14ac:dyDescent="0.2">
      <c r="A25" s="37">
        <v>8</v>
      </c>
      <c r="B25" s="38" t="s">
        <v>3493</v>
      </c>
      <c r="C25" s="50" t="s">
        <v>140</v>
      </c>
      <c r="D25" s="39" t="s">
        <v>118</v>
      </c>
      <c r="E25" s="40">
        <v>160</v>
      </c>
      <c r="F25" s="41"/>
      <c r="G25" s="42">
        <f>ROUND(E25*F25,2)</f>
        <v>0</v>
      </c>
      <c r="H25" s="16"/>
      <c r="I25" s="16"/>
      <c r="J25" s="16"/>
      <c r="K25" s="16"/>
      <c r="L25" s="16"/>
      <c r="M25" s="16"/>
      <c r="N25" s="16"/>
      <c r="O25" s="16" t="s">
        <v>119</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outlineLevel="2" x14ac:dyDescent="0.2">
      <c r="A26" s="23"/>
      <c r="B26" s="24"/>
      <c r="C26" s="51" t="s">
        <v>141</v>
      </c>
      <c r="D26" s="26"/>
      <c r="E26" s="27">
        <v>120</v>
      </c>
      <c r="F26" s="25"/>
      <c r="G26" s="25"/>
      <c r="H26" s="16"/>
      <c r="I26" s="16"/>
      <c r="J26" s="16"/>
      <c r="K26" s="16"/>
      <c r="L26" s="16"/>
      <c r="M26" s="16"/>
      <c r="N26" s="16"/>
      <c r="O26" s="16" t="s">
        <v>120</v>
      </c>
      <c r="P26" s="16">
        <v>0</v>
      </c>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outlineLevel="3" x14ac:dyDescent="0.2">
      <c r="A27" s="23"/>
      <c r="B27" s="24"/>
      <c r="C27" s="51" t="s">
        <v>142</v>
      </c>
      <c r="D27" s="26"/>
      <c r="E27" s="27">
        <v>40</v>
      </c>
      <c r="F27" s="25"/>
      <c r="G27" s="25"/>
      <c r="H27" s="16"/>
      <c r="I27" s="16"/>
      <c r="J27" s="16"/>
      <c r="K27" s="16"/>
      <c r="L27" s="16"/>
      <c r="M27" s="16"/>
      <c r="N27" s="16"/>
      <c r="O27" s="16" t="s">
        <v>120</v>
      </c>
      <c r="P27" s="16">
        <v>0</v>
      </c>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outlineLevel="1" x14ac:dyDescent="0.2">
      <c r="A28" s="37">
        <v>9</v>
      </c>
      <c r="B28" s="38" t="s">
        <v>3492</v>
      </c>
      <c r="C28" s="57" t="s">
        <v>144</v>
      </c>
      <c r="D28" s="39" t="s">
        <v>122</v>
      </c>
      <c r="E28" s="40">
        <v>22.65</v>
      </c>
      <c r="F28" s="41"/>
      <c r="G28" s="42">
        <f>ROUND(E28*F28,2)</f>
        <v>0</v>
      </c>
      <c r="H28" s="16"/>
      <c r="I28" s="16"/>
      <c r="J28" s="16"/>
      <c r="K28" s="16"/>
      <c r="L28" s="16"/>
      <c r="M28" s="16"/>
      <c r="N28" s="16"/>
      <c r="O28" s="16" t="s">
        <v>119</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outlineLevel="2" x14ac:dyDescent="0.2">
      <c r="A29" s="23"/>
      <c r="B29" s="24"/>
      <c r="C29" s="51" t="s">
        <v>3491</v>
      </c>
      <c r="D29" s="26"/>
      <c r="E29" s="27">
        <v>22.65</v>
      </c>
      <c r="F29" s="25"/>
      <c r="G29" s="25"/>
      <c r="H29" s="16"/>
      <c r="I29" s="16"/>
      <c r="J29" s="16"/>
      <c r="K29" s="16"/>
      <c r="L29" s="16"/>
      <c r="M29" s="16"/>
      <c r="N29" s="16"/>
      <c r="O29" s="16" t="s">
        <v>120</v>
      </c>
      <c r="P29" s="16">
        <v>5</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x14ac:dyDescent="0.2">
      <c r="A30" s="30" t="s">
        <v>116</v>
      </c>
      <c r="B30" s="31" t="s">
        <v>19</v>
      </c>
      <c r="C30" s="49" t="s">
        <v>20</v>
      </c>
      <c r="D30" s="32"/>
      <c r="E30" s="33"/>
      <c r="F30" s="34"/>
      <c r="G30" s="35">
        <f>SUMIF(O31:O105,"&lt;&gt;NOR",G31:G105)</f>
        <v>0</v>
      </c>
      <c r="O30" t="s">
        <v>117</v>
      </c>
    </row>
    <row r="31" spans="1:42" outlineLevel="1" x14ac:dyDescent="0.2">
      <c r="A31" s="37">
        <v>10</v>
      </c>
      <c r="B31" s="38" t="s">
        <v>3490</v>
      </c>
      <c r="C31" s="50" t="s">
        <v>145</v>
      </c>
      <c r="D31" s="39" t="s">
        <v>122</v>
      </c>
      <c r="E31" s="40">
        <v>23.76464</v>
      </c>
      <c r="F31" s="41"/>
      <c r="G31" s="42">
        <f>ROUND(E31*F31,2)</f>
        <v>0</v>
      </c>
      <c r="H31" s="16"/>
      <c r="I31" s="16"/>
      <c r="J31" s="16"/>
      <c r="K31" s="16"/>
      <c r="L31" s="16"/>
      <c r="M31" s="16"/>
      <c r="N31" s="16"/>
      <c r="O31" s="16" t="s">
        <v>119</v>
      </c>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ht="27.75" customHeight="1" outlineLevel="2" x14ac:dyDescent="0.2">
      <c r="A32" s="23"/>
      <c r="B32" s="24"/>
      <c r="C32" s="51" t="s">
        <v>146</v>
      </c>
      <c r="D32" s="26"/>
      <c r="E32" s="27">
        <v>23.76464</v>
      </c>
      <c r="F32" s="25"/>
      <c r="G32" s="25"/>
      <c r="H32" s="16"/>
      <c r="I32" s="16"/>
      <c r="J32" s="16"/>
      <c r="K32" s="16"/>
      <c r="L32" s="16"/>
      <c r="M32" s="16"/>
      <c r="N32" s="16"/>
      <c r="O32" s="16" t="s">
        <v>120</v>
      </c>
      <c r="P32" s="16">
        <v>0</v>
      </c>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outlineLevel="1" x14ac:dyDescent="0.2">
      <c r="A33" s="37">
        <v>11</v>
      </c>
      <c r="B33" s="38" t="s">
        <v>3489</v>
      </c>
      <c r="C33" s="50" t="s">
        <v>3488</v>
      </c>
      <c r="D33" s="39" t="s">
        <v>122</v>
      </c>
      <c r="E33" s="40">
        <v>23.972999999999999</v>
      </c>
      <c r="F33" s="41"/>
      <c r="G33" s="42">
        <f>ROUND(E33*F33,2)</f>
        <v>0</v>
      </c>
      <c r="H33" s="16"/>
      <c r="I33" s="16"/>
      <c r="J33" s="16"/>
      <c r="K33" s="16"/>
      <c r="L33" s="16"/>
      <c r="M33" s="16"/>
      <c r="N33" s="16"/>
      <c r="O33" s="16" t="s">
        <v>119</v>
      </c>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outlineLevel="2" x14ac:dyDescent="0.2">
      <c r="A34" s="23"/>
      <c r="B34" s="24"/>
      <c r="C34" s="464" t="s">
        <v>3487</v>
      </c>
      <c r="D34" s="26"/>
      <c r="E34" s="27">
        <v>23.972999999999999</v>
      </c>
      <c r="F34" s="25"/>
      <c r="G34" s="25"/>
      <c r="H34" s="16"/>
      <c r="I34" s="16"/>
      <c r="J34" s="16"/>
      <c r="K34" s="16"/>
      <c r="L34" s="16"/>
      <c r="M34" s="16"/>
      <c r="N34" s="16"/>
      <c r="O34" s="16" t="s">
        <v>120</v>
      </c>
      <c r="P34" s="16">
        <v>0</v>
      </c>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outlineLevel="3" x14ac:dyDescent="0.2">
      <c r="A35" s="23"/>
      <c r="B35" s="24"/>
      <c r="C35" s="464" t="s">
        <v>3486</v>
      </c>
      <c r="D35" s="26"/>
      <c r="E35" s="27"/>
      <c r="F35" s="25"/>
      <c r="G35" s="25"/>
      <c r="H35" s="16"/>
      <c r="I35" s="16"/>
      <c r="J35" s="16"/>
      <c r="K35" s="16"/>
      <c r="L35" s="16"/>
      <c r="M35" s="16"/>
      <c r="N35" s="16"/>
      <c r="O35" s="16" t="s">
        <v>120</v>
      </c>
      <c r="P35" s="16">
        <v>0</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outlineLevel="1" x14ac:dyDescent="0.2">
      <c r="A36" s="37">
        <v>12</v>
      </c>
      <c r="B36" s="38" t="s">
        <v>3485</v>
      </c>
      <c r="C36" s="50" t="s">
        <v>147</v>
      </c>
      <c r="D36" s="39" t="s">
        <v>122</v>
      </c>
      <c r="E36" s="40">
        <v>43.338679999999997</v>
      </c>
      <c r="F36" s="41"/>
      <c r="G36" s="42">
        <f>ROUND(E36*F36,2)</f>
        <v>0</v>
      </c>
      <c r="H36" s="16"/>
      <c r="I36" s="16"/>
      <c r="J36" s="16"/>
      <c r="K36" s="16"/>
      <c r="L36" s="16"/>
      <c r="M36" s="16"/>
      <c r="N36" s="16"/>
      <c r="O36" s="16" t="s">
        <v>119</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outlineLevel="2" x14ac:dyDescent="0.2">
      <c r="A37" s="23"/>
      <c r="B37" s="24"/>
      <c r="C37" s="51" t="s">
        <v>148</v>
      </c>
      <c r="D37" s="26"/>
      <c r="E37" s="27"/>
      <c r="F37" s="25"/>
      <c r="G37" s="25"/>
      <c r="H37" s="16"/>
      <c r="I37" s="16"/>
      <c r="J37" s="16"/>
      <c r="K37" s="16"/>
      <c r="L37" s="16"/>
      <c r="M37" s="16"/>
      <c r="N37" s="16"/>
      <c r="O37" s="16" t="s">
        <v>120</v>
      </c>
      <c r="P37" s="16">
        <v>0</v>
      </c>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outlineLevel="3" x14ac:dyDescent="0.2">
      <c r="A38" s="23"/>
      <c r="B38" s="24"/>
      <c r="C38" s="51" t="s">
        <v>149</v>
      </c>
      <c r="D38" s="26"/>
      <c r="E38" s="27">
        <v>1.2869999999999999</v>
      </c>
      <c r="F38" s="25"/>
      <c r="G38" s="25"/>
      <c r="H38" s="16"/>
      <c r="I38" s="16"/>
      <c r="J38" s="16"/>
      <c r="K38" s="16"/>
      <c r="L38" s="16"/>
      <c r="M38" s="16"/>
      <c r="N38" s="16"/>
      <c r="O38" s="16" t="s">
        <v>120</v>
      </c>
      <c r="P38" s="16">
        <v>0</v>
      </c>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outlineLevel="3" x14ac:dyDescent="0.2">
      <c r="A39" s="23"/>
      <c r="B39" s="24"/>
      <c r="C39" s="51" t="s">
        <v>150</v>
      </c>
      <c r="D39" s="26"/>
      <c r="E39" s="27">
        <v>0.7722</v>
      </c>
      <c r="F39" s="25"/>
      <c r="G39" s="25"/>
      <c r="H39" s="16"/>
      <c r="I39" s="16"/>
      <c r="J39" s="16"/>
      <c r="K39" s="16"/>
      <c r="L39" s="16"/>
      <c r="M39" s="16"/>
      <c r="N39" s="16"/>
      <c r="O39" s="16" t="s">
        <v>120</v>
      </c>
      <c r="P39" s="16">
        <v>0</v>
      </c>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outlineLevel="3" x14ac:dyDescent="0.2">
      <c r="A40" s="23"/>
      <c r="B40" s="24"/>
      <c r="C40" s="53" t="s">
        <v>151</v>
      </c>
      <c r="D40" s="28"/>
      <c r="E40" s="29">
        <v>2.0592000000000001</v>
      </c>
      <c r="F40" s="25"/>
      <c r="G40" s="25"/>
      <c r="H40" s="16"/>
      <c r="I40" s="16"/>
      <c r="J40" s="16"/>
      <c r="K40" s="16"/>
      <c r="L40" s="16"/>
      <c r="M40" s="16"/>
      <c r="N40" s="16"/>
      <c r="O40" s="16" t="s">
        <v>120</v>
      </c>
      <c r="P40" s="16">
        <v>1</v>
      </c>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outlineLevel="3" x14ac:dyDescent="0.2">
      <c r="A41" s="23"/>
      <c r="B41" s="24"/>
      <c r="C41" s="464" t="s">
        <v>3484</v>
      </c>
      <c r="D41" s="26"/>
      <c r="E41" s="27">
        <v>36.492840000000001</v>
      </c>
      <c r="F41" s="25"/>
      <c r="G41" s="25"/>
      <c r="H41" s="16"/>
      <c r="I41" s="16"/>
      <c r="J41" s="16"/>
      <c r="K41" s="16"/>
      <c r="L41" s="16"/>
      <c r="M41" s="16"/>
      <c r="N41" s="16"/>
      <c r="O41" s="16" t="s">
        <v>120</v>
      </c>
      <c r="P41" s="16">
        <v>0</v>
      </c>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outlineLevel="3" x14ac:dyDescent="0.2">
      <c r="A42" s="23"/>
      <c r="B42" s="24"/>
      <c r="C42" s="51" t="s">
        <v>152</v>
      </c>
      <c r="D42" s="26"/>
      <c r="E42" s="27">
        <v>-0.66439999999999999</v>
      </c>
      <c r="F42" s="25"/>
      <c r="G42" s="25"/>
      <c r="H42" s="16"/>
      <c r="I42" s="16"/>
      <c r="J42" s="16"/>
      <c r="K42" s="16"/>
      <c r="L42" s="16"/>
      <c r="M42" s="16"/>
      <c r="N42" s="16"/>
      <c r="O42" s="16" t="s">
        <v>120</v>
      </c>
      <c r="P42" s="16">
        <v>0</v>
      </c>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outlineLevel="3" x14ac:dyDescent="0.2">
      <c r="A43" s="23"/>
      <c r="B43" s="24"/>
      <c r="C43" s="51" t="s">
        <v>153</v>
      </c>
      <c r="D43" s="26"/>
      <c r="E43" s="27">
        <v>-1.0389600000000001</v>
      </c>
      <c r="F43" s="25"/>
      <c r="G43" s="25"/>
      <c r="H43" s="16"/>
      <c r="I43" s="16"/>
      <c r="J43" s="16"/>
      <c r="K43" s="16"/>
      <c r="L43" s="16"/>
      <c r="M43" s="16"/>
      <c r="N43" s="16"/>
      <c r="O43" s="16" t="s">
        <v>120</v>
      </c>
      <c r="P43" s="16">
        <v>0</v>
      </c>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outlineLevel="3" x14ac:dyDescent="0.2">
      <c r="A44" s="23"/>
      <c r="B44" s="24"/>
      <c r="C44" s="51" t="s">
        <v>125</v>
      </c>
      <c r="D44" s="26"/>
      <c r="E44" s="27"/>
      <c r="F44" s="25"/>
      <c r="G44" s="25"/>
      <c r="H44" s="16"/>
      <c r="I44" s="16"/>
      <c r="J44" s="16"/>
      <c r="K44" s="16"/>
      <c r="L44" s="16"/>
      <c r="M44" s="16"/>
      <c r="N44" s="16"/>
      <c r="O44" s="16" t="s">
        <v>120</v>
      </c>
      <c r="P44" s="16">
        <v>0</v>
      </c>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outlineLevel="3" x14ac:dyDescent="0.2">
      <c r="A45" s="23"/>
      <c r="B45" s="24"/>
      <c r="C45" s="51" t="s">
        <v>3330</v>
      </c>
      <c r="D45" s="26"/>
      <c r="E45" s="27"/>
      <c r="F45" s="25"/>
      <c r="G45" s="25"/>
      <c r="H45" s="16"/>
      <c r="I45" s="16"/>
      <c r="J45" s="16"/>
      <c r="K45" s="16"/>
      <c r="L45" s="16"/>
      <c r="M45" s="16"/>
      <c r="N45" s="16"/>
      <c r="O45" s="16" t="s">
        <v>120</v>
      </c>
      <c r="P45" s="16">
        <v>0</v>
      </c>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ht="24.75" customHeight="1" outlineLevel="3" x14ac:dyDescent="0.2">
      <c r="A46" s="23"/>
      <c r="B46" s="24"/>
      <c r="C46" s="51" t="s">
        <v>3483</v>
      </c>
      <c r="D46" s="26"/>
      <c r="E46" s="27">
        <v>6.49</v>
      </c>
      <c r="F46" s="25"/>
      <c r="G46" s="25"/>
      <c r="H46" s="16"/>
      <c r="I46" s="16"/>
      <c r="J46" s="16"/>
      <c r="K46" s="16"/>
      <c r="L46" s="16"/>
      <c r="M46" s="16"/>
      <c r="N46" s="16"/>
      <c r="O46" s="16" t="s">
        <v>120</v>
      </c>
      <c r="P46" s="16">
        <v>0</v>
      </c>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outlineLevel="1" x14ac:dyDescent="0.2">
      <c r="A47" s="37">
        <v>13</v>
      </c>
      <c r="B47" s="38" t="s">
        <v>3482</v>
      </c>
      <c r="C47" s="50" t="s">
        <v>154</v>
      </c>
      <c r="D47" s="39" t="s">
        <v>118</v>
      </c>
      <c r="E47" s="40">
        <v>20.646999999999998</v>
      </c>
      <c r="F47" s="41"/>
      <c r="G47" s="42">
        <f>ROUND(E47*F47,2)</f>
        <v>0</v>
      </c>
      <c r="H47" s="16"/>
      <c r="I47" s="16"/>
      <c r="J47" s="16"/>
      <c r="K47" s="16"/>
      <c r="L47" s="16"/>
      <c r="M47" s="16"/>
      <c r="N47" s="16"/>
      <c r="O47" s="16" t="s">
        <v>119</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ht="22.5" outlineLevel="2" x14ac:dyDescent="0.2">
      <c r="A48" s="23"/>
      <c r="B48" s="24"/>
      <c r="C48" s="51" t="s">
        <v>3481</v>
      </c>
      <c r="D48" s="26"/>
      <c r="E48" s="27">
        <v>18.823</v>
      </c>
      <c r="F48" s="25"/>
      <c r="G48" s="25"/>
      <c r="H48" s="16"/>
      <c r="I48" s="16"/>
      <c r="J48" s="16"/>
      <c r="K48" s="16"/>
      <c r="L48" s="16"/>
      <c r="M48" s="16"/>
      <c r="N48" s="16"/>
      <c r="O48" s="16" t="s">
        <v>120</v>
      </c>
      <c r="P48" s="16">
        <v>0</v>
      </c>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outlineLevel="3" x14ac:dyDescent="0.2">
      <c r="A49" s="23"/>
      <c r="B49" s="24"/>
      <c r="C49" s="464" t="s">
        <v>155</v>
      </c>
      <c r="D49" s="26"/>
      <c r="E49" s="27">
        <v>1.8240000000000001</v>
      </c>
      <c r="F49" s="25"/>
      <c r="G49" s="25"/>
      <c r="H49" s="16"/>
      <c r="I49" s="16"/>
      <c r="J49" s="16"/>
      <c r="K49" s="16"/>
      <c r="L49" s="16"/>
      <c r="M49" s="16"/>
      <c r="N49" s="16"/>
      <c r="O49" s="16" t="s">
        <v>120</v>
      </c>
      <c r="P49" s="16">
        <v>0</v>
      </c>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outlineLevel="1" x14ac:dyDescent="0.2">
      <c r="A50" s="43">
        <v>14</v>
      </c>
      <c r="B50" s="44" t="s">
        <v>3480</v>
      </c>
      <c r="C50" s="52" t="s">
        <v>156</v>
      </c>
      <c r="D50" s="45" t="s">
        <v>118</v>
      </c>
      <c r="E50" s="46">
        <v>20.646999999999998</v>
      </c>
      <c r="F50" s="47"/>
      <c r="G50" s="48">
        <f>ROUND(E50*F50,2)</f>
        <v>0</v>
      </c>
      <c r="H50" s="16"/>
      <c r="I50" s="16"/>
      <c r="J50" s="16"/>
      <c r="K50" s="16"/>
      <c r="L50" s="16"/>
      <c r="M50" s="16"/>
      <c r="N50" s="16"/>
      <c r="O50" s="16" t="s">
        <v>119</v>
      </c>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outlineLevel="1" x14ac:dyDescent="0.2">
      <c r="A51" s="37">
        <v>15</v>
      </c>
      <c r="B51" s="38" t="s">
        <v>3479</v>
      </c>
      <c r="C51" s="57" t="s">
        <v>157</v>
      </c>
      <c r="D51" s="39" t="s">
        <v>158</v>
      </c>
      <c r="E51" s="40">
        <v>0.16474</v>
      </c>
      <c r="F51" s="41"/>
      <c r="G51" s="42">
        <f>ROUND(E51*F51,2)</f>
        <v>0</v>
      </c>
      <c r="H51" s="16"/>
      <c r="I51" s="16"/>
      <c r="J51" s="16"/>
      <c r="K51" s="16"/>
      <c r="L51" s="16"/>
      <c r="M51" s="16"/>
      <c r="N51" s="16"/>
      <c r="O51" s="16" t="s">
        <v>119</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outlineLevel="2" x14ac:dyDescent="0.2">
      <c r="A52" s="23"/>
      <c r="B52" s="24"/>
      <c r="C52" s="51" t="s">
        <v>159</v>
      </c>
      <c r="D52" s="26"/>
      <c r="E52" s="27">
        <v>0.16474</v>
      </c>
      <c r="F52" s="25"/>
      <c r="G52" s="25"/>
      <c r="H52" s="16"/>
      <c r="I52" s="16"/>
      <c r="J52" s="16"/>
      <c r="K52" s="16"/>
      <c r="L52" s="16"/>
      <c r="M52" s="16"/>
      <c r="N52" s="16"/>
      <c r="O52" s="16" t="s">
        <v>120</v>
      </c>
      <c r="P52" s="16">
        <v>0</v>
      </c>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outlineLevel="1" x14ac:dyDescent="0.2">
      <c r="A53" s="37">
        <v>16</v>
      </c>
      <c r="B53" s="38" t="s">
        <v>3478</v>
      </c>
      <c r="C53" s="57" t="s">
        <v>160</v>
      </c>
      <c r="D53" s="39" t="s">
        <v>158</v>
      </c>
      <c r="E53" s="40">
        <v>1.0463800000000001</v>
      </c>
      <c r="F53" s="41"/>
      <c r="G53" s="42">
        <f>ROUND(E53*F53,2)</f>
        <v>0</v>
      </c>
      <c r="H53" s="16"/>
      <c r="I53" s="16"/>
      <c r="J53" s="16"/>
      <c r="K53" s="16"/>
      <c r="L53" s="16"/>
      <c r="M53" s="16"/>
      <c r="N53" s="16"/>
      <c r="O53" s="16" t="s">
        <v>119</v>
      </c>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outlineLevel="2" x14ac:dyDescent="0.2">
      <c r="A54" s="23"/>
      <c r="B54" s="24"/>
      <c r="C54" s="464" t="s">
        <v>161</v>
      </c>
      <c r="D54" s="26"/>
      <c r="E54" s="27"/>
      <c r="F54" s="25"/>
      <c r="G54" s="25"/>
      <c r="H54" s="16"/>
      <c r="I54" s="16"/>
      <c r="J54" s="16"/>
      <c r="K54" s="16"/>
      <c r="L54" s="16"/>
      <c r="M54" s="16"/>
      <c r="N54" s="16"/>
      <c r="O54" s="16" t="s">
        <v>120</v>
      </c>
      <c r="P54" s="16">
        <v>0</v>
      </c>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2.5" outlineLevel="3" x14ac:dyDescent="0.2">
      <c r="A55" s="23"/>
      <c r="B55" s="24"/>
      <c r="C55" s="51" t="s">
        <v>162</v>
      </c>
      <c r="D55" s="26"/>
      <c r="E55" s="27">
        <v>0.96150999999999998</v>
      </c>
      <c r="F55" s="25"/>
      <c r="G55" s="25"/>
      <c r="H55" s="16"/>
      <c r="I55" s="16"/>
      <c r="J55" s="16"/>
      <c r="K55" s="16"/>
      <c r="L55" s="16"/>
      <c r="M55" s="16"/>
      <c r="N55" s="16"/>
      <c r="O55" s="16" t="s">
        <v>120</v>
      </c>
      <c r="P55" s="16">
        <v>0</v>
      </c>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outlineLevel="3" x14ac:dyDescent="0.2">
      <c r="A56" s="23"/>
      <c r="B56" s="24"/>
      <c r="C56" s="464" t="s">
        <v>163</v>
      </c>
      <c r="D56" s="26"/>
      <c r="E56" s="27">
        <v>-2.0129999999999999E-2</v>
      </c>
      <c r="F56" s="25"/>
      <c r="G56" s="25"/>
      <c r="H56" s="16"/>
      <c r="I56" s="16"/>
      <c r="J56" s="16"/>
      <c r="K56" s="16"/>
      <c r="L56" s="16"/>
      <c r="M56" s="16"/>
      <c r="N56" s="16"/>
      <c r="O56" s="16" t="s">
        <v>120</v>
      </c>
      <c r="P56" s="16">
        <v>0</v>
      </c>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outlineLevel="3" x14ac:dyDescent="0.2">
      <c r="A57" s="23"/>
      <c r="B57" s="24"/>
      <c r="C57" s="464" t="s">
        <v>164</v>
      </c>
      <c r="D57" s="26"/>
      <c r="E57" s="27">
        <v>-3.1480000000000001E-2</v>
      </c>
      <c r="F57" s="25"/>
      <c r="G57" s="25"/>
      <c r="H57" s="16"/>
      <c r="I57" s="16"/>
      <c r="J57" s="16"/>
      <c r="K57" s="16"/>
      <c r="L57" s="16"/>
      <c r="M57" s="16"/>
      <c r="N57" s="16"/>
      <c r="O57" s="16" t="s">
        <v>120</v>
      </c>
      <c r="P57" s="16">
        <v>0</v>
      </c>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outlineLevel="3" x14ac:dyDescent="0.2">
      <c r="A58" s="23"/>
      <c r="B58" s="24"/>
      <c r="C58" s="53" t="s">
        <v>151</v>
      </c>
      <c r="D58" s="28"/>
      <c r="E58" s="29">
        <v>0.90990000000000004</v>
      </c>
      <c r="F58" s="25"/>
      <c r="G58" s="25"/>
      <c r="H58" s="16"/>
      <c r="I58" s="16"/>
      <c r="J58" s="16"/>
      <c r="K58" s="16"/>
      <c r="L58" s="16"/>
      <c r="M58" s="16"/>
      <c r="N58" s="16"/>
      <c r="O58" s="16" t="s">
        <v>120</v>
      </c>
      <c r="P58" s="16">
        <v>1</v>
      </c>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outlineLevel="3" x14ac:dyDescent="0.2">
      <c r="A59" s="23"/>
      <c r="B59" s="24"/>
      <c r="C59" s="51" t="s">
        <v>125</v>
      </c>
      <c r="D59" s="26"/>
      <c r="E59" s="27"/>
      <c r="F59" s="25"/>
      <c r="G59" s="25"/>
      <c r="H59" s="16"/>
      <c r="I59" s="16"/>
      <c r="J59" s="16"/>
      <c r="K59" s="16"/>
      <c r="L59" s="16"/>
      <c r="M59" s="16"/>
      <c r="N59" s="16"/>
      <c r="O59" s="16" t="s">
        <v>120</v>
      </c>
      <c r="P59" s="16">
        <v>0</v>
      </c>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outlineLevel="3" x14ac:dyDescent="0.2">
      <c r="A60" s="23"/>
      <c r="B60" s="24"/>
      <c r="C60" s="51" t="s">
        <v>165</v>
      </c>
      <c r="D60" s="26"/>
      <c r="E60" s="27">
        <v>0.13649</v>
      </c>
      <c r="F60" s="25"/>
      <c r="G60" s="25"/>
      <c r="H60" s="16"/>
      <c r="I60" s="16"/>
      <c r="J60" s="16"/>
      <c r="K60" s="16"/>
      <c r="L60" s="16"/>
      <c r="M60" s="16"/>
      <c r="N60" s="16"/>
      <c r="O60" s="16" t="s">
        <v>120</v>
      </c>
      <c r="P60" s="16">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outlineLevel="1" x14ac:dyDescent="0.2">
      <c r="A61" s="37">
        <v>17</v>
      </c>
      <c r="B61" s="38" t="s">
        <v>3477</v>
      </c>
      <c r="C61" s="57" t="s">
        <v>166</v>
      </c>
      <c r="D61" s="39" t="s">
        <v>118</v>
      </c>
      <c r="E61" s="40">
        <v>12.75</v>
      </c>
      <c r="F61" s="41"/>
      <c r="G61" s="42">
        <f>ROUND(E61*F61,2)</f>
        <v>0</v>
      </c>
      <c r="H61" s="16"/>
      <c r="I61" s="16"/>
      <c r="J61" s="16"/>
      <c r="K61" s="16"/>
      <c r="L61" s="16"/>
      <c r="M61" s="16"/>
      <c r="N61" s="16"/>
      <c r="O61" s="16" t="s">
        <v>119</v>
      </c>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outlineLevel="2" x14ac:dyDescent="0.2">
      <c r="A62" s="23"/>
      <c r="B62" s="24"/>
      <c r="C62" s="464" t="s">
        <v>167</v>
      </c>
      <c r="D62" s="26"/>
      <c r="E62" s="27">
        <v>12.75</v>
      </c>
      <c r="F62" s="25"/>
      <c r="G62" s="25"/>
      <c r="H62" s="16"/>
      <c r="I62" s="16"/>
      <c r="J62" s="16"/>
      <c r="K62" s="16"/>
      <c r="L62" s="16"/>
      <c r="M62" s="16"/>
      <c r="N62" s="16"/>
      <c r="O62" s="16" t="s">
        <v>120</v>
      </c>
      <c r="P62" s="16">
        <v>0</v>
      </c>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outlineLevel="1" x14ac:dyDescent="0.2">
      <c r="A63" s="37">
        <v>18</v>
      </c>
      <c r="B63" s="38" t="s">
        <v>3477</v>
      </c>
      <c r="C63" s="57" t="s">
        <v>168</v>
      </c>
      <c r="D63" s="39" t="s">
        <v>118</v>
      </c>
      <c r="E63" s="40">
        <v>1.665</v>
      </c>
      <c r="F63" s="41"/>
      <c r="G63" s="42">
        <f>ROUND(E63*F63,2)</f>
        <v>0</v>
      </c>
      <c r="H63" s="16"/>
      <c r="I63" s="16"/>
      <c r="J63" s="16"/>
      <c r="K63" s="16"/>
      <c r="L63" s="16"/>
      <c r="M63" s="16"/>
      <c r="N63" s="16"/>
      <c r="O63" s="16" t="s">
        <v>119</v>
      </c>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outlineLevel="2" x14ac:dyDescent="0.2">
      <c r="A64" s="23"/>
      <c r="B64" s="24"/>
      <c r="C64" s="464" t="s">
        <v>169</v>
      </c>
      <c r="D64" s="26"/>
      <c r="E64" s="27">
        <v>1.665</v>
      </c>
      <c r="F64" s="25"/>
      <c r="G64" s="25"/>
      <c r="H64" s="16"/>
      <c r="I64" s="16"/>
      <c r="J64" s="16"/>
      <c r="K64" s="16"/>
      <c r="L64" s="16"/>
      <c r="M64" s="16"/>
      <c r="N64" s="16"/>
      <c r="O64" s="16" t="s">
        <v>120</v>
      </c>
      <c r="P64" s="16">
        <v>0</v>
      </c>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outlineLevel="1" x14ac:dyDescent="0.2">
      <c r="A65" s="37">
        <v>19</v>
      </c>
      <c r="B65" s="38" t="s">
        <v>3476</v>
      </c>
      <c r="C65" s="57" t="s">
        <v>170</v>
      </c>
      <c r="D65" s="39" t="s">
        <v>118</v>
      </c>
      <c r="E65" s="40">
        <v>28.274999999999999</v>
      </c>
      <c r="F65" s="41"/>
      <c r="G65" s="42">
        <f>ROUND(E65*F65,2)</f>
        <v>0</v>
      </c>
      <c r="H65" s="16"/>
      <c r="I65" s="16"/>
      <c r="J65" s="16"/>
      <c r="K65" s="16"/>
      <c r="L65" s="16"/>
      <c r="M65" s="16"/>
      <c r="N65" s="16"/>
      <c r="O65" s="16" t="s">
        <v>119</v>
      </c>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outlineLevel="2" x14ac:dyDescent="0.2">
      <c r="A66" s="23"/>
      <c r="B66" s="24"/>
      <c r="C66" s="464" t="s">
        <v>171</v>
      </c>
      <c r="D66" s="26"/>
      <c r="E66" s="27">
        <v>28.274999999999999</v>
      </c>
      <c r="F66" s="25"/>
      <c r="G66" s="25"/>
      <c r="H66" s="16"/>
      <c r="I66" s="16"/>
      <c r="J66" s="16"/>
      <c r="K66" s="16"/>
      <c r="L66" s="16"/>
      <c r="M66" s="16"/>
      <c r="N66" s="16"/>
      <c r="O66" s="16" t="s">
        <v>120</v>
      </c>
      <c r="P66" s="16">
        <v>0</v>
      </c>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outlineLevel="1" x14ac:dyDescent="0.2">
      <c r="A67" s="37">
        <v>20</v>
      </c>
      <c r="B67" s="38" t="s">
        <v>3475</v>
      </c>
      <c r="C67" s="57" t="s">
        <v>172</v>
      </c>
      <c r="D67" s="39" t="s">
        <v>118</v>
      </c>
      <c r="E67" s="40">
        <v>9.0449999999999999</v>
      </c>
      <c r="F67" s="41"/>
      <c r="G67" s="42">
        <f>ROUND(E67*F67,2)</f>
        <v>0</v>
      </c>
      <c r="H67" s="16"/>
      <c r="I67" s="16"/>
      <c r="J67" s="16"/>
      <c r="K67" s="16"/>
      <c r="L67" s="16"/>
      <c r="M67" s="16"/>
      <c r="N67" s="16"/>
      <c r="O67" s="16" t="s">
        <v>119</v>
      </c>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outlineLevel="2" x14ac:dyDescent="0.2">
      <c r="A68" s="23"/>
      <c r="B68" s="24"/>
      <c r="C68" s="51" t="s">
        <v>173</v>
      </c>
      <c r="D68" s="26"/>
      <c r="E68" s="27">
        <v>9.0449999999999999</v>
      </c>
      <c r="F68" s="25"/>
      <c r="G68" s="25"/>
      <c r="H68" s="16"/>
      <c r="I68" s="16"/>
      <c r="J68" s="16"/>
      <c r="K68" s="16"/>
      <c r="L68" s="16"/>
      <c r="M68" s="16"/>
      <c r="N68" s="16"/>
      <c r="O68" s="16" t="s">
        <v>120</v>
      </c>
      <c r="P68" s="16">
        <v>0</v>
      </c>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outlineLevel="1" x14ac:dyDescent="0.2">
      <c r="A69" s="37">
        <v>21</v>
      </c>
      <c r="B69" s="38" t="s">
        <v>3474</v>
      </c>
      <c r="C69" s="50" t="s">
        <v>174</v>
      </c>
      <c r="D69" s="39" t="s">
        <v>122</v>
      </c>
      <c r="E69" s="40">
        <v>18.829499999999999</v>
      </c>
      <c r="F69" s="41"/>
      <c r="G69" s="42">
        <f>ROUND(E69*F69,2)</f>
        <v>0</v>
      </c>
      <c r="H69" s="16"/>
      <c r="I69" s="16"/>
      <c r="J69" s="16"/>
      <c r="K69" s="16"/>
      <c r="L69" s="16"/>
      <c r="M69" s="16"/>
      <c r="N69" s="16"/>
      <c r="O69" s="16" t="s">
        <v>119</v>
      </c>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outlineLevel="2" x14ac:dyDescent="0.2">
      <c r="A70" s="23"/>
      <c r="B70" s="24"/>
      <c r="C70" s="464" t="s">
        <v>175</v>
      </c>
      <c r="D70" s="26"/>
      <c r="E70" s="27">
        <v>2.0474999999999999</v>
      </c>
      <c r="F70" s="25"/>
      <c r="G70" s="25"/>
      <c r="H70" s="16"/>
      <c r="I70" s="16"/>
      <c r="J70" s="16"/>
      <c r="K70" s="16"/>
      <c r="L70" s="16"/>
      <c r="M70" s="16"/>
      <c r="N70" s="16"/>
      <c r="O70" s="16" t="s">
        <v>120</v>
      </c>
      <c r="P70" s="16">
        <v>0</v>
      </c>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outlineLevel="3" x14ac:dyDescent="0.2">
      <c r="A71" s="23"/>
      <c r="B71" s="24"/>
      <c r="C71" s="51" t="s">
        <v>176</v>
      </c>
      <c r="D71" s="26"/>
      <c r="E71" s="27">
        <v>0.33</v>
      </c>
      <c r="F71" s="25"/>
      <c r="G71" s="25"/>
      <c r="H71" s="16"/>
      <c r="I71" s="16"/>
      <c r="J71" s="16"/>
      <c r="K71" s="16"/>
      <c r="L71" s="16"/>
      <c r="M71" s="16"/>
      <c r="N71" s="16"/>
      <c r="O71" s="16" t="s">
        <v>120</v>
      </c>
      <c r="P71" s="16">
        <v>0</v>
      </c>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outlineLevel="3" x14ac:dyDescent="0.2">
      <c r="A72" s="23"/>
      <c r="B72" s="24"/>
      <c r="C72" s="51" t="s">
        <v>124</v>
      </c>
      <c r="D72" s="26"/>
      <c r="E72" s="27">
        <v>0.83599999999999997</v>
      </c>
      <c r="F72" s="25"/>
      <c r="G72" s="25"/>
      <c r="H72" s="16"/>
      <c r="I72" s="16"/>
      <c r="J72" s="16"/>
      <c r="K72" s="16"/>
      <c r="L72" s="16"/>
      <c r="M72" s="16"/>
      <c r="N72" s="16"/>
      <c r="O72" s="16" t="s">
        <v>120</v>
      </c>
      <c r="P72" s="16">
        <v>0</v>
      </c>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row>
    <row r="73" spans="1:42" outlineLevel="3" x14ac:dyDescent="0.2">
      <c r="A73" s="23"/>
      <c r="B73" s="24"/>
      <c r="C73" s="51" t="s">
        <v>177</v>
      </c>
      <c r="D73" s="26"/>
      <c r="E73" s="27">
        <v>0.44</v>
      </c>
      <c r="F73" s="25"/>
      <c r="G73" s="25"/>
      <c r="H73" s="16"/>
      <c r="I73" s="16"/>
      <c r="J73" s="16"/>
      <c r="K73" s="16"/>
      <c r="L73" s="16"/>
      <c r="M73" s="16"/>
      <c r="N73" s="16"/>
      <c r="O73" s="16" t="s">
        <v>120</v>
      </c>
      <c r="P73" s="16">
        <v>0</v>
      </c>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row>
    <row r="74" spans="1:42" outlineLevel="3" x14ac:dyDescent="0.2">
      <c r="A74" s="23"/>
      <c r="B74" s="24"/>
      <c r="C74" s="464" t="s">
        <v>126</v>
      </c>
      <c r="D74" s="26"/>
      <c r="E74" s="27">
        <v>12.75</v>
      </c>
      <c r="F74" s="25"/>
      <c r="G74" s="25"/>
      <c r="H74" s="16"/>
      <c r="I74" s="16"/>
      <c r="J74" s="16"/>
      <c r="K74" s="16"/>
      <c r="L74" s="16"/>
      <c r="M74" s="16"/>
      <c r="N74" s="16"/>
      <c r="O74" s="16" t="s">
        <v>120</v>
      </c>
      <c r="P74" s="16">
        <v>0</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row>
    <row r="75" spans="1:42" outlineLevel="3" x14ac:dyDescent="0.2">
      <c r="A75" s="23"/>
      <c r="B75" s="24"/>
      <c r="C75" s="51" t="s">
        <v>125</v>
      </c>
      <c r="D75" s="26"/>
      <c r="E75" s="27"/>
      <c r="F75" s="25"/>
      <c r="G75" s="25"/>
      <c r="H75" s="16"/>
      <c r="I75" s="16"/>
      <c r="J75" s="16"/>
      <c r="K75" s="16"/>
      <c r="L75" s="16"/>
      <c r="M75" s="16"/>
      <c r="N75" s="16"/>
      <c r="O75" s="16" t="s">
        <v>120</v>
      </c>
      <c r="P75" s="16">
        <v>0</v>
      </c>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row>
    <row r="76" spans="1:42" outlineLevel="3" x14ac:dyDescent="0.2">
      <c r="A76" s="23"/>
      <c r="B76" s="24"/>
      <c r="C76" s="51" t="s">
        <v>3330</v>
      </c>
      <c r="D76" s="26"/>
      <c r="E76" s="27"/>
      <c r="F76" s="25"/>
      <c r="G76" s="25"/>
      <c r="H76" s="16"/>
      <c r="I76" s="16"/>
      <c r="J76" s="16"/>
      <c r="K76" s="16"/>
      <c r="L76" s="16"/>
      <c r="M76" s="16"/>
      <c r="N76" s="16"/>
      <c r="O76" s="16" t="s">
        <v>120</v>
      </c>
      <c r="P76" s="16">
        <v>0</v>
      </c>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row>
    <row r="77" spans="1:42" ht="22.5" outlineLevel="3" x14ac:dyDescent="0.2">
      <c r="A77" s="23"/>
      <c r="B77" s="24"/>
      <c r="C77" s="51" t="s">
        <v>3473</v>
      </c>
      <c r="D77" s="26"/>
      <c r="E77" s="27">
        <v>2.4260000000000002</v>
      </c>
      <c r="F77" s="25"/>
      <c r="G77" s="25"/>
      <c r="H77" s="16"/>
      <c r="I77" s="16"/>
      <c r="J77" s="16"/>
      <c r="K77" s="16"/>
      <c r="L77" s="16"/>
      <c r="M77" s="16"/>
      <c r="N77" s="16"/>
      <c r="O77" s="16" t="s">
        <v>120</v>
      </c>
      <c r="P77" s="16">
        <v>0</v>
      </c>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row>
    <row r="78" spans="1:42" outlineLevel="1" x14ac:dyDescent="0.2">
      <c r="A78" s="37">
        <v>22</v>
      </c>
      <c r="B78" s="38" t="s">
        <v>3472</v>
      </c>
      <c r="C78" s="50" t="s">
        <v>3471</v>
      </c>
      <c r="D78" s="39" t="s">
        <v>118</v>
      </c>
      <c r="E78" s="40">
        <v>16.065000000000001</v>
      </c>
      <c r="F78" s="41"/>
      <c r="G78" s="42">
        <f>ROUND(E78*F78,2)</f>
        <v>0</v>
      </c>
      <c r="H78" s="16"/>
      <c r="I78" s="16"/>
      <c r="J78" s="16"/>
      <c r="K78" s="16"/>
      <c r="L78" s="16"/>
      <c r="M78" s="16"/>
      <c r="N78" s="16"/>
      <c r="O78" s="16" t="s">
        <v>119</v>
      </c>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row>
    <row r="79" spans="1:42" outlineLevel="2" x14ac:dyDescent="0.2">
      <c r="A79" s="23"/>
      <c r="B79" s="24"/>
      <c r="C79" s="51" t="s">
        <v>3330</v>
      </c>
      <c r="D79" s="26"/>
      <c r="E79" s="27"/>
      <c r="F79" s="25"/>
      <c r="G79" s="25"/>
      <c r="H79" s="16"/>
      <c r="I79" s="16"/>
      <c r="J79" s="16"/>
      <c r="K79" s="16"/>
      <c r="L79" s="16"/>
      <c r="M79" s="16"/>
      <c r="N79" s="16"/>
      <c r="O79" s="16" t="s">
        <v>120</v>
      </c>
      <c r="P79" s="16">
        <v>0</v>
      </c>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row>
    <row r="80" spans="1:42" ht="22.5" outlineLevel="3" x14ac:dyDescent="0.2">
      <c r="A80" s="23"/>
      <c r="B80" s="24"/>
      <c r="C80" s="51" t="s">
        <v>3470</v>
      </c>
      <c r="D80" s="26"/>
      <c r="E80" s="27">
        <v>6.0650000000000004</v>
      </c>
      <c r="F80" s="25"/>
      <c r="G80" s="25"/>
      <c r="H80" s="16"/>
      <c r="I80" s="16"/>
      <c r="J80" s="16"/>
      <c r="K80" s="16"/>
      <c r="L80" s="16"/>
      <c r="M80" s="16"/>
      <c r="N80" s="16"/>
      <c r="O80" s="16" t="s">
        <v>120</v>
      </c>
      <c r="P80" s="16">
        <v>0</v>
      </c>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row>
    <row r="81" spans="1:42" outlineLevel="3" x14ac:dyDescent="0.2">
      <c r="A81" s="23"/>
      <c r="B81" s="24"/>
      <c r="C81" s="51" t="s">
        <v>978</v>
      </c>
      <c r="D81" s="26"/>
      <c r="E81" s="27">
        <v>10</v>
      </c>
      <c r="F81" s="25"/>
      <c r="G81" s="25"/>
      <c r="H81" s="16"/>
      <c r="I81" s="16"/>
      <c r="J81" s="16"/>
      <c r="K81" s="16"/>
      <c r="L81" s="16"/>
      <c r="M81" s="16"/>
      <c r="N81" s="16"/>
      <c r="O81" s="16" t="s">
        <v>120</v>
      </c>
      <c r="P81" s="16">
        <v>0</v>
      </c>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row>
    <row r="82" spans="1:42" outlineLevel="1" x14ac:dyDescent="0.2">
      <c r="A82" s="43">
        <v>23</v>
      </c>
      <c r="B82" s="44" t="s">
        <v>3469</v>
      </c>
      <c r="C82" s="52" t="s">
        <v>3468</v>
      </c>
      <c r="D82" s="45" t="s">
        <v>118</v>
      </c>
      <c r="E82" s="46">
        <v>16.065000000000001</v>
      </c>
      <c r="F82" s="47"/>
      <c r="G82" s="48">
        <f>ROUND(E82*F82,2)</f>
        <v>0</v>
      </c>
      <c r="H82" s="16"/>
      <c r="I82" s="16"/>
      <c r="J82" s="16"/>
      <c r="K82" s="16"/>
      <c r="L82" s="16"/>
      <c r="M82" s="16"/>
      <c r="N82" s="16"/>
      <c r="O82" s="16" t="s">
        <v>119</v>
      </c>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row>
    <row r="83" spans="1:42" outlineLevel="1" x14ac:dyDescent="0.2">
      <c r="A83" s="37">
        <v>24</v>
      </c>
      <c r="B83" s="38" t="s">
        <v>3467</v>
      </c>
      <c r="C83" s="57" t="s">
        <v>178</v>
      </c>
      <c r="D83" s="39" t="s">
        <v>121</v>
      </c>
      <c r="E83" s="40">
        <v>5</v>
      </c>
      <c r="F83" s="41"/>
      <c r="G83" s="42">
        <f>ROUND(E83*F83,2)</f>
        <v>0</v>
      </c>
      <c r="H83" s="16"/>
      <c r="I83" s="16"/>
      <c r="J83" s="16"/>
      <c r="K83" s="16"/>
      <c r="L83" s="16"/>
      <c r="M83" s="16"/>
      <c r="N83" s="16"/>
      <c r="O83" s="16" t="s">
        <v>119</v>
      </c>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row>
    <row r="84" spans="1:42" outlineLevel="2" x14ac:dyDescent="0.2">
      <c r="A84" s="23"/>
      <c r="B84" s="24"/>
      <c r="C84" s="51" t="s">
        <v>179</v>
      </c>
      <c r="D84" s="26"/>
      <c r="E84" s="27">
        <v>2</v>
      </c>
      <c r="F84" s="25"/>
      <c r="G84" s="25"/>
      <c r="H84" s="16"/>
      <c r="I84" s="16"/>
      <c r="J84" s="16"/>
      <c r="K84" s="16"/>
      <c r="L84" s="16"/>
      <c r="M84" s="16"/>
      <c r="N84" s="16"/>
      <c r="O84" s="16" t="s">
        <v>120</v>
      </c>
      <c r="P84" s="16">
        <v>0</v>
      </c>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row>
    <row r="85" spans="1:42" outlineLevel="3" x14ac:dyDescent="0.2">
      <c r="A85" s="23"/>
      <c r="B85" s="24"/>
      <c r="C85" s="51" t="s">
        <v>180</v>
      </c>
      <c r="D85" s="26"/>
      <c r="E85" s="27">
        <v>2</v>
      </c>
      <c r="F85" s="25"/>
      <c r="G85" s="25"/>
      <c r="H85" s="16"/>
      <c r="I85" s="16"/>
      <c r="J85" s="16"/>
      <c r="K85" s="16"/>
      <c r="L85" s="16"/>
      <c r="M85" s="16"/>
      <c r="N85" s="16"/>
      <c r="O85" s="16" t="s">
        <v>120</v>
      </c>
      <c r="P85" s="16">
        <v>0</v>
      </c>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row>
    <row r="86" spans="1:42" outlineLevel="3" x14ac:dyDescent="0.2">
      <c r="A86" s="23"/>
      <c r="B86" s="24"/>
      <c r="C86" s="51" t="s">
        <v>181</v>
      </c>
      <c r="D86" s="26"/>
      <c r="E86" s="27">
        <v>1</v>
      </c>
      <c r="F86" s="25"/>
      <c r="G86" s="25"/>
      <c r="H86" s="16"/>
      <c r="I86" s="16"/>
      <c r="J86" s="16"/>
      <c r="K86" s="16"/>
      <c r="L86" s="16"/>
      <c r="M86" s="16"/>
      <c r="N86" s="16"/>
      <c r="O86" s="16" t="s">
        <v>120</v>
      </c>
      <c r="P86" s="16">
        <v>0</v>
      </c>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row>
    <row r="87" spans="1:42" outlineLevel="1" x14ac:dyDescent="0.2">
      <c r="A87" s="37">
        <v>25</v>
      </c>
      <c r="B87" s="38" t="s">
        <v>3466</v>
      </c>
      <c r="C87" s="57" t="s">
        <v>182</v>
      </c>
      <c r="D87" s="39" t="s">
        <v>158</v>
      </c>
      <c r="E87" s="40">
        <v>1.78732</v>
      </c>
      <c r="F87" s="41"/>
      <c r="G87" s="42">
        <f>ROUND(E87*F87,2)</f>
        <v>0</v>
      </c>
      <c r="H87" s="16"/>
      <c r="I87" s="16"/>
      <c r="J87" s="16"/>
      <c r="K87" s="16"/>
      <c r="L87" s="16"/>
      <c r="M87" s="16"/>
      <c r="N87" s="16"/>
      <c r="O87" s="16" t="s">
        <v>119</v>
      </c>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row>
    <row r="88" spans="1:42" outlineLevel="2" x14ac:dyDescent="0.2">
      <c r="A88" s="23"/>
      <c r="B88" s="24"/>
      <c r="C88" s="51" t="s">
        <v>183</v>
      </c>
      <c r="D88" s="26"/>
      <c r="E88" s="27"/>
      <c r="F88" s="25"/>
      <c r="G88" s="25"/>
      <c r="H88" s="16"/>
      <c r="I88" s="16"/>
      <c r="J88" s="16"/>
      <c r="K88" s="16"/>
      <c r="L88" s="16"/>
      <c r="M88" s="16"/>
      <c r="N88" s="16"/>
      <c r="O88" s="16" t="s">
        <v>120</v>
      </c>
      <c r="P88" s="16">
        <v>0</v>
      </c>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row>
    <row r="89" spans="1:42" outlineLevel="3" x14ac:dyDescent="0.2">
      <c r="A89" s="23"/>
      <c r="B89" s="24"/>
      <c r="C89" s="467" t="s">
        <v>184</v>
      </c>
      <c r="D89" s="466"/>
      <c r="E89" s="465"/>
      <c r="F89" s="25"/>
      <c r="G89" s="25"/>
      <c r="H89" s="16"/>
      <c r="I89" s="16"/>
      <c r="J89" s="16"/>
      <c r="K89" s="16"/>
      <c r="L89" s="16"/>
      <c r="M89" s="16"/>
      <c r="N89" s="16"/>
      <c r="O89" s="16" t="s">
        <v>120</v>
      </c>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row>
    <row r="90" spans="1:42" outlineLevel="3" x14ac:dyDescent="0.2">
      <c r="A90" s="23"/>
      <c r="B90" s="24"/>
      <c r="C90" s="471" t="s">
        <v>185</v>
      </c>
      <c r="D90" s="466"/>
      <c r="E90" s="465">
        <v>0.33300000000000002</v>
      </c>
      <c r="F90" s="25"/>
      <c r="G90" s="25"/>
      <c r="H90" s="16"/>
      <c r="I90" s="16"/>
      <c r="J90" s="16"/>
      <c r="K90" s="16"/>
      <c r="L90" s="16"/>
      <c r="M90" s="16"/>
      <c r="N90" s="16"/>
      <c r="O90" s="16" t="s">
        <v>120</v>
      </c>
      <c r="P90" s="16">
        <v>2</v>
      </c>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row>
    <row r="91" spans="1:42" outlineLevel="3" x14ac:dyDescent="0.2">
      <c r="A91" s="23"/>
      <c r="B91" s="24"/>
      <c r="C91" s="471" t="s">
        <v>186</v>
      </c>
      <c r="D91" s="466"/>
      <c r="E91" s="465">
        <v>11.31</v>
      </c>
      <c r="F91" s="25"/>
      <c r="G91" s="25"/>
      <c r="H91" s="16"/>
      <c r="I91" s="16"/>
      <c r="J91" s="16"/>
      <c r="K91" s="16"/>
      <c r="L91" s="16"/>
      <c r="M91" s="16"/>
      <c r="N91" s="16"/>
      <c r="O91" s="16" t="s">
        <v>120</v>
      </c>
      <c r="P91" s="16">
        <v>2</v>
      </c>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row>
    <row r="92" spans="1:42" outlineLevel="3" x14ac:dyDescent="0.2">
      <c r="A92" s="23"/>
      <c r="B92" s="24"/>
      <c r="C92" s="471" t="s">
        <v>3465</v>
      </c>
      <c r="D92" s="466"/>
      <c r="E92" s="465">
        <v>4.5225</v>
      </c>
      <c r="F92" s="25"/>
      <c r="G92" s="25"/>
      <c r="H92" s="16"/>
      <c r="I92" s="16"/>
      <c r="J92" s="16"/>
      <c r="K92" s="16"/>
      <c r="L92" s="16"/>
      <c r="M92" s="16"/>
      <c r="N92" s="16"/>
      <c r="O92" s="16" t="s">
        <v>120</v>
      </c>
      <c r="P92" s="16">
        <v>2</v>
      </c>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row>
    <row r="93" spans="1:42" outlineLevel="3" x14ac:dyDescent="0.2">
      <c r="A93" s="23"/>
      <c r="B93" s="24"/>
      <c r="C93" s="471" t="s">
        <v>3464</v>
      </c>
      <c r="D93" s="466"/>
      <c r="E93" s="465"/>
      <c r="F93" s="25"/>
      <c r="G93" s="25"/>
      <c r="H93" s="16"/>
      <c r="I93" s="16"/>
      <c r="J93" s="16"/>
      <c r="K93" s="16"/>
      <c r="L93" s="16"/>
      <c r="M93" s="16"/>
      <c r="N93" s="16"/>
      <c r="O93" s="16" t="s">
        <v>120</v>
      </c>
      <c r="P93" s="16">
        <v>2</v>
      </c>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row>
    <row r="94" spans="1:42" ht="22.5" outlineLevel="3" x14ac:dyDescent="0.2">
      <c r="A94" s="23"/>
      <c r="B94" s="24"/>
      <c r="C94" s="471" t="s">
        <v>3463</v>
      </c>
      <c r="D94" s="466"/>
      <c r="E94" s="465">
        <v>2.4260000000000002</v>
      </c>
      <c r="F94" s="25"/>
      <c r="G94" s="25"/>
      <c r="H94" s="16"/>
      <c r="I94" s="16"/>
      <c r="J94" s="16"/>
      <c r="K94" s="16"/>
      <c r="L94" s="16"/>
      <c r="M94" s="16"/>
      <c r="N94" s="16"/>
      <c r="O94" s="16" t="s">
        <v>120</v>
      </c>
      <c r="P94" s="16">
        <v>2</v>
      </c>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row>
    <row r="95" spans="1:42" outlineLevel="3" x14ac:dyDescent="0.2">
      <c r="A95" s="23"/>
      <c r="B95" s="24"/>
      <c r="C95" s="470" t="s">
        <v>187</v>
      </c>
      <c r="D95" s="469"/>
      <c r="E95" s="468">
        <v>18.5915</v>
      </c>
      <c r="F95" s="25"/>
      <c r="G95" s="25"/>
      <c r="H95" s="16"/>
      <c r="I95" s="16"/>
      <c r="J95" s="16"/>
      <c r="K95" s="16"/>
      <c r="L95" s="16"/>
      <c r="M95" s="16"/>
      <c r="N95" s="16"/>
      <c r="O95" s="16" t="s">
        <v>120</v>
      </c>
      <c r="P95" s="16">
        <v>3</v>
      </c>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row>
    <row r="96" spans="1:42" outlineLevel="3" x14ac:dyDescent="0.2">
      <c r="A96" s="23"/>
      <c r="B96" s="24"/>
      <c r="C96" s="467" t="s">
        <v>188</v>
      </c>
      <c r="D96" s="466"/>
      <c r="E96" s="465"/>
      <c r="F96" s="25"/>
      <c r="G96" s="25"/>
      <c r="H96" s="16"/>
      <c r="I96" s="16"/>
      <c r="J96" s="16"/>
      <c r="K96" s="16"/>
      <c r="L96" s="16"/>
      <c r="M96" s="16"/>
      <c r="N96" s="16"/>
      <c r="O96" s="16" t="s">
        <v>120</v>
      </c>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row>
    <row r="97" spans="1:42" outlineLevel="3" x14ac:dyDescent="0.2">
      <c r="A97" s="23"/>
      <c r="B97" s="24"/>
      <c r="C97" s="51" t="s">
        <v>3462</v>
      </c>
      <c r="D97" s="26"/>
      <c r="E97" s="27">
        <v>1.48732</v>
      </c>
      <c r="F97" s="25"/>
      <c r="G97" s="25"/>
      <c r="H97" s="16"/>
      <c r="I97" s="16"/>
      <c r="J97" s="16"/>
      <c r="K97" s="16"/>
      <c r="L97" s="16"/>
      <c r="M97" s="16"/>
      <c r="N97" s="16"/>
      <c r="O97" s="16" t="s">
        <v>120</v>
      </c>
      <c r="P97" s="16">
        <v>0</v>
      </c>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row>
    <row r="98" spans="1:42" outlineLevel="3" x14ac:dyDescent="0.2">
      <c r="A98" s="23"/>
      <c r="B98" s="24"/>
      <c r="C98" s="51" t="s">
        <v>3461</v>
      </c>
      <c r="D98" s="26"/>
      <c r="E98" s="27">
        <v>0.3</v>
      </c>
      <c r="F98" s="25"/>
      <c r="G98" s="25"/>
      <c r="H98" s="16"/>
      <c r="I98" s="16"/>
      <c r="J98" s="16"/>
      <c r="K98" s="16"/>
      <c r="L98" s="16"/>
      <c r="M98" s="16"/>
      <c r="N98" s="16"/>
      <c r="O98" s="16" t="s">
        <v>120</v>
      </c>
      <c r="P98" s="16">
        <v>0</v>
      </c>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row>
    <row r="99" spans="1:42" outlineLevel="1" x14ac:dyDescent="0.2">
      <c r="A99" s="37">
        <v>26</v>
      </c>
      <c r="B99" s="38" t="s">
        <v>3460</v>
      </c>
      <c r="C99" s="57" t="s">
        <v>3459</v>
      </c>
      <c r="D99" s="39" t="s">
        <v>237</v>
      </c>
      <c r="E99" s="40">
        <v>22.5</v>
      </c>
      <c r="F99" s="41"/>
      <c r="G99" s="42">
        <f>ROUND(E99*F99,2)</f>
        <v>0</v>
      </c>
      <c r="H99" s="16"/>
      <c r="I99" s="16"/>
      <c r="J99" s="16"/>
      <c r="K99" s="16"/>
      <c r="L99" s="16"/>
      <c r="M99" s="16"/>
      <c r="N99" s="16"/>
      <c r="O99" s="16" t="s">
        <v>119</v>
      </c>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row>
    <row r="100" spans="1:42" outlineLevel="2" x14ac:dyDescent="0.2">
      <c r="A100" s="23"/>
      <c r="B100" s="24"/>
      <c r="C100" s="464" t="s">
        <v>3455</v>
      </c>
      <c r="D100" s="26"/>
      <c r="E100" s="27"/>
      <c r="F100" s="25"/>
      <c r="G100" s="25"/>
      <c r="H100" s="16"/>
      <c r="I100" s="16"/>
      <c r="J100" s="16"/>
      <c r="K100" s="16"/>
      <c r="L100" s="16"/>
      <c r="M100" s="16"/>
      <c r="N100" s="16"/>
      <c r="O100" s="16" t="s">
        <v>120</v>
      </c>
      <c r="P100" s="16">
        <v>0</v>
      </c>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row>
    <row r="101" spans="1:42" outlineLevel="3" x14ac:dyDescent="0.2">
      <c r="A101" s="23"/>
      <c r="B101" s="24"/>
      <c r="C101" s="51" t="s">
        <v>3458</v>
      </c>
      <c r="D101" s="26"/>
      <c r="E101" s="27">
        <v>22.5</v>
      </c>
      <c r="F101" s="25"/>
      <c r="G101" s="25"/>
      <c r="H101" s="16"/>
      <c r="I101" s="16"/>
      <c r="J101" s="16"/>
      <c r="K101" s="16"/>
      <c r="L101" s="16"/>
      <c r="M101" s="16"/>
      <c r="N101" s="16"/>
      <c r="O101" s="16" t="s">
        <v>120</v>
      </c>
      <c r="P101" s="16">
        <v>0</v>
      </c>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row>
    <row r="102" spans="1:42" outlineLevel="1" x14ac:dyDescent="0.2">
      <c r="A102" s="37">
        <v>27</v>
      </c>
      <c r="B102" s="38" t="s">
        <v>3457</v>
      </c>
      <c r="C102" s="50" t="s">
        <v>3456</v>
      </c>
      <c r="D102" s="39" t="s">
        <v>121</v>
      </c>
      <c r="E102" s="40">
        <v>150</v>
      </c>
      <c r="F102" s="41"/>
      <c r="G102" s="42">
        <f>ROUND(E102*F102,2)</f>
        <v>0</v>
      </c>
      <c r="H102" s="16"/>
      <c r="I102" s="16"/>
      <c r="J102" s="16"/>
      <c r="K102" s="16"/>
      <c r="L102" s="16"/>
      <c r="M102" s="16"/>
      <c r="N102" s="16"/>
      <c r="O102" s="16" t="s">
        <v>119</v>
      </c>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row>
    <row r="103" spans="1:42" outlineLevel="2" x14ac:dyDescent="0.2">
      <c r="A103" s="23"/>
      <c r="B103" s="24"/>
      <c r="C103" s="464" t="s">
        <v>3455</v>
      </c>
      <c r="D103" s="26"/>
      <c r="E103" s="27"/>
      <c r="F103" s="25"/>
      <c r="G103" s="25"/>
      <c r="H103" s="16"/>
      <c r="I103" s="16"/>
      <c r="J103" s="16"/>
      <c r="K103" s="16"/>
      <c r="L103" s="16"/>
      <c r="M103" s="16"/>
      <c r="N103" s="16"/>
      <c r="O103" s="16" t="s">
        <v>120</v>
      </c>
      <c r="P103" s="16">
        <v>0</v>
      </c>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row>
    <row r="104" spans="1:42" outlineLevel="3" x14ac:dyDescent="0.2">
      <c r="A104" s="23"/>
      <c r="B104" s="24"/>
      <c r="C104" s="51" t="s">
        <v>3454</v>
      </c>
      <c r="D104" s="26"/>
      <c r="E104" s="27">
        <v>151.625</v>
      </c>
      <c r="F104" s="25"/>
      <c r="G104" s="25"/>
      <c r="H104" s="16"/>
      <c r="I104" s="16"/>
      <c r="J104" s="16"/>
      <c r="K104" s="16"/>
      <c r="L104" s="16"/>
      <c r="M104" s="16"/>
      <c r="N104" s="16"/>
      <c r="O104" s="16" t="s">
        <v>120</v>
      </c>
      <c r="P104" s="16">
        <v>0</v>
      </c>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row>
    <row r="105" spans="1:42" outlineLevel="3" x14ac:dyDescent="0.2">
      <c r="A105" s="23"/>
      <c r="B105" s="24"/>
      <c r="C105" s="51" t="s">
        <v>3453</v>
      </c>
      <c r="D105" s="26"/>
      <c r="E105" s="27">
        <v>-1.625</v>
      </c>
      <c r="F105" s="25"/>
      <c r="G105" s="25"/>
      <c r="H105" s="16"/>
      <c r="I105" s="16"/>
      <c r="J105" s="16"/>
      <c r="K105" s="16"/>
      <c r="L105" s="16"/>
      <c r="M105" s="16"/>
      <c r="N105" s="16"/>
      <c r="O105" s="16" t="s">
        <v>120</v>
      </c>
      <c r="P105" s="16">
        <v>0</v>
      </c>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row>
    <row r="106" spans="1:42" x14ac:dyDescent="0.2">
      <c r="A106" s="30" t="s">
        <v>116</v>
      </c>
      <c r="B106" s="31" t="s">
        <v>21</v>
      </c>
      <c r="C106" s="49" t="s">
        <v>22</v>
      </c>
      <c r="D106" s="32"/>
      <c r="E106" s="33"/>
      <c r="F106" s="34"/>
      <c r="G106" s="35">
        <f>SUMIF(O107:O418,"&lt;&gt;NOR",G107:G418)</f>
        <v>0</v>
      </c>
      <c r="O106" t="s">
        <v>117</v>
      </c>
    </row>
    <row r="107" spans="1:42" outlineLevel="1" x14ac:dyDescent="0.2">
      <c r="A107" s="37">
        <v>28</v>
      </c>
      <c r="B107" s="38" t="s">
        <v>3452</v>
      </c>
      <c r="C107" s="57" t="s">
        <v>189</v>
      </c>
      <c r="D107" s="39" t="s">
        <v>118</v>
      </c>
      <c r="E107" s="40">
        <v>16.41</v>
      </c>
      <c r="F107" s="41"/>
      <c r="G107" s="42">
        <f>ROUND(E107*F107,2)</f>
        <v>0</v>
      </c>
      <c r="H107" s="16"/>
      <c r="I107" s="16"/>
      <c r="J107" s="16"/>
      <c r="K107" s="16"/>
      <c r="L107" s="16"/>
      <c r="M107" s="16"/>
      <c r="N107" s="16"/>
      <c r="O107" s="16" t="s">
        <v>119</v>
      </c>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row>
    <row r="108" spans="1:42" outlineLevel="2" x14ac:dyDescent="0.2">
      <c r="A108" s="23"/>
      <c r="B108" s="24"/>
      <c r="C108" s="51" t="s">
        <v>190</v>
      </c>
      <c r="D108" s="26"/>
      <c r="E108" s="27">
        <v>24.15</v>
      </c>
      <c r="F108" s="25"/>
      <c r="G108" s="25"/>
      <c r="H108" s="16"/>
      <c r="I108" s="16"/>
      <c r="J108" s="16"/>
      <c r="K108" s="16"/>
      <c r="L108" s="16"/>
      <c r="M108" s="16"/>
      <c r="N108" s="16"/>
      <c r="O108" s="16" t="s">
        <v>120</v>
      </c>
      <c r="P108" s="16">
        <v>0</v>
      </c>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row>
    <row r="109" spans="1:42" outlineLevel="3" x14ac:dyDescent="0.2">
      <c r="A109" s="23"/>
      <c r="B109" s="24"/>
      <c r="C109" s="51" t="s">
        <v>191</v>
      </c>
      <c r="D109" s="26"/>
      <c r="E109" s="27">
        <v>-7.74</v>
      </c>
      <c r="F109" s="25"/>
      <c r="G109" s="25"/>
      <c r="H109" s="16"/>
      <c r="I109" s="16"/>
      <c r="J109" s="16"/>
      <c r="K109" s="16"/>
      <c r="L109" s="16"/>
      <c r="M109" s="16"/>
      <c r="N109" s="16"/>
      <c r="O109" s="16" t="s">
        <v>120</v>
      </c>
      <c r="P109" s="16">
        <v>0</v>
      </c>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row>
    <row r="110" spans="1:42" ht="22.5" outlineLevel="1" x14ac:dyDescent="0.2">
      <c r="A110" s="37">
        <v>29</v>
      </c>
      <c r="B110" s="38" t="s">
        <v>3451</v>
      </c>
      <c r="C110" s="50" t="s">
        <v>192</v>
      </c>
      <c r="D110" s="39" t="s">
        <v>118</v>
      </c>
      <c r="E110" s="40">
        <v>74.75</v>
      </c>
      <c r="F110" s="41"/>
      <c r="G110" s="42">
        <f>ROUND(E110*F110,2)</f>
        <v>0</v>
      </c>
      <c r="H110" s="16"/>
      <c r="I110" s="16"/>
      <c r="J110" s="16"/>
      <c r="K110" s="16"/>
      <c r="L110" s="16"/>
      <c r="M110" s="16"/>
      <c r="N110" s="16"/>
      <c r="O110" s="16" t="s">
        <v>119</v>
      </c>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row>
    <row r="111" spans="1:42" outlineLevel="2" x14ac:dyDescent="0.2">
      <c r="A111" s="23"/>
      <c r="B111" s="24"/>
      <c r="C111" s="51" t="s">
        <v>193</v>
      </c>
      <c r="D111" s="26"/>
      <c r="E111" s="27">
        <v>74.75</v>
      </c>
      <c r="F111" s="25"/>
      <c r="G111" s="25"/>
      <c r="H111" s="16"/>
      <c r="I111" s="16"/>
      <c r="J111" s="16"/>
      <c r="K111" s="16"/>
      <c r="L111" s="16"/>
      <c r="M111" s="16"/>
      <c r="N111" s="16"/>
      <c r="O111" s="16" t="s">
        <v>120</v>
      </c>
      <c r="P111" s="16">
        <v>0</v>
      </c>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row>
    <row r="112" spans="1:42" outlineLevel="1" x14ac:dyDescent="0.2">
      <c r="A112" s="37">
        <v>30</v>
      </c>
      <c r="B112" s="38" t="s">
        <v>3450</v>
      </c>
      <c r="C112" s="57" t="s">
        <v>194</v>
      </c>
      <c r="D112" s="39" t="s">
        <v>118</v>
      </c>
      <c r="E112" s="40">
        <v>324.63319999999999</v>
      </c>
      <c r="F112" s="41"/>
      <c r="G112" s="42">
        <f>ROUND(E112*F112,2)</f>
        <v>0</v>
      </c>
      <c r="H112" s="16"/>
      <c r="I112" s="16"/>
      <c r="J112" s="16"/>
      <c r="K112" s="16"/>
      <c r="L112" s="16"/>
      <c r="M112" s="16"/>
      <c r="N112" s="16"/>
      <c r="O112" s="16" t="s">
        <v>119</v>
      </c>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row>
    <row r="113" spans="1:42" outlineLevel="2" x14ac:dyDescent="0.2">
      <c r="A113" s="23"/>
      <c r="B113" s="24"/>
      <c r="C113" s="51" t="s">
        <v>195</v>
      </c>
      <c r="D113" s="26"/>
      <c r="E113" s="27">
        <v>141.07499999999999</v>
      </c>
      <c r="F113" s="25"/>
      <c r="G113" s="25"/>
      <c r="H113" s="16"/>
      <c r="I113" s="16"/>
      <c r="J113" s="16"/>
      <c r="K113" s="16"/>
      <c r="L113" s="16"/>
      <c r="M113" s="16"/>
      <c r="N113" s="16"/>
      <c r="O113" s="16" t="s">
        <v>120</v>
      </c>
      <c r="P113" s="16">
        <v>0</v>
      </c>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row>
    <row r="114" spans="1:42" outlineLevel="3" x14ac:dyDescent="0.2">
      <c r="A114" s="23"/>
      <c r="B114" s="24"/>
      <c r="C114" s="464" t="s">
        <v>196</v>
      </c>
      <c r="D114" s="26"/>
      <c r="E114" s="27">
        <v>-4.4850000000000003</v>
      </c>
      <c r="F114" s="25"/>
      <c r="G114" s="25"/>
      <c r="H114" s="16"/>
      <c r="I114" s="16"/>
      <c r="J114" s="16"/>
      <c r="K114" s="16"/>
      <c r="L114" s="16"/>
      <c r="M114" s="16"/>
      <c r="N114" s="16"/>
      <c r="O114" s="16" t="s">
        <v>120</v>
      </c>
      <c r="P114" s="16">
        <v>0</v>
      </c>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row>
    <row r="115" spans="1:42" outlineLevel="3" x14ac:dyDescent="0.2">
      <c r="A115" s="23"/>
      <c r="B115" s="24"/>
      <c r="C115" s="464" t="s">
        <v>197</v>
      </c>
      <c r="D115" s="26"/>
      <c r="E115" s="27">
        <v>-13.8</v>
      </c>
      <c r="F115" s="25"/>
      <c r="G115" s="25"/>
      <c r="H115" s="16"/>
      <c r="I115" s="16"/>
      <c r="J115" s="16"/>
      <c r="K115" s="16"/>
      <c r="L115" s="16"/>
      <c r="M115" s="16"/>
      <c r="N115" s="16"/>
      <c r="O115" s="16" t="s">
        <v>120</v>
      </c>
      <c r="P115" s="16">
        <v>0</v>
      </c>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row>
    <row r="116" spans="1:42" outlineLevel="3" x14ac:dyDescent="0.2">
      <c r="A116" s="23"/>
      <c r="B116" s="24"/>
      <c r="C116" s="464" t="s">
        <v>198</v>
      </c>
      <c r="D116" s="26"/>
      <c r="E116" s="27">
        <v>-4.5999999999999996</v>
      </c>
      <c r="F116" s="25"/>
      <c r="G116" s="25"/>
      <c r="H116" s="16"/>
      <c r="I116" s="16"/>
      <c r="J116" s="16"/>
      <c r="K116" s="16"/>
      <c r="L116" s="16"/>
      <c r="M116" s="16"/>
      <c r="N116" s="16"/>
      <c r="O116" s="16" t="s">
        <v>120</v>
      </c>
      <c r="P116" s="16">
        <v>0</v>
      </c>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row>
    <row r="117" spans="1:42" outlineLevel="3" x14ac:dyDescent="0.2">
      <c r="A117" s="23"/>
      <c r="B117" s="24"/>
      <c r="C117" s="51" t="s">
        <v>125</v>
      </c>
      <c r="D117" s="26"/>
      <c r="E117" s="27"/>
      <c r="F117" s="25"/>
      <c r="G117" s="25"/>
      <c r="H117" s="16"/>
      <c r="I117" s="16"/>
      <c r="J117" s="16"/>
      <c r="K117" s="16"/>
      <c r="L117" s="16"/>
      <c r="M117" s="16"/>
      <c r="N117" s="16"/>
      <c r="O117" s="16" t="s">
        <v>120</v>
      </c>
      <c r="P117" s="16">
        <v>0</v>
      </c>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row>
    <row r="118" spans="1:42" outlineLevel="3" x14ac:dyDescent="0.2">
      <c r="A118" s="23"/>
      <c r="B118" s="24"/>
      <c r="C118" s="51" t="s">
        <v>199</v>
      </c>
      <c r="D118" s="26"/>
      <c r="E118" s="27">
        <v>153.9</v>
      </c>
      <c r="F118" s="25"/>
      <c r="G118" s="25"/>
      <c r="H118" s="16"/>
      <c r="I118" s="16"/>
      <c r="J118" s="16"/>
      <c r="K118" s="16"/>
      <c r="L118" s="16"/>
      <c r="M118" s="16"/>
      <c r="N118" s="16"/>
      <c r="O118" s="16" t="s">
        <v>120</v>
      </c>
      <c r="P118" s="16">
        <v>0</v>
      </c>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row>
    <row r="119" spans="1:42" outlineLevel="3" x14ac:dyDescent="0.2">
      <c r="A119" s="23"/>
      <c r="B119" s="24"/>
      <c r="C119" s="464" t="s">
        <v>200</v>
      </c>
      <c r="D119" s="26"/>
      <c r="E119" s="27">
        <v>-2.5499999999999998</v>
      </c>
      <c r="F119" s="25"/>
      <c r="G119" s="25"/>
      <c r="H119" s="16"/>
      <c r="I119" s="16"/>
      <c r="J119" s="16"/>
      <c r="K119" s="16"/>
      <c r="L119" s="16"/>
      <c r="M119" s="16"/>
      <c r="N119" s="16"/>
      <c r="O119" s="16" t="s">
        <v>120</v>
      </c>
      <c r="P119" s="16">
        <v>0</v>
      </c>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row>
    <row r="120" spans="1:42" outlineLevel="3" x14ac:dyDescent="0.2">
      <c r="A120" s="23"/>
      <c r="B120" s="24"/>
      <c r="C120" s="464" t="s">
        <v>201</v>
      </c>
      <c r="D120" s="26"/>
      <c r="E120" s="27">
        <v>-2.5499999999999998</v>
      </c>
      <c r="F120" s="25"/>
      <c r="G120" s="25"/>
      <c r="H120" s="16"/>
      <c r="I120" s="16"/>
      <c r="J120" s="16"/>
      <c r="K120" s="16"/>
      <c r="L120" s="16"/>
      <c r="M120" s="16"/>
      <c r="N120" s="16"/>
      <c r="O120" s="16" t="s">
        <v>120</v>
      </c>
      <c r="P120" s="16">
        <v>0</v>
      </c>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row>
    <row r="121" spans="1:42" outlineLevel="3" x14ac:dyDescent="0.2">
      <c r="A121" s="23"/>
      <c r="B121" s="24"/>
      <c r="C121" s="464" t="s">
        <v>202</v>
      </c>
      <c r="D121" s="26"/>
      <c r="E121" s="27">
        <v>-2.5499999999999998</v>
      </c>
      <c r="F121" s="25"/>
      <c r="G121" s="25"/>
      <c r="H121" s="16"/>
      <c r="I121" s="16"/>
      <c r="J121" s="16"/>
      <c r="K121" s="16"/>
      <c r="L121" s="16"/>
      <c r="M121" s="16"/>
      <c r="N121" s="16"/>
      <c r="O121" s="16" t="s">
        <v>120</v>
      </c>
      <c r="P121" s="16">
        <v>0</v>
      </c>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row>
    <row r="122" spans="1:42" outlineLevel="3" x14ac:dyDescent="0.2">
      <c r="A122" s="23"/>
      <c r="B122" s="24"/>
      <c r="C122" s="464" t="s">
        <v>203</v>
      </c>
      <c r="D122" s="26"/>
      <c r="E122" s="27">
        <v>-5.0999999999999996</v>
      </c>
      <c r="F122" s="25"/>
      <c r="G122" s="25"/>
      <c r="H122" s="16"/>
      <c r="I122" s="16"/>
      <c r="J122" s="16"/>
      <c r="K122" s="16"/>
      <c r="L122" s="16"/>
      <c r="M122" s="16"/>
      <c r="N122" s="16"/>
      <c r="O122" s="16" t="s">
        <v>120</v>
      </c>
      <c r="P122" s="16">
        <v>0</v>
      </c>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row>
    <row r="123" spans="1:42" outlineLevel="3" x14ac:dyDescent="0.2">
      <c r="A123" s="23"/>
      <c r="B123" s="24"/>
      <c r="C123" s="51" t="s">
        <v>204</v>
      </c>
      <c r="D123" s="26"/>
      <c r="E123" s="27">
        <v>-2</v>
      </c>
      <c r="F123" s="25"/>
      <c r="G123" s="25"/>
      <c r="H123" s="16"/>
      <c r="I123" s="16"/>
      <c r="J123" s="16"/>
      <c r="K123" s="16"/>
      <c r="L123" s="16"/>
      <c r="M123" s="16"/>
      <c r="N123" s="16"/>
      <c r="O123" s="16" t="s">
        <v>120</v>
      </c>
      <c r="P123" s="16">
        <v>0</v>
      </c>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row>
    <row r="124" spans="1:42" outlineLevel="3" x14ac:dyDescent="0.2">
      <c r="A124" s="23"/>
      <c r="B124" s="24"/>
      <c r="C124" s="51" t="s">
        <v>205</v>
      </c>
      <c r="D124" s="26"/>
      <c r="E124" s="27">
        <v>-2</v>
      </c>
      <c r="F124" s="25"/>
      <c r="G124" s="25"/>
      <c r="H124" s="16"/>
      <c r="I124" s="16"/>
      <c r="J124" s="16"/>
      <c r="K124" s="16"/>
      <c r="L124" s="16"/>
      <c r="M124" s="16"/>
      <c r="N124" s="16"/>
      <c r="O124" s="16" t="s">
        <v>120</v>
      </c>
      <c r="P124" s="16">
        <v>0</v>
      </c>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row>
    <row r="125" spans="1:42" outlineLevel="3" x14ac:dyDescent="0.2">
      <c r="A125" s="23"/>
      <c r="B125" s="24"/>
      <c r="C125" s="464" t="s">
        <v>206</v>
      </c>
      <c r="D125" s="26"/>
      <c r="E125" s="27">
        <v>-1.8</v>
      </c>
      <c r="F125" s="25"/>
      <c r="G125" s="25"/>
      <c r="H125" s="16"/>
      <c r="I125" s="16"/>
      <c r="J125" s="16"/>
      <c r="K125" s="16"/>
      <c r="L125" s="16"/>
      <c r="M125" s="16"/>
      <c r="N125" s="16"/>
      <c r="O125" s="16" t="s">
        <v>120</v>
      </c>
      <c r="P125" s="16">
        <v>0</v>
      </c>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row>
    <row r="126" spans="1:42" outlineLevel="3" x14ac:dyDescent="0.2">
      <c r="A126" s="23"/>
      <c r="B126" s="24"/>
      <c r="C126" s="51" t="s">
        <v>207</v>
      </c>
      <c r="D126" s="26"/>
      <c r="E126" s="27">
        <v>-2</v>
      </c>
      <c r="F126" s="25"/>
      <c r="G126" s="25"/>
      <c r="H126" s="16"/>
      <c r="I126" s="16"/>
      <c r="J126" s="16"/>
      <c r="K126" s="16"/>
      <c r="L126" s="16"/>
      <c r="M126" s="16"/>
      <c r="N126" s="16"/>
      <c r="O126" s="16" t="s">
        <v>120</v>
      </c>
      <c r="P126" s="16">
        <v>0</v>
      </c>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row>
    <row r="127" spans="1:42" outlineLevel="3" x14ac:dyDescent="0.2">
      <c r="A127" s="23"/>
      <c r="B127" s="24"/>
      <c r="C127" s="464" t="s">
        <v>208</v>
      </c>
      <c r="D127" s="26"/>
      <c r="E127" s="27">
        <v>-5.0999999999999996</v>
      </c>
      <c r="F127" s="25"/>
      <c r="G127" s="25"/>
      <c r="H127" s="16"/>
      <c r="I127" s="16"/>
      <c r="J127" s="16"/>
      <c r="K127" s="16"/>
      <c r="L127" s="16"/>
      <c r="M127" s="16"/>
      <c r="N127" s="16"/>
      <c r="O127" s="16" t="s">
        <v>120</v>
      </c>
      <c r="P127" s="16">
        <v>0</v>
      </c>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row>
    <row r="128" spans="1:42" outlineLevel="3" x14ac:dyDescent="0.2">
      <c r="A128" s="23"/>
      <c r="B128" s="24"/>
      <c r="C128" s="51" t="s">
        <v>125</v>
      </c>
      <c r="D128" s="26"/>
      <c r="E128" s="27"/>
      <c r="F128" s="25"/>
      <c r="G128" s="25"/>
      <c r="H128" s="16"/>
      <c r="I128" s="16"/>
      <c r="J128" s="16"/>
      <c r="K128" s="16"/>
      <c r="L128" s="16"/>
      <c r="M128" s="16"/>
      <c r="N128" s="16"/>
      <c r="O128" s="16" t="s">
        <v>120</v>
      </c>
      <c r="P128" s="16">
        <v>0</v>
      </c>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row>
    <row r="129" spans="1:42" outlineLevel="3" x14ac:dyDescent="0.2">
      <c r="A129" s="23"/>
      <c r="B129" s="24"/>
      <c r="C129" s="51" t="s">
        <v>209</v>
      </c>
      <c r="D129" s="26"/>
      <c r="E129" s="27"/>
      <c r="F129" s="25"/>
      <c r="G129" s="25"/>
      <c r="H129" s="16"/>
      <c r="I129" s="16"/>
      <c r="J129" s="16"/>
      <c r="K129" s="16"/>
      <c r="L129" s="16"/>
      <c r="M129" s="16"/>
      <c r="N129" s="16"/>
      <c r="O129" s="16" t="s">
        <v>120</v>
      </c>
      <c r="P129" s="16">
        <v>0</v>
      </c>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row>
    <row r="130" spans="1:42" outlineLevel="3" x14ac:dyDescent="0.2">
      <c r="A130" s="23"/>
      <c r="B130" s="24"/>
      <c r="C130" s="464" t="s">
        <v>210</v>
      </c>
      <c r="D130" s="26"/>
      <c r="E130" s="27">
        <v>25.65</v>
      </c>
      <c r="F130" s="25"/>
      <c r="G130" s="25"/>
      <c r="H130" s="16"/>
      <c r="I130" s="16"/>
      <c r="J130" s="16"/>
      <c r="K130" s="16"/>
      <c r="L130" s="16"/>
      <c r="M130" s="16"/>
      <c r="N130" s="16"/>
      <c r="O130" s="16" t="s">
        <v>120</v>
      </c>
      <c r="P130" s="16">
        <v>0</v>
      </c>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row>
    <row r="131" spans="1:42" outlineLevel="3" x14ac:dyDescent="0.2">
      <c r="A131" s="23"/>
      <c r="B131" s="24"/>
      <c r="C131" s="51" t="s">
        <v>211</v>
      </c>
      <c r="D131" s="26"/>
      <c r="E131" s="27">
        <v>57.63</v>
      </c>
      <c r="F131" s="25"/>
      <c r="G131" s="25"/>
      <c r="H131" s="16"/>
      <c r="I131" s="16"/>
      <c r="J131" s="16"/>
      <c r="K131" s="16"/>
      <c r="L131" s="16"/>
      <c r="M131" s="16"/>
      <c r="N131" s="16"/>
      <c r="O131" s="16" t="s">
        <v>120</v>
      </c>
      <c r="P131" s="16">
        <v>0</v>
      </c>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row>
    <row r="132" spans="1:42" outlineLevel="3" x14ac:dyDescent="0.2">
      <c r="A132" s="23"/>
      <c r="B132" s="24"/>
      <c r="C132" s="464" t="s">
        <v>212</v>
      </c>
      <c r="D132" s="26"/>
      <c r="E132" s="27">
        <v>-5.0868000000000002</v>
      </c>
      <c r="F132" s="25"/>
      <c r="G132" s="25"/>
      <c r="H132" s="16"/>
      <c r="I132" s="16"/>
      <c r="J132" s="16"/>
      <c r="K132" s="16"/>
      <c r="L132" s="16"/>
      <c r="M132" s="16"/>
      <c r="N132" s="16"/>
      <c r="O132" s="16" t="s">
        <v>120</v>
      </c>
      <c r="P132" s="16">
        <v>0</v>
      </c>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row>
    <row r="133" spans="1:42" outlineLevel="1" x14ac:dyDescent="0.2">
      <c r="A133" s="37">
        <v>31</v>
      </c>
      <c r="B133" s="38" t="s">
        <v>3449</v>
      </c>
      <c r="C133" s="50" t="s">
        <v>213</v>
      </c>
      <c r="D133" s="39" t="s">
        <v>118</v>
      </c>
      <c r="E133" s="40">
        <v>254.74250000000001</v>
      </c>
      <c r="F133" s="41"/>
      <c r="G133" s="42">
        <f>ROUND(E133*F133,2)</f>
        <v>0</v>
      </c>
      <c r="H133" s="16"/>
      <c r="I133" s="16"/>
      <c r="J133" s="16"/>
      <c r="K133" s="16"/>
      <c r="L133" s="16"/>
      <c r="M133" s="16"/>
      <c r="N133" s="16"/>
      <c r="O133" s="16" t="s">
        <v>119</v>
      </c>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row>
    <row r="134" spans="1:42" outlineLevel="2" x14ac:dyDescent="0.2">
      <c r="A134" s="23"/>
      <c r="B134" s="24"/>
      <c r="C134" s="51" t="s">
        <v>214</v>
      </c>
      <c r="D134" s="26"/>
      <c r="E134" s="27"/>
      <c r="F134" s="25"/>
      <c r="G134" s="25"/>
      <c r="H134" s="16"/>
      <c r="I134" s="16"/>
      <c r="J134" s="16"/>
      <c r="K134" s="16"/>
      <c r="L134" s="16"/>
      <c r="M134" s="16"/>
      <c r="N134" s="16"/>
      <c r="O134" s="16" t="s">
        <v>120</v>
      </c>
      <c r="P134" s="16">
        <v>0</v>
      </c>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row>
    <row r="135" spans="1:42" outlineLevel="3" x14ac:dyDescent="0.2">
      <c r="A135" s="23"/>
      <c r="B135" s="24"/>
      <c r="C135" s="51" t="s">
        <v>215</v>
      </c>
      <c r="D135" s="26"/>
      <c r="E135" s="27">
        <v>31.2</v>
      </c>
      <c r="F135" s="25"/>
      <c r="G135" s="25"/>
      <c r="H135" s="16"/>
      <c r="I135" s="16"/>
      <c r="J135" s="16"/>
      <c r="K135" s="16"/>
      <c r="L135" s="16"/>
      <c r="M135" s="16"/>
      <c r="N135" s="16"/>
      <c r="O135" s="16" t="s">
        <v>120</v>
      </c>
      <c r="P135" s="16">
        <v>0</v>
      </c>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row>
    <row r="136" spans="1:42" outlineLevel="3" x14ac:dyDescent="0.2">
      <c r="A136" s="23"/>
      <c r="B136" s="24"/>
      <c r="C136" s="464" t="s">
        <v>216</v>
      </c>
      <c r="D136" s="26"/>
      <c r="E136" s="27">
        <v>-6.2474999999999996</v>
      </c>
      <c r="F136" s="25"/>
      <c r="G136" s="25"/>
      <c r="H136" s="16"/>
      <c r="I136" s="16"/>
      <c r="J136" s="16"/>
      <c r="K136" s="16"/>
      <c r="L136" s="16"/>
      <c r="M136" s="16"/>
      <c r="N136" s="16"/>
      <c r="O136" s="16" t="s">
        <v>120</v>
      </c>
      <c r="P136" s="16">
        <v>0</v>
      </c>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row>
    <row r="137" spans="1:42" outlineLevel="3" x14ac:dyDescent="0.2">
      <c r="A137" s="23"/>
      <c r="B137" s="24"/>
      <c r="C137" s="51" t="s">
        <v>217</v>
      </c>
      <c r="D137" s="26"/>
      <c r="E137" s="27">
        <v>12.06</v>
      </c>
      <c r="F137" s="25"/>
      <c r="G137" s="25"/>
      <c r="H137" s="16"/>
      <c r="I137" s="16"/>
      <c r="J137" s="16"/>
      <c r="K137" s="16"/>
      <c r="L137" s="16"/>
      <c r="M137" s="16"/>
      <c r="N137" s="16"/>
      <c r="O137" s="16" t="s">
        <v>120</v>
      </c>
      <c r="P137" s="16">
        <v>0</v>
      </c>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row>
    <row r="138" spans="1:42" outlineLevel="3" x14ac:dyDescent="0.2">
      <c r="A138" s="23"/>
      <c r="B138" s="24"/>
      <c r="C138" s="51" t="s">
        <v>218</v>
      </c>
      <c r="D138" s="26"/>
      <c r="E138" s="27">
        <v>14.324999999999999</v>
      </c>
      <c r="F138" s="25"/>
      <c r="G138" s="25"/>
      <c r="H138" s="16"/>
      <c r="I138" s="16"/>
      <c r="J138" s="16"/>
      <c r="K138" s="16"/>
      <c r="L138" s="16"/>
      <c r="M138" s="16"/>
      <c r="N138" s="16"/>
      <c r="O138" s="16" t="s">
        <v>120</v>
      </c>
      <c r="P138" s="16">
        <v>0</v>
      </c>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row>
    <row r="139" spans="1:42" outlineLevel="3" x14ac:dyDescent="0.2">
      <c r="A139" s="23"/>
      <c r="B139" s="24"/>
      <c r="C139" s="51" t="s">
        <v>125</v>
      </c>
      <c r="D139" s="26"/>
      <c r="E139" s="27"/>
      <c r="F139" s="25"/>
      <c r="G139" s="25"/>
      <c r="H139" s="16"/>
      <c r="I139" s="16"/>
      <c r="J139" s="16"/>
      <c r="K139" s="16"/>
      <c r="L139" s="16"/>
      <c r="M139" s="16"/>
      <c r="N139" s="16"/>
      <c r="O139" s="16" t="s">
        <v>120</v>
      </c>
      <c r="P139" s="16">
        <v>0</v>
      </c>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row>
    <row r="140" spans="1:42" outlineLevel="3" x14ac:dyDescent="0.2">
      <c r="A140" s="23"/>
      <c r="B140" s="24"/>
      <c r="C140" s="51" t="s">
        <v>219</v>
      </c>
      <c r="D140" s="26"/>
      <c r="E140" s="27"/>
      <c r="F140" s="25"/>
      <c r="G140" s="25"/>
      <c r="H140" s="16"/>
      <c r="I140" s="16"/>
      <c r="J140" s="16"/>
      <c r="K140" s="16"/>
      <c r="L140" s="16"/>
      <c r="M140" s="16"/>
      <c r="N140" s="16"/>
      <c r="O140" s="16" t="s">
        <v>120</v>
      </c>
      <c r="P140" s="16">
        <v>0</v>
      </c>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row>
    <row r="141" spans="1:42" outlineLevel="3" x14ac:dyDescent="0.2">
      <c r="A141" s="23"/>
      <c r="B141" s="24"/>
      <c r="C141" s="51" t="s">
        <v>220</v>
      </c>
      <c r="D141" s="26"/>
      <c r="E141" s="27">
        <v>18.899999999999999</v>
      </c>
      <c r="F141" s="25"/>
      <c r="G141" s="25"/>
      <c r="H141" s="16"/>
      <c r="I141" s="16"/>
      <c r="J141" s="16"/>
      <c r="K141" s="16"/>
      <c r="L141" s="16"/>
      <c r="M141" s="16"/>
      <c r="N141" s="16"/>
      <c r="O141" s="16" t="s">
        <v>120</v>
      </c>
      <c r="P141" s="16">
        <v>0</v>
      </c>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row>
    <row r="142" spans="1:42" outlineLevel="3" x14ac:dyDescent="0.2">
      <c r="A142" s="23"/>
      <c r="B142" s="24"/>
      <c r="C142" s="464" t="s">
        <v>221</v>
      </c>
      <c r="D142" s="26"/>
      <c r="E142" s="27">
        <v>-2.42</v>
      </c>
      <c r="F142" s="25"/>
      <c r="G142" s="25"/>
      <c r="H142" s="16"/>
      <c r="I142" s="16"/>
      <c r="J142" s="16"/>
      <c r="K142" s="16"/>
      <c r="L142" s="16"/>
      <c r="M142" s="16"/>
      <c r="N142" s="16"/>
      <c r="O142" s="16" t="s">
        <v>120</v>
      </c>
      <c r="P142" s="16">
        <v>0</v>
      </c>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row>
    <row r="143" spans="1:42" outlineLevel="3" x14ac:dyDescent="0.2">
      <c r="A143" s="23"/>
      <c r="B143" s="24"/>
      <c r="C143" s="51" t="s">
        <v>125</v>
      </c>
      <c r="D143" s="26"/>
      <c r="E143" s="27"/>
      <c r="F143" s="25"/>
      <c r="G143" s="25"/>
      <c r="H143" s="16"/>
      <c r="I143" s="16"/>
      <c r="J143" s="16"/>
      <c r="K143" s="16"/>
      <c r="L143" s="16"/>
      <c r="M143" s="16"/>
      <c r="N143" s="16"/>
      <c r="O143" s="16" t="s">
        <v>120</v>
      </c>
      <c r="P143" s="16">
        <v>0</v>
      </c>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row>
    <row r="144" spans="1:42" outlineLevel="3" x14ac:dyDescent="0.2">
      <c r="A144" s="23"/>
      <c r="B144" s="24"/>
      <c r="C144" s="464" t="s">
        <v>222</v>
      </c>
      <c r="D144" s="26"/>
      <c r="E144" s="27">
        <v>18.524999999999999</v>
      </c>
      <c r="F144" s="25"/>
      <c r="G144" s="25"/>
      <c r="H144" s="16"/>
      <c r="I144" s="16"/>
      <c r="J144" s="16"/>
      <c r="K144" s="16"/>
      <c r="L144" s="16"/>
      <c r="M144" s="16"/>
      <c r="N144" s="16"/>
      <c r="O144" s="16" t="s">
        <v>120</v>
      </c>
      <c r="P144" s="16">
        <v>0</v>
      </c>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row>
    <row r="145" spans="1:42" outlineLevel="3" x14ac:dyDescent="0.2">
      <c r="A145" s="23"/>
      <c r="B145" s="24"/>
      <c r="C145" s="464" t="s">
        <v>223</v>
      </c>
      <c r="D145" s="26"/>
      <c r="E145" s="27">
        <v>-2.42</v>
      </c>
      <c r="F145" s="25"/>
      <c r="G145" s="25"/>
      <c r="H145" s="16"/>
      <c r="I145" s="16"/>
      <c r="J145" s="16"/>
      <c r="K145" s="16"/>
      <c r="L145" s="16"/>
      <c r="M145" s="16"/>
      <c r="N145" s="16"/>
      <c r="O145" s="16" t="s">
        <v>120</v>
      </c>
      <c r="P145" s="16">
        <v>0</v>
      </c>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row>
    <row r="146" spans="1:42" outlineLevel="3" x14ac:dyDescent="0.2">
      <c r="A146" s="23"/>
      <c r="B146" s="24"/>
      <c r="C146" s="51" t="s">
        <v>125</v>
      </c>
      <c r="D146" s="26"/>
      <c r="E146" s="27"/>
      <c r="F146" s="25"/>
      <c r="G146" s="25"/>
      <c r="H146" s="16"/>
      <c r="I146" s="16"/>
      <c r="J146" s="16"/>
      <c r="K146" s="16"/>
      <c r="L146" s="16"/>
      <c r="M146" s="16"/>
      <c r="N146" s="16"/>
      <c r="O146" s="16" t="s">
        <v>120</v>
      </c>
      <c r="P146" s="16">
        <v>0</v>
      </c>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row>
    <row r="147" spans="1:42" ht="22.5" outlineLevel="3" x14ac:dyDescent="0.2">
      <c r="A147" s="23"/>
      <c r="B147" s="24"/>
      <c r="C147" s="51" t="s">
        <v>224</v>
      </c>
      <c r="D147" s="26"/>
      <c r="E147" s="27">
        <v>17.475000000000001</v>
      </c>
      <c r="F147" s="25"/>
      <c r="G147" s="25"/>
      <c r="H147" s="16"/>
      <c r="I147" s="16"/>
      <c r="J147" s="16"/>
      <c r="K147" s="16"/>
      <c r="L147" s="16"/>
      <c r="M147" s="16"/>
      <c r="N147" s="16"/>
      <c r="O147" s="16" t="s">
        <v>120</v>
      </c>
      <c r="P147" s="16">
        <v>0</v>
      </c>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row>
    <row r="148" spans="1:42" outlineLevel="3" x14ac:dyDescent="0.2">
      <c r="A148" s="23"/>
      <c r="B148" s="24"/>
      <c r="C148" s="51" t="s">
        <v>225</v>
      </c>
      <c r="D148" s="26"/>
      <c r="E148" s="27">
        <v>-2.42</v>
      </c>
      <c r="F148" s="25"/>
      <c r="G148" s="25"/>
      <c r="H148" s="16"/>
      <c r="I148" s="16"/>
      <c r="J148" s="16"/>
      <c r="K148" s="16"/>
      <c r="L148" s="16"/>
      <c r="M148" s="16"/>
      <c r="N148" s="16"/>
      <c r="O148" s="16" t="s">
        <v>120</v>
      </c>
      <c r="P148" s="16">
        <v>0</v>
      </c>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row>
    <row r="149" spans="1:42" outlineLevel="3" x14ac:dyDescent="0.2">
      <c r="A149" s="23"/>
      <c r="B149" s="24"/>
      <c r="C149" s="51" t="s">
        <v>125</v>
      </c>
      <c r="D149" s="26"/>
      <c r="E149" s="27"/>
      <c r="F149" s="25"/>
      <c r="G149" s="25"/>
      <c r="H149" s="16"/>
      <c r="I149" s="16"/>
      <c r="J149" s="16"/>
      <c r="K149" s="16"/>
      <c r="L149" s="16"/>
      <c r="M149" s="16"/>
      <c r="N149" s="16"/>
      <c r="O149" s="16" t="s">
        <v>120</v>
      </c>
      <c r="P149" s="16">
        <v>0</v>
      </c>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row>
    <row r="150" spans="1:42" outlineLevel="3" x14ac:dyDescent="0.2">
      <c r="A150" s="23"/>
      <c r="B150" s="24"/>
      <c r="C150" s="51" t="s">
        <v>226</v>
      </c>
      <c r="D150" s="26"/>
      <c r="E150" s="27">
        <v>19.71</v>
      </c>
      <c r="F150" s="25"/>
      <c r="G150" s="25"/>
      <c r="H150" s="16"/>
      <c r="I150" s="16"/>
      <c r="J150" s="16"/>
      <c r="K150" s="16"/>
      <c r="L150" s="16"/>
      <c r="M150" s="16"/>
      <c r="N150" s="16"/>
      <c r="O150" s="16" t="s">
        <v>120</v>
      </c>
      <c r="P150" s="16">
        <v>0</v>
      </c>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row>
    <row r="151" spans="1:42" outlineLevel="3" x14ac:dyDescent="0.2">
      <c r="A151" s="23"/>
      <c r="B151" s="24"/>
      <c r="C151" s="51" t="s">
        <v>227</v>
      </c>
      <c r="D151" s="26"/>
      <c r="E151" s="27">
        <v>14.7</v>
      </c>
      <c r="F151" s="25"/>
      <c r="G151" s="25"/>
      <c r="H151" s="16"/>
      <c r="I151" s="16"/>
      <c r="J151" s="16"/>
      <c r="K151" s="16"/>
      <c r="L151" s="16"/>
      <c r="M151" s="16"/>
      <c r="N151" s="16"/>
      <c r="O151" s="16" t="s">
        <v>120</v>
      </c>
      <c r="P151" s="16">
        <v>0</v>
      </c>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row>
    <row r="152" spans="1:42" outlineLevel="3" x14ac:dyDescent="0.2">
      <c r="A152" s="23"/>
      <c r="B152" s="24"/>
      <c r="C152" s="51" t="s">
        <v>228</v>
      </c>
      <c r="D152" s="26"/>
      <c r="E152" s="27">
        <v>6.9</v>
      </c>
      <c r="F152" s="25"/>
      <c r="G152" s="25"/>
      <c r="H152" s="16"/>
      <c r="I152" s="16"/>
      <c r="J152" s="16"/>
      <c r="K152" s="16"/>
      <c r="L152" s="16"/>
      <c r="M152" s="16"/>
      <c r="N152" s="16"/>
      <c r="O152" s="16" t="s">
        <v>120</v>
      </c>
      <c r="P152" s="16">
        <v>0</v>
      </c>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row>
    <row r="153" spans="1:42" outlineLevel="3" x14ac:dyDescent="0.2">
      <c r="A153" s="23"/>
      <c r="B153" s="24"/>
      <c r="C153" s="464" t="s">
        <v>229</v>
      </c>
      <c r="D153" s="26"/>
      <c r="E153" s="27">
        <v>13.875</v>
      </c>
      <c r="F153" s="25"/>
      <c r="G153" s="25"/>
      <c r="H153" s="16"/>
      <c r="I153" s="16"/>
      <c r="J153" s="16"/>
      <c r="K153" s="16"/>
      <c r="L153" s="16"/>
      <c r="M153" s="16"/>
      <c r="N153" s="16"/>
      <c r="O153" s="16" t="s">
        <v>120</v>
      </c>
      <c r="P153" s="16">
        <v>0</v>
      </c>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row>
    <row r="154" spans="1:42" outlineLevel="3" x14ac:dyDescent="0.2">
      <c r="A154" s="23"/>
      <c r="B154" s="24"/>
      <c r="C154" s="51" t="s">
        <v>125</v>
      </c>
      <c r="D154" s="26"/>
      <c r="E154" s="27"/>
      <c r="F154" s="25"/>
      <c r="G154" s="25"/>
      <c r="H154" s="16"/>
      <c r="I154" s="16"/>
      <c r="J154" s="16"/>
      <c r="K154" s="16"/>
      <c r="L154" s="16"/>
      <c r="M154" s="16"/>
      <c r="N154" s="16"/>
      <c r="O154" s="16" t="s">
        <v>120</v>
      </c>
      <c r="P154" s="16">
        <v>0</v>
      </c>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row>
    <row r="155" spans="1:42" outlineLevel="3" x14ac:dyDescent="0.2">
      <c r="A155" s="23"/>
      <c r="B155" s="24"/>
      <c r="C155" s="51" t="s">
        <v>209</v>
      </c>
      <c r="D155" s="26"/>
      <c r="E155" s="27"/>
      <c r="F155" s="25"/>
      <c r="G155" s="25"/>
      <c r="H155" s="16"/>
      <c r="I155" s="16"/>
      <c r="J155" s="16"/>
      <c r="K155" s="16"/>
      <c r="L155" s="16"/>
      <c r="M155" s="16"/>
      <c r="N155" s="16"/>
      <c r="O155" s="16" t="s">
        <v>120</v>
      </c>
      <c r="P155" s="16">
        <v>0</v>
      </c>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row>
    <row r="156" spans="1:42" outlineLevel="3" x14ac:dyDescent="0.2">
      <c r="A156" s="23"/>
      <c r="B156" s="24"/>
      <c r="C156" s="51" t="s">
        <v>230</v>
      </c>
      <c r="D156" s="26"/>
      <c r="E156" s="27">
        <v>34.32</v>
      </c>
      <c r="F156" s="25"/>
      <c r="G156" s="25"/>
      <c r="H156" s="16"/>
      <c r="I156" s="16"/>
      <c r="J156" s="16"/>
      <c r="K156" s="16"/>
      <c r="L156" s="16"/>
      <c r="M156" s="16"/>
      <c r="N156" s="16"/>
      <c r="O156" s="16" t="s">
        <v>120</v>
      </c>
      <c r="P156" s="16">
        <v>0</v>
      </c>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row>
    <row r="157" spans="1:42" outlineLevel="3" x14ac:dyDescent="0.2">
      <c r="A157" s="23"/>
      <c r="B157" s="24"/>
      <c r="C157" s="51" t="s">
        <v>231</v>
      </c>
      <c r="D157" s="26"/>
      <c r="E157" s="27">
        <v>-2.42</v>
      </c>
      <c r="F157" s="25"/>
      <c r="G157" s="25"/>
      <c r="H157" s="16"/>
      <c r="I157" s="16"/>
      <c r="J157" s="16"/>
      <c r="K157" s="16"/>
      <c r="L157" s="16"/>
      <c r="M157" s="16"/>
      <c r="N157" s="16"/>
      <c r="O157" s="16" t="s">
        <v>120</v>
      </c>
      <c r="P157" s="16">
        <v>0</v>
      </c>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row>
    <row r="158" spans="1:42" outlineLevel="3" x14ac:dyDescent="0.2">
      <c r="A158" s="23"/>
      <c r="B158" s="24"/>
      <c r="C158" s="51" t="s">
        <v>125</v>
      </c>
      <c r="D158" s="26"/>
      <c r="E158" s="27"/>
      <c r="F158" s="25"/>
      <c r="G158" s="25"/>
      <c r="H158" s="16"/>
      <c r="I158" s="16"/>
      <c r="J158" s="16"/>
      <c r="K158" s="16"/>
      <c r="L158" s="16"/>
      <c r="M158" s="16"/>
      <c r="N158" s="16"/>
      <c r="O158" s="16" t="s">
        <v>120</v>
      </c>
      <c r="P158" s="16">
        <v>0</v>
      </c>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row>
    <row r="159" spans="1:42" outlineLevel="3" x14ac:dyDescent="0.2">
      <c r="A159" s="23"/>
      <c r="B159" s="24"/>
      <c r="C159" s="51" t="s">
        <v>232</v>
      </c>
      <c r="D159" s="26"/>
      <c r="E159" s="27">
        <v>36.299999999999997</v>
      </c>
      <c r="F159" s="25"/>
      <c r="G159" s="25"/>
      <c r="H159" s="16"/>
      <c r="I159" s="16"/>
      <c r="J159" s="16"/>
      <c r="K159" s="16"/>
      <c r="L159" s="16"/>
      <c r="M159" s="16"/>
      <c r="N159" s="16"/>
      <c r="O159" s="16" t="s">
        <v>120</v>
      </c>
      <c r="P159" s="16">
        <v>0</v>
      </c>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row>
    <row r="160" spans="1:42" outlineLevel="3" x14ac:dyDescent="0.2">
      <c r="A160" s="23"/>
      <c r="B160" s="24"/>
      <c r="C160" s="51" t="s">
        <v>233</v>
      </c>
      <c r="D160" s="26"/>
      <c r="E160" s="27">
        <v>-2.42</v>
      </c>
      <c r="F160" s="25"/>
      <c r="G160" s="25"/>
      <c r="H160" s="16"/>
      <c r="I160" s="16"/>
      <c r="J160" s="16"/>
      <c r="K160" s="16"/>
      <c r="L160" s="16"/>
      <c r="M160" s="16"/>
      <c r="N160" s="16"/>
      <c r="O160" s="16" t="s">
        <v>120</v>
      </c>
      <c r="P160" s="16">
        <v>0</v>
      </c>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row>
    <row r="161" spans="1:42" outlineLevel="3" x14ac:dyDescent="0.2">
      <c r="A161" s="23"/>
      <c r="B161" s="24"/>
      <c r="C161" s="51" t="s">
        <v>125</v>
      </c>
      <c r="D161" s="26"/>
      <c r="E161" s="27"/>
      <c r="F161" s="25"/>
      <c r="G161" s="25"/>
      <c r="H161" s="16"/>
      <c r="I161" s="16"/>
      <c r="J161" s="16"/>
      <c r="K161" s="16"/>
      <c r="L161" s="16"/>
      <c r="M161" s="16"/>
      <c r="N161" s="16"/>
      <c r="O161" s="16" t="s">
        <v>120</v>
      </c>
      <c r="P161" s="16">
        <v>0</v>
      </c>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row>
    <row r="162" spans="1:42" outlineLevel="3" x14ac:dyDescent="0.2">
      <c r="A162" s="23"/>
      <c r="B162" s="24"/>
      <c r="C162" s="51" t="s">
        <v>234</v>
      </c>
      <c r="D162" s="26"/>
      <c r="E162" s="27">
        <v>9.1999999999999993</v>
      </c>
      <c r="F162" s="25"/>
      <c r="G162" s="25"/>
      <c r="H162" s="16"/>
      <c r="I162" s="16"/>
      <c r="J162" s="16"/>
      <c r="K162" s="16"/>
      <c r="L162" s="16"/>
      <c r="M162" s="16"/>
      <c r="N162" s="16"/>
      <c r="O162" s="16" t="s">
        <v>120</v>
      </c>
      <c r="P162" s="16">
        <v>0</v>
      </c>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row>
    <row r="163" spans="1:42" outlineLevel="3" x14ac:dyDescent="0.2">
      <c r="A163" s="23"/>
      <c r="B163" s="24"/>
      <c r="C163" s="464" t="s">
        <v>235</v>
      </c>
      <c r="D163" s="26"/>
      <c r="E163" s="27">
        <v>25.6</v>
      </c>
      <c r="F163" s="25"/>
      <c r="G163" s="25"/>
      <c r="H163" s="16"/>
      <c r="I163" s="16"/>
      <c r="J163" s="16"/>
      <c r="K163" s="16"/>
      <c r="L163" s="16"/>
      <c r="M163" s="16"/>
      <c r="N163" s="16"/>
      <c r="O163" s="16" t="s">
        <v>120</v>
      </c>
      <c r="P163" s="16">
        <v>0</v>
      </c>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row>
    <row r="164" spans="1:42" outlineLevel="1" x14ac:dyDescent="0.2">
      <c r="A164" s="37">
        <v>32</v>
      </c>
      <c r="B164" s="38" t="s">
        <v>3448</v>
      </c>
      <c r="C164" s="57" t="s">
        <v>236</v>
      </c>
      <c r="D164" s="39" t="s">
        <v>237</v>
      </c>
      <c r="E164" s="40">
        <v>43.32</v>
      </c>
      <c r="F164" s="41"/>
      <c r="G164" s="42">
        <f>ROUND(E164*F164,2)</f>
        <v>0</v>
      </c>
      <c r="H164" s="16"/>
      <c r="I164" s="16"/>
      <c r="J164" s="16"/>
      <c r="K164" s="16"/>
      <c r="L164" s="16"/>
      <c r="M164" s="16"/>
      <c r="N164" s="16"/>
      <c r="O164" s="16" t="s">
        <v>119</v>
      </c>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row>
    <row r="165" spans="1:42" outlineLevel="2" x14ac:dyDescent="0.2">
      <c r="A165" s="23"/>
      <c r="B165" s="24"/>
      <c r="C165" s="51" t="s">
        <v>214</v>
      </c>
      <c r="D165" s="26"/>
      <c r="E165" s="27"/>
      <c r="F165" s="25"/>
      <c r="G165" s="25"/>
      <c r="H165" s="16"/>
      <c r="I165" s="16"/>
      <c r="J165" s="16"/>
      <c r="K165" s="16"/>
      <c r="L165" s="16"/>
      <c r="M165" s="16"/>
      <c r="N165" s="16"/>
      <c r="O165" s="16" t="s">
        <v>120</v>
      </c>
      <c r="P165" s="16">
        <v>0</v>
      </c>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row>
    <row r="166" spans="1:42" outlineLevel="3" x14ac:dyDescent="0.2">
      <c r="A166" s="23"/>
      <c r="B166" s="24"/>
      <c r="C166" s="51" t="s">
        <v>238</v>
      </c>
      <c r="D166" s="26"/>
      <c r="E166" s="27">
        <v>51.27</v>
      </c>
      <c r="F166" s="25"/>
      <c r="G166" s="25"/>
      <c r="H166" s="16"/>
      <c r="I166" s="16"/>
      <c r="J166" s="16"/>
      <c r="K166" s="16"/>
      <c r="L166" s="16"/>
      <c r="M166" s="16"/>
      <c r="N166" s="16"/>
      <c r="O166" s="16" t="s">
        <v>120</v>
      </c>
      <c r="P166" s="16">
        <v>0</v>
      </c>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row>
    <row r="167" spans="1:42" outlineLevel="3" x14ac:dyDescent="0.2">
      <c r="A167" s="23"/>
      <c r="B167" s="24"/>
      <c r="C167" s="464" t="s">
        <v>239</v>
      </c>
      <c r="D167" s="26"/>
      <c r="E167" s="27">
        <v>-1.95</v>
      </c>
      <c r="F167" s="25"/>
      <c r="G167" s="25"/>
      <c r="H167" s="16"/>
      <c r="I167" s="16"/>
      <c r="J167" s="16"/>
      <c r="K167" s="16"/>
      <c r="L167" s="16"/>
      <c r="M167" s="16"/>
      <c r="N167" s="16"/>
      <c r="O167" s="16" t="s">
        <v>120</v>
      </c>
      <c r="P167" s="16">
        <v>0</v>
      </c>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row>
    <row r="168" spans="1:42" outlineLevel="3" x14ac:dyDescent="0.2">
      <c r="A168" s="23"/>
      <c r="B168" s="24"/>
      <c r="C168" s="464" t="s">
        <v>240</v>
      </c>
      <c r="D168" s="26"/>
      <c r="E168" s="27">
        <v>-6</v>
      </c>
      <c r="F168" s="25"/>
      <c r="G168" s="25"/>
      <c r="H168" s="16"/>
      <c r="I168" s="16"/>
      <c r="J168" s="16"/>
      <c r="K168" s="16"/>
      <c r="L168" s="16"/>
      <c r="M168" s="16"/>
      <c r="N168" s="16"/>
      <c r="O168" s="16" t="s">
        <v>120</v>
      </c>
      <c r="P168" s="16">
        <v>0</v>
      </c>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row>
    <row r="169" spans="1:42" outlineLevel="1" x14ac:dyDescent="0.2">
      <c r="A169" s="37">
        <v>33</v>
      </c>
      <c r="B169" s="38" t="s">
        <v>3447</v>
      </c>
      <c r="C169" s="57" t="s">
        <v>241</v>
      </c>
      <c r="D169" s="39" t="s">
        <v>158</v>
      </c>
      <c r="E169" s="40">
        <v>1.4585600000000001</v>
      </c>
      <c r="F169" s="41"/>
      <c r="G169" s="42">
        <f>ROUND(E169*F169,2)</f>
        <v>0</v>
      </c>
      <c r="H169" s="16"/>
      <c r="I169" s="16"/>
      <c r="J169" s="16"/>
      <c r="K169" s="16"/>
      <c r="L169" s="16"/>
      <c r="M169" s="16"/>
      <c r="N169" s="16"/>
      <c r="O169" s="16" t="s">
        <v>119</v>
      </c>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row>
    <row r="170" spans="1:42" outlineLevel="2" x14ac:dyDescent="0.2">
      <c r="A170" s="23"/>
      <c r="B170" s="24"/>
      <c r="C170" s="51" t="s">
        <v>242</v>
      </c>
      <c r="D170" s="26"/>
      <c r="E170" s="27"/>
      <c r="F170" s="25"/>
      <c r="G170" s="25"/>
      <c r="H170" s="16"/>
      <c r="I170" s="16"/>
      <c r="J170" s="16"/>
      <c r="K170" s="16"/>
      <c r="L170" s="16"/>
      <c r="M170" s="16"/>
      <c r="N170" s="16"/>
      <c r="O170" s="16" t="s">
        <v>120</v>
      </c>
      <c r="P170" s="16">
        <v>0</v>
      </c>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row>
    <row r="171" spans="1:42" outlineLevel="3" x14ac:dyDescent="0.2">
      <c r="A171" s="23"/>
      <c r="B171" s="24"/>
      <c r="C171" s="51" t="s">
        <v>243</v>
      </c>
      <c r="D171" s="26"/>
      <c r="E171" s="27">
        <v>1.4585600000000001</v>
      </c>
      <c r="F171" s="25"/>
      <c r="G171" s="25"/>
      <c r="H171" s="16"/>
      <c r="I171" s="16"/>
      <c r="J171" s="16"/>
      <c r="K171" s="16"/>
      <c r="L171" s="16"/>
      <c r="M171" s="16"/>
      <c r="N171" s="16"/>
      <c r="O171" s="16" t="s">
        <v>120</v>
      </c>
      <c r="P171" s="16">
        <v>0</v>
      </c>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row>
    <row r="172" spans="1:42" outlineLevel="1" x14ac:dyDescent="0.2">
      <c r="A172" s="37">
        <v>34</v>
      </c>
      <c r="B172" s="38" t="s">
        <v>3446</v>
      </c>
      <c r="C172" s="50" t="s">
        <v>244</v>
      </c>
      <c r="D172" s="39" t="s">
        <v>121</v>
      </c>
      <c r="E172" s="40">
        <v>2</v>
      </c>
      <c r="F172" s="41"/>
      <c r="G172" s="42">
        <f>ROUND(E172*F172,2)</f>
        <v>0</v>
      </c>
      <c r="H172" s="16"/>
      <c r="I172" s="16"/>
      <c r="J172" s="16"/>
      <c r="K172" s="16"/>
      <c r="L172" s="16"/>
      <c r="M172" s="16"/>
      <c r="N172" s="16"/>
      <c r="O172" s="16" t="s">
        <v>119</v>
      </c>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row>
    <row r="173" spans="1:42" outlineLevel="2" x14ac:dyDescent="0.2">
      <c r="A173" s="23"/>
      <c r="B173" s="24"/>
      <c r="C173" s="51" t="s">
        <v>245</v>
      </c>
      <c r="D173" s="26"/>
      <c r="E173" s="27"/>
      <c r="F173" s="25"/>
      <c r="G173" s="25"/>
      <c r="H173" s="16"/>
      <c r="I173" s="16"/>
      <c r="J173" s="16"/>
      <c r="K173" s="16"/>
      <c r="L173" s="16"/>
      <c r="M173" s="16"/>
      <c r="N173" s="16"/>
      <c r="O173" s="16" t="s">
        <v>120</v>
      </c>
      <c r="P173" s="16">
        <v>0</v>
      </c>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row>
    <row r="174" spans="1:42" outlineLevel="3" x14ac:dyDescent="0.2">
      <c r="A174" s="23"/>
      <c r="B174" s="24"/>
      <c r="C174" s="51" t="s">
        <v>246</v>
      </c>
      <c r="D174" s="26"/>
      <c r="E174" s="27">
        <v>2</v>
      </c>
      <c r="F174" s="25"/>
      <c r="G174" s="25"/>
      <c r="H174" s="16"/>
      <c r="I174" s="16"/>
      <c r="J174" s="16"/>
      <c r="K174" s="16"/>
      <c r="L174" s="16"/>
      <c r="M174" s="16"/>
      <c r="N174" s="16"/>
      <c r="O174" s="16" t="s">
        <v>120</v>
      </c>
      <c r="P174" s="16">
        <v>0</v>
      </c>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row>
    <row r="175" spans="1:42" outlineLevel="1" x14ac:dyDescent="0.2">
      <c r="A175" s="37">
        <v>35</v>
      </c>
      <c r="B175" s="38" t="s">
        <v>3445</v>
      </c>
      <c r="C175" s="50" t="s">
        <v>247</v>
      </c>
      <c r="D175" s="39" t="s">
        <v>121</v>
      </c>
      <c r="E175" s="40">
        <v>9</v>
      </c>
      <c r="F175" s="41"/>
      <c r="G175" s="42">
        <f>ROUND(E175*F175,2)</f>
        <v>0</v>
      </c>
      <c r="H175" s="16"/>
      <c r="I175" s="16"/>
      <c r="J175" s="16"/>
      <c r="K175" s="16"/>
      <c r="L175" s="16"/>
      <c r="M175" s="16"/>
      <c r="N175" s="16"/>
      <c r="O175" s="16" t="s">
        <v>119</v>
      </c>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row>
    <row r="176" spans="1:42" outlineLevel="2" x14ac:dyDescent="0.2">
      <c r="A176" s="23"/>
      <c r="B176" s="24"/>
      <c r="C176" s="51" t="s">
        <v>245</v>
      </c>
      <c r="D176" s="26"/>
      <c r="E176" s="27"/>
      <c r="F176" s="25"/>
      <c r="G176" s="25"/>
      <c r="H176" s="16"/>
      <c r="I176" s="16"/>
      <c r="J176" s="16"/>
      <c r="K176" s="16"/>
      <c r="L176" s="16"/>
      <c r="M176" s="16"/>
      <c r="N176" s="16"/>
      <c r="O176" s="16" t="s">
        <v>120</v>
      </c>
      <c r="P176" s="16">
        <v>0</v>
      </c>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row>
    <row r="177" spans="1:42" outlineLevel="3" x14ac:dyDescent="0.2">
      <c r="A177" s="23"/>
      <c r="B177" s="24"/>
      <c r="C177" s="51" t="s">
        <v>248</v>
      </c>
      <c r="D177" s="26"/>
      <c r="E177" s="27">
        <v>9</v>
      </c>
      <c r="F177" s="25"/>
      <c r="G177" s="25"/>
      <c r="H177" s="16"/>
      <c r="I177" s="16"/>
      <c r="J177" s="16"/>
      <c r="K177" s="16"/>
      <c r="L177" s="16"/>
      <c r="M177" s="16"/>
      <c r="N177" s="16"/>
      <c r="O177" s="16" t="s">
        <v>120</v>
      </c>
      <c r="P177" s="16">
        <v>0</v>
      </c>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row>
    <row r="178" spans="1:42" outlineLevel="1" x14ac:dyDescent="0.2">
      <c r="A178" s="37">
        <v>36</v>
      </c>
      <c r="B178" s="38" t="s">
        <v>3444</v>
      </c>
      <c r="C178" s="50" t="s">
        <v>249</v>
      </c>
      <c r="D178" s="39" t="s">
        <v>121</v>
      </c>
      <c r="E178" s="40">
        <v>7</v>
      </c>
      <c r="F178" s="41"/>
      <c r="G178" s="42">
        <f>ROUND(E178*F178,2)</f>
        <v>0</v>
      </c>
      <c r="H178" s="16"/>
      <c r="I178" s="16"/>
      <c r="J178" s="16"/>
      <c r="K178" s="16"/>
      <c r="L178" s="16"/>
      <c r="M178" s="16"/>
      <c r="N178" s="16"/>
      <c r="O178" s="16" t="s">
        <v>119</v>
      </c>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row>
    <row r="179" spans="1:42" outlineLevel="2" x14ac:dyDescent="0.2">
      <c r="A179" s="23"/>
      <c r="B179" s="24"/>
      <c r="C179" s="51" t="s">
        <v>245</v>
      </c>
      <c r="D179" s="26"/>
      <c r="E179" s="27"/>
      <c r="F179" s="25"/>
      <c r="G179" s="25"/>
      <c r="H179" s="16"/>
      <c r="I179" s="16"/>
      <c r="J179" s="16"/>
      <c r="K179" s="16"/>
      <c r="L179" s="16"/>
      <c r="M179" s="16"/>
      <c r="N179" s="16"/>
      <c r="O179" s="16" t="s">
        <v>120</v>
      </c>
      <c r="P179" s="16">
        <v>0</v>
      </c>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row>
    <row r="180" spans="1:42" outlineLevel="3" x14ac:dyDescent="0.2">
      <c r="A180" s="23"/>
      <c r="B180" s="24"/>
      <c r="C180" s="51" t="s">
        <v>250</v>
      </c>
      <c r="D180" s="26"/>
      <c r="E180" s="27">
        <v>7</v>
      </c>
      <c r="F180" s="25"/>
      <c r="G180" s="25"/>
      <c r="H180" s="16"/>
      <c r="I180" s="16"/>
      <c r="J180" s="16"/>
      <c r="K180" s="16"/>
      <c r="L180" s="16"/>
      <c r="M180" s="16"/>
      <c r="N180" s="16"/>
      <c r="O180" s="16" t="s">
        <v>120</v>
      </c>
      <c r="P180" s="16">
        <v>0</v>
      </c>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row>
    <row r="181" spans="1:42" outlineLevel="1" x14ac:dyDescent="0.2">
      <c r="A181" s="37">
        <v>37</v>
      </c>
      <c r="B181" s="38" t="s">
        <v>3443</v>
      </c>
      <c r="C181" s="50" t="s">
        <v>251</v>
      </c>
      <c r="D181" s="39" t="s">
        <v>121</v>
      </c>
      <c r="E181" s="40">
        <v>1</v>
      </c>
      <c r="F181" s="41"/>
      <c r="G181" s="42">
        <f>ROUND(E181*F181,2)</f>
        <v>0</v>
      </c>
      <c r="H181" s="16"/>
      <c r="I181" s="16"/>
      <c r="J181" s="16"/>
      <c r="K181" s="16"/>
      <c r="L181" s="16"/>
      <c r="M181" s="16"/>
      <c r="N181" s="16"/>
      <c r="O181" s="16" t="s">
        <v>119</v>
      </c>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row>
    <row r="182" spans="1:42" outlineLevel="2" x14ac:dyDescent="0.2">
      <c r="A182" s="23"/>
      <c r="B182" s="24"/>
      <c r="C182" s="51" t="s">
        <v>245</v>
      </c>
      <c r="D182" s="26"/>
      <c r="E182" s="27"/>
      <c r="F182" s="25"/>
      <c r="G182" s="25"/>
      <c r="H182" s="16"/>
      <c r="I182" s="16"/>
      <c r="J182" s="16"/>
      <c r="K182" s="16"/>
      <c r="L182" s="16"/>
      <c r="M182" s="16"/>
      <c r="N182" s="16"/>
      <c r="O182" s="16" t="s">
        <v>120</v>
      </c>
      <c r="P182" s="16">
        <v>0</v>
      </c>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row>
    <row r="183" spans="1:42" outlineLevel="3" x14ac:dyDescent="0.2">
      <c r="A183" s="23"/>
      <c r="B183" s="24"/>
      <c r="C183" s="51" t="s">
        <v>252</v>
      </c>
      <c r="D183" s="26"/>
      <c r="E183" s="27">
        <v>1</v>
      </c>
      <c r="F183" s="25"/>
      <c r="G183" s="25"/>
      <c r="H183" s="16"/>
      <c r="I183" s="16"/>
      <c r="J183" s="16"/>
      <c r="K183" s="16"/>
      <c r="L183" s="16"/>
      <c r="M183" s="16"/>
      <c r="N183" s="16"/>
      <c r="O183" s="16" t="s">
        <v>120</v>
      </c>
      <c r="P183" s="16">
        <v>0</v>
      </c>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row>
    <row r="184" spans="1:42" outlineLevel="1" x14ac:dyDescent="0.2">
      <c r="A184" s="37">
        <v>38</v>
      </c>
      <c r="B184" s="38" t="s">
        <v>3442</v>
      </c>
      <c r="C184" s="50" t="s">
        <v>253</v>
      </c>
      <c r="D184" s="39" t="s">
        <v>121</v>
      </c>
      <c r="E184" s="40">
        <v>1</v>
      </c>
      <c r="F184" s="41"/>
      <c r="G184" s="42">
        <f>ROUND(E184*F184,2)</f>
        <v>0</v>
      </c>
      <c r="H184" s="16"/>
      <c r="I184" s="16"/>
      <c r="J184" s="16"/>
      <c r="K184" s="16"/>
      <c r="L184" s="16"/>
      <c r="M184" s="16"/>
      <c r="N184" s="16"/>
      <c r="O184" s="16" t="s">
        <v>119</v>
      </c>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row>
    <row r="185" spans="1:42" outlineLevel="2" x14ac:dyDescent="0.2">
      <c r="A185" s="23"/>
      <c r="B185" s="24"/>
      <c r="C185" s="51" t="s">
        <v>245</v>
      </c>
      <c r="D185" s="26"/>
      <c r="E185" s="27"/>
      <c r="F185" s="25"/>
      <c r="G185" s="25"/>
      <c r="H185" s="16"/>
      <c r="I185" s="16"/>
      <c r="J185" s="16"/>
      <c r="K185" s="16"/>
      <c r="L185" s="16"/>
      <c r="M185" s="16"/>
      <c r="N185" s="16"/>
      <c r="O185" s="16" t="s">
        <v>120</v>
      </c>
      <c r="P185" s="16">
        <v>0</v>
      </c>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row>
    <row r="186" spans="1:42" outlineLevel="3" x14ac:dyDescent="0.2">
      <c r="A186" s="23"/>
      <c r="B186" s="24"/>
      <c r="C186" s="51" t="s">
        <v>254</v>
      </c>
      <c r="D186" s="26"/>
      <c r="E186" s="27">
        <v>1</v>
      </c>
      <c r="F186" s="25"/>
      <c r="G186" s="25"/>
      <c r="H186" s="16"/>
      <c r="I186" s="16"/>
      <c r="J186" s="16"/>
      <c r="K186" s="16"/>
      <c r="L186" s="16"/>
      <c r="M186" s="16"/>
      <c r="N186" s="16"/>
      <c r="O186" s="16" t="s">
        <v>120</v>
      </c>
      <c r="P186" s="16">
        <v>0</v>
      </c>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row>
    <row r="187" spans="1:42" outlineLevel="1" x14ac:dyDescent="0.2">
      <c r="A187" s="37">
        <v>39</v>
      </c>
      <c r="B187" s="38" t="s">
        <v>3441</v>
      </c>
      <c r="C187" s="50" t="s">
        <v>3507</v>
      </c>
      <c r="D187" s="39" t="s">
        <v>121</v>
      </c>
      <c r="E187" s="40">
        <v>3</v>
      </c>
      <c r="F187" s="41"/>
      <c r="G187" s="42">
        <f>ROUND(E187*F187,2)</f>
        <v>0</v>
      </c>
      <c r="H187" s="16"/>
      <c r="I187" s="16"/>
      <c r="J187" s="16"/>
      <c r="K187" s="16"/>
      <c r="L187" s="16"/>
      <c r="M187" s="16"/>
      <c r="N187" s="16"/>
      <c r="O187" s="16" t="s">
        <v>119</v>
      </c>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row>
    <row r="188" spans="1:42" outlineLevel="2" x14ac:dyDescent="0.2">
      <c r="A188" s="23"/>
      <c r="B188" s="24"/>
      <c r="C188" s="51" t="s">
        <v>219</v>
      </c>
      <c r="D188" s="26"/>
      <c r="E188" s="27"/>
      <c r="F188" s="25"/>
      <c r="G188" s="25"/>
      <c r="H188" s="16"/>
      <c r="I188" s="16"/>
      <c r="J188" s="16"/>
      <c r="K188" s="16"/>
      <c r="L188" s="16"/>
      <c r="M188" s="16"/>
      <c r="N188" s="16"/>
      <c r="O188" s="16" t="s">
        <v>120</v>
      </c>
      <c r="P188" s="16">
        <v>0</v>
      </c>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row>
    <row r="189" spans="1:42" outlineLevel="3" x14ac:dyDescent="0.2">
      <c r="A189" s="23"/>
      <c r="B189" s="24"/>
      <c r="C189" s="51" t="s">
        <v>255</v>
      </c>
      <c r="D189" s="26"/>
      <c r="E189" s="27">
        <v>3</v>
      </c>
      <c r="F189" s="25"/>
      <c r="G189" s="25"/>
      <c r="H189" s="16"/>
      <c r="I189" s="16"/>
      <c r="J189" s="16"/>
      <c r="K189" s="16"/>
      <c r="L189" s="16"/>
      <c r="M189" s="16"/>
      <c r="N189" s="16"/>
      <c r="O189" s="16" t="s">
        <v>120</v>
      </c>
      <c r="P189" s="16">
        <v>0</v>
      </c>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row>
    <row r="190" spans="1:42" outlineLevel="1" x14ac:dyDescent="0.2">
      <c r="A190" s="37">
        <v>40</v>
      </c>
      <c r="B190" s="38" t="s">
        <v>3440</v>
      </c>
      <c r="C190" s="50" t="s">
        <v>3508</v>
      </c>
      <c r="D190" s="39" t="s">
        <v>121</v>
      </c>
      <c r="E190" s="40">
        <v>15</v>
      </c>
      <c r="F190" s="41"/>
      <c r="G190" s="42">
        <f>ROUND(E190*F190,2)</f>
        <v>0</v>
      </c>
      <c r="H190" s="16"/>
      <c r="I190" s="16"/>
      <c r="J190" s="16"/>
      <c r="K190" s="16"/>
      <c r="L190" s="16"/>
      <c r="M190" s="16"/>
      <c r="N190" s="16"/>
      <c r="O190" s="16" t="s">
        <v>119</v>
      </c>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row>
    <row r="191" spans="1:42" outlineLevel="2" x14ac:dyDescent="0.2">
      <c r="A191" s="23"/>
      <c r="B191" s="24"/>
      <c r="C191" s="51" t="s">
        <v>209</v>
      </c>
      <c r="D191" s="26"/>
      <c r="E191" s="27"/>
      <c r="F191" s="25"/>
      <c r="G191" s="25"/>
      <c r="H191" s="16"/>
      <c r="I191" s="16"/>
      <c r="J191" s="16"/>
      <c r="K191" s="16"/>
      <c r="L191" s="16"/>
      <c r="M191" s="16"/>
      <c r="N191" s="16"/>
      <c r="O191" s="16" t="s">
        <v>120</v>
      </c>
      <c r="P191" s="16">
        <v>0</v>
      </c>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row>
    <row r="192" spans="1:42" outlineLevel="3" x14ac:dyDescent="0.2">
      <c r="A192" s="23"/>
      <c r="B192" s="24"/>
      <c r="C192" s="464" t="s">
        <v>256</v>
      </c>
      <c r="D192" s="26"/>
      <c r="E192" s="27">
        <v>3</v>
      </c>
      <c r="F192" s="25"/>
      <c r="G192" s="25"/>
      <c r="H192" s="16"/>
      <c r="I192" s="16"/>
      <c r="J192" s="16"/>
      <c r="K192" s="16"/>
      <c r="L192" s="16"/>
      <c r="M192" s="16"/>
      <c r="N192" s="16"/>
      <c r="O192" s="16" t="s">
        <v>120</v>
      </c>
      <c r="P192" s="16">
        <v>0</v>
      </c>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row>
    <row r="193" spans="1:42" outlineLevel="3" x14ac:dyDescent="0.2">
      <c r="A193" s="23"/>
      <c r="B193" s="24"/>
      <c r="C193" s="464" t="s">
        <v>257</v>
      </c>
      <c r="D193" s="26"/>
      <c r="E193" s="27">
        <v>3</v>
      </c>
      <c r="F193" s="25"/>
      <c r="G193" s="25"/>
      <c r="H193" s="16"/>
      <c r="I193" s="16"/>
      <c r="J193" s="16"/>
      <c r="K193" s="16"/>
      <c r="L193" s="16"/>
      <c r="M193" s="16"/>
      <c r="N193" s="16"/>
      <c r="O193" s="16" t="s">
        <v>120</v>
      </c>
      <c r="P193" s="16">
        <v>0</v>
      </c>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row>
    <row r="194" spans="1:42" outlineLevel="3" x14ac:dyDescent="0.2">
      <c r="A194" s="23"/>
      <c r="B194" s="24"/>
      <c r="C194" s="51" t="s">
        <v>125</v>
      </c>
      <c r="D194" s="26"/>
      <c r="E194" s="27"/>
      <c r="F194" s="25"/>
      <c r="G194" s="25"/>
      <c r="H194" s="16"/>
      <c r="I194" s="16"/>
      <c r="J194" s="16"/>
      <c r="K194" s="16"/>
      <c r="L194" s="16"/>
      <c r="M194" s="16"/>
      <c r="N194" s="16"/>
      <c r="O194" s="16" t="s">
        <v>120</v>
      </c>
      <c r="P194" s="16">
        <v>0</v>
      </c>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row>
    <row r="195" spans="1:42" outlineLevel="3" x14ac:dyDescent="0.2">
      <c r="A195" s="23"/>
      <c r="B195" s="24"/>
      <c r="C195" s="51" t="s">
        <v>245</v>
      </c>
      <c r="D195" s="26"/>
      <c r="E195" s="27"/>
      <c r="F195" s="25"/>
      <c r="G195" s="25"/>
      <c r="H195" s="16"/>
      <c r="I195" s="16"/>
      <c r="J195" s="16"/>
      <c r="K195" s="16"/>
      <c r="L195" s="16"/>
      <c r="M195" s="16"/>
      <c r="N195" s="16"/>
      <c r="O195" s="16" t="s">
        <v>120</v>
      </c>
      <c r="P195" s="16">
        <v>0</v>
      </c>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row>
    <row r="196" spans="1:42" outlineLevel="3" x14ac:dyDescent="0.2">
      <c r="A196" s="23"/>
      <c r="B196" s="24"/>
      <c r="C196" s="51" t="s">
        <v>258</v>
      </c>
      <c r="D196" s="26"/>
      <c r="E196" s="27">
        <v>9</v>
      </c>
      <c r="F196" s="25"/>
      <c r="G196" s="25"/>
      <c r="H196" s="16"/>
      <c r="I196" s="16"/>
      <c r="J196" s="16"/>
      <c r="K196" s="16"/>
      <c r="L196" s="16"/>
      <c r="M196" s="16"/>
      <c r="N196" s="16"/>
      <c r="O196" s="16" t="s">
        <v>120</v>
      </c>
      <c r="P196" s="16">
        <v>0</v>
      </c>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row>
    <row r="197" spans="1:42" outlineLevel="1" x14ac:dyDescent="0.2">
      <c r="A197" s="37">
        <v>41</v>
      </c>
      <c r="B197" s="38" t="s">
        <v>3439</v>
      </c>
      <c r="C197" s="50" t="s">
        <v>3509</v>
      </c>
      <c r="D197" s="39" t="s">
        <v>121</v>
      </c>
      <c r="E197" s="40">
        <v>5</v>
      </c>
      <c r="F197" s="41"/>
      <c r="G197" s="42">
        <f>ROUND(E197*F197,2)</f>
        <v>0</v>
      </c>
      <c r="H197" s="16"/>
      <c r="I197" s="16"/>
      <c r="J197" s="16"/>
      <c r="K197" s="16"/>
      <c r="L197" s="16"/>
      <c r="M197" s="16"/>
      <c r="N197" s="16"/>
      <c r="O197" s="16" t="s">
        <v>119</v>
      </c>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row>
    <row r="198" spans="1:42" outlineLevel="2" x14ac:dyDescent="0.2">
      <c r="A198" s="23"/>
      <c r="B198" s="24"/>
      <c r="C198" s="51" t="s">
        <v>259</v>
      </c>
      <c r="D198" s="26"/>
      <c r="E198" s="27"/>
      <c r="F198" s="25"/>
      <c r="G198" s="25"/>
      <c r="H198" s="16"/>
      <c r="I198" s="16"/>
      <c r="J198" s="16"/>
      <c r="K198" s="16"/>
      <c r="L198" s="16"/>
      <c r="M198" s="16"/>
      <c r="N198" s="16"/>
      <c r="O198" s="16" t="s">
        <v>120</v>
      </c>
      <c r="P198" s="16">
        <v>0</v>
      </c>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row>
    <row r="199" spans="1:42" outlineLevel="3" x14ac:dyDescent="0.2">
      <c r="A199" s="23"/>
      <c r="B199" s="24"/>
      <c r="C199" s="464" t="s">
        <v>260</v>
      </c>
      <c r="D199" s="26"/>
      <c r="E199" s="27">
        <v>4</v>
      </c>
      <c r="F199" s="25"/>
      <c r="G199" s="25"/>
      <c r="H199" s="16"/>
      <c r="I199" s="16"/>
      <c r="J199" s="16"/>
      <c r="K199" s="16"/>
      <c r="L199" s="16"/>
      <c r="M199" s="16"/>
      <c r="N199" s="16"/>
      <c r="O199" s="16" t="s">
        <v>120</v>
      </c>
      <c r="P199" s="16">
        <v>0</v>
      </c>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row>
    <row r="200" spans="1:42" outlineLevel="3" x14ac:dyDescent="0.2">
      <c r="A200" s="23"/>
      <c r="B200" s="24"/>
      <c r="C200" s="51" t="s">
        <v>219</v>
      </c>
      <c r="D200" s="26"/>
      <c r="E200" s="27"/>
      <c r="F200" s="25"/>
      <c r="G200" s="25"/>
      <c r="H200" s="16"/>
      <c r="I200" s="16"/>
      <c r="J200" s="16"/>
      <c r="K200" s="16"/>
      <c r="L200" s="16"/>
      <c r="M200" s="16"/>
      <c r="N200" s="16"/>
      <c r="O200" s="16" t="s">
        <v>120</v>
      </c>
      <c r="P200" s="16">
        <v>0</v>
      </c>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row>
    <row r="201" spans="1:42" outlineLevel="3" x14ac:dyDescent="0.2">
      <c r="A201" s="23"/>
      <c r="B201" s="24"/>
      <c r="C201" s="464" t="s">
        <v>261</v>
      </c>
      <c r="D201" s="26"/>
      <c r="E201" s="27">
        <v>1</v>
      </c>
      <c r="F201" s="25"/>
      <c r="G201" s="25"/>
      <c r="H201" s="16"/>
      <c r="I201" s="16"/>
      <c r="J201" s="16"/>
      <c r="K201" s="16"/>
      <c r="L201" s="16"/>
      <c r="M201" s="16"/>
      <c r="N201" s="16"/>
      <c r="O201" s="16" t="s">
        <v>120</v>
      </c>
      <c r="P201" s="16">
        <v>0</v>
      </c>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row>
    <row r="202" spans="1:42" outlineLevel="1" x14ac:dyDescent="0.2">
      <c r="A202" s="37">
        <v>42</v>
      </c>
      <c r="B202" s="38" t="s">
        <v>3438</v>
      </c>
      <c r="C202" s="50" t="s">
        <v>3510</v>
      </c>
      <c r="D202" s="39" t="s">
        <v>121</v>
      </c>
      <c r="E202" s="40">
        <v>2</v>
      </c>
      <c r="F202" s="41"/>
      <c r="G202" s="42">
        <f>ROUND(E202*F202,2)</f>
        <v>0</v>
      </c>
      <c r="H202" s="16"/>
      <c r="I202" s="16"/>
      <c r="J202" s="16"/>
      <c r="K202" s="16"/>
      <c r="L202" s="16"/>
      <c r="M202" s="16"/>
      <c r="N202" s="16"/>
      <c r="O202" s="16" t="s">
        <v>119</v>
      </c>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row>
    <row r="203" spans="1:42" outlineLevel="2" x14ac:dyDescent="0.2">
      <c r="A203" s="23"/>
      <c r="B203" s="24"/>
      <c r="C203" s="51" t="s">
        <v>209</v>
      </c>
      <c r="D203" s="26"/>
      <c r="E203" s="27"/>
      <c r="F203" s="25"/>
      <c r="G203" s="25"/>
      <c r="H203" s="16"/>
      <c r="I203" s="16"/>
      <c r="J203" s="16"/>
      <c r="K203" s="16"/>
      <c r="L203" s="16"/>
      <c r="M203" s="16"/>
      <c r="N203" s="16"/>
      <c r="O203" s="16" t="s">
        <v>120</v>
      </c>
      <c r="P203" s="16">
        <v>0</v>
      </c>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row>
    <row r="204" spans="1:42" outlineLevel="3" x14ac:dyDescent="0.2">
      <c r="A204" s="23"/>
      <c r="B204" s="24"/>
      <c r="C204" s="51" t="s">
        <v>262</v>
      </c>
      <c r="D204" s="26"/>
      <c r="E204" s="27">
        <v>2</v>
      </c>
      <c r="F204" s="25"/>
      <c r="G204" s="25"/>
      <c r="H204" s="16"/>
      <c r="I204" s="16"/>
      <c r="J204" s="16"/>
      <c r="K204" s="16"/>
      <c r="L204" s="16"/>
      <c r="M204" s="16"/>
      <c r="N204" s="16"/>
      <c r="O204" s="16" t="s">
        <v>120</v>
      </c>
      <c r="P204" s="16">
        <v>0</v>
      </c>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row>
    <row r="205" spans="1:42" outlineLevel="1" x14ac:dyDescent="0.2">
      <c r="A205" s="37">
        <v>43</v>
      </c>
      <c r="B205" s="38" t="s">
        <v>3437</v>
      </c>
      <c r="C205" s="50" t="s">
        <v>3511</v>
      </c>
      <c r="D205" s="39" t="s">
        <v>121</v>
      </c>
      <c r="E205" s="40">
        <v>6</v>
      </c>
      <c r="F205" s="41"/>
      <c r="G205" s="42">
        <f>ROUND(E205*F205,2)</f>
        <v>0</v>
      </c>
      <c r="H205" s="16"/>
      <c r="I205" s="16"/>
      <c r="J205" s="16"/>
      <c r="K205" s="16"/>
      <c r="L205" s="16"/>
      <c r="M205" s="16"/>
      <c r="N205" s="16"/>
      <c r="O205" s="16" t="s">
        <v>119</v>
      </c>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row>
    <row r="206" spans="1:42" outlineLevel="2" x14ac:dyDescent="0.2">
      <c r="A206" s="23"/>
      <c r="B206" s="24"/>
      <c r="C206" s="51" t="s">
        <v>214</v>
      </c>
      <c r="D206" s="26"/>
      <c r="E206" s="27"/>
      <c r="F206" s="25"/>
      <c r="G206" s="25"/>
      <c r="H206" s="16"/>
      <c r="I206" s="16"/>
      <c r="J206" s="16"/>
      <c r="K206" s="16"/>
      <c r="L206" s="16"/>
      <c r="M206" s="16"/>
      <c r="N206" s="16"/>
      <c r="O206" s="16" t="s">
        <v>120</v>
      </c>
      <c r="P206" s="16">
        <v>0</v>
      </c>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row>
    <row r="207" spans="1:42" outlineLevel="3" x14ac:dyDescent="0.2">
      <c r="A207" s="23"/>
      <c r="B207" s="24"/>
      <c r="C207" s="464" t="s">
        <v>263</v>
      </c>
      <c r="D207" s="26"/>
      <c r="E207" s="27">
        <v>1</v>
      </c>
      <c r="F207" s="25"/>
      <c r="G207" s="25"/>
      <c r="H207" s="16"/>
      <c r="I207" s="16"/>
      <c r="J207" s="16"/>
      <c r="K207" s="16"/>
      <c r="L207" s="16"/>
      <c r="M207" s="16"/>
      <c r="N207" s="16"/>
      <c r="O207" s="16" t="s">
        <v>120</v>
      </c>
      <c r="P207" s="16">
        <v>0</v>
      </c>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row>
    <row r="208" spans="1:42" outlineLevel="3" x14ac:dyDescent="0.2">
      <c r="A208" s="23"/>
      <c r="B208" s="24"/>
      <c r="C208" s="51" t="s">
        <v>264</v>
      </c>
      <c r="D208" s="26"/>
      <c r="E208" s="27">
        <v>1</v>
      </c>
      <c r="F208" s="25"/>
      <c r="G208" s="25"/>
      <c r="H208" s="16"/>
      <c r="I208" s="16"/>
      <c r="J208" s="16"/>
      <c r="K208" s="16"/>
      <c r="L208" s="16"/>
      <c r="M208" s="16"/>
      <c r="N208" s="16"/>
      <c r="O208" s="16" t="s">
        <v>120</v>
      </c>
      <c r="P208" s="16">
        <v>0</v>
      </c>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row>
    <row r="209" spans="1:42" outlineLevel="3" x14ac:dyDescent="0.2">
      <c r="A209" s="23"/>
      <c r="B209" s="24"/>
      <c r="C209" s="51" t="s">
        <v>219</v>
      </c>
      <c r="D209" s="26"/>
      <c r="E209" s="27"/>
      <c r="F209" s="25"/>
      <c r="G209" s="25"/>
      <c r="H209" s="16"/>
      <c r="I209" s="16"/>
      <c r="J209" s="16"/>
      <c r="K209" s="16"/>
      <c r="L209" s="16"/>
      <c r="M209" s="16"/>
      <c r="N209" s="16"/>
      <c r="O209" s="16" t="s">
        <v>120</v>
      </c>
      <c r="P209" s="16">
        <v>0</v>
      </c>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row>
    <row r="210" spans="1:42" outlineLevel="3" x14ac:dyDescent="0.2">
      <c r="A210" s="23"/>
      <c r="B210" s="24"/>
      <c r="C210" s="464" t="s">
        <v>265</v>
      </c>
      <c r="D210" s="26"/>
      <c r="E210" s="27">
        <v>1</v>
      </c>
      <c r="F210" s="25"/>
      <c r="G210" s="25"/>
      <c r="H210" s="16"/>
      <c r="I210" s="16"/>
      <c r="J210" s="16"/>
      <c r="K210" s="16"/>
      <c r="L210" s="16"/>
      <c r="M210" s="16"/>
      <c r="N210" s="16"/>
      <c r="O210" s="16" t="s">
        <v>120</v>
      </c>
      <c r="P210" s="16">
        <v>0</v>
      </c>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row>
    <row r="211" spans="1:42" outlineLevel="3" x14ac:dyDescent="0.2">
      <c r="A211" s="23"/>
      <c r="B211" s="24"/>
      <c r="C211" s="464" t="s">
        <v>266</v>
      </c>
      <c r="D211" s="26"/>
      <c r="E211" s="27">
        <v>1</v>
      </c>
      <c r="F211" s="25"/>
      <c r="G211" s="25"/>
      <c r="H211" s="16"/>
      <c r="I211" s="16"/>
      <c r="J211" s="16"/>
      <c r="K211" s="16"/>
      <c r="L211" s="16"/>
      <c r="M211" s="16"/>
      <c r="N211" s="16"/>
      <c r="O211" s="16" t="s">
        <v>120</v>
      </c>
      <c r="P211" s="16">
        <v>0</v>
      </c>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row>
    <row r="212" spans="1:42" outlineLevel="3" x14ac:dyDescent="0.2">
      <c r="A212" s="23"/>
      <c r="B212" s="24"/>
      <c r="C212" s="51" t="s">
        <v>267</v>
      </c>
      <c r="D212" s="26"/>
      <c r="E212" s="27">
        <v>2</v>
      </c>
      <c r="F212" s="25"/>
      <c r="G212" s="25"/>
      <c r="H212" s="16"/>
      <c r="I212" s="16"/>
      <c r="J212" s="16"/>
      <c r="K212" s="16"/>
      <c r="L212" s="16"/>
      <c r="M212" s="16"/>
      <c r="N212" s="16"/>
      <c r="O212" s="16" t="s">
        <v>120</v>
      </c>
      <c r="P212" s="16">
        <v>0</v>
      </c>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row>
    <row r="213" spans="1:42" outlineLevel="1" x14ac:dyDescent="0.2">
      <c r="A213" s="37">
        <v>44</v>
      </c>
      <c r="B213" s="38" t="s">
        <v>3436</v>
      </c>
      <c r="C213" s="50" t="s">
        <v>3512</v>
      </c>
      <c r="D213" s="39" t="s">
        <v>121</v>
      </c>
      <c r="E213" s="40">
        <v>1</v>
      </c>
      <c r="F213" s="41"/>
      <c r="G213" s="42">
        <f>ROUND(E213*F213,2)</f>
        <v>0</v>
      </c>
      <c r="H213" s="16"/>
      <c r="I213" s="16"/>
      <c r="J213" s="16"/>
      <c r="K213" s="16"/>
      <c r="L213" s="16"/>
      <c r="M213" s="16"/>
      <c r="N213" s="16"/>
      <c r="O213" s="16" t="s">
        <v>119</v>
      </c>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row>
    <row r="214" spans="1:42" outlineLevel="2" x14ac:dyDescent="0.2">
      <c r="A214" s="23"/>
      <c r="B214" s="24"/>
      <c r="C214" s="464" t="s">
        <v>268</v>
      </c>
      <c r="D214" s="26"/>
      <c r="E214" s="27">
        <v>1</v>
      </c>
      <c r="F214" s="25"/>
      <c r="G214" s="25"/>
      <c r="H214" s="16"/>
      <c r="I214" s="16"/>
      <c r="J214" s="16"/>
      <c r="K214" s="16"/>
      <c r="L214" s="16"/>
      <c r="M214" s="16"/>
      <c r="N214" s="16"/>
      <c r="O214" s="16" t="s">
        <v>120</v>
      </c>
      <c r="P214" s="16">
        <v>0</v>
      </c>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row>
    <row r="215" spans="1:42" outlineLevel="1" x14ac:dyDescent="0.2">
      <c r="A215" s="37">
        <v>45</v>
      </c>
      <c r="B215" s="38" t="s">
        <v>3435</v>
      </c>
      <c r="C215" s="57" t="s">
        <v>269</v>
      </c>
      <c r="D215" s="39" t="s">
        <v>121</v>
      </c>
      <c r="E215" s="40">
        <v>2</v>
      </c>
      <c r="F215" s="41"/>
      <c r="G215" s="42">
        <f>ROUND(E215*F215,2)</f>
        <v>0</v>
      </c>
      <c r="H215" s="16"/>
      <c r="I215" s="16"/>
      <c r="J215" s="16"/>
      <c r="K215" s="16"/>
      <c r="L215" s="16"/>
      <c r="M215" s="16"/>
      <c r="N215" s="16"/>
      <c r="O215" s="16" t="s">
        <v>119</v>
      </c>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row>
    <row r="216" spans="1:42" outlineLevel="2" x14ac:dyDescent="0.2">
      <c r="A216" s="23"/>
      <c r="B216" s="24"/>
      <c r="C216" s="51" t="s">
        <v>219</v>
      </c>
      <c r="D216" s="26"/>
      <c r="E216" s="27"/>
      <c r="F216" s="25"/>
      <c r="G216" s="25"/>
      <c r="H216" s="16"/>
      <c r="I216" s="16"/>
      <c r="J216" s="16"/>
      <c r="K216" s="16"/>
      <c r="L216" s="16"/>
      <c r="M216" s="16"/>
      <c r="N216" s="16"/>
      <c r="O216" s="16" t="s">
        <v>120</v>
      </c>
      <c r="P216" s="16">
        <v>0</v>
      </c>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row>
    <row r="217" spans="1:42" outlineLevel="3" x14ac:dyDescent="0.2">
      <c r="A217" s="23"/>
      <c r="B217" s="24"/>
      <c r="C217" s="51" t="s">
        <v>270</v>
      </c>
      <c r="D217" s="26"/>
      <c r="E217" s="27">
        <v>1</v>
      </c>
      <c r="F217" s="25"/>
      <c r="G217" s="25"/>
      <c r="H217" s="16"/>
      <c r="I217" s="16"/>
      <c r="J217" s="16"/>
      <c r="K217" s="16"/>
      <c r="L217" s="16"/>
      <c r="M217" s="16"/>
      <c r="N217" s="16"/>
      <c r="O217" s="16" t="s">
        <v>120</v>
      </c>
      <c r="P217" s="16">
        <v>0</v>
      </c>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row>
    <row r="218" spans="1:42" outlineLevel="3" x14ac:dyDescent="0.2">
      <c r="A218" s="23"/>
      <c r="B218" s="24"/>
      <c r="C218" s="464" t="s">
        <v>261</v>
      </c>
      <c r="D218" s="26"/>
      <c r="E218" s="27">
        <v>1</v>
      </c>
      <c r="F218" s="25"/>
      <c r="G218" s="25"/>
      <c r="H218" s="16"/>
      <c r="I218" s="16"/>
      <c r="J218" s="16"/>
      <c r="K218" s="16"/>
      <c r="L218" s="16"/>
      <c r="M218" s="16"/>
      <c r="N218" s="16"/>
      <c r="O218" s="16" t="s">
        <v>120</v>
      </c>
      <c r="P218" s="16">
        <v>0</v>
      </c>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row>
    <row r="219" spans="1:42" outlineLevel="1" x14ac:dyDescent="0.2">
      <c r="A219" s="37">
        <v>46</v>
      </c>
      <c r="B219" s="38" t="s">
        <v>3434</v>
      </c>
      <c r="C219" s="57" t="s">
        <v>271</v>
      </c>
      <c r="D219" s="39" t="s">
        <v>121</v>
      </c>
      <c r="E219" s="40">
        <v>1</v>
      </c>
      <c r="F219" s="41"/>
      <c r="G219" s="42">
        <f>ROUND(E219*F219,2)</f>
        <v>0</v>
      </c>
      <c r="H219" s="16"/>
      <c r="I219" s="16"/>
      <c r="J219" s="16"/>
      <c r="K219" s="16"/>
      <c r="L219" s="16"/>
      <c r="M219" s="16"/>
      <c r="N219" s="16"/>
      <c r="O219" s="16" t="s">
        <v>119</v>
      </c>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row>
    <row r="220" spans="1:42" outlineLevel="2" x14ac:dyDescent="0.2">
      <c r="A220" s="23"/>
      <c r="B220" s="24"/>
      <c r="C220" s="51" t="s">
        <v>214</v>
      </c>
      <c r="D220" s="26"/>
      <c r="E220" s="27"/>
      <c r="F220" s="25"/>
      <c r="G220" s="25"/>
      <c r="H220" s="16"/>
      <c r="I220" s="16"/>
      <c r="J220" s="16"/>
      <c r="K220" s="16"/>
      <c r="L220" s="16"/>
      <c r="M220" s="16"/>
      <c r="N220" s="16"/>
      <c r="O220" s="16" t="s">
        <v>120</v>
      </c>
      <c r="P220" s="16">
        <v>0</v>
      </c>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row>
    <row r="221" spans="1:42" outlineLevel="3" x14ac:dyDescent="0.2">
      <c r="A221" s="23"/>
      <c r="B221" s="24"/>
      <c r="C221" s="464" t="s">
        <v>263</v>
      </c>
      <c r="D221" s="26"/>
      <c r="E221" s="27">
        <v>1</v>
      </c>
      <c r="F221" s="25"/>
      <c r="G221" s="25"/>
      <c r="H221" s="16"/>
      <c r="I221" s="16"/>
      <c r="J221" s="16"/>
      <c r="K221" s="16"/>
      <c r="L221" s="16"/>
      <c r="M221" s="16"/>
      <c r="N221" s="16"/>
      <c r="O221" s="16" t="s">
        <v>120</v>
      </c>
      <c r="P221" s="16">
        <v>0</v>
      </c>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row>
    <row r="222" spans="1:42" outlineLevel="1" x14ac:dyDescent="0.2">
      <c r="A222" s="37">
        <v>47</v>
      </c>
      <c r="B222" s="38" t="s">
        <v>3433</v>
      </c>
      <c r="C222" s="50" t="s">
        <v>272</v>
      </c>
      <c r="D222" s="39" t="s">
        <v>121</v>
      </c>
      <c r="E222" s="40">
        <v>6</v>
      </c>
      <c r="F222" s="41"/>
      <c r="G222" s="42">
        <f>ROUND(E222*F222,2)</f>
        <v>0</v>
      </c>
      <c r="H222" s="16"/>
      <c r="I222" s="16"/>
      <c r="J222" s="16"/>
      <c r="K222" s="16"/>
      <c r="L222" s="16"/>
      <c r="M222" s="16"/>
      <c r="N222" s="16"/>
      <c r="O222" s="16" t="s">
        <v>119</v>
      </c>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row>
    <row r="223" spans="1:42" outlineLevel="2" x14ac:dyDescent="0.2">
      <c r="A223" s="23"/>
      <c r="B223" s="24"/>
      <c r="C223" s="51" t="s">
        <v>214</v>
      </c>
      <c r="D223" s="26"/>
      <c r="E223" s="27"/>
      <c r="F223" s="25"/>
      <c r="G223" s="25"/>
      <c r="H223" s="16"/>
      <c r="I223" s="16"/>
      <c r="J223" s="16"/>
      <c r="K223" s="16"/>
      <c r="L223" s="16"/>
      <c r="M223" s="16"/>
      <c r="N223" s="16"/>
      <c r="O223" s="16" t="s">
        <v>120</v>
      </c>
      <c r="P223" s="16">
        <v>0</v>
      </c>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row>
    <row r="224" spans="1:42" outlineLevel="3" x14ac:dyDescent="0.2">
      <c r="A224" s="23"/>
      <c r="B224" s="24"/>
      <c r="C224" s="464" t="s">
        <v>273</v>
      </c>
      <c r="D224" s="26"/>
      <c r="E224" s="27">
        <v>3</v>
      </c>
      <c r="F224" s="25"/>
      <c r="G224" s="25"/>
      <c r="H224" s="16"/>
      <c r="I224" s="16"/>
      <c r="J224" s="16"/>
      <c r="K224" s="16"/>
      <c r="L224" s="16"/>
      <c r="M224" s="16"/>
      <c r="N224" s="16"/>
      <c r="O224" s="16" t="s">
        <v>120</v>
      </c>
      <c r="P224" s="16">
        <v>0</v>
      </c>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row>
    <row r="225" spans="1:42" outlineLevel="3" x14ac:dyDescent="0.2">
      <c r="A225" s="23"/>
      <c r="B225" s="24"/>
      <c r="C225" s="51" t="s">
        <v>219</v>
      </c>
      <c r="D225" s="26"/>
      <c r="E225" s="27"/>
      <c r="F225" s="25"/>
      <c r="G225" s="25"/>
      <c r="H225" s="16"/>
      <c r="I225" s="16"/>
      <c r="J225" s="16"/>
      <c r="K225" s="16"/>
      <c r="L225" s="16"/>
      <c r="M225" s="16"/>
      <c r="N225" s="16"/>
      <c r="O225" s="16" t="s">
        <v>120</v>
      </c>
      <c r="P225" s="16">
        <v>0</v>
      </c>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row>
    <row r="226" spans="1:42" outlineLevel="3" x14ac:dyDescent="0.2">
      <c r="A226" s="23"/>
      <c r="B226" s="24"/>
      <c r="C226" s="464" t="s">
        <v>268</v>
      </c>
      <c r="D226" s="26"/>
      <c r="E226" s="27">
        <v>1</v>
      </c>
      <c r="F226" s="25"/>
      <c r="G226" s="25"/>
      <c r="H226" s="16"/>
      <c r="I226" s="16"/>
      <c r="J226" s="16"/>
      <c r="K226" s="16"/>
      <c r="L226" s="16"/>
      <c r="M226" s="16"/>
      <c r="N226" s="16"/>
      <c r="O226" s="16" t="s">
        <v>120</v>
      </c>
      <c r="P226" s="16">
        <v>0</v>
      </c>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row>
    <row r="227" spans="1:42" outlineLevel="3" x14ac:dyDescent="0.2">
      <c r="A227" s="23"/>
      <c r="B227" s="24"/>
      <c r="C227" s="464" t="s">
        <v>265</v>
      </c>
      <c r="D227" s="26"/>
      <c r="E227" s="27">
        <v>1</v>
      </c>
      <c r="F227" s="25"/>
      <c r="G227" s="25"/>
      <c r="H227" s="16"/>
      <c r="I227" s="16"/>
      <c r="J227" s="16"/>
      <c r="K227" s="16"/>
      <c r="L227" s="16"/>
      <c r="M227" s="16"/>
      <c r="N227" s="16"/>
      <c r="O227" s="16" t="s">
        <v>120</v>
      </c>
      <c r="P227" s="16">
        <v>0</v>
      </c>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row>
    <row r="228" spans="1:42" outlineLevel="3" x14ac:dyDescent="0.2">
      <c r="A228" s="23"/>
      <c r="B228" s="24"/>
      <c r="C228" s="464" t="s">
        <v>266</v>
      </c>
      <c r="D228" s="26"/>
      <c r="E228" s="27">
        <v>1</v>
      </c>
      <c r="F228" s="25"/>
      <c r="G228" s="25"/>
      <c r="H228" s="16"/>
      <c r="I228" s="16"/>
      <c r="J228" s="16"/>
      <c r="K228" s="16"/>
      <c r="L228" s="16"/>
      <c r="M228" s="16"/>
      <c r="N228" s="16"/>
      <c r="O228" s="16" t="s">
        <v>120</v>
      </c>
      <c r="P228" s="16">
        <v>0</v>
      </c>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row>
    <row r="229" spans="1:42" outlineLevel="1" x14ac:dyDescent="0.2">
      <c r="A229" s="37">
        <v>48</v>
      </c>
      <c r="B229" s="38" t="s">
        <v>3432</v>
      </c>
      <c r="C229" s="50" t="s">
        <v>274</v>
      </c>
      <c r="D229" s="39" t="s">
        <v>237</v>
      </c>
      <c r="E229" s="40">
        <v>32.5</v>
      </c>
      <c r="F229" s="41"/>
      <c r="G229" s="42">
        <f>ROUND(E229*F229,2)</f>
        <v>0</v>
      </c>
      <c r="H229" s="16"/>
      <c r="I229" s="16"/>
      <c r="J229" s="16"/>
      <c r="K229" s="16"/>
      <c r="L229" s="16"/>
      <c r="M229" s="16"/>
      <c r="N229" s="16"/>
      <c r="O229" s="16" t="s">
        <v>119</v>
      </c>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row>
    <row r="230" spans="1:42" outlineLevel="2" x14ac:dyDescent="0.2">
      <c r="A230" s="23"/>
      <c r="B230" s="24"/>
      <c r="C230" s="51" t="s">
        <v>275</v>
      </c>
      <c r="D230" s="26"/>
      <c r="E230" s="27"/>
      <c r="F230" s="25"/>
      <c r="G230" s="25"/>
      <c r="H230" s="16"/>
      <c r="I230" s="16"/>
      <c r="J230" s="16"/>
      <c r="K230" s="16"/>
      <c r="L230" s="16"/>
      <c r="M230" s="16"/>
      <c r="N230" s="16"/>
      <c r="O230" s="16" t="s">
        <v>120</v>
      </c>
      <c r="P230" s="16">
        <v>0</v>
      </c>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row>
    <row r="231" spans="1:42" outlineLevel="3" x14ac:dyDescent="0.2">
      <c r="A231" s="23"/>
      <c r="B231" s="24"/>
      <c r="C231" s="51" t="s">
        <v>219</v>
      </c>
      <c r="D231" s="26"/>
      <c r="E231" s="27"/>
      <c r="F231" s="25"/>
      <c r="G231" s="25"/>
      <c r="H231" s="16"/>
      <c r="I231" s="16"/>
      <c r="J231" s="16"/>
      <c r="K231" s="16"/>
      <c r="L231" s="16"/>
      <c r="M231" s="16"/>
      <c r="N231" s="16"/>
      <c r="O231" s="16" t="s">
        <v>120</v>
      </c>
      <c r="P231" s="16">
        <v>0</v>
      </c>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row>
    <row r="232" spans="1:42" outlineLevel="3" x14ac:dyDescent="0.2">
      <c r="A232" s="23"/>
      <c r="B232" s="24"/>
      <c r="C232" s="51" t="s">
        <v>276</v>
      </c>
      <c r="D232" s="26"/>
      <c r="E232" s="27">
        <v>1.25</v>
      </c>
      <c r="F232" s="25"/>
      <c r="G232" s="25"/>
      <c r="H232" s="16"/>
      <c r="I232" s="16"/>
      <c r="J232" s="16"/>
      <c r="K232" s="16"/>
      <c r="L232" s="16"/>
      <c r="M232" s="16"/>
      <c r="N232" s="16"/>
      <c r="O232" s="16" t="s">
        <v>120</v>
      </c>
      <c r="P232" s="16">
        <v>0</v>
      </c>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row>
    <row r="233" spans="1:42" outlineLevel="3" x14ac:dyDescent="0.2">
      <c r="A233" s="23"/>
      <c r="B233" s="24"/>
      <c r="C233" s="51" t="s">
        <v>277</v>
      </c>
      <c r="D233" s="26"/>
      <c r="E233" s="27">
        <v>1.25</v>
      </c>
      <c r="F233" s="25"/>
      <c r="G233" s="25"/>
      <c r="H233" s="16"/>
      <c r="I233" s="16"/>
      <c r="J233" s="16"/>
      <c r="K233" s="16"/>
      <c r="L233" s="16"/>
      <c r="M233" s="16"/>
      <c r="N233" s="16"/>
      <c r="O233" s="16" t="s">
        <v>120</v>
      </c>
      <c r="P233" s="16">
        <v>0</v>
      </c>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row>
    <row r="234" spans="1:42" outlineLevel="3" x14ac:dyDescent="0.2">
      <c r="A234" s="23"/>
      <c r="B234" s="24"/>
      <c r="C234" s="51" t="s">
        <v>125</v>
      </c>
      <c r="D234" s="26"/>
      <c r="E234" s="27"/>
      <c r="F234" s="25"/>
      <c r="G234" s="25"/>
      <c r="H234" s="16"/>
      <c r="I234" s="16"/>
      <c r="J234" s="16"/>
      <c r="K234" s="16"/>
      <c r="L234" s="16"/>
      <c r="M234" s="16"/>
      <c r="N234" s="16"/>
      <c r="O234" s="16" t="s">
        <v>120</v>
      </c>
      <c r="P234" s="16">
        <v>0</v>
      </c>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row>
    <row r="235" spans="1:42" outlineLevel="3" x14ac:dyDescent="0.2">
      <c r="A235" s="23"/>
      <c r="B235" s="24"/>
      <c r="C235" s="51" t="s">
        <v>278</v>
      </c>
      <c r="D235" s="26"/>
      <c r="E235" s="27"/>
      <c r="F235" s="25"/>
      <c r="G235" s="25"/>
      <c r="H235" s="16"/>
      <c r="I235" s="16"/>
      <c r="J235" s="16"/>
      <c r="K235" s="16"/>
      <c r="L235" s="16"/>
      <c r="M235" s="16"/>
      <c r="N235" s="16"/>
      <c r="O235" s="16" t="s">
        <v>120</v>
      </c>
      <c r="P235" s="16">
        <v>0</v>
      </c>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row>
    <row r="236" spans="1:42" outlineLevel="3" x14ac:dyDescent="0.2">
      <c r="A236" s="23"/>
      <c r="B236" s="24"/>
      <c r="C236" s="51" t="s">
        <v>214</v>
      </c>
      <c r="D236" s="26"/>
      <c r="E236" s="27"/>
      <c r="F236" s="25"/>
      <c r="G236" s="25"/>
      <c r="H236" s="16"/>
      <c r="I236" s="16"/>
      <c r="J236" s="16"/>
      <c r="K236" s="16"/>
      <c r="L236" s="16"/>
      <c r="M236" s="16"/>
      <c r="N236" s="16"/>
      <c r="O236" s="16" t="s">
        <v>120</v>
      </c>
      <c r="P236" s="16">
        <v>0</v>
      </c>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row>
    <row r="237" spans="1:42" outlineLevel="3" x14ac:dyDescent="0.2">
      <c r="A237" s="23"/>
      <c r="B237" s="24"/>
      <c r="C237" s="51" t="s">
        <v>279</v>
      </c>
      <c r="D237" s="26"/>
      <c r="E237" s="27">
        <v>2.5</v>
      </c>
      <c r="F237" s="25"/>
      <c r="G237" s="25"/>
      <c r="H237" s="16"/>
      <c r="I237" s="16"/>
      <c r="J237" s="16"/>
      <c r="K237" s="16"/>
      <c r="L237" s="16"/>
      <c r="M237" s="16"/>
      <c r="N237" s="16"/>
      <c r="O237" s="16" t="s">
        <v>120</v>
      </c>
      <c r="P237" s="16">
        <v>0</v>
      </c>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row>
    <row r="238" spans="1:42" outlineLevel="3" x14ac:dyDescent="0.2">
      <c r="A238" s="23"/>
      <c r="B238" s="24"/>
      <c r="C238" s="51" t="s">
        <v>280</v>
      </c>
      <c r="D238" s="26"/>
      <c r="E238" s="27">
        <v>7.5</v>
      </c>
      <c r="F238" s="25"/>
      <c r="G238" s="25"/>
      <c r="H238" s="16"/>
      <c r="I238" s="16"/>
      <c r="J238" s="16"/>
      <c r="K238" s="16"/>
      <c r="L238" s="16"/>
      <c r="M238" s="16"/>
      <c r="N238" s="16"/>
      <c r="O238" s="16" t="s">
        <v>120</v>
      </c>
      <c r="P238" s="16">
        <v>0</v>
      </c>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row>
    <row r="239" spans="1:42" outlineLevel="3" x14ac:dyDescent="0.2">
      <c r="A239" s="23"/>
      <c r="B239" s="24"/>
      <c r="C239" s="51" t="s">
        <v>281</v>
      </c>
      <c r="D239" s="26"/>
      <c r="E239" s="27">
        <v>2.5</v>
      </c>
      <c r="F239" s="25"/>
      <c r="G239" s="25"/>
      <c r="H239" s="16"/>
      <c r="I239" s="16"/>
      <c r="J239" s="16"/>
      <c r="K239" s="16"/>
      <c r="L239" s="16"/>
      <c r="M239" s="16"/>
      <c r="N239" s="16"/>
      <c r="O239" s="16" t="s">
        <v>120</v>
      </c>
      <c r="P239" s="16">
        <v>0</v>
      </c>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row>
    <row r="240" spans="1:42" outlineLevel="3" x14ac:dyDescent="0.2">
      <c r="A240" s="23"/>
      <c r="B240" s="24"/>
      <c r="C240" s="51" t="s">
        <v>219</v>
      </c>
      <c r="D240" s="26"/>
      <c r="E240" s="27"/>
      <c r="F240" s="25"/>
      <c r="G240" s="25"/>
      <c r="H240" s="16"/>
      <c r="I240" s="16"/>
      <c r="J240" s="16"/>
      <c r="K240" s="16"/>
      <c r="L240" s="16"/>
      <c r="M240" s="16"/>
      <c r="N240" s="16"/>
      <c r="O240" s="16" t="s">
        <v>120</v>
      </c>
      <c r="P240" s="16">
        <v>0</v>
      </c>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row>
    <row r="241" spans="1:42" outlineLevel="3" x14ac:dyDescent="0.2">
      <c r="A241" s="23"/>
      <c r="B241" s="24"/>
      <c r="C241" s="464" t="s">
        <v>282</v>
      </c>
      <c r="D241" s="26"/>
      <c r="E241" s="27">
        <v>2.5</v>
      </c>
      <c r="F241" s="25"/>
      <c r="G241" s="25"/>
      <c r="H241" s="16"/>
      <c r="I241" s="16"/>
      <c r="J241" s="16"/>
      <c r="K241" s="16"/>
      <c r="L241" s="16"/>
      <c r="M241" s="16"/>
      <c r="N241" s="16"/>
      <c r="O241" s="16" t="s">
        <v>120</v>
      </c>
      <c r="P241" s="16">
        <v>0</v>
      </c>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row>
    <row r="242" spans="1:42" outlineLevel="3" x14ac:dyDescent="0.2">
      <c r="A242" s="23"/>
      <c r="B242" s="24"/>
      <c r="C242" s="51" t="s">
        <v>283</v>
      </c>
      <c r="D242" s="26"/>
      <c r="E242" s="27">
        <v>2.5</v>
      </c>
      <c r="F242" s="25"/>
      <c r="G242" s="25"/>
      <c r="H242" s="16"/>
      <c r="I242" s="16"/>
      <c r="J242" s="16"/>
      <c r="K242" s="16"/>
      <c r="L242" s="16"/>
      <c r="M242" s="16"/>
      <c r="N242" s="16"/>
      <c r="O242" s="16" t="s">
        <v>120</v>
      </c>
      <c r="P242" s="16">
        <v>0</v>
      </c>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row>
    <row r="243" spans="1:42" outlineLevel="3" x14ac:dyDescent="0.2">
      <c r="A243" s="23"/>
      <c r="B243" s="24"/>
      <c r="C243" s="51" t="s">
        <v>284</v>
      </c>
      <c r="D243" s="26"/>
      <c r="E243" s="27">
        <v>2.5</v>
      </c>
      <c r="F243" s="25"/>
      <c r="G243" s="25"/>
      <c r="H243" s="16"/>
      <c r="I243" s="16"/>
      <c r="J243" s="16"/>
      <c r="K243" s="16"/>
      <c r="L243" s="16"/>
      <c r="M243" s="16"/>
      <c r="N243" s="16"/>
      <c r="O243" s="16" t="s">
        <v>120</v>
      </c>
      <c r="P243" s="16">
        <v>0</v>
      </c>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row>
    <row r="244" spans="1:42" outlineLevel="3" x14ac:dyDescent="0.2">
      <c r="A244" s="23"/>
      <c r="B244" s="24"/>
      <c r="C244" s="51" t="s">
        <v>285</v>
      </c>
      <c r="D244" s="26"/>
      <c r="E244" s="27">
        <v>2.5</v>
      </c>
      <c r="F244" s="25"/>
      <c r="G244" s="25"/>
      <c r="H244" s="16"/>
      <c r="I244" s="16"/>
      <c r="J244" s="16"/>
      <c r="K244" s="16"/>
      <c r="L244" s="16"/>
      <c r="M244" s="16"/>
      <c r="N244" s="16"/>
      <c r="O244" s="16" t="s">
        <v>120</v>
      </c>
      <c r="P244" s="16">
        <v>0</v>
      </c>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row>
    <row r="245" spans="1:42" outlineLevel="3" x14ac:dyDescent="0.2">
      <c r="A245" s="23"/>
      <c r="B245" s="24"/>
      <c r="C245" s="51" t="s">
        <v>286</v>
      </c>
      <c r="D245" s="26"/>
      <c r="E245" s="27">
        <v>2.5</v>
      </c>
      <c r="F245" s="25"/>
      <c r="G245" s="25"/>
      <c r="H245" s="16"/>
      <c r="I245" s="16"/>
      <c r="J245" s="16"/>
      <c r="K245" s="16"/>
      <c r="L245" s="16"/>
      <c r="M245" s="16"/>
      <c r="N245" s="16"/>
      <c r="O245" s="16" t="s">
        <v>120</v>
      </c>
      <c r="P245" s="16">
        <v>0</v>
      </c>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row>
    <row r="246" spans="1:42" outlineLevel="3" x14ac:dyDescent="0.2">
      <c r="A246" s="23"/>
      <c r="B246" s="24"/>
      <c r="C246" s="51" t="s">
        <v>287</v>
      </c>
      <c r="D246" s="26"/>
      <c r="E246" s="27">
        <v>2.5</v>
      </c>
      <c r="F246" s="25"/>
      <c r="G246" s="25"/>
      <c r="H246" s="16"/>
      <c r="I246" s="16"/>
      <c r="J246" s="16"/>
      <c r="K246" s="16"/>
      <c r="L246" s="16"/>
      <c r="M246" s="16"/>
      <c r="N246" s="16"/>
      <c r="O246" s="16" t="s">
        <v>120</v>
      </c>
      <c r="P246" s="16">
        <v>0</v>
      </c>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row>
    <row r="247" spans="1:42" outlineLevel="3" x14ac:dyDescent="0.2">
      <c r="A247" s="23"/>
      <c r="B247" s="24"/>
      <c r="C247" s="51" t="s">
        <v>288</v>
      </c>
      <c r="D247" s="26"/>
      <c r="E247" s="27">
        <v>2.5</v>
      </c>
      <c r="F247" s="25"/>
      <c r="G247" s="25"/>
      <c r="H247" s="16"/>
      <c r="I247" s="16"/>
      <c r="J247" s="16"/>
      <c r="K247" s="16"/>
      <c r="L247" s="16"/>
      <c r="M247" s="16"/>
      <c r="N247" s="16"/>
      <c r="O247" s="16" t="s">
        <v>120</v>
      </c>
      <c r="P247" s="16">
        <v>0</v>
      </c>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row>
    <row r="248" spans="1:42" outlineLevel="1" x14ac:dyDescent="0.2">
      <c r="A248" s="37">
        <v>49</v>
      </c>
      <c r="B248" s="38" t="s">
        <v>3431</v>
      </c>
      <c r="C248" s="50" t="s">
        <v>289</v>
      </c>
      <c r="D248" s="39" t="s">
        <v>122</v>
      </c>
      <c r="E248" s="40">
        <v>1.5375000000000001</v>
      </c>
      <c r="F248" s="41"/>
      <c r="G248" s="42">
        <f>ROUND(E248*F248,2)</f>
        <v>0</v>
      </c>
      <c r="H248" s="16"/>
      <c r="I248" s="16"/>
      <c r="J248" s="16"/>
      <c r="K248" s="16"/>
      <c r="L248" s="16"/>
      <c r="M248" s="16"/>
      <c r="N248" s="16"/>
      <c r="O248" s="16" t="s">
        <v>119</v>
      </c>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row>
    <row r="249" spans="1:42" outlineLevel="2" x14ac:dyDescent="0.2">
      <c r="A249" s="23"/>
      <c r="B249" s="24"/>
      <c r="C249" s="51" t="s">
        <v>290</v>
      </c>
      <c r="D249" s="26"/>
      <c r="E249" s="27"/>
      <c r="F249" s="25"/>
      <c r="G249" s="25"/>
      <c r="H249" s="16"/>
      <c r="I249" s="16"/>
      <c r="J249" s="16"/>
      <c r="K249" s="16"/>
      <c r="L249" s="16"/>
      <c r="M249" s="16"/>
      <c r="N249" s="16"/>
      <c r="O249" s="16" t="s">
        <v>120</v>
      </c>
      <c r="P249" s="16">
        <v>0</v>
      </c>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row>
    <row r="250" spans="1:42" outlineLevel="3" x14ac:dyDescent="0.2">
      <c r="A250" s="23"/>
      <c r="B250" s="24"/>
      <c r="C250" s="51" t="s">
        <v>291</v>
      </c>
      <c r="D250" s="26"/>
      <c r="E250" s="27">
        <v>0.48749999999999999</v>
      </c>
      <c r="F250" s="25"/>
      <c r="G250" s="25"/>
      <c r="H250" s="16"/>
      <c r="I250" s="16"/>
      <c r="J250" s="16"/>
      <c r="K250" s="16"/>
      <c r="L250" s="16"/>
      <c r="M250" s="16"/>
      <c r="N250" s="16"/>
      <c r="O250" s="16" t="s">
        <v>120</v>
      </c>
      <c r="P250" s="16">
        <v>0</v>
      </c>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row>
    <row r="251" spans="1:42" outlineLevel="3" x14ac:dyDescent="0.2">
      <c r="A251" s="23"/>
      <c r="B251" s="24"/>
      <c r="C251" s="51" t="s">
        <v>292</v>
      </c>
      <c r="D251" s="26"/>
      <c r="E251" s="27">
        <v>1.05</v>
      </c>
      <c r="F251" s="25"/>
      <c r="G251" s="25"/>
      <c r="H251" s="16"/>
      <c r="I251" s="16"/>
      <c r="J251" s="16"/>
      <c r="K251" s="16"/>
      <c r="L251" s="16"/>
      <c r="M251" s="16"/>
      <c r="N251" s="16"/>
      <c r="O251" s="16" t="s">
        <v>120</v>
      </c>
      <c r="P251" s="16">
        <v>0</v>
      </c>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row>
    <row r="252" spans="1:42" outlineLevel="1" x14ac:dyDescent="0.2">
      <c r="A252" s="37">
        <v>50</v>
      </c>
      <c r="B252" s="38" t="s">
        <v>3430</v>
      </c>
      <c r="C252" s="57" t="s">
        <v>293</v>
      </c>
      <c r="D252" s="39" t="s">
        <v>158</v>
      </c>
      <c r="E252" s="40">
        <v>9.2249999999999999E-2</v>
      </c>
      <c r="F252" s="41"/>
      <c r="G252" s="42">
        <f>ROUND(E252*F252,2)</f>
        <v>0</v>
      </c>
      <c r="H252" s="16"/>
      <c r="I252" s="16"/>
      <c r="J252" s="16"/>
      <c r="K252" s="16"/>
      <c r="L252" s="16"/>
      <c r="M252" s="16"/>
      <c r="N252" s="16"/>
      <c r="O252" s="16" t="s">
        <v>119</v>
      </c>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row>
    <row r="253" spans="1:42" outlineLevel="2" x14ac:dyDescent="0.2">
      <c r="A253" s="23"/>
      <c r="B253" s="24"/>
      <c r="C253" s="51" t="s">
        <v>294</v>
      </c>
      <c r="D253" s="26"/>
      <c r="E253" s="27">
        <v>9.2249999999999999E-2</v>
      </c>
      <c r="F253" s="25"/>
      <c r="G253" s="25"/>
      <c r="H253" s="16"/>
      <c r="I253" s="16"/>
      <c r="J253" s="16"/>
      <c r="K253" s="16"/>
      <c r="L253" s="16"/>
      <c r="M253" s="16"/>
      <c r="N253" s="16"/>
      <c r="O253" s="16" t="s">
        <v>120</v>
      </c>
      <c r="P253" s="16">
        <v>0</v>
      </c>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row>
    <row r="254" spans="1:42" outlineLevel="1" x14ac:dyDescent="0.2">
      <c r="A254" s="37">
        <v>51</v>
      </c>
      <c r="B254" s="38" t="s">
        <v>3429</v>
      </c>
      <c r="C254" s="50" t="s">
        <v>295</v>
      </c>
      <c r="D254" s="39" t="s">
        <v>122</v>
      </c>
      <c r="E254" s="40">
        <v>0.89856000000000003</v>
      </c>
      <c r="F254" s="41"/>
      <c r="G254" s="42">
        <f>ROUND(E254*F254,2)</f>
        <v>0</v>
      </c>
      <c r="H254" s="16"/>
      <c r="I254" s="16"/>
      <c r="J254" s="16"/>
      <c r="K254" s="16"/>
      <c r="L254" s="16"/>
      <c r="M254" s="16"/>
      <c r="N254" s="16"/>
      <c r="O254" s="16" t="s">
        <v>119</v>
      </c>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row>
    <row r="255" spans="1:42" outlineLevel="2" x14ac:dyDescent="0.2">
      <c r="A255" s="23"/>
      <c r="B255" s="24"/>
      <c r="C255" s="51" t="s">
        <v>296</v>
      </c>
      <c r="D255" s="26"/>
      <c r="E255" s="27">
        <v>0.89856000000000003</v>
      </c>
      <c r="F255" s="25"/>
      <c r="G255" s="25"/>
      <c r="H255" s="16"/>
      <c r="I255" s="16"/>
      <c r="J255" s="16"/>
      <c r="K255" s="16"/>
      <c r="L255" s="16"/>
      <c r="M255" s="16"/>
      <c r="N255" s="16"/>
      <c r="O255" s="16" t="s">
        <v>120</v>
      </c>
      <c r="P255" s="16">
        <v>0</v>
      </c>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row>
    <row r="256" spans="1:42" outlineLevel="1" x14ac:dyDescent="0.2">
      <c r="A256" s="37">
        <v>52</v>
      </c>
      <c r="B256" s="38" t="s">
        <v>3428</v>
      </c>
      <c r="C256" s="50" t="s">
        <v>297</v>
      </c>
      <c r="D256" s="39" t="s">
        <v>118</v>
      </c>
      <c r="E256" s="40">
        <v>13.568</v>
      </c>
      <c r="F256" s="41"/>
      <c r="G256" s="42">
        <f>ROUND(E256*F256,2)</f>
        <v>0</v>
      </c>
      <c r="H256" s="16"/>
      <c r="I256" s="16"/>
      <c r="J256" s="16"/>
      <c r="K256" s="16"/>
      <c r="L256" s="16"/>
      <c r="M256" s="16"/>
      <c r="N256" s="16"/>
      <c r="O256" s="16" t="s">
        <v>119</v>
      </c>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row>
    <row r="257" spans="1:42" outlineLevel="2" x14ac:dyDescent="0.2">
      <c r="A257" s="23"/>
      <c r="B257" s="24"/>
      <c r="C257" s="464" t="s">
        <v>298</v>
      </c>
      <c r="D257" s="26"/>
      <c r="E257" s="27">
        <v>13.568</v>
      </c>
      <c r="F257" s="25"/>
      <c r="G257" s="25"/>
      <c r="H257" s="16"/>
      <c r="I257" s="16"/>
      <c r="J257" s="16"/>
      <c r="K257" s="16"/>
      <c r="L257" s="16"/>
      <c r="M257" s="16"/>
      <c r="N257" s="16"/>
      <c r="O257" s="16" t="s">
        <v>120</v>
      </c>
      <c r="P257" s="16">
        <v>0</v>
      </c>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row>
    <row r="258" spans="1:42" outlineLevel="1" x14ac:dyDescent="0.2">
      <c r="A258" s="43">
        <v>53</v>
      </c>
      <c r="B258" s="44" t="s">
        <v>3427</v>
      </c>
      <c r="C258" s="58" t="s">
        <v>299</v>
      </c>
      <c r="D258" s="45" t="s">
        <v>118</v>
      </c>
      <c r="E258" s="46">
        <v>13.568</v>
      </c>
      <c r="F258" s="47"/>
      <c r="G258" s="48">
        <f>ROUND(E258*F258,2)</f>
        <v>0</v>
      </c>
      <c r="H258" s="16"/>
      <c r="I258" s="16"/>
      <c r="J258" s="16"/>
      <c r="K258" s="16"/>
      <c r="L258" s="16"/>
      <c r="M258" s="16"/>
      <c r="N258" s="16"/>
      <c r="O258" s="16" t="s">
        <v>119</v>
      </c>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row>
    <row r="259" spans="1:42" outlineLevel="1" x14ac:dyDescent="0.2">
      <c r="A259" s="37">
        <v>54</v>
      </c>
      <c r="B259" s="38" t="s">
        <v>3426</v>
      </c>
      <c r="C259" s="50" t="s">
        <v>300</v>
      </c>
      <c r="D259" s="39" t="s">
        <v>158</v>
      </c>
      <c r="E259" s="40">
        <v>5.3920000000000003E-2</v>
      </c>
      <c r="F259" s="41"/>
      <c r="G259" s="42">
        <f>ROUND(E259*F259,2)</f>
        <v>0</v>
      </c>
      <c r="H259" s="16"/>
      <c r="I259" s="16"/>
      <c r="J259" s="16"/>
      <c r="K259" s="16"/>
      <c r="L259" s="16"/>
      <c r="M259" s="16"/>
      <c r="N259" s="16"/>
      <c r="O259" s="16" t="s">
        <v>119</v>
      </c>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row>
    <row r="260" spans="1:42" outlineLevel="2" x14ac:dyDescent="0.2">
      <c r="A260" s="23"/>
      <c r="B260" s="24"/>
      <c r="C260" s="51" t="s">
        <v>301</v>
      </c>
      <c r="D260" s="26"/>
      <c r="E260" s="27">
        <v>5.3920000000000003E-2</v>
      </c>
      <c r="F260" s="25"/>
      <c r="G260" s="25"/>
      <c r="H260" s="16"/>
      <c r="I260" s="16"/>
      <c r="J260" s="16"/>
      <c r="K260" s="16"/>
      <c r="L260" s="16"/>
      <c r="M260" s="16"/>
      <c r="N260" s="16"/>
      <c r="O260" s="16" t="s">
        <v>120</v>
      </c>
      <c r="P260" s="16">
        <v>0</v>
      </c>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row>
    <row r="261" spans="1:42" outlineLevel="1" x14ac:dyDescent="0.2">
      <c r="A261" s="37">
        <v>55</v>
      </c>
      <c r="B261" s="38" t="s">
        <v>3425</v>
      </c>
      <c r="C261" s="50" t="s">
        <v>302</v>
      </c>
      <c r="D261" s="39" t="s">
        <v>118</v>
      </c>
      <c r="E261" s="40">
        <v>69.132999999999996</v>
      </c>
      <c r="F261" s="41"/>
      <c r="G261" s="42">
        <f>ROUND(E261*F261,2)</f>
        <v>0</v>
      </c>
      <c r="H261" s="16"/>
      <c r="I261" s="16"/>
      <c r="J261" s="16"/>
      <c r="K261" s="16"/>
      <c r="L261" s="16"/>
      <c r="M261" s="16"/>
      <c r="N261" s="16"/>
      <c r="O261" s="16" t="s">
        <v>119</v>
      </c>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row>
    <row r="262" spans="1:42" outlineLevel="2" x14ac:dyDescent="0.2">
      <c r="A262" s="23"/>
      <c r="B262" s="24"/>
      <c r="C262" s="51" t="s">
        <v>214</v>
      </c>
      <c r="D262" s="26"/>
      <c r="E262" s="27"/>
      <c r="F262" s="25"/>
      <c r="G262" s="25"/>
      <c r="H262" s="16"/>
      <c r="I262" s="16"/>
      <c r="J262" s="16"/>
      <c r="K262" s="16"/>
      <c r="L262" s="16"/>
      <c r="M262" s="16"/>
      <c r="N262" s="16"/>
      <c r="O262" s="16" t="s">
        <v>120</v>
      </c>
      <c r="P262" s="16">
        <v>0</v>
      </c>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row>
    <row r="263" spans="1:42" outlineLevel="3" x14ac:dyDescent="0.2">
      <c r="A263" s="23"/>
      <c r="B263" s="24"/>
      <c r="C263" s="51" t="s">
        <v>303</v>
      </c>
      <c r="D263" s="26"/>
      <c r="E263" s="27">
        <v>6.06</v>
      </c>
      <c r="F263" s="25"/>
      <c r="G263" s="25"/>
      <c r="H263" s="16"/>
      <c r="I263" s="16"/>
      <c r="J263" s="16"/>
      <c r="K263" s="16"/>
      <c r="L263" s="16"/>
      <c r="M263" s="16"/>
      <c r="N263" s="16"/>
      <c r="O263" s="16" t="s">
        <v>120</v>
      </c>
      <c r="P263" s="16">
        <v>0</v>
      </c>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row>
    <row r="264" spans="1:42" outlineLevel="3" x14ac:dyDescent="0.2">
      <c r="A264" s="23"/>
      <c r="B264" s="24"/>
      <c r="C264" s="51" t="s">
        <v>304</v>
      </c>
      <c r="D264" s="26"/>
      <c r="E264" s="27">
        <v>0.72</v>
      </c>
      <c r="F264" s="25"/>
      <c r="G264" s="25"/>
      <c r="H264" s="16"/>
      <c r="I264" s="16"/>
      <c r="J264" s="16"/>
      <c r="K264" s="16"/>
      <c r="L264" s="16"/>
      <c r="M264" s="16"/>
      <c r="N264" s="16"/>
      <c r="O264" s="16" t="s">
        <v>120</v>
      </c>
      <c r="P264" s="16">
        <v>0</v>
      </c>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row>
    <row r="265" spans="1:42" outlineLevel="3" x14ac:dyDescent="0.2">
      <c r="A265" s="23"/>
      <c r="B265" s="24"/>
      <c r="C265" s="51" t="s">
        <v>219</v>
      </c>
      <c r="D265" s="26"/>
      <c r="E265" s="27"/>
      <c r="F265" s="25"/>
      <c r="G265" s="25"/>
      <c r="H265" s="16"/>
      <c r="I265" s="16"/>
      <c r="J265" s="16"/>
      <c r="K265" s="16"/>
      <c r="L265" s="16"/>
      <c r="M265" s="16"/>
      <c r="N265" s="16"/>
      <c r="O265" s="16" t="s">
        <v>120</v>
      </c>
      <c r="P265" s="16">
        <v>0</v>
      </c>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row>
    <row r="266" spans="1:42" outlineLevel="3" x14ac:dyDescent="0.2">
      <c r="A266" s="23"/>
      <c r="B266" s="24"/>
      <c r="C266" s="51" t="s">
        <v>305</v>
      </c>
      <c r="D266" s="26"/>
      <c r="E266" s="27">
        <v>2.4990000000000001</v>
      </c>
      <c r="F266" s="25"/>
      <c r="G266" s="25"/>
      <c r="H266" s="16"/>
      <c r="I266" s="16"/>
      <c r="J266" s="16"/>
      <c r="K266" s="16"/>
      <c r="L266" s="16"/>
      <c r="M266" s="16"/>
      <c r="N266" s="16"/>
      <c r="O266" s="16" t="s">
        <v>120</v>
      </c>
      <c r="P266" s="16">
        <v>0</v>
      </c>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row>
    <row r="267" spans="1:42" outlineLevel="3" x14ac:dyDescent="0.2">
      <c r="A267" s="23"/>
      <c r="B267" s="24"/>
      <c r="C267" s="51" t="s">
        <v>306</v>
      </c>
      <c r="D267" s="26"/>
      <c r="E267" s="27">
        <v>2.4990000000000001</v>
      </c>
      <c r="F267" s="25"/>
      <c r="G267" s="25"/>
      <c r="H267" s="16"/>
      <c r="I267" s="16"/>
      <c r="J267" s="16"/>
      <c r="K267" s="16"/>
      <c r="L267" s="16"/>
      <c r="M267" s="16"/>
      <c r="N267" s="16"/>
      <c r="O267" s="16" t="s">
        <v>120</v>
      </c>
      <c r="P267" s="16">
        <v>0</v>
      </c>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row>
    <row r="268" spans="1:42" outlineLevel="3" x14ac:dyDescent="0.2">
      <c r="A268" s="23"/>
      <c r="B268" s="24"/>
      <c r="C268" s="51" t="s">
        <v>307</v>
      </c>
      <c r="D268" s="26"/>
      <c r="E268" s="27">
        <v>2.94</v>
      </c>
      <c r="F268" s="25"/>
      <c r="G268" s="25"/>
      <c r="H268" s="16"/>
      <c r="I268" s="16"/>
      <c r="J268" s="16"/>
      <c r="K268" s="16"/>
      <c r="L268" s="16"/>
      <c r="M268" s="16"/>
      <c r="N268" s="16"/>
      <c r="O268" s="16" t="s">
        <v>120</v>
      </c>
      <c r="P268" s="16">
        <v>0</v>
      </c>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row>
    <row r="269" spans="1:42" outlineLevel="3" x14ac:dyDescent="0.2">
      <c r="A269" s="23"/>
      <c r="B269" s="24"/>
      <c r="C269" s="51" t="s">
        <v>209</v>
      </c>
      <c r="D269" s="26"/>
      <c r="E269" s="27"/>
      <c r="F269" s="25"/>
      <c r="G269" s="25"/>
      <c r="H269" s="16"/>
      <c r="I269" s="16"/>
      <c r="J269" s="16"/>
      <c r="K269" s="16"/>
      <c r="L269" s="16"/>
      <c r="M269" s="16"/>
      <c r="N269" s="16"/>
      <c r="O269" s="16" t="s">
        <v>120</v>
      </c>
      <c r="P269" s="16">
        <v>0</v>
      </c>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row>
    <row r="270" spans="1:42" outlineLevel="3" x14ac:dyDescent="0.2">
      <c r="A270" s="23"/>
      <c r="B270" s="24"/>
      <c r="C270" s="51" t="s">
        <v>308</v>
      </c>
      <c r="D270" s="26"/>
      <c r="E270" s="27">
        <v>2.4750000000000001</v>
      </c>
      <c r="F270" s="25"/>
      <c r="G270" s="25"/>
      <c r="H270" s="16"/>
      <c r="I270" s="16"/>
      <c r="J270" s="16"/>
      <c r="K270" s="16"/>
      <c r="L270" s="16"/>
      <c r="M270" s="16"/>
      <c r="N270" s="16"/>
      <c r="O270" s="16" t="s">
        <v>120</v>
      </c>
      <c r="P270" s="16">
        <v>0</v>
      </c>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row>
    <row r="271" spans="1:42" outlineLevel="3" x14ac:dyDescent="0.2">
      <c r="A271" s="23"/>
      <c r="B271" s="24"/>
      <c r="C271" s="51" t="s">
        <v>309</v>
      </c>
      <c r="D271" s="26"/>
      <c r="E271" s="27">
        <v>6.69625</v>
      </c>
      <c r="F271" s="25"/>
      <c r="G271" s="25"/>
      <c r="H271" s="16"/>
      <c r="I271" s="16"/>
      <c r="J271" s="16"/>
      <c r="K271" s="16"/>
      <c r="L271" s="16"/>
      <c r="M271" s="16"/>
      <c r="N271" s="16"/>
      <c r="O271" s="16" t="s">
        <v>120</v>
      </c>
      <c r="P271" s="16">
        <v>0</v>
      </c>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row>
    <row r="272" spans="1:42" outlineLevel="3" x14ac:dyDescent="0.2">
      <c r="A272" s="23"/>
      <c r="B272" s="24"/>
      <c r="C272" s="51" t="s">
        <v>310</v>
      </c>
      <c r="D272" s="26"/>
      <c r="E272" s="27">
        <v>8.8000000000000007</v>
      </c>
      <c r="F272" s="25"/>
      <c r="G272" s="25"/>
      <c r="H272" s="16"/>
      <c r="I272" s="16"/>
      <c r="J272" s="16"/>
      <c r="K272" s="16"/>
      <c r="L272" s="16"/>
      <c r="M272" s="16"/>
      <c r="N272" s="16"/>
      <c r="O272" s="16" t="s">
        <v>120</v>
      </c>
      <c r="P272" s="16">
        <v>0</v>
      </c>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row>
    <row r="273" spans="1:42" outlineLevel="3" x14ac:dyDescent="0.2">
      <c r="A273" s="23"/>
      <c r="B273" s="24"/>
      <c r="C273" s="51" t="s">
        <v>311</v>
      </c>
      <c r="D273" s="26"/>
      <c r="E273" s="27">
        <v>3.3</v>
      </c>
      <c r="F273" s="25"/>
      <c r="G273" s="25"/>
      <c r="H273" s="16"/>
      <c r="I273" s="16"/>
      <c r="J273" s="16"/>
      <c r="K273" s="16"/>
      <c r="L273" s="16"/>
      <c r="M273" s="16"/>
      <c r="N273" s="16"/>
      <c r="O273" s="16" t="s">
        <v>120</v>
      </c>
      <c r="P273" s="16">
        <v>0</v>
      </c>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row>
    <row r="274" spans="1:42" outlineLevel="3" x14ac:dyDescent="0.2">
      <c r="A274" s="23"/>
      <c r="B274" s="24"/>
      <c r="C274" s="51" t="s">
        <v>312</v>
      </c>
      <c r="D274" s="26"/>
      <c r="E274" s="27">
        <v>8.16</v>
      </c>
      <c r="F274" s="25"/>
      <c r="G274" s="25"/>
      <c r="H274" s="16"/>
      <c r="I274" s="16"/>
      <c r="J274" s="16"/>
      <c r="K274" s="16"/>
      <c r="L274" s="16"/>
      <c r="M274" s="16"/>
      <c r="N274" s="16"/>
      <c r="O274" s="16" t="s">
        <v>120</v>
      </c>
      <c r="P274" s="16">
        <v>0</v>
      </c>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row>
    <row r="275" spans="1:42" outlineLevel="3" x14ac:dyDescent="0.2">
      <c r="A275" s="23"/>
      <c r="B275" s="24"/>
      <c r="C275" s="51" t="s">
        <v>313</v>
      </c>
      <c r="D275" s="26"/>
      <c r="E275" s="27">
        <v>13.983750000000001</v>
      </c>
      <c r="F275" s="25"/>
      <c r="G275" s="25"/>
      <c r="H275" s="16"/>
      <c r="I275" s="16"/>
      <c r="J275" s="16"/>
      <c r="K275" s="16"/>
      <c r="L275" s="16"/>
      <c r="M275" s="16"/>
      <c r="N275" s="16"/>
      <c r="O275" s="16" t="s">
        <v>120</v>
      </c>
      <c r="P275" s="16">
        <v>0</v>
      </c>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row>
    <row r="276" spans="1:42" outlineLevel="3" x14ac:dyDescent="0.2">
      <c r="A276" s="23"/>
      <c r="B276" s="24"/>
      <c r="C276" s="51" t="s">
        <v>314</v>
      </c>
      <c r="D276" s="26"/>
      <c r="E276" s="27">
        <v>5.9950000000000001</v>
      </c>
      <c r="F276" s="25"/>
      <c r="G276" s="25"/>
      <c r="H276" s="16"/>
      <c r="I276" s="16"/>
      <c r="J276" s="16"/>
      <c r="K276" s="16"/>
      <c r="L276" s="16"/>
      <c r="M276" s="16"/>
      <c r="N276" s="16"/>
      <c r="O276" s="16" t="s">
        <v>120</v>
      </c>
      <c r="P276" s="16">
        <v>0</v>
      </c>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row>
    <row r="277" spans="1:42" outlineLevel="3" x14ac:dyDescent="0.2">
      <c r="A277" s="23"/>
      <c r="B277" s="24"/>
      <c r="C277" s="51" t="s">
        <v>315</v>
      </c>
      <c r="D277" s="26"/>
      <c r="E277" s="27">
        <v>5.0049999999999999</v>
      </c>
      <c r="F277" s="25"/>
      <c r="G277" s="25"/>
      <c r="H277" s="16"/>
      <c r="I277" s="16"/>
      <c r="J277" s="16"/>
      <c r="K277" s="16"/>
      <c r="L277" s="16"/>
      <c r="M277" s="16"/>
      <c r="N277" s="16"/>
      <c r="O277" s="16" t="s">
        <v>120</v>
      </c>
      <c r="P277" s="16">
        <v>0</v>
      </c>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row>
    <row r="278" spans="1:42" outlineLevel="1" x14ac:dyDescent="0.2">
      <c r="A278" s="37">
        <v>56</v>
      </c>
      <c r="B278" s="38" t="s">
        <v>3424</v>
      </c>
      <c r="C278" s="50" t="s">
        <v>316</v>
      </c>
      <c r="D278" s="39" t="s">
        <v>118</v>
      </c>
      <c r="E278" s="40">
        <v>81.266249999999999</v>
      </c>
      <c r="F278" s="41"/>
      <c r="G278" s="42">
        <f>ROUND(E278*F278,2)</f>
        <v>0</v>
      </c>
      <c r="H278" s="16"/>
      <c r="I278" s="16"/>
      <c r="J278" s="16"/>
      <c r="K278" s="16"/>
      <c r="L278" s="16"/>
      <c r="M278" s="16"/>
      <c r="N278" s="16"/>
      <c r="O278" s="16" t="s">
        <v>119</v>
      </c>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row>
    <row r="279" spans="1:42" outlineLevel="2" x14ac:dyDescent="0.2">
      <c r="A279" s="23"/>
      <c r="B279" s="24"/>
      <c r="C279" s="51" t="s">
        <v>214</v>
      </c>
      <c r="D279" s="26"/>
      <c r="E279" s="27"/>
      <c r="F279" s="25"/>
      <c r="G279" s="25"/>
      <c r="H279" s="16"/>
      <c r="I279" s="16"/>
      <c r="J279" s="16"/>
      <c r="K279" s="16"/>
      <c r="L279" s="16"/>
      <c r="M279" s="16"/>
      <c r="N279" s="16"/>
      <c r="O279" s="16" t="s">
        <v>120</v>
      </c>
      <c r="P279" s="16">
        <v>0</v>
      </c>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row>
    <row r="280" spans="1:42" outlineLevel="3" x14ac:dyDescent="0.2">
      <c r="A280" s="23"/>
      <c r="B280" s="24"/>
      <c r="C280" s="51" t="s">
        <v>317</v>
      </c>
      <c r="D280" s="26"/>
      <c r="E280" s="27">
        <v>14.42</v>
      </c>
      <c r="F280" s="25"/>
      <c r="G280" s="25"/>
      <c r="H280" s="16"/>
      <c r="I280" s="16"/>
      <c r="J280" s="16"/>
      <c r="K280" s="16"/>
      <c r="L280" s="16"/>
      <c r="M280" s="16"/>
      <c r="N280" s="16"/>
      <c r="O280" s="16" t="s">
        <v>120</v>
      </c>
      <c r="P280" s="16">
        <v>0</v>
      </c>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row>
    <row r="281" spans="1:42" outlineLevel="3" x14ac:dyDescent="0.2">
      <c r="A281" s="23"/>
      <c r="B281" s="24"/>
      <c r="C281" s="51" t="s">
        <v>219</v>
      </c>
      <c r="D281" s="26"/>
      <c r="E281" s="27"/>
      <c r="F281" s="25"/>
      <c r="G281" s="25"/>
      <c r="H281" s="16"/>
      <c r="I281" s="16"/>
      <c r="J281" s="16"/>
      <c r="K281" s="16"/>
      <c r="L281" s="16"/>
      <c r="M281" s="16"/>
      <c r="N281" s="16"/>
      <c r="O281" s="16" t="s">
        <v>120</v>
      </c>
      <c r="P281" s="16">
        <v>0</v>
      </c>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row>
    <row r="282" spans="1:42" outlineLevel="3" x14ac:dyDescent="0.2">
      <c r="A282" s="23"/>
      <c r="B282" s="24"/>
      <c r="C282" s="51" t="s">
        <v>318</v>
      </c>
      <c r="D282" s="26"/>
      <c r="E282" s="27">
        <v>4.32</v>
      </c>
      <c r="F282" s="25"/>
      <c r="G282" s="25"/>
      <c r="H282" s="16"/>
      <c r="I282" s="16"/>
      <c r="J282" s="16"/>
      <c r="K282" s="16"/>
      <c r="L282" s="16"/>
      <c r="M282" s="16"/>
      <c r="N282" s="16"/>
      <c r="O282" s="16" t="s">
        <v>120</v>
      </c>
      <c r="P282" s="16">
        <v>0</v>
      </c>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row>
    <row r="283" spans="1:42" outlineLevel="3" x14ac:dyDescent="0.2">
      <c r="A283" s="23"/>
      <c r="B283" s="24"/>
      <c r="C283" s="51" t="s">
        <v>319</v>
      </c>
      <c r="D283" s="26"/>
      <c r="E283" s="27">
        <v>4.32</v>
      </c>
      <c r="F283" s="25"/>
      <c r="G283" s="25"/>
      <c r="H283" s="16"/>
      <c r="I283" s="16"/>
      <c r="J283" s="16"/>
      <c r="K283" s="16"/>
      <c r="L283" s="16"/>
      <c r="M283" s="16"/>
      <c r="N283" s="16"/>
      <c r="O283" s="16" t="s">
        <v>120</v>
      </c>
      <c r="P283" s="16">
        <v>0</v>
      </c>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row>
    <row r="284" spans="1:42" outlineLevel="3" x14ac:dyDescent="0.2">
      <c r="A284" s="23"/>
      <c r="B284" s="24"/>
      <c r="C284" s="51" t="s">
        <v>209</v>
      </c>
      <c r="D284" s="26"/>
      <c r="E284" s="27"/>
      <c r="F284" s="25"/>
      <c r="G284" s="25"/>
      <c r="H284" s="16"/>
      <c r="I284" s="16"/>
      <c r="J284" s="16"/>
      <c r="K284" s="16"/>
      <c r="L284" s="16"/>
      <c r="M284" s="16"/>
      <c r="N284" s="16"/>
      <c r="O284" s="16" t="s">
        <v>120</v>
      </c>
      <c r="P284" s="16">
        <v>0</v>
      </c>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row>
    <row r="285" spans="1:42" outlineLevel="3" x14ac:dyDescent="0.2">
      <c r="A285" s="23"/>
      <c r="B285" s="24"/>
      <c r="C285" s="51" t="s">
        <v>320</v>
      </c>
      <c r="D285" s="26"/>
      <c r="E285" s="27">
        <v>8.59375</v>
      </c>
      <c r="F285" s="25"/>
      <c r="G285" s="25"/>
      <c r="H285" s="16"/>
      <c r="I285" s="16"/>
      <c r="J285" s="16"/>
      <c r="K285" s="16"/>
      <c r="L285" s="16"/>
      <c r="M285" s="16"/>
      <c r="N285" s="16"/>
      <c r="O285" s="16" t="s">
        <v>120</v>
      </c>
      <c r="P285" s="16">
        <v>0</v>
      </c>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row>
    <row r="286" spans="1:42" outlineLevel="3" x14ac:dyDescent="0.2">
      <c r="A286" s="23"/>
      <c r="B286" s="24"/>
      <c r="C286" s="51" t="s">
        <v>321</v>
      </c>
      <c r="D286" s="26"/>
      <c r="E286" s="27">
        <v>5.5824999999999996</v>
      </c>
      <c r="F286" s="25"/>
      <c r="G286" s="25"/>
      <c r="H286" s="16"/>
      <c r="I286" s="16"/>
      <c r="J286" s="16"/>
      <c r="K286" s="16"/>
      <c r="L286" s="16"/>
      <c r="M286" s="16"/>
      <c r="N286" s="16"/>
      <c r="O286" s="16" t="s">
        <v>120</v>
      </c>
      <c r="P286" s="16">
        <v>0</v>
      </c>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row>
    <row r="287" spans="1:42" outlineLevel="3" x14ac:dyDescent="0.2">
      <c r="A287" s="23"/>
      <c r="B287" s="24"/>
      <c r="C287" s="51" t="s">
        <v>322</v>
      </c>
      <c r="D287" s="26"/>
      <c r="E287" s="27">
        <v>7.2874999999999996</v>
      </c>
      <c r="F287" s="25"/>
      <c r="G287" s="25"/>
      <c r="H287" s="16"/>
      <c r="I287" s="16"/>
      <c r="J287" s="16"/>
      <c r="K287" s="16"/>
      <c r="L287" s="16"/>
      <c r="M287" s="16"/>
      <c r="N287" s="16"/>
      <c r="O287" s="16" t="s">
        <v>120</v>
      </c>
      <c r="P287" s="16">
        <v>0</v>
      </c>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row>
    <row r="288" spans="1:42" outlineLevel="3" x14ac:dyDescent="0.2">
      <c r="A288" s="23"/>
      <c r="B288" s="24"/>
      <c r="C288" s="51" t="s">
        <v>323</v>
      </c>
      <c r="D288" s="26"/>
      <c r="E288" s="27">
        <v>5.5824999999999996</v>
      </c>
      <c r="F288" s="25"/>
      <c r="G288" s="25"/>
      <c r="H288" s="16"/>
      <c r="I288" s="16"/>
      <c r="J288" s="16"/>
      <c r="K288" s="16"/>
      <c r="L288" s="16"/>
      <c r="M288" s="16"/>
      <c r="N288" s="16"/>
      <c r="O288" s="16" t="s">
        <v>120</v>
      </c>
      <c r="P288" s="16">
        <v>0</v>
      </c>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row>
    <row r="289" spans="1:42" outlineLevel="3" x14ac:dyDescent="0.2">
      <c r="A289" s="23"/>
      <c r="B289" s="24"/>
      <c r="C289" s="464" t="s">
        <v>324</v>
      </c>
      <c r="D289" s="26"/>
      <c r="E289" s="27">
        <v>16.19875</v>
      </c>
      <c r="F289" s="25"/>
      <c r="G289" s="25"/>
      <c r="H289" s="16"/>
      <c r="I289" s="16"/>
      <c r="J289" s="16"/>
      <c r="K289" s="16"/>
      <c r="L289" s="16"/>
      <c r="M289" s="16"/>
      <c r="N289" s="16"/>
      <c r="O289" s="16" t="s">
        <v>120</v>
      </c>
      <c r="P289" s="16">
        <v>0</v>
      </c>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row>
    <row r="290" spans="1:42" outlineLevel="3" x14ac:dyDescent="0.2">
      <c r="A290" s="23"/>
      <c r="B290" s="24"/>
      <c r="C290" s="464" t="s">
        <v>325</v>
      </c>
      <c r="D290" s="26"/>
      <c r="E290" s="27">
        <v>14.96125</v>
      </c>
      <c r="F290" s="25"/>
      <c r="G290" s="25"/>
      <c r="H290" s="16"/>
      <c r="I290" s="16"/>
      <c r="J290" s="16"/>
      <c r="K290" s="16"/>
      <c r="L290" s="16"/>
      <c r="M290" s="16"/>
      <c r="N290" s="16"/>
      <c r="O290" s="16" t="s">
        <v>120</v>
      </c>
      <c r="P290" s="16">
        <v>0</v>
      </c>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row>
    <row r="291" spans="1:42" outlineLevel="1" x14ac:dyDescent="0.2">
      <c r="A291" s="37">
        <v>57</v>
      </c>
      <c r="B291" s="38" t="s">
        <v>3423</v>
      </c>
      <c r="C291" s="50" t="s">
        <v>326</v>
      </c>
      <c r="D291" s="39" t="s">
        <v>118</v>
      </c>
      <c r="E291" s="40">
        <v>79.19</v>
      </c>
      <c r="F291" s="41"/>
      <c r="G291" s="42">
        <f>ROUND(E291*F291,2)</f>
        <v>0</v>
      </c>
      <c r="H291" s="16"/>
      <c r="I291" s="16"/>
      <c r="J291" s="16"/>
      <c r="K291" s="16"/>
      <c r="L291" s="16"/>
      <c r="M291" s="16"/>
      <c r="N291" s="16"/>
      <c r="O291" s="16" t="s">
        <v>119</v>
      </c>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row>
    <row r="292" spans="1:42" outlineLevel="2" x14ac:dyDescent="0.2">
      <c r="A292" s="23"/>
      <c r="B292" s="24"/>
      <c r="C292" s="51" t="s">
        <v>214</v>
      </c>
      <c r="D292" s="26"/>
      <c r="E292" s="27"/>
      <c r="F292" s="25"/>
      <c r="G292" s="25"/>
      <c r="H292" s="16"/>
      <c r="I292" s="16"/>
      <c r="J292" s="16"/>
      <c r="K292" s="16"/>
      <c r="L292" s="16"/>
      <c r="M292" s="16"/>
      <c r="N292" s="16"/>
      <c r="O292" s="16" t="s">
        <v>120</v>
      </c>
      <c r="P292" s="16">
        <v>0</v>
      </c>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row>
    <row r="293" spans="1:42" outlineLevel="3" x14ac:dyDescent="0.2">
      <c r="A293" s="23"/>
      <c r="B293" s="24"/>
      <c r="C293" s="51" t="s">
        <v>327</v>
      </c>
      <c r="D293" s="26"/>
      <c r="E293" s="27">
        <v>18.48</v>
      </c>
      <c r="F293" s="25"/>
      <c r="G293" s="25"/>
      <c r="H293" s="16"/>
      <c r="I293" s="16"/>
      <c r="J293" s="16"/>
      <c r="K293" s="16"/>
      <c r="L293" s="16"/>
      <c r="M293" s="16"/>
      <c r="N293" s="16"/>
      <c r="O293" s="16" t="s">
        <v>120</v>
      </c>
      <c r="P293" s="16">
        <v>0</v>
      </c>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row>
    <row r="294" spans="1:42" outlineLevel="3" x14ac:dyDescent="0.2">
      <c r="A294" s="23"/>
      <c r="B294" s="24"/>
      <c r="C294" s="51" t="s">
        <v>328</v>
      </c>
      <c r="D294" s="26"/>
      <c r="E294" s="27">
        <v>9.33</v>
      </c>
      <c r="F294" s="25"/>
      <c r="G294" s="25"/>
      <c r="H294" s="16"/>
      <c r="I294" s="16"/>
      <c r="J294" s="16"/>
      <c r="K294" s="16"/>
      <c r="L294" s="16"/>
      <c r="M294" s="16"/>
      <c r="N294" s="16"/>
      <c r="O294" s="16" t="s">
        <v>120</v>
      </c>
      <c r="P294" s="16">
        <v>0</v>
      </c>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row>
    <row r="295" spans="1:42" outlineLevel="3" x14ac:dyDescent="0.2">
      <c r="A295" s="23"/>
      <c r="B295" s="24"/>
      <c r="C295" s="464" t="s">
        <v>329</v>
      </c>
      <c r="D295" s="26"/>
      <c r="E295" s="27">
        <v>11.49</v>
      </c>
      <c r="F295" s="25"/>
      <c r="G295" s="25"/>
      <c r="H295" s="16"/>
      <c r="I295" s="16"/>
      <c r="J295" s="16"/>
      <c r="K295" s="16"/>
      <c r="L295" s="16"/>
      <c r="M295" s="16"/>
      <c r="N295" s="16"/>
      <c r="O295" s="16" t="s">
        <v>120</v>
      </c>
      <c r="P295" s="16">
        <v>0</v>
      </c>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row>
    <row r="296" spans="1:42" outlineLevel="3" x14ac:dyDescent="0.2">
      <c r="A296" s="23"/>
      <c r="B296" s="24"/>
      <c r="C296" s="51" t="s">
        <v>219</v>
      </c>
      <c r="D296" s="26"/>
      <c r="E296" s="27"/>
      <c r="F296" s="25"/>
      <c r="G296" s="25"/>
      <c r="H296" s="16"/>
      <c r="I296" s="16"/>
      <c r="J296" s="16"/>
      <c r="K296" s="16"/>
      <c r="L296" s="16"/>
      <c r="M296" s="16"/>
      <c r="N296" s="16"/>
      <c r="O296" s="16" t="s">
        <v>120</v>
      </c>
      <c r="P296" s="16">
        <v>0</v>
      </c>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row>
    <row r="297" spans="1:42" outlineLevel="3" x14ac:dyDescent="0.2">
      <c r="A297" s="23"/>
      <c r="B297" s="24"/>
      <c r="C297" s="51" t="s">
        <v>330</v>
      </c>
      <c r="D297" s="26"/>
      <c r="E297" s="27">
        <v>12.654999999999999</v>
      </c>
      <c r="F297" s="25"/>
      <c r="G297" s="25"/>
      <c r="H297" s="16"/>
      <c r="I297" s="16"/>
      <c r="J297" s="16"/>
      <c r="K297" s="16"/>
      <c r="L297" s="16"/>
      <c r="M297" s="16"/>
      <c r="N297" s="16"/>
      <c r="O297" s="16" t="s">
        <v>120</v>
      </c>
      <c r="P297" s="16">
        <v>0</v>
      </c>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row>
    <row r="298" spans="1:42" outlineLevel="3" x14ac:dyDescent="0.2">
      <c r="A298" s="23"/>
      <c r="B298" s="24"/>
      <c r="C298" s="51" t="s">
        <v>331</v>
      </c>
      <c r="D298" s="26"/>
      <c r="E298" s="27">
        <v>12.955</v>
      </c>
      <c r="F298" s="25"/>
      <c r="G298" s="25"/>
      <c r="H298" s="16"/>
      <c r="I298" s="16"/>
      <c r="J298" s="16"/>
      <c r="K298" s="16"/>
      <c r="L298" s="16"/>
      <c r="M298" s="16"/>
      <c r="N298" s="16"/>
      <c r="O298" s="16" t="s">
        <v>120</v>
      </c>
      <c r="P298" s="16">
        <v>0</v>
      </c>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row>
    <row r="299" spans="1:42" outlineLevel="3" x14ac:dyDescent="0.2">
      <c r="A299" s="23"/>
      <c r="B299" s="24"/>
      <c r="C299" s="51" t="s">
        <v>332</v>
      </c>
      <c r="D299" s="26"/>
      <c r="E299" s="27">
        <v>4.26</v>
      </c>
      <c r="F299" s="25"/>
      <c r="G299" s="25"/>
      <c r="H299" s="16"/>
      <c r="I299" s="16"/>
      <c r="J299" s="16"/>
      <c r="K299" s="16"/>
      <c r="L299" s="16"/>
      <c r="M299" s="16"/>
      <c r="N299" s="16"/>
      <c r="O299" s="16" t="s">
        <v>120</v>
      </c>
      <c r="P299" s="16">
        <v>0</v>
      </c>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row>
    <row r="300" spans="1:42" outlineLevel="3" x14ac:dyDescent="0.2">
      <c r="A300" s="23"/>
      <c r="B300" s="24"/>
      <c r="C300" s="51" t="s">
        <v>333</v>
      </c>
      <c r="D300" s="26"/>
      <c r="E300" s="27">
        <v>5.01</v>
      </c>
      <c r="F300" s="25"/>
      <c r="G300" s="25"/>
      <c r="H300" s="16"/>
      <c r="I300" s="16"/>
      <c r="J300" s="16"/>
      <c r="K300" s="16"/>
      <c r="L300" s="16"/>
      <c r="M300" s="16"/>
      <c r="N300" s="16"/>
      <c r="O300" s="16" t="s">
        <v>120</v>
      </c>
      <c r="P300" s="16">
        <v>0</v>
      </c>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row>
    <row r="301" spans="1:42" outlineLevel="3" x14ac:dyDescent="0.2">
      <c r="A301" s="23"/>
      <c r="B301" s="24"/>
      <c r="C301" s="51" t="s">
        <v>334</v>
      </c>
      <c r="D301" s="26"/>
      <c r="E301" s="27">
        <v>5.01</v>
      </c>
      <c r="F301" s="25"/>
      <c r="G301" s="25"/>
      <c r="H301" s="16"/>
      <c r="I301" s="16"/>
      <c r="J301" s="16"/>
      <c r="K301" s="16"/>
      <c r="L301" s="16"/>
      <c r="M301" s="16"/>
      <c r="N301" s="16"/>
      <c r="O301" s="16" t="s">
        <v>120</v>
      </c>
      <c r="P301" s="16">
        <v>0</v>
      </c>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row>
    <row r="302" spans="1:42" outlineLevel="1" x14ac:dyDescent="0.2">
      <c r="A302" s="37">
        <v>58</v>
      </c>
      <c r="B302" s="38" t="s">
        <v>3422</v>
      </c>
      <c r="C302" s="50" t="s">
        <v>335</v>
      </c>
      <c r="D302" s="39" t="s">
        <v>237</v>
      </c>
      <c r="E302" s="40">
        <v>102.765</v>
      </c>
      <c r="F302" s="41"/>
      <c r="G302" s="42">
        <f>ROUND(E302*F302,2)</f>
        <v>0</v>
      </c>
      <c r="H302" s="16"/>
      <c r="I302" s="16"/>
      <c r="J302" s="16"/>
      <c r="K302" s="16"/>
      <c r="L302" s="16"/>
      <c r="M302" s="16"/>
      <c r="N302" s="16"/>
      <c r="O302" s="16" t="s">
        <v>119</v>
      </c>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row>
    <row r="303" spans="1:42" outlineLevel="2" x14ac:dyDescent="0.2">
      <c r="A303" s="23"/>
      <c r="B303" s="24"/>
      <c r="C303" s="51" t="s">
        <v>336</v>
      </c>
      <c r="D303" s="26"/>
      <c r="E303" s="27"/>
      <c r="F303" s="25"/>
      <c r="G303" s="25"/>
      <c r="H303" s="16"/>
      <c r="I303" s="16"/>
      <c r="J303" s="16"/>
      <c r="K303" s="16"/>
      <c r="L303" s="16"/>
      <c r="M303" s="16"/>
      <c r="N303" s="16"/>
      <c r="O303" s="16" t="s">
        <v>120</v>
      </c>
      <c r="P303" s="16">
        <v>0</v>
      </c>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row>
    <row r="304" spans="1:42" outlineLevel="3" x14ac:dyDescent="0.2">
      <c r="A304" s="23"/>
      <c r="B304" s="24"/>
      <c r="C304" s="51" t="s">
        <v>214</v>
      </c>
      <c r="D304" s="26"/>
      <c r="E304" s="27"/>
      <c r="F304" s="25"/>
      <c r="G304" s="25"/>
      <c r="H304" s="16"/>
      <c r="I304" s="16"/>
      <c r="J304" s="16"/>
      <c r="K304" s="16"/>
      <c r="L304" s="16"/>
      <c r="M304" s="16"/>
      <c r="N304" s="16"/>
      <c r="O304" s="16" t="s">
        <v>120</v>
      </c>
      <c r="P304" s="16">
        <v>0</v>
      </c>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row>
    <row r="305" spans="1:42" outlineLevel="3" x14ac:dyDescent="0.2">
      <c r="A305" s="23"/>
      <c r="B305" s="24"/>
      <c r="C305" s="51" t="s">
        <v>337</v>
      </c>
      <c r="D305" s="26"/>
      <c r="E305" s="27">
        <v>3</v>
      </c>
      <c r="F305" s="25"/>
      <c r="G305" s="25"/>
      <c r="H305" s="16"/>
      <c r="I305" s="16"/>
      <c r="J305" s="16"/>
      <c r="K305" s="16"/>
      <c r="L305" s="16"/>
      <c r="M305" s="16"/>
      <c r="N305" s="16"/>
      <c r="O305" s="16" t="s">
        <v>120</v>
      </c>
      <c r="P305" s="16">
        <v>0</v>
      </c>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row>
    <row r="306" spans="1:42" outlineLevel="3" x14ac:dyDescent="0.2">
      <c r="A306" s="23"/>
      <c r="B306" s="24"/>
      <c r="C306" s="51" t="s">
        <v>338</v>
      </c>
      <c r="D306" s="26"/>
      <c r="E306" s="27">
        <v>0.24</v>
      </c>
      <c r="F306" s="25"/>
      <c r="G306" s="25"/>
      <c r="H306" s="16"/>
      <c r="I306" s="16"/>
      <c r="J306" s="16"/>
      <c r="K306" s="16"/>
      <c r="L306" s="16"/>
      <c r="M306" s="16"/>
      <c r="N306" s="16"/>
      <c r="O306" s="16" t="s">
        <v>120</v>
      </c>
      <c r="P306" s="16">
        <v>0</v>
      </c>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row>
    <row r="307" spans="1:42" outlineLevel="3" x14ac:dyDescent="0.2">
      <c r="A307" s="23"/>
      <c r="B307" s="24"/>
      <c r="C307" s="51" t="s">
        <v>219</v>
      </c>
      <c r="D307" s="26"/>
      <c r="E307" s="27"/>
      <c r="F307" s="25"/>
      <c r="G307" s="25"/>
      <c r="H307" s="16"/>
      <c r="I307" s="16"/>
      <c r="J307" s="16"/>
      <c r="K307" s="16"/>
      <c r="L307" s="16"/>
      <c r="M307" s="16"/>
      <c r="N307" s="16"/>
      <c r="O307" s="16" t="s">
        <v>120</v>
      </c>
      <c r="P307" s="16">
        <v>0</v>
      </c>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row>
    <row r="308" spans="1:42" outlineLevel="3" x14ac:dyDescent="0.2">
      <c r="A308" s="23"/>
      <c r="B308" s="24"/>
      <c r="C308" s="51" t="s">
        <v>339</v>
      </c>
      <c r="D308" s="26"/>
      <c r="E308" s="27">
        <v>0.85</v>
      </c>
      <c r="F308" s="25"/>
      <c r="G308" s="25"/>
      <c r="H308" s="16"/>
      <c r="I308" s="16"/>
      <c r="J308" s="16"/>
      <c r="K308" s="16"/>
      <c r="L308" s="16"/>
      <c r="M308" s="16"/>
      <c r="N308" s="16"/>
      <c r="O308" s="16" t="s">
        <v>120</v>
      </c>
      <c r="P308" s="16">
        <v>0</v>
      </c>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row>
    <row r="309" spans="1:42" outlineLevel="3" x14ac:dyDescent="0.2">
      <c r="A309" s="23"/>
      <c r="B309" s="24"/>
      <c r="C309" s="51" t="s">
        <v>340</v>
      </c>
      <c r="D309" s="26"/>
      <c r="E309" s="27">
        <v>0.85</v>
      </c>
      <c r="F309" s="25"/>
      <c r="G309" s="25"/>
      <c r="H309" s="16"/>
      <c r="I309" s="16"/>
      <c r="J309" s="16"/>
      <c r="K309" s="16"/>
      <c r="L309" s="16"/>
      <c r="M309" s="16"/>
      <c r="N309" s="16"/>
      <c r="O309" s="16" t="s">
        <v>120</v>
      </c>
      <c r="P309" s="16">
        <v>0</v>
      </c>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row>
    <row r="310" spans="1:42" outlineLevel="3" x14ac:dyDescent="0.2">
      <c r="A310" s="23"/>
      <c r="B310" s="24"/>
      <c r="C310" s="51" t="s">
        <v>341</v>
      </c>
      <c r="D310" s="26"/>
      <c r="E310" s="27">
        <v>1</v>
      </c>
      <c r="F310" s="25"/>
      <c r="G310" s="25"/>
      <c r="H310" s="16"/>
      <c r="I310" s="16"/>
      <c r="J310" s="16"/>
      <c r="K310" s="16"/>
      <c r="L310" s="16"/>
      <c r="M310" s="16"/>
      <c r="N310" s="16"/>
      <c r="O310" s="16" t="s">
        <v>120</v>
      </c>
      <c r="P310" s="16">
        <v>0</v>
      </c>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row>
    <row r="311" spans="1:42" outlineLevel="3" x14ac:dyDescent="0.2">
      <c r="A311" s="23"/>
      <c r="B311" s="24"/>
      <c r="C311" s="51" t="s">
        <v>209</v>
      </c>
      <c r="D311" s="26"/>
      <c r="E311" s="27"/>
      <c r="F311" s="25"/>
      <c r="G311" s="25"/>
      <c r="H311" s="16"/>
      <c r="I311" s="16"/>
      <c r="J311" s="16"/>
      <c r="K311" s="16"/>
      <c r="L311" s="16"/>
      <c r="M311" s="16"/>
      <c r="N311" s="16"/>
      <c r="O311" s="16" t="s">
        <v>120</v>
      </c>
      <c r="P311" s="16">
        <v>0</v>
      </c>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row>
    <row r="312" spans="1:42" outlineLevel="3" x14ac:dyDescent="0.2">
      <c r="A312" s="23"/>
      <c r="B312" s="24"/>
      <c r="C312" s="51" t="s">
        <v>342</v>
      </c>
      <c r="D312" s="26"/>
      <c r="E312" s="27">
        <v>0.9</v>
      </c>
      <c r="F312" s="25"/>
      <c r="G312" s="25"/>
      <c r="H312" s="16"/>
      <c r="I312" s="16"/>
      <c r="J312" s="16"/>
      <c r="K312" s="16"/>
      <c r="L312" s="16"/>
      <c r="M312" s="16"/>
      <c r="N312" s="16"/>
      <c r="O312" s="16" t="s">
        <v>120</v>
      </c>
      <c r="P312" s="16">
        <v>0</v>
      </c>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row>
    <row r="313" spans="1:42" outlineLevel="3" x14ac:dyDescent="0.2">
      <c r="A313" s="23"/>
      <c r="B313" s="24"/>
      <c r="C313" s="51" t="s">
        <v>343</v>
      </c>
      <c r="D313" s="26"/>
      <c r="E313" s="27">
        <v>2.4350000000000001</v>
      </c>
      <c r="F313" s="25"/>
      <c r="G313" s="25"/>
      <c r="H313" s="16"/>
      <c r="I313" s="16"/>
      <c r="J313" s="16"/>
      <c r="K313" s="16"/>
      <c r="L313" s="16"/>
      <c r="M313" s="16"/>
      <c r="N313" s="16"/>
      <c r="O313" s="16" t="s">
        <v>120</v>
      </c>
      <c r="P313" s="16">
        <v>0</v>
      </c>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row>
    <row r="314" spans="1:42" outlineLevel="3" x14ac:dyDescent="0.2">
      <c r="A314" s="23"/>
      <c r="B314" s="24"/>
      <c r="C314" s="51" t="s">
        <v>344</v>
      </c>
      <c r="D314" s="26"/>
      <c r="E314" s="27">
        <v>5.5</v>
      </c>
      <c r="F314" s="25"/>
      <c r="G314" s="25"/>
      <c r="H314" s="16"/>
      <c r="I314" s="16"/>
      <c r="J314" s="16"/>
      <c r="K314" s="16"/>
      <c r="L314" s="16"/>
      <c r="M314" s="16"/>
      <c r="N314" s="16"/>
      <c r="O314" s="16" t="s">
        <v>120</v>
      </c>
      <c r="P314" s="16">
        <v>0</v>
      </c>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row>
    <row r="315" spans="1:42" outlineLevel="3" x14ac:dyDescent="0.2">
      <c r="A315" s="23"/>
      <c r="B315" s="24"/>
      <c r="C315" s="51" t="s">
        <v>345</v>
      </c>
      <c r="D315" s="26"/>
      <c r="E315" s="27">
        <v>1.2</v>
      </c>
      <c r="F315" s="25"/>
      <c r="G315" s="25"/>
      <c r="H315" s="16"/>
      <c r="I315" s="16"/>
      <c r="J315" s="16"/>
      <c r="K315" s="16"/>
      <c r="L315" s="16"/>
      <c r="M315" s="16"/>
      <c r="N315" s="16"/>
      <c r="O315" s="16" t="s">
        <v>120</v>
      </c>
      <c r="P315" s="16">
        <v>0</v>
      </c>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row>
    <row r="316" spans="1:42" outlineLevel="3" x14ac:dyDescent="0.2">
      <c r="A316" s="23"/>
      <c r="B316" s="24"/>
      <c r="C316" s="51" t="s">
        <v>346</v>
      </c>
      <c r="D316" s="26"/>
      <c r="E316" s="27">
        <v>5.0999999999999996</v>
      </c>
      <c r="F316" s="25"/>
      <c r="G316" s="25"/>
      <c r="H316" s="16"/>
      <c r="I316" s="16"/>
      <c r="J316" s="16"/>
      <c r="K316" s="16"/>
      <c r="L316" s="16"/>
      <c r="M316" s="16"/>
      <c r="N316" s="16"/>
      <c r="O316" s="16" t="s">
        <v>120</v>
      </c>
      <c r="P316" s="16">
        <v>0</v>
      </c>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row>
    <row r="317" spans="1:42" outlineLevel="3" x14ac:dyDescent="0.2">
      <c r="A317" s="23"/>
      <c r="B317" s="24"/>
      <c r="C317" s="51" t="s">
        <v>347</v>
      </c>
      <c r="D317" s="26"/>
      <c r="E317" s="27">
        <v>5.085</v>
      </c>
      <c r="F317" s="25"/>
      <c r="G317" s="25"/>
      <c r="H317" s="16"/>
      <c r="I317" s="16"/>
      <c r="J317" s="16"/>
      <c r="K317" s="16"/>
      <c r="L317" s="16"/>
      <c r="M317" s="16"/>
      <c r="N317" s="16"/>
      <c r="O317" s="16" t="s">
        <v>120</v>
      </c>
      <c r="P317" s="16">
        <v>0</v>
      </c>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row>
    <row r="318" spans="1:42" outlineLevel="3" x14ac:dyDescent="0.2">
      <c r="A318" s="23"/>
      <c r="B318" s="24"/>
      <c r="C318" s="51" t="s">
        <v>348</v>
      </c>
      <c r="D318" s="26"/>
      <c r="E318" s="27">
        <v>5.45</v>
      </c>
      <c r="F318" s="25"/>
      <c r="G318" s="25"/>
      <c r="H318" s="16"/>
      <c r="I318" s="16"/>
      <c r="J318" s="16"/>
      <c r="K318" s="16"/>
      <c r="L318" s="16"/>
      <c r="M318" s="16"/>
      <c r="N318" s="16"/>
      <c r="O318" s="16" t="s">
        <v>120</v>
      </c>
      <c r="P318" s="16">
        <v>0</v>
      </c>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row>
    <row r="319" spans="1:42" outlineLevel="3" x14ac:dyDescent="0.2">
      <c r="A319" s="23"/>
      <c r="B319" s="24"/>
      <c r="C319" s="51" t="s">
        <v>349</v>
      </c>
      <c r="D319" s="26"/>
      <c r="E319" s="27">
        <v>4.55</v>
      </c>
      <c r="F319" s="25"/>
      <c r="G319" s="25"/>
      <c r="H319" s="16"/>
      <c r="I319" s="16"/>
      <c r="J319" s="16"/>
      <c r="K319" s="16"/>
      <c r="L319" s="16"/>
      <c r="M319" s="16"/>
      <c r="N319" s="16"/>
      <c r="O319" s="16" t="s">
        <v>120</v>
      </c>
      <c r="P319" s="16">
        <v>0</v>
      </c>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row>
    <row r="320" spans="1:42" outlineLevel="3" x14ac:dyDescent="0.2">
      <c r="A320" s="23"/>
      <c r="B320" s="24"/>
      <c r="C320" s="51" t="s">
        <v>125</v>
      </c>
      <c r="D320" s="26"/>
      <c r="E320" s="27"/>
      <c r="F320" s="25"/>
      <c r="G320" s="25"/>
      <c r="H320" s="16"/>
      <c r="I320" s="16"/>
      <c r="J320" s="16"/>
      <c r="K320" s="16"/>
      <c r="L320" s="16"/>
      <c r="M320" s="16"/>
      <c r="N320" s="16"/>
      <c r="O320" s="16" t="s">
        <v>120</v>
      </c>
      <c r="P320" s="16">
        <v>0</v>
      </c>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row>
    <row r="321" spans="1:42" outlineLevel="3" x14ac:dyDescent="0.2">
      <c r="A321" s="23"/>
      <c r="B321" s="24"/>
      <c r="C321" s="51" t="s">
        <v>350</v>
      </c>
      <c r="D321" s="26"/>
      <c r="E321" s="27"/>
      <c r="F321" s="25"/>
      <c r="G321" s="25"/>
      <c r="H321" s="16"/>
      <c r="I321" s="16"/>
      <c r="J321" s="16"/>
      <c r="K321" s="16"/>
      <c r="L321" s="16"/>
      <c r="M321" s="16"/>
      <c r="N321" s="16"/>
      <c r="O321" s="16" t="s">
        <v>120</v>
      </c>
      <c r="P321" s="16">
        <v>0</v>
      </c>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row>
    <row r="322" spans="1:42" outlineLevel="3" x14ac:dyDescent="0.2">
      <c r="A322" s="23"/>
      <c r="B322" s="24"/>
      <c r="C322" s="51" t="s">
        <v>214</v>
      </c>
      <c r="D322" s="26"/>
      <c r="E322" s="27"/>
      <c r="F322" s="25"/>
      <c r="G322" s="25"/>
      <c r="H322" s="16"/>
      <c r="I322" s="16"/>
      <c r="J322" s="16"/>
      <c r="K322" s="16"/>
      <c r="L322" s="16"/>
      <c r="M322" s="16"/>
      <c r="N322" s="16"/>
      <c r="O322" s="16" t="s">
        <v>120</v>
      </c>
      <c r="P322" s="16">
        <v>0</v>
      </c>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row>
    <row r="323" spans="1:42" outlineLevel="3" x14ac:dyDescent="0.2">
      <c r="A323" s="23"/>
      <c r="B323" s="24"/>
      <c r="C323" s="51" t="s">
        <v>351</v>
      </c>
      <c r="D323" s="26"/>
      <c r="E323" s="27">
        <v>5.42</v>
      </c>
      <c r="F323" s="25"/>
      <c r="G323" s="25"/>
      <c r="H323" s="16"/>
      <c r="I323" s="16"/>
      <c r="J323" s="16"/>
      <c r="K323" s="16"/>
      <c r="L323" s="16"/>
      <c r="M323" s="16"/>
      <c r="N323" s="16"/>
      <c r="O323" s="16" t="s">
        <v>120</v>
      </c>
      <c r="P323" s="16">
        <v>0</v>
      </c>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row>
    <row r="324" spans="1:42" outlineLevel="3" x14ac:dyDescent="0.2">
      <c r="A324" s="23"/>
      <c r="B324" s="24"/>
      <c r="C324" s="51" t="s">
        <v>219</v>
      </c>
      <c r="D324" s="26"/>
      <c r="E324" s="27"/>
      <c r="F324" s="25"/>
      <c r="G324" s="25"/>
      <c r="H324" s="16"/>
      <c r="I324" s="16"/>
      <c r="J324" s="16"/>
      <c r="K324" s="16"/>
      <c r="L324" s="16"/>
      <c r="M324" s="16"/>
      <c r="N324" s="16"/>
      <c r="O324" s="16" t="s">
        <v>120</v>
      </c>
      <c r="P324" s="16">
        <v>0</v>
      </c>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row>
    <row r="325" spans="1:42" outlineLevel="3" x14ac:dyDescent="0.2">
      <c r="A325" s="23"/>
      <c r="B325" s="24"/>
      <c r="C325" s="51" t="s">
        <v>352</v>
      </c>
      <c r="D325" s="26"/>
      <c r="E325" s="27">
        <v>2</v>
      </c>
      <c r="F325" s="25"/>
      <c r="G325" s="25"/>
      <c r="H325" s="16"/>
      <c r="I325" s="16"/>
      <c r="J325" s="16"/>
      <c r="K325" s="16"/>
      <c r="L325" s="16"/>
      <c r="M325" s="16"/>
      <c r="N325" s="16"/>
      <c r="O325" s="16" t="s">
        <v>120</v>
      </c>
      <c r="P325" s="16">
        <v>0</v>
      </c>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row>
    <row r="326" spans="1:42" outlineLevel="3" x14ac:dyDescent="0.2">
      <c r="A326" s="23"/>
      <c r="B326" s="24"/>
      <c r="C326" s="51" t="s">
        <v>353</v>
      </c>
      <c r="D326" s="26"/>
      <c r="E326" s="27">
        <v>2</v>
      </c>
      <c r="F326" s="25"/>
      <c r="G326" s="25"/>
      <c r="H326" s="16"/>
      <c r="I326" s="16"/>
      <c r="J326" s="16"/>
      <c r="K326" s="16"/>
      <c r="L326" s="16"/>
      <c r="M326" s="16"/>
      <c r="N326" s="16"/>
      <c r="O326" s="16" t="s">
        <v>120</v>
      </c>
      <c r="P326" s="16">
        <v>0</v>
      </c>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row>
    <row r="327" spans="1:42" outlineLevel="3" x14ac:dyDescent="0.2">
      <c r="A327" s="23"/>
      <c r="B327" s="24"/>
      <c r="C327" s="51" t="s">
        <v>209</v>
      </c>
      <c r="D327" s="26"/>
      <c r="E327" s="27"/>
      <c r="F327" s="25"/>
      <c r="G327" s="25"/>
      <c r="H327" s="16"/>
      <c r="I327" s="16"/>
      <c r="J327" s="16"/>
      <c r="K327" s="16"/>
      <c r="L327" s="16"/>
      <c r="M327" s="16"/>
      <c r="N327" s="16"/>
      <c r="O327" s="16" t="s">
        <v>120</v>
      </c>
      <c r="P327" s="16">
        <v>0</v>
      </c>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row>
    <row r="328" spans="1:42" outlineLevel="3" x14ac:dyDescent="0.2">
      <c r="A328" s="23"/>
      <c r="B328" s="24"/>
      <c r="C328" s="51" t="s">
        <v>354</v>
      </c>
      <c r="D328" s="26"/>
      <c r="E328" s="27">
        <v>3.125</v>
      </c>
      <c r="F328" s="25"/>
      <c r="G328" s="25"/>
      <c r="H328" s="16"/>
      <c r="I328" s="16"/>
      <c r="J328" s="16"/>
      <c r="K328" s="16"/>
      <c r="L328" s="16"/>
      <c r="M328" s="16"/>
      <c r="N328" s="16"/>
      <c r="O328" s="16" t="s">
        <v>120</v>
      </c>
      <c r="P328" s="16">
        <v>0</v>
      </c>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row>
    <row r="329" spans="1:42" outlineLevel="3" x14ac:dyDescent="0.2">
      <c r="A329" s="23"/>
      <c r="B329" s="24"/>
      <c r="C329" s="51" t="s">
        <v>355</v>
      </c>
      <c r="D329" s="26"/>
      <c r="E329" s="27">
        <v>2.0299999999999998</v>
      </c>
      <c r="F329" s="25"/>
      <c r="G329" s="25"/>
      <c r="H329" s="16"/>
      <c r="I329" s="16"/>
      <c r="J329" s="16"/>
      <c r="K329" s="16"/>
      <c r="L329" s="16"/>
      <c r="M329" s="16"/>
      <c r="N329" s="16"/>
      <c r="O329" s="16" t="s">
        <v>120</v>
      </c>
      <c r="P329" s="16">
        <v>0</v>
      </c>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row>
    <row r="330" spans="1:42" outlineLevel="3" x14ac:dyDescent="0.2">
      <c r="A330" s="23"/>
      <c r="B330" s="24"/>
      <c r="C330" s="51" t="s">
        <v>356</v>
      </c>
      <c r="D330" s="26"/>
      <c r="E330" s="27">
        <v>2.65</v>
      </c>
      <c r="F330" s="25"/>
      <c r="G330" s="25"/>
      <c r="H330" s="16"/>
      <c r="I330" s="16"/>
      <c r="J330" s="16"/>
      <c r="K330" s="16"/>
      <c r="L330" s="16"/>
      <c r="M330" s="16"/>
      <c r="N330" s="16"/>
      <c r="O330" s="16" t="s">
        <v>120</v>
      </c>
      <c r="P330" s="16">
        <v>0</v>
      </c>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row>
    <row r="331" spans="1:42" outlineLevel="3" x14ac:dyDescent="0.2">
      <c r="A331" s="23"/>
      <c r="B331" s="24"/>
      <c r="C331" s="51" t="s">
        <v>357</v>
      </c>
      <c r="D331" s="26"/>
      <c r="E331" s="27">
        <v>2.0299999999999998</v>
      </c>
      <c r="F331" s="25"/>
      <c r="G331" s="25"/>
      <c r="H331" s="16"/>
      <c r="I331" s="16"/>
      <c r="J331" s="16"/>
      <c r="K331" s="16"/>
      <c r="L331" s="16"/>
      <c r="M331" s="16"/>
      <c r="N331" s="16"/>
      <c r="O331" s="16" t="s">
        <v>120</v>
      </c>
      <c r="P331" s="16">
        <v>0</v>
      </c>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row>
    <row r="332" spans="1:42" outlineLevel="3" x14ac:dyDescent="0.2">
      <c r="A332" s="23"/>
      <c r="B332" s="24"/>
      <c r="C332" s="51" t="s">
        <v>358</v>
      </c>
      <c r="D332" s="26"/>
      <c r="E332" s="27">
        <v>7.2649999999999997</v>
      </c>
      <c r="F332" s="25"/>
      <c r="G332" s="25"/>
      <c r="H332" s="16"/>
      <c r="I332" s="16"/>
      <c r="J332" s="16"/>
      <c r="K332" s="16"/>
      <c r="L332" s="16"/>
      <c r="M332" s="16"/>
      <c r="N332" s="16"/>
      <c r="O332" s="16" t="s">
        <v>120</v>
      </c>
      <c r="P332" s="16">
        <v>0</v>
      </c>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row>
    <row r="333" spans="1:42" outlineLevel="3" x14ac:dyDescent="0.2">
      <c r="A333" s="23"/>
      <c r="B333" s="24"/>
      <c r="C333" s="51" t="s">
        <v>359</v>
      </c>
      <c r="D333" s="26"/>
      <c r="E333" s="27">
        <v>6.8150000000000004</v>
      </c>
      <c r="F333" s="25"/>
      <c r="G333" s="25"/>
      <c r="H333" s="16"/>
      <c r="I333" s="16"/>
      <c r="J333" s="16"/>
      <c r="K333" s="16"/>
      <c r="L333" s="16"/>
      <c r="M333" s="16"/>
      <c r="N333" s="16"/>
      <c r="O333" s="16" t="s">
        <v>120</v>
      </c>
      <c r="P333" s="16">
        <v>0</v>
      </c>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row>
    <row r="334" spans="1:42" outlineLevel="3" x14ac:dyDescent="0.2">
      <c r="A334" s="23"/>
      <c r="B334" s="24"/>
      <c r="C334" s="51" t="s">
        <v>125</v>
      </c>
      <c r="D334" s="26"/>
      <c r="E334" s="27"/>
      <c r="F334" s="25"/>
      <c r="G334" s="25"/>
      <c r="H334" s="16"/>
      <c r="I334" s="16"/>
      <c r="J334" s="16"/>
      <c r="K334" s="16"/>
      <c r="L334" s="16"/>
      <c r="M334" s="16"/>
      <c r="N334" s="16"/>
      <c r="O334" s="16" t="s">
        <v>120</v>
      </c>
      <c r="P334" s="16">
        <v>0</v>
      </c>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row>
    <row r="335" spans="1:42" outlineLevel="3" x14ac:dyDescent="0.2">
      <c r="A335" s="23"/>
      <c r="B335" s="24"/>
      <c r="C335" s="51" t="s">
        <v>360</v>
      </c>
      <c r="D335" s="26"/>
      <c r="E335" s="27"/>
      <c r="F335" s="25"/>
      <c r="G335" s="25"/>
      <c r="H335" s="16"/>
      <c r="I335" s="16"/>
      <c r="J335" s="16"/>
      <c r="K335" s="16"/>
      <c r="L335" s="16"/>
      <c r="M335" s="16"/>
      <c r="N335" s="16"/>
      <c r="O335" s="16" t="s">
        <v>120</v>
      </c>
      <c r="P335" s="16">
        <v>0</v>
      </c>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row>
    <row r="336" spans="1:42" outlineLevel="3" x14ac:dyDescent="0.2">
      <c r="A336" s="23"/>
      <c r="B336" s="24"/>
      <c r="C336" s="51" t="s">
        <v>214</v>
      </c>
      <c r="D336" s="26"/>
      <c r="E336" s="27"/>
      <c r="F336" s="25"/>
      <c r="G336" s="25"/>
      <c r="H336" s="16"/>
      <c r="I336" s="16"/>
      <c r="J336" s="16"/>
      <c r="K336" s="16"/>
      <c r="L336" s="16"/>
      <c r="M336" s="16"/>
      <c r="N336" s="16"/>
      <c r="O336" s="16" t="s">
        <v>120</v>
      </c>
      <c r="P336" s="16">
        <v>0</v>
      </c>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row>
    <row r="337" spans="1:42" outlineLevel="3" x14ac:dyDescent="0.2">
      <c r="A337" s="23"/>
      <c r="B337" s="24"/>
      <c r="C337" s="51" t="s">
        <v>361</v>
      </c>
      <c r="D337" s="26"/>
      <c r="E337" s="27">
        <v>7.35</v>
      </c>
      <c r="F337" s="25"/>
      <c r="G337" s="25"/>
      <c r="H337" s="16"/>
      <c r="I337" s="16"/>
      <c r="J337" s="16"/>
      <c r="K337" s="16"/>
      <c r="L337" s="16"/>
      <c r="M337" s="16"/>
      <c r="N337" s="16"/>
      <c r="O337" s="16" t="s">
        <v>120</v>
      </c>
      <c r="P337" s="16">
        <v>0</v>
      </c>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row>
    <row r="338" spans="1:42" outlineLevel="3" x14ac:dyDescent="0.2">
      <c r="A338" s="23"/>
      <c r="B338" s="24"/>
      <c r="C338" s="51" t="s">
        <v>362</v>
      </c>
      <c r="D338" s="26"/>
      <c r="E338" s="27">
        <v>4.5999999999999996</v>
      </c>
      <c r="F338" s="25"/>
      <c r="G338" s="25"/>
      <c r="H338" s="16"/>
      <c r="I338" s="16"/>
      <c r="J338" s="16"/>
      <c r="K338" s="16"/>
      <c r="L338" s="16"/>
      <c r="M338" s="16"/>
      <c r="N338" s="16"/>
      <c r="O338" s="16" t="s">
        <v>120</v>
      </c>
      <c r="P338" s="16">
        <v>0</v>
      </c>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row>
    <row r="339" spans="1:42" outlineLevel="3" x14ac:dyDescent="0.2">
      <c r="A339" s="23"/>
      <c r="B339" s="24"/>
      <c r="C339" s="51" t="s">
        <v>363</v>
      </c>
      <c r="D339" s="26"/>
      <c r="E339" s="27">
        <v>4.5199999999999996</v>
      </c>
      <c r="F339" s="25"/>
      <c r="G339" s="25"/>
      <c r="H339" s="16"/>
      <c r="I339" s="16"/>
      <c r="J339" s="16"/>
      <c r="K339" s="16"/>
      <c r="L339" s="16"/>
      <c r="M339" s="16"/>
      <c r="N339" s="16"/>
      <c r="O339" s="16" t="s">
        <v>120</v>
      </c>
      <c r="P339" s="16">
        <v>0</v>
      </c>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row>
    <row r="340" spans="1:42" outlineLevel="3" x14ac:dyDescent="0.2">
      <c r="A340" s="23"/>
      <c r="B340" s="24"/>
      <c r="C340" s="51" t="s">
        <v>219</v>
      </c>
      <c r="D340" s="26"/>
      <c r="E340" s="27"/>
      <c r="F340" s="25"/>
      <c r="G340" s="25"/>
      <c r="H340" s="16"/>
      <c r="I340" s="16"/>
      <c r="J340" s="16"/>
      <c r="K340" s="16"/>
      <c r="L340" s="16"/>
      <c r="M340" s="16"/>
      <c r="N340" s="16"/>
      <c r="O340" s="16" t="s">
        <v>120</v>
      </c>
      <c r="P340" s="16">
        <v>0</v>
      </c>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row>
    <row r="341" spans="1:42" outlineLevel="3" x14ac:dyDescent="0.2">
      <c r="A341" s="23"/>
      <c r="B341" s="24"/>
      <c r="C341" s="51" t="s">
        <v>364</v>
      </c>
      <c r="D341" s="26"/>
      <c r="E341" s="27">
        <v>5.0250000000000004</v>
      </c>
      <c r="F341" s="25"/>
      <c r="G341" s="25"/>
      <c r="H341" s="16"/>
      <c r="I341" s="16"/>
      <c r="J341" s="16"/>
      <c r="K341" s="16"/>
      <c r="L341" s="16"/>
      <c r="M341" s="16"/>
      <c r="N341" s="16"/>
      <c r="O341" s="16" t="s">
        <v>120</v>
      </c>
      <c r="P341" s="16">
        <v>0</v>
      </c>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row>
    <row r="342" spans="1:42" outlineLevel="3" x14ac:dyDescent="0.2">
      <c r="A342" s="23"/>
      <c r="B342" s="24"/>
      <c r="C342" s="51" t="s">
        <v>365</v>
      </c>
      <c r="D342" s="26"/>
      <c r="E342" s="27">
        <v>5.125</v>
      </c>
      <c r="F342" s="25"/>
      <c r="G342" s="25"/>
      <c r="H342" s="16"/>
      <c r="I342" s="16"/>
      <c r="J342" s="16"/>
      <c r="K342" s="16"/>
      <c r="L342" s="16"/>
      <c r="M342" s="16"/>
      <c r="N342" s="16"/>
      <c r="O342" s="16" t="s">
        <v>120</v>
      </c>
      <c r="P342" s="16">
        <v>0</v>
      </c>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row>
    <row r="343" spans="1:42" outlineLevel="3" x14ac:dyDescent="0.2">
      <c r="A343" s="23"/>
      <c r="B343" s="24"/>
      <c r="C343" s="51" t="s">
        <v>366</v>
      </c>
      <c r="D343" s="26"/>
      <c r="E343" s="27">
        <v>2.0499999999999998</v>
      </c>
      <c r="F343" s="25"/>
      <c r="G343" s="25"/>
      <c r="H343" s="16"/>
      <c r="I343" s="16"/>
      <c r="J343" s="16"/>
      <c r="K343" s="16"/>
      <c r="L343" s="16"/>
      <c r="M343" s="16"/>
      <c r="N343" s="16"/>
      <c r="O343" s="16" t="s">
        <v>120</v>
      </c>
      <c r="P343" s="16">
        <v>0</v>
      </c>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row>
    <row r="344" spans="1:42" outlineLevel="3" x14ac:dyDescent="0.2">
      <c r="A344" s="23"/>
      <c r="B344" s="24"/>
      <c r="C344" s="51" t="s">
        <v>367</v>
      </c>
      <c r="D344" s="26"/>
      <c r="E344" s="27">
        <v>2.2999999999999998</v>
      </c>
      <c r="F344" s="25"/>
      <c r="G344" s="25"/>
      <c r="H344" s="16"/>
      <c r="I344" s="16"/>
      <c r="J344" s="16"/>
      <c r="K344" s="16"/>
      <c r="L344" s="16"/>
      <c r="M344" s="16"/>
      <c r="N344" s="16"/>
      <c r="O344" s="16" t="s">
        <v>120</v>
      </c>
      <c r="P344" s="16">
        <v>0</v>
      </c>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row>
    <row r="345" spans="1:42" outlineLevel="3" x14ac:dyDescent="0.2">
      <c r="A345" s="23"/>
      <c r="B345" s="24"/>
      <c r="C345" s="51" t="s">
        <v>368</v>
      </c>
      <c r="D345" s="26"/>
      <c r="E345" s="27">
        <v>2.2999999999999998</v>
      </c>
      <c r="F345" s="25"/>
      <c r="G345" s="25"/>
      <c r="H345" s="16"/>
      <c r="I345" s="16"/>
      <c r="J345" s="16"/>
      <c r="K345" s="16"/>
      <c r="L345" s="16"/>
      <c r="M345" s="16"/>
      <c r="N345" s="16"/>
      <c r="O345" s="16" t="s">
        <v>120</v>
      </c>
      <c r="P345" s="16">
        <v>0</v>
      </c>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row>
    <row r="346" spans="1:42" outlineLevel="1" x14ac:dyDescent="0.2">
      <c r="A346" s="37">
        <v>59</v>
      </c>
      <c r="B346" s="38" t="s">
        <v>3421</v>
      </c>
      <c r="C346" s="57" t="s">
        <v>369</v>
      </c>
      <c r="D346" s="39" t="s">
        <v>237</v>
      </c>
      <c r="E346" s="40">
        <v>150.79</v>
      </c>
      <c r="F346" s="41"/>
      <c r="G346" s="42">
        <f>ROUND(E346*F346,2)</f>
        <v>0</v>
      </c>
      <c r="H346" s="16"/>
      <c r="I346" s="16"/>
      <c r="J346" s="16"/>
      <c r="K346" s="16"/>
      <c r="L346" s="16"/>
      <c r="M346" s="16"/>
      <c r="N346" s="16"/>
      <c r="O346" s="16" t="s">
        <v>119</v>
      </c>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row>
    <row r="347" spans="1:42" outlineLevel="2" x14ac:dyDescent="0.2">
      <c r="A347" s="23"/>
      <c r="B347" s="24"/>
      <c r="C347" s="51" t="s">
        <v>336</v>
      </c>
      <c r="D347" s="26"/>
      <c r="E347" s="27"/>
      <c r="F347" s="25"/>
      <c r="G347" s="25"/>
      <c r="H347" s="16"/>
      <c r="I347" s="16"/>
      <c r="J347" s="16"/>
      <c r="K347" s="16"/>
      <c r="L347" s="16"/>
      <c r="M347" s="16"/>
      <c r="N347" s="16"/>
      <c r="O347" s="16" t="s">
        <v>120</v>
      </c>
      <c r="P347" s="16">
        <v>0</v>
      </c>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row>
    <row r="348" spans="1:42" outlineLevel="3" x14ac:dyDescent="0.2">
      <c r="A348" s="23"/>
      <c r="B348" s="24"/>
      <c r="C348" s="51" t="s">
        <v>214</v>
      </c>
      <c r="D348" s="26"/>
      <c r="E348" s="27"/>
      <c r="F348" s="25"/>
      <c r="G348" s="25"/>
      <c r="H348" s="16"/>
      <c r="I348" s="16"/>
      <c r="J348" s="16"/>
      <c r="K348" s="16"/>
      <c r="L348" s="16"/>
      <c r="M348" s="16"/>
      <c r="N348" s="16"/>
      <c r="O348" s="16" t="s">
        <v>120</v>
      </c>
      <c r="P348" s="16">
        <v>0</v>
      </c>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row>
    <row r="349" spans="1:42" outlineLevel="3" x14ac:dyDescent="0.2">
      <c r="A349" s="23"/>
      <c r="B349" s="24"/>
      <c r="C349" s="51" t="s">
        <v>370</v>
      </c>
      <c r="D349" s="26"/>
      <c r="E349" s="27">
        <v>6</v>
      </c>
      <c r="F349" s="25"/>
      <c r="G349" s="25"/>
      <c r="H349" s="16"/>
      <c r="I349" s="16"/>
      <c r="J349" s="16"/>
      <c r="K349" s="16"/>
      <c r="L349" s="16"/>
      <c r="M349" s="16"/>
      <c r="N349" s="16"/>
      <c r="O349" s="16" t="s">
        <v>120</v>
      </c>
      <c r="P349" s="16">
        <v>0</v>
      </c>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row>
    <row r="350" spans="1:42" outlineLevel="3" x14ac:dyDescent="0.2">
      <c r="A350" s="23"/>
      <c r="B350" s="24"/>
      <c r="C350" s="51" t="s">
        <v>371</v>
      </c>
      <c r="D350" s="26"/>
      <c r="E350" s="27">
        <v>6</v>
      </c>
      <c r="F350" s="25"/>
      <c r="G350" s="25"/>
      <c r="H350" s="16"/>
      <c r="I350" s="16"/>
      <c r="J350" s="16"/>
      <c r="K350" s="16"/>
      <c r="L350" s="16"/>
      <c r="M350" s="16"/>
      <c r="N350" s="16"/>
      <c r="O350" s="16" t="s">
        <v>120</v>
      </c>
      <c r="P350" s="16">
        <v>0</v>
      </c>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row>
    <row r="351" spans="1:42" outlineLevel="3" x14ac:dyDescent="0.2">
      <c r="A351" s="23"/>
      <c r="B351" s="24"/>
      <c r="C351" s="51" t="s">
        <v>219</v>
      </c>
      <c r="D351" s="26"/>
      <c r="E351" s="27"/>
      <c r="F351" s="25"/>
      <c r="G351" s="25"/>
      <c r="H351" s="16"/>
      <c r="I351" s="16"/>
      <c r="J351" s="16"/>
      <c r="K351" s="16"/>
      <c r="L351" s="16"/>
      <c r="M351" s="16"/>
      <c r="N351" s="16"/>
      <c r="O351" s="16" t="s">
        <v>120</v>
      </c>
      <c r="P351" s="16">
        <v>0</v>
      </c>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row>
    <row r="352" spans="1:42" outlineLevel="3" x14ac:dyDescent="0.2">
      <c r="A352" s="23"/>
      <c r="B352" s="24"/>
      <c r="C352" s="51" t="s">
        <v>372</v>
      </c>
      <c r="D352" s="26"/>
      <c r="E352" s="27">
        <v>5.88</v>
      </c>
      <c r="F352" s="25"/>
      <c r="G352" s="25"/>
      <c r="H352" s="16"/>
      <c r="I352" s="16"/>
      <c r="J352" s="16"/>
      <c r="K352" s="16"/>
      <c r="L352" s="16"/>
      <c r="M352" s="16"/>
      <c r="N352" s="16"/>
      <c r="O352" s="16" t="s">
        <v>120</v>
      </c>
      <c r="P352" s="16">
        <v>0</v>
      </c>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row>
    <row r="353" spans="1:42" outlineLevel="3" x14ac:dyDescent="0.2">
      <c r="A353" s="23"/>
      <c r="B353" s="24"/>
      <c r="C353" s="51" t="s">
        <v>373</v>
      </c>
      <c r="D353" s="26"/>
      <c r="E353" s="27">
        <v>5.88</v>
      </c>
      <c r="F353" s="25"/>
      <c r="G353" s="25"/>
      <c r="H353" s="16"/>
      <c r="I353" s="16"/>
      <c r="J353" s="16"/>
      <c r="K353" s="16"/>
      <c r="L353" s="16"/>
      <c r="M353" s="16"/>
      <c r="N353" s="16"/>
      <c r="O353" s="16" t="s">
        <v>120</v>
      </c>
      <c r="P353" s="16">
        <v>0</v>
      </c>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row>
    <row r="354" spans="1:42" outlineLevel="3" x14ac:dyDescent="0.2">
      <c r="A354" s="23"/>
      <c r="B354" s="24"/>
      <c r="C354" s="51" t="s">
        <v>374</v>
      </c>
      <c r="D354" s="26"/>
      <c r="E354" s="27">
        <v>5.88</v>
      </c>
      <c r="F354" s="25"/>
      <c r="G354" s="25"/>
      <c r="H354" s="16"/>
      <c r="I354" s="16"/>
      <c r="J354" s="16"/>
      <c r="K354" s="16"/>
      <c r="L354" s="16"/>
      <c r="M354" s="16"/>
      <c r="N354" s="16"/>
      <c r="O354" s="16" t="s">
        <v>120</v>
      </c>
      <c r="P354" s="16">
        <v>0</v>
      </c>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row>
    <row r="355" spans="1:42" outlineLevel="3" x14ac:dyDescent="0.2">
      <c r="A355" s="23"/>
      <c r="B355" s="24"/>
      <c r="C355" s="51" t="s">
        <v>209</v>
      </c>
      <c r="D355" s="26"/>
      <c r="E355" s="27"/>
      <c r="F355" s="25"/>
      <c r="G355" s="25"/>
      <c r="H355" s="16"/>
      <c r="I355" s="16"/>
      <c r="J355" s="16"/>
      <c r="K355" s="16"/>
      <c r="L355" s="16"/>
      <c r="M355" s="16"/>
      <c r="N355" s="16"/>
      <c r="O355" s="16" t="s">
        <v>120</v>
      </c>
      <c r="P355" s="16">
        <v>0</v>
      </c>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row>
    <row r="356" spans="1:42" outlineLevel="3" x14ac:dyDescent="0.2">
      <c r="A356" s="23"/>
      <c r="B356" s="24"/>
      <c r="C356" s="51" t="s">
        <v>375</v>
      </c>
      <c r="D356" s="26"/>
      <c r="E356" s="27">
        <v>5.5</v>
      </c>
      <c r="F356" s="25"/>
      <c r="G356" s="25"/>
      <c r="H356" s="16"/>
      <c r="I356" s="16"/>
      <c r="J356" s="16"/>
      <c r="K356" s="16"/>
      <c r="L356" s="16"/>
      <c r="M356" s="16"/>
      <c r="N356" s="16"/>
      <c r="O356" s="16" t="s">
        <v>120</v>
      </c>
      <c r="P356" s="16">
        <v>0</v>
      </c>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row>
    <row r="357" spans="1:42" outlineLevel="3" x14ac:dyDescent="0.2">
      <c r="A357" s="23"/>
      <c r="B357" s="24"/>
      <c r="C357" s="51" t="s">
        <v>376</v>
      </c>
      <c r="D357" s="26"/>
      <c r="E357" s="27">
        <v>2.75</v>
      </c>
      <c r="F357" s="25"/>
      <c r="G357" s="25"/>
      <c r="H357" s="16"/>
      <c r="I357" s="16"/>
      <c r="J357" s="16"/>
      <c r="K357" s="16"/>
      <c r="L357" s="16"/>
      <c r="M357" s="16"/>
      <c r="N357" s="16"/>
      <c r="O357" s="16" t="s">
        <v>120</v>
      </c>
      <c r="P357" s="16">
        <v>0</v>
      </c>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row>
    <row r="358" spans="1:42" outlineLevel="3" x14ac:dyDescent="0.2">
      <c r="A358" s="23"/>
      <c r="B358" s="24"/>
      <c r="C358" s="51" t="s">
        <v>377</v>
      </c>
      <c r="D358" s="26"/>
      <c r="E358" s="27">
        <v>1.6</v>
      </c>
      <c r="F358" s="25"/>
      <c r="G358" s="25"/>
      <c r="H358" s="16"/>
      <c r="I358" s="16"/>
      <c r="J358" s="16"/>
      <c r="K358" s="16"/>
      <c r="L358" s="16"/>
      <c r="M358" s="16"/>
      <c r="N358" s="16"/>
      <c r="O358" s="16" t="s">
        <v>120</v>
      </c>
      <c r="P358" s="16">
        <v>0</v>
      </c>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row>
    <row r="359" spans="1:42" outlineLevel="3" x14ac:dyDescent="0.2">
      <c r="A359" s="23"/>
      <c r="B359" s="24"/>
      <c r="C359" s="51" t="s">
        <v>378</v>
      </c>
      <c r="D359" s="26"/>
      <c r="E359" s="27">
        <v>5.5</v>
      </c>
      <c r="F359" s="25"/>
      <c r="G359" s="25"/>
      <c r="H359" s="16"/>
      <c r="I359" s="16"/>
      <c r="J359" s="16"/>
      <c r="K359" s="16"/>
      <c r="L359" s="16"/>
      <c r="M359" s="16"/>
      <c r="N359" s="16"/>
      <c r="O359" s="16" t="s">
        <v>120</v>
      </c>
      <c r="P359" s="16">
        <v>0</v>
      </c>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row>
    <row r="360" spans="1:42" outlineLevel="3" x14ac:dyDescent="0.2">
      <c r="A360" s="23"/>
      <c r="B360" s="24"/>
      <c r="C360" s="51" t="s">
        <v>379</v>
      </c>
      <c r="D360" s="26"/>
      <c r="E360" s="27">
        <v>1.6</v>
      </c>
      <c r="F360" s="25"/>
      <c r="G360" s="25"/>
      <c r="H360" s="16"/>
      <c r="I360" s="16"/>
      <c r="J360" s="16"/>
      <c r="K360" s="16"/>
      <c r="L360" s="16"/>
      <c r="M360" s="16"/>
      <c r="N360" s="16"/>
      <c r="O360" s="16" t="s">
        <v>120</v>
      </c>
      <c r="P360" s="16">
        <v>0</v>
      </c>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row>
    <row r="361" spans="1:42" outlineLevel="3" x14ac:dyDescent="0.2">
      <c r="A361" s="23"/>
      <c r="B361" s="24"/>
      <c r="C361" s="51" t="s">
        <v>380</v>
      </c>
      <c r="D361" s="26"/>
      <c r="E361" s="27">
        <v>5.5</v>
      </c>
      <c r="F361" s="25"/>
      <c r="G361" s="25"/>
      <c r="H361" s="16"/>
      <c r="I361" s="16"/>
      <c r="J361" s="16"/>
      <c r="K361" s="16"/>
      <c r="L361" s="16"/>
      <c r="M361" s="16"/>
      <c r="N361" s="16"/>
      <c r="O361" s="16" t="s">
        <v>120</v>
      </c>
      <c r="P361" s="16">
        <v>0</v>
      </c>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row>
    <row r="362" spans="1:42" outlineLevel="3" x14ac:dyDescent="0.2">
      <c r="A362" s="23"/>
      <c r="B362" s="24"/>
      <c r="C362" s="51" t="s">
        <v>381</v>
      </c>
      <c r="D362" s="26"/>
      <c r="E362" s="27">
        <v>1.1000000000000001</v>
      </c>
      <c r="F362" s="25"/>
      <c r="G362" s="25"/>
      <c r="H362" s="16"/>
      <c r="I362" s="16"/>
      <c r="J362" s="16"/>
      <c r="K362" s="16"/>
      <c r="L362" s="16"/>
      <c r="M362" s="16"/>
      <c r="N362" s="16"/>
      <c r="O362" s="16" t="s">
        <v>120</v>
      </c>
      <c r="P362" s="16">
        <v>0</v>
      </c>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row>
    <row r="363" spans="1:42" outlineLevel="3" x14ac:dyDescent="0.2">
      <c r="A363" s="23"/>
      <c r="B363" s="24"/>
      <c r="C363" s="51" t="s">
        <v>382</v>
      </c>
      <c r="D363" s="26"/>
      <c r="E363" s="27">
        <v>1.1000000000000001</v>
      </c>
      <c r="F363" s="25"/>
      <c r="G363" s="25"/>
      <c r="H363" s="16"/>
      <c r="I363" s="16"/>
      <c r="J363" s="16"/>
      <c r="K363" s="16"/>
      <c r="L363" s="16"/>
      <c r="M363" s="16"/>
      <c r="N363" s="16"/>
      <c r="O363" s="16" t="s">
        <v>120</v>
      </c>
      <c r="P363" s="16">
        <v>0</v>
      </c>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row>
    <row r="364" spans="1:42" outlineLevel="3" x14ac:dyDescent="0.2">
      <c r="A364" s="23"/>
      <c r="B364" s="24"/>
      <c r="C364" s="51" t="s">
        <v>125</v>
      </c>
      <c r="D364" s="26"/>
      <c r="E364" s="27"/>
      <c r="F364" s="25"/>
      <c r="G364" s="25"/>
      <c r="H364" s="16"/>
      <c r="I364" s="16"/>
      <c r="J364" s="16"/>
      <c r="K364" s="16"/>
      <c r="L364" s="16"/>
      <c r="M364" s="16"/>
      <c r="N364" s="16"/>
      <c r="O364" s="16" t="s">
        <v>120</v>
      </c>
      <c r="P364" s="16">
        <v>0</v>
      </c>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row>
    <row r="365" spans="1:42" outlineLevel="3" x14ac:dyDescent="0.2">
      <c r="A365" s="23"/>
      <c r="B365" s="24"/>
      <c r="C365" s="51" t="s">
        <v>350</v>
      </c>
      <c r="D365" s="26"/>
      <c r="E365" s="27"/>
      <c r="F365" s="25"/>
      <c r="G365" s="25"/>
      <c r="H365" s="16"/>
      <c r="I365" s="16"/>
      <c r="J365" s="16"/>
      <c r="K365" s="16"/>
      <c r="L365" s="16"/>
      <c r="M365" s="16"/>
      <c r="N365" s="16"/>
      <c r="O365" s="16" t="s">
        <v>120</v>
      </c>
      <c r="P365" s="16">
        <v>0</v>
      </c>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row>
    <row r="366" spans="1:42" outlineLevel="3" x14ac:dyDescent="0.2">
      <c r="A366" s="23"/>
      <c r="B366" s="24"/>
      <c r="C366" s="51" t="s">
        <v>214</v>
      </c>
      <c r="D366" s="26"/>
      <c r="E366" s="27"/>
      <c r="F366" s="25"/>
      <c r="G366" s="25"/>
      <c r="H366" s="16"/>
      <c r="I366" s="16"/>
      <c r="J366" s="16"/>
      <c r="K366" s="16"/>
      <c r="L366" s="16"/>
      <c r="M366" s="16"/>
      <c r="N366" s="16"/>
      <c r="O366" s="16" t="s">
        <v>120</v>
      </c>
      <c r="P366" s="16">
        <v>0</v>
      </c>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row>
    <row r="367" spans="1:42" outlineLevel="3" x14ac:dyDescent="0.2">
      <c r="A367" s="23"/>
      <c r="B367" s="24"/>
      <c r="C367" s="51" t="s">
        <v>383</v>
      </c>
      <c r="D367" s="26"/>
      <c r="E367" s="27">
        <v>9</v>
      </c>
      <c r="F367" s="25"/>
      <c r="G367" s="25"/>
      <c r="H367" s="16"/>
      <c r="I367" s="16"/>
      <c r="J367" s="16"/>
      <c r="K367" s="16"/>
      <c r="L367" s="16"/>
      <c r="M367" s="16"/>
      <c r="N367" s="16"/>
      <c r="O367" s="16" t="s">
        <v>120</v>
      </c>
      <c r="P367" s="16">
        <v>0</v>
      </c>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row>
    <row r="368" spans="1:42" outlineLevel="3" x14ac:dyDescent="0.2">
      <c r="A368" s="23"/>
      <c r="B368" s="24"/>
      <c r="C368" s="51" t="s">
        <v>219</v>
      </c>
      <c r="D368" s="26"/>
      <c r="E368" s="27"/>
      <c r="F368" s="25"/>
      <c r="G368" s="25"/>
      <c r="H368" s="16"/>
      <c r="I368" s="16"/>
      <c r="J368" s="16"/>
      <c r="K368" s="16"/>
      <c r="L368" s="16"/>
      <c r="M368" s="16"/>
      <c r="N368" s="16"/>
      <c r="O368" s="16" t="s">
        <v>120</v>
      </c>
      <c r="P368" s="16">
        <v>0</v>
      </c>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row>
    <row r="369" spans="1:42" outlineLevel="3" x14ac:dyDescent="0.2">
      <c r="A369" s="23"/>
      <c r="B369" s="24"/>
      <c r="C369" s="51" t="s">
        <v>384</v>
      </c>
      <c r="D369" s="26"/>
      <c r="E369" s="27">
        <v>6</v>
      </c>
      <c r="F369" s="25"/>
      <c r="G369" s="25"/>
      <c r="H369" s="16"/>
      <c r="I369" s="16"/>
      <c r="J369" s="16"/>
      <c r="K369" s="16"/>
      <c r="L369" s="16"/>
      <c r="M369" s="16"/>
      <c r="N369" s="16"/>
      <c r="O369" s="16" t="s">
        <v>120</v>
      </c>
      <c r="P369" s="16">
        <v>0</v>
      </c>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row>
    <row r="370" spans="1:42" outlineLevel="3" x14ac:dyDescent="0.2">
      <c r="A370" s="23"/>
      <c r="B370" s="24"/>
      <c r="C370" s="51" t="s">
        <v>385</v>
      </c>
      <c r="D370" s="26"/>
      <c r="E370" s="27">
        <v>6</v>
      </c>
      <c r="F370" s="25"/>
      <c r="G370" s="25"/>
      <c r="H370" s="16"/>
      <c r="I370" s="16"/>
      <c r="J370" s="16"/>
      <c r="K370" s="16"/>
      <c r="L370" s="16"/>
      <c r="M370" s="16"/>
      <c r="N370" s="16"/>
      <c r="O370" s="16" t="s">
        <v>120</v>
      </c>
      <c r="P370" s="16">
        <v>0</v>
      </c>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row>
    <row r="371" spans="1:42" outlineLevel="3" x14ac:dyDescent="0.2">
      <c r="A371" s="23"/>
      <c r="B371" s="24"/>
      <c r="C371" s="51" t="s">
        <v>209</v>
      </c>
      <c r="D371" s="26"/>
      <c r="E371" s="27"/>
      <c r="F371" s="25"/>
      <c r="G371" s="25"/>
      <c r="H371" s="16"/>
      <c r="I371" s="16"/>
      <c r="J371" s="16"/>
      <c r="K371" s="16"/>
      <c r="L371" s="16"/>
      <c r="M371" s="16"/>
      <c r="N371" s="16"/>
      <c r="O371" s="16" t="s">
        <v>120</v>
      </c>
      <c r="P371" s="16">
        <v>0</v>
      </c>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row>
    <row r="372" spans="1:42" outlineLevel="3" x14ac:dyDescent="0.2">
      <c r="A372" s="23"/>
      <c r="B372" s="24"/>
      <c r="C372" s="51" t="s">
        <v>386</v>
      </c>
      <c r="D372" s="26"/>
      <c r="E372" s="27">
        <v>5.5</v>
      </c>
      <c r="F372" s="25"/>
      <c r="G372" s="25"/>
      <c r="H372" s="16"/>
      <c r="I372" s="16"/>
      <c r="J372" s="16"/>
      <c r="K372" s="16"/>
      <c r="L372" s="16"/>
      <c r="M372" s="16"/>
      <c r="N372" s="16"/>
      <c r="O372" s="16" t="s">
        <v>120</v>
      </c>
      <c r="P372" s="16">
        <v>0</v>
      </c>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row>
    <row r="373" spans="1:42" outlineLevel="3" x14ac:dyDescent="0.2">
      <c r="A373" s="23"/>
      <c r="B373" s="24"/>
      <c r="C373" s="51" t="s">
        <v>387</v>
      </c>
      <c r="D373" s="26"/>
      <c r="E373" s="27">
        <v>5.5</v>
      </c>
      <c r="F373" s="25"/>
      <c r="G373" s="25"/>
      <c r="H373" s="16"/>
      <c r="I373" s="16"/>
      <c r="J373" s="16"/>
      <c r="K373" s="16"/>
      <c r="L373" s="16"/>
      <c r="M373" s="16"/>
      <c r="N373" s="16"/>
      <c r="O373" s="16" t="s">
        <v>120</v>
      </c>
      <c r="P373" s="16">
        <v>0</v>
      </c>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row>
    <row r="374" spans="1:42" outlineLevel="3" x14ac:dyDescent="0.2">
      <c r="A374" s="23"/>
      <c r="B374" s="24"/>
      <c r="C374" s="51" t="s">
        <v>388</v>
      </c>
      <c r="D374" s="26"/>
      <c r="E374" s="27">
        <v>5.5</v>
      </c>
      <c r="F374" s="25"/>
      <c r="G374" s="25"/>
      <c r="H374" s="16"/>
      <c r="I374" s="16"/>
      <c r="J374" s="16"/>
      <c r="K374" s="16"/>
      <c r="L374" s="16"/>
      <c r="M374" s="16"/>
      <c r="N374" s="16"/>
      <c r="O374" s="16" t="s">
        <v>120</v>
      </c>
      <c r="P374" s="16">
        <v>0</v>
      </c>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row>
    <row r="375" spans="1:42" outlineLevel="3" x14ac:dyDescent="0.2">
      <c r="A375" s="23"/>
      <c r="B375" s="24"/>
      <c r="C375" s="51" t="s">
        <v>389</v>
      </c>
      <c r="D375" s="26"/>
      <c r="E375" s="27">
        <v>2.75</v>
      </c>
      <c r="F375" s="25"/>
      <c r="G375" s="25"/>
      <c r="H375" s="16"/>
      <c r="I375" s="16"/>
      <c r="J375" s="16"/>
      <c r="K375" s="16"/>
      <c r="L375" s="16"/>
      <c r="M375" s="16"/>
      <c r="N375" s="16"/>
      <c r="O375" s="16" t="s">
        <v>120</v>
      </c>
      <c r="P375" s="16">
        <v>0</v>
      </c>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row>
    <row r="376" spans="1:42" outlineLevel="3" x14ac:dyDescent="0.2">
      <c r="A376" s="23"/>
      <c r="B376" s="24"/>
      <c r="C376" s="51" t="s">
        <v>390</v>
      </c>
      <c r="D376" s="26"/>
      <c r="E376" s="27">
        <v>5.5</v>
      </c>
      <c r="F376" s="25"/>
      <c r="G376" s="25"/>
      <c r="H376" s="16"/>
      <c r="I376" s="16"/>
      <c r="J376" s="16"/>
      <c r="K376" s="16"/>
      <c r="L376" s="16"/>
      <c r="M376" s="16"/>
      <c r="N376" s="16"/>
      <c r="O376" s="16" t="s">
        <v>120</v>
      </c>
      <c r="P376" s="16">
        <v>0</v>
      </c>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row>
    <row r="377" spans="1:42" outlineLevel="3" x14ac:dyDescent="0.2">
      <c r="A377" s="23"/>
      <c r="B377" s="24"/>
      <c r="C377" s="51" t="s">
        <v>391</v>
      </c>
      <c r="D377" s="26"/>
      <c r="E377" s="27">
        <v>2.75</v>
      </c>
      <c r="F377" s="25"/>
      <c r="G377" s="25"/>
      <c r="H377" s="16"/>
      <c r="I377" s="16"/>
      <c r="J377" s="16"/>
      <c r="K377" s="16"/>
      <c r="L377" s="16"/>
      <c r="M377" s="16"/>
      <c r="N377" s="16"/>
      <c r="O377" s="16" t="s">
        <v>120</v>
      </c>
      <c r="P377" s="16">
        <v>0</v>
      </c>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row>
    <row r="378" spans="1:42" outlineLevel="3" x14ac:dyDescent="0.2">
      <c r="A378" s="23"/>
      <c r="B378" s="24"/>
      <c r="C378" s="51" t="s">
        <v>125</v>
      </c>
      <c r="D378" s="26"/>
      <c r="E378" s="27"/>
      <c r="F378" s="25"/>
      <c r="G378" s="25"/>
      <c r="H378" s="16"/>
      <c r="I378" s="16"/>
      <c r="J378" s="16"/>
      <c r="K378" s="16"/>
      <c r="L378" s="16"/>
      <c r="M378" s="16"/>
      <c r="N378" s="16"/>
      <c r="O378" s="16" t="s">
        <v>120</v>
      </c>
      <c r="P378" s="16">
        <v>0</v>
      </c>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row>
    <row r="379" spans="1:42" outlineLevel="3" x14ac:dyDescent="0.2">
      <c r="A379" s="23"/>
      <c r="B379" s="24"/>
      <c r="C379" s="51" t="s">
        <v>360</v>
      </c>
      <c r="D379" s="26"/>
      <c r="E379" s="27"/>
      <c r="F379" s="25"/>
      <c r="G379" s="25"/>
      <c r="H379" s="16"/>
      <c r="I379" s="16"/>
      <c r="J379" s="16"/>
      <c r="K379" s="16"/>
      <c r="L379" s="16"/>
      <c r="M379" s="16"/>
      <c r="N379" s="16"/>
      <c r="O379" s="16" t="s">
        <v>120</v>
      </c>
      <c r="P379" s="16">
        <v>0</v>
      </c>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row>
    <row r="380" spans="1:42" outlineLevel="3" x14ac:dyDescent="0.2">
      <c r="A380" s="23"/>
      <c r="B380" s="24"/>
      <c r="C380" s="51" t="s">
        <v>214</v>
      </c>
      <c r="D380" s="26"/>
      <c r="E380" s="27"/>
      <c r="F380" s="25"/>
      <c r="G380" s="25"/>
      <c r="H380" s="16"/>
      <c r="I380" s="16"/>
      <c r="J380" s="16"/>
      <c r="K380" s="16"/>
      <c r="L380" s="16"/>
      <c r="M380" s="16"/>
      <c r="N380" s="16"/>
      <c r="O380" s="16" t="s">
        <v>120</v>
      </c>
      <c r="P380" s="16">
        <v>0</v>
      </c>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row>
    <row r="381" spans="1:42" outlineLevel="3" x14ac:dyDescent="0.2">
      <c r="A381" s="23"/>
      <c r="B381" s="24"/>
      <c r="C381" s="51" t="s">
        <v>392</v>
      </c>
      <c r="D381" s="26"/>
      <c r="E381" s="27">
        <v>6</v>
      </c>
      <c r="F381" s="25"/>
      <c r="G381" s="25"/>
      <c r="H381" s="16"/>
      <c r="I381" s="16"/>
      <c r="J381" s="16"/>
      <c r="K381" s="16"/>
      <c r="L381" s="16"/>
      <c r="M381" s="16"/>
      <c r="N381" s="16"/>
      <c r="O381" s="16" t="s">
        <v>120</v>
      </c>
      <c r="P381" s="16">
        <v>0</v>
      </c>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row>
    <row r="382" spans="1:42" outlineLevel="3" x14ac:dyDescent="0.2">
      <c r="A382" s="23"/>
      <c r="B382" s="24"/>
      <c r="C382" s="51" t="s">
        <v>393</v>
      </c>
      <c r="D382" s="26"/>
      <c r="E382" s="27">
        <v>6</v>
      </c>
      <c r="F382" s="25"/>
      <c r="G382" s="25"/>
      <c r="H382" s="16"/>
      <c r="I382" s="16"/>
      <c r="J382" s="16"/>
      <c r="K382" s="16"/>
      <c r="L382" s="16"/>
      <c r="M382" s="16"/>
      <c r="N382" s="16"/>
      <c r="O382" s="16" t="s">
        <v>120</v>
      </c>
      <c r="P382" s="16">
        <v>0</v>
      </c>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row>
    <row r="383" spans="1:42" outlineLevel="3" x14ac:dyDescent="0.2">
      <c r="A383" s="23"/>
      <c r="B383" s="24"/>
      <c r="C383" s="51" t="s">
        <v>394</v>
      </c>
      <c r="D383" s="26"/>
      <c r="E383" s="27">
        <v>6</v>
      </c>
      <c r="F383" s="25"/>
      <c r="G383" s="25"/>
      <c r="H383" s="16"/>
      <c r="I383" s="16"/>
      <c r="J383" s="16"/>
      <c r="K383" s="16"/>
      <c r="L383" s="16"/>
      <c r="M383" s="16"/>
      <c r="N383" s="16"/>
      <c r="O383" s="16" t="s">
        <v>120</v>
      </c>
      <c r="P383" s="16">
        <v>0</v>
      </c>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row>
    <row r="384" spans="1:42" outlineLevel="3" x14ac:dyDescent="0.2">
      <c r="A384" s="23"/>
      <c r="B384" s="24"/>
      <c r="C384" s="51" t="s">
        <v>219</v>
      </c>
      <c r="D384" s="26"/>
      <c r="E384" s="27"/>
      <c r="F384" s="25"/>
      <c r="G384" s="25"/>
      <c r="H384" s="16"/>
      <c r="I384" s="16"/>
      <c r="J384" s="16"/>
      <c r="K384" s="16"/>
      <c r="L384" s="16"/>
      <c r="M384" s="16"/>
      <c r="N384" s="16"/>
      <c r="O384" s="16" t="s">
        <v>120</v>
      </c>
      <c r="P384" s="16">
        <v>0</v>
      </c>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row>
    <row r="385" spans="1:42" outlineLevel="3" x14ac:dyDescent="0.2">
      <c r="A385" s="23"/>
      <c r="B385" s="24"/>
      <c r="C385" s="51" t="s">
        <v>395</v>
      </c>
      <c r="D385" s="26"/>
      <c r="E385" s="27">
        <v>6</v>
      </c>
      <c r="F385" s="25"/>
      <c r="G385" s="25"/>
      <c r="H385" s="16"/>
      <c r="I385" s="16"/>
      <c r="J385" s="16"/>
      <c r="K385" s="16"/>
      <c r="L385" s="16"/>
      <c r="M385" s="16"/>
      <c r="N385" s="16"/>
      <c r="O385" s="16" t="s">
        <v>120</v>
      </c>
      <c r="P385" s="16">
        <v>0</v>
      </c>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row>
    <row r="386" spans="1:42" outlineLevel="3" x14ac:dyDescent="0.2">
      <c r="A386" s="23"/>
      <c r="B386" s="24"/>
      <c r="C386" s="51" t="s">
        <v>396</v>
      </c>
      <c r="D386" s="26"/>
      <c r="E386" s="27">
        <v>6</v>
      </c>
      <c r="F386" s="25"/>
      <c r="G386" s="25"/>
      <c r="H386" s="16"/>
      <c r="I386" s="16"/>
      <c r="J386" s="16"/>
      <c r="K386" s="16"/>
      <c r="L386" s="16"/>
      <c r="M386" s="16"/>
      <c r="N386" s="16"/>
      <c r="O386" s="16" t="s">
        <v>120</v>
      </c>
      <c r="P386" s="16">
        <v>0</v>
      </c>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row>
    <row r="387" spans="1:42" outlineLevel="3" x14ac:dyDescent="0.2">
      <c r="A387" s="23"/>
      <c r="B387" s="24"/>
      <c r="C387" s="51" t="s">
        <v>397</v>
      </c>
      <c r="D387" s="26"/>
      <c r="E387" s="27">
        <v>6</v>
      </c>
      <c r="F387" s="25"/>
      <c r="G387" s="25"/>
      <c r="H387" s="16"/>
      <c r="I387" s="16"/>
      <c r="J387" s="16"/>
      <c r="K387" s="16"/>
      <c r="L387" s="16"/>
      <c r="M387" s="16"/>
      <c r="N387" s="16"/>
      <c r="O387" s="16" t="s">
        <v>120</v>
      </c>
      <c r="P387" s="16">
        <v>0</v>
      </c>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row>
    <row r="388" spans="1:42" outlineLevel="3" x14ac:dyDescent="0.2">
      <c r="A388" s="23"/>
      <c r="B388" s="24"/>
      <c r="C388" s="51" t="s">
        <v>398</v>
      </c>
      <c r="D388" s="26"/>
      <c r="E388" s="27">
        <v>6</v>
      </c>
      <c r="F388" s="25"/>
      <c r="G388" s="25"/>
      <c r="H388" s="16"/>
      <c r="I388" s="16"/>
      <c r="J388" s="16"/>
      <c r="K388" s="16"/>
      <c r="L388" s="16"/>
      <c r="M388" s="16"/>
      <c r="N388" s="16"/>
      <c r="O388" s="16" t="s">
        <v>120</v>
      </c>
      <c r="P388" s="16">
        <v>0</v>
      </c>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row>
    <row r="389" spans="1:42" outlineLevel="3" x14ac:dyDescent="0.2">
      <c r="A389" s="23"/>
      <c r="B389" s="24"/>
      <c r="C389" s="51" t="s">
        <v>399</v>
      </c>
      <c r="D389" s="26"/>
      <c r="E389" s="27">
        <v>6</v>
      </c>
      <c r="F389" s="25"/>
      <c r="G389" s="25"/>
      <c r="H389" s="16"/>
      <c r="I389" s="16"/>
      <c r="J389" s="16"/>
      <c r="K389" s="16"/>
      <c r="L389" s="16"/>
      <c r="M389" s="16"/>
      <c r="N389" s="16"/>
      <c r="O389" s="16" t="s">
        <v>120</v>
      </c>
      <c r="P389" s="16">
        <v>0</v>
      </c>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row>
    <row r="390" spans="1:42" outlineLevel="1" x14ac:dyDescent="0.2">
      <c r="A390" s="37">
        <v>60</v>
      </c>
      <c r="B390" s="38" t="s">
        <v>3420</v>
      </c>
      <c r="C390" s="50" t="s">
        <v>400</v>
      </c>
      <c r="D390" s="39" t="s">
        <v>118</v>
      </c>
      <c r="E390" s="40">
        <v>7.7439999999999998</v>
      </c>
      <c r="F390" s="41"/>
      <c r="G390" s="42">
        <f>ROUND(E390*F390,2)</f>
        <v>0</v>
      </c>
      <c r="H390" s="16"/>
      <c r="I390" s="16"/>
      <c r="J390" s="16"/>
      <c r="K390" s="16"/>
      <c r="L390" s="16"/>
      <c r="M390" s="16"/>
      <c r="N390" s="16"/>
      <c r="O390" s="16" t="s">
        <v>119</v>
      </c>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row>
    <row r="391" spans="1:42" outlineLevel="2" x14ac:dyDescent="0.2">
      <c r="A391" s="23"/>
      <c r="B391" s="24"/>
      <c r="C391" s="51" t="s">
        <v>401</v>
      </c>
      <c r="D391" s="26"/>
      <c r="E391" s="27">
        <v>7.7439999999999998</v>
      </c>
      <c r="F391" s="25"/>
      <c r="G391" s="25"/>
      <c r="H391" s="16"/>
      <c r="I391" s="16"/>
      <c r="J391" s="16"/>
      <c r="K391" s="16"/>
      <c r="L391" s="16"/>
      <c r="M391" s="16"/>
      <c r="N391" s="16"/>
      <c r="O391" s="16" t="s">
        <v>120</v>
      </c>
      <c r="P391" s="16">
        <v>0</v>
      </c>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row>
    <row r="392" spans="1:42" outlineLevel="1" x14ac:dyDescent="0.2">
      <c r="A392" s="37">
        <v>61</v>
      </c>
      <c r="B392" s="38" t="s">
        <v>3419</v>
      </c>
      <c r="C392" s="50" t="s">
        <v>402</v>
      </c>
      <c r="D392" s="39" t="s">
        <v>118</v>
      </c>
      <c r="E392" s="40">
        <v>5.39</v>
      </c>
      <c r="F392" s="41"/>
      <c r="G392" s="42">
        <f>ROUND(E392*F392,2)</f>
        <v>0</v>
      </c>
      <c r="H392" s="16"/>
      <c r="I392" s="16"/>
      <c r="J392" s="16"/>
      <c r="K392" s="16"/>
      <c r="L392" s="16"/>
      <c r="M392" s="16"/>
      <c r="N392" s="16"/>
      <c r="O392" s="16" t="s">
        <v>119</v>
      </c>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row>
    <row r="393" spans="1:42" outlineLevel="2" x14ac:dyDescent="0.2">
      <c r="A393" s="23"/>
      <c r="B393" s="24"/>
      <c r="C393" s="51" t="s">
        <v>219</v>
      </c>
      <c r="D393" s="26"/>
      <c r="E393" s="27"/>
      <c r="F393" s="25"/>
      <c r="G393" s="25"/>
      <c r="H393" s="16"/>
      <c r="I393" s="16"/>
      <c r="J393" s="16"/>
      <c r="K393" s="16"/>
      <c r="L393" s="16"/>
      <c r="M393" s="16"/>
      <c r="N393" s="16"/>
      <c r="O393" s="16" t="s">
        <v>120</v>
      </c>
      <c r="P393" s="16">
        <v>0</v>
      </c>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row>
    <row r="394" spans="1:42" outlineLevel="3" x14ac:dyDescent="0.2">
      <c r="A394" s="23"/>
      <c r="B394" s="24"/>
      <c r="C394" s="51" t="s">
        <v>403</v>
      </c>
      <c r="D394" s="26"/>
      <c r="E394" s="27">
        <v>2.2000000000000002</v>
      </c>
      <c r="F394" s="25"/>
      <c r="G394" s="25"/>
      <c r="H394" s="16"/>
      <c r="I394" s="16"/>
      <c r="J394" s="16"/>
      <c r="K394" s="16"/>
      <c r="L394" s="16"/>
      <c r="M394" s="16"/>
      <c r="N394" s="16"/>
      <c r="O394" s="16" t="s">
        <v>120</v>
      </c>
      <c r="P394" s="16">
        <v>0</v>
      </c>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row>
    <row r="395" spans="1:42" outlineLevel="3" x14ac:dyDescent="0.2">
      <c r="A395" s="23"/>
      <c r="B395" s="24"/>
      <c r="C395" s="51" t="s">
        <v>404</v>
      </c>
      <c r="D395" s="26"/>
      <c r="E395" s="27">
        <v>2.2000000000000002</v>
      </c>
      <c r="F395" s="25"/>
      <c r="G395" s="25"/>
      <c r="H395" s="16"/>
      <c r="I395" s="16"/>
      <c r="J395" s="16"/>
      <c r="K395" s="16"/>
      <c r="L395" s="16"/>
      <c r="M395" s="16"/>
      <c r="N395" s="16"/>
      <c r="O395" s="16" t="s">
        <v>120</v>
      </c>
      <c r="P395" s="16">
        <v>0</v>
      </c>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row>
    <row r="396" spans="1:42" outlineLevel="3" x14ac:dyDescent="0.2">
      <c r="A396" s="23"/>
      <c r="B396" s="24"/>
      <c r="C396" s="51" t="s">
        <v>405</v>
      </c>
      <c r="D396" s="26"/>
      <c r="E396" s="27">
        <v>0.99</v>
      </c>
      <c r="F396" s="25"/>
      <c r="G396" s="25"/>
      <c r="H396" s="16"/>
      <c r="I396" s="16"/>
      <c r="J396" s="16"/>
      <c r="K396" s="16"/>
      <c r="L396" s="16"/>
      <c r="M396" s="16"/>
      <c r="N396" s="16"/>
      <c r="O396" s="16" t="s">
        <v>120</v>
      </c>
      <c r="P396" s="16">
        <v>0</v>
      </c>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row>
    <row r="397" spans="1:42" outlineLevel="1" x14ac:dyDescent="0.2">
      <c r="A397" s="37">
        <v>62</v>
      </c>
      <c r="B397" s="38" t="s">
        <v>3418</v>
      </c>
      <c r="C397" s="50" t="s">
        <v>406</v>
      </c>
      <c r="D397" s="39" t="s">
        <v>118</v>
      </c>
      <c r="E397" s="40">
        <v>9.8000000000000007</v>
      </c>
      <c r="F397" s="41"/>
      <c r="G397" s="42">
        <f>ROUND(E397*F397,2)</f>
        <v>0</v>
      </c>
      <c r="H397" s="16"/>
      <c r="I397" s="16"/>
      <c r="J397" s="16"/>
      <c r="K397" s="16"/>
      <c r="L397" s="16"/>
      <c r="M397" s="16"/>
      <c r="N397" s="16"/>
      <c r="O397" s="16" t="s">
        <v>119</v>
      </c>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row>
    <row r="398" spans="1:42" outlineLevel="2" x14ac:dyDescent="0.2">
      <c r="A398" s="23"/>
      <c r="B398" s="24"/>
      <c r="C398" s="51" t="s">
        <v>290</v>
      </c>
      <c r="D398" s="26"/>
      <c r="E398" s="27"/>
      <c r="F398" s="25"/>
      <c r="G398" s="25"/>
      <c r="H398" s="16"/>
      <c r="I398" s="16"/>
      <c r="J398" s="16"/>
      <c r="K398" s="16"/>
      <c r="L398" s="16"/>
      <c r="M398" s="16"/>
      <c r="N398" s="16"/>
      <c r="O398" s="16" t="s">
        <v>120</v>
      </c>
      <c r="P398" s="16">
        <v>0</v>
      </c>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row>
    <row r="399" spans="1:42" outlineLevel="3" x14ac:dyDescent="0.2">
      <c r="A399" s="23"/>
      <c r="B399" s="24"/>
      <c r="C399" s="51" t="s">
        <v>407</v>
      </c>
      <c r="D399" s="26"/>
      <c r="E399" s="27">
        <v>1.4</v>
      </c>
      <c r="F399" s="25"/>
      <c r="G399" s="25"/>
      <c r="H399" s="16"/>
      <c r="I399" s="16"/>
      <c r="J399" s="16"/>
      <c r="K399" s="16"/>
      <c r="L399" s="16"/>
      <c r="M399" s="16"/>
      <c r="N399" s="16"/>
      <c r="O399" s="16" t="s">
        <v>120</v>
      </c>
      <c r="P399" s="16">
        <v>0</v>
      </c>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row>
    <row r="400" spans="1:42" outlineLevel="3" x14ac:dyDescent="0.2">
      <c r="A400" s="23"/>
      <c r="B400" s="24"/>
      <c r="C400" s="51" t="s">
        <v>408</v>
      </c>
      <c r="D400" s="26"/>
      <c r="E400" s="27">
        <v>8.4</v>
      </c>
      <c r="F400" s="25"/>
      <c r="G400" s="25"/>
      <c r="H400" s="16"/>
      <c r="I400" s="16"/>
      <c r="J400" s="16"/>
      <c r="K400" s="16"/>
      <c r="L400" s="16"/>
      <c r="M400" s="16"/>
      <c r="N400" s="16"/>
      <c r="O400" s="16" t="s">
        <v>120</v>
      </c>
      <c r="P400" s="16">
        <v>0</v>
      </c>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row>
    <row r="401" spans="1:42" outlineLevel="1" x14ac:dyDescent="0.2">
      <c r="A401" s="37">
        <v>63</v>
      </c>
      <c r="B401" s="38" t="s">
        <v>409</v>
      </c>
      <c r="C401" s="50" t="s">
        <v>410</v>
      </c>
      <c r="D401" s="39" t="s">
        <v>121</v>
      </c>
      <c r="E401" s="40">
        <v>5</v>
      </c>
      <c r="F401" s="41"/>
      <c r="G401" s="42">
        <f>ROUND(E401*F401,2)</f>
        <v>0</v>
      </c>
      <c r="H401" s="16"/>
      <c r="I401" s="16"/>
      <c r="J401" s="16"/>
      <c r="K401" s="16"/>
      <c r="L401" s="16"/>
      <c r="M401" s="16"/>
      <c r="N401" s="16"/>
      <c r="O401" s="16" t="s">
        <v>119</v>
      </c>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row>
    <row r="402" spans="1:42" outlineLevel="2" x14ac:dyDescent="0.2">
      <c r="A402" s="23"/>
      <c r="B402" s="24"/>
      <c r="C402" s="51" t="s">
        <v>214</v>
      </c>
      <c r="D402" s="26"/>
      <c r="E402" s="27"/>
      <c r="F402" s="25"/>
      <c r="G402" s="25"/>
      <c r="H402" s="16"/>
      <c r="I402" s="16"/>
      <c r="J402" s="16"/>
      <c r="K402" s="16"/>
      <c r="L402" s="16"/>
      <c r="M402" s="16"/>
      <c r="N402" s="16"/>
      <c r="O402" s="16" t="s">
        <v>120</v>
      </c>
      <c r="P402" s="16">
        <v>0</v>
      </c>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row>
    <row r="403" spans="1:42" outlineLevel="3" x14ac:dyDescent="0.2">
      <c r="A403" s="23"/>
      <c r="B403" s="24"/>
      <c r="C403" s="51" t="s">
        <v>411</v>
      </c>
      <c r="D403" s="26"/>
      <c r="E403" s="27">
        <v>1</v>
      </c>
      <c r="F403" s="25"/>
      <c r="G403" s="25"/>
      <c r="H403" s="16"/>
      <c r="I403" s="16"/>
      <c r="J403" s="16"/>
      <c r="K403" s="16"/>
      <c r="L403" s="16"/>
      <c r="M403" s="16"/>
      <c r="N403" s="16"/>
      <c r="O403" s="16" t="s">
        <v>120</v>
      </c>
      <c r="P403" s="16">
        <v>0</v>
      </c>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row>
    <row r="404" spans="1:42" outlineLevel="3" x14ac:dyDescent="0.2">
      <c r="A404" s="23"/>
      <c r="B404" s="24"/>
      <c r="C404" s="51" t="s">
        <v>219</v>
      </c>
      <c r="D404" s="26"/>
      <c r="E404" s="27"/>
      <c r="F404" s="25"/>
      <c r="G404" s="25"/>
      <c r="H404" s="16"/>
      <c r="I404" s="16"/>
      <c r="J404" s="16"/>
      <c r="K404" s="16"/>
      <c r="L404" s="16"/>
      <c r="M404" s="16"/>
      <c r="N404" s="16"/>
      <c r="O404" s="16" t="s">
        <v>120</v>
      </c>
      <c r="P404" s="16">
        <v>0</v>
      </c>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row>
    <row r="405" spans="1:42" outlineLevel="3" x14ac:dyDescent="0.2">
      <c r="A405" s="23"/>
      <c r="B405" s="24"/>
      <c r="C405" s="51" t="s">
        <v>412</v>
      </c>
      <c r="D405" s="26"/>
      <c r="E405" s="27">
        <v>1</v>
      </c>
      <c r="F405" s="25"/>
      <c r="G405" s="25"/>
      <c r="H405" s="16"/>
      <c r="I405" s="16"/>
      <c r="J405" s="16"/>
      <c r="K405" s="16"/>
      <c r="L405" s="16"/>
      <c r="M405" s="16"/>
      <c r="N405" s="16"/>
      <c r="O405" s="16" t="s">
        <v>120</v>
      </c>
      <c r="P405" s="16">
        <v>0</v>
      </c>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row>
    <row r="406" spans="1:42" outlineLevel="3" x14ac:dyDescent="0.2">
      <c r="A406" s="23"/>
      <c r="B406" s="24"/>
      <c r="C406" s="51" t="s">
        <v>413</v>
      </c>
      <c r="D406" s="26"/>
      <c r="E406" s="27">
        <v>1</v>
      </c>
      <c r="F406" s="25"/>
      <c r="G406" s="25"/>
      <c r="H406" s="16"/>
      <c r="I406" s="16"/>
      <c r="J406" s="16"/>
      <c r="K406" s="16"/>
      <c r="L406" s="16"/>
      <c r="M406" s="16"/>
      <c r="N406" s="16"/>
      <c r="O406" s="16" t="s">
        <v>120</v>
      </c>
      <c r="P406" s="16">
        <v>0</v>
      </c>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row>
    <row r="407" spans="1:42" outlineLevel="3" x14ac:dyDescent="0.2">
      <c r="A407" s="23"/>
      <c r="B407" s="24"/>
      <c r="C407" s="51" t="s">
        <v>209</v>
      </c>
      <c r="D407" s="26"/>
      <c r="E407" s="27"/>
      <c r="F407" s="25"/>
      <c r="G407" s="25"/>
      <c r="H407" s="16"/>
      <c r="I407" s="16"/>
      <c r="J407" s="16"/>
      <c r="K407" s="16"/>
      <c r="L407" s="16"/>
      <c r="M407" s="16"/>
      <c r="N407" s="16"/>
      <c r="O407" s="16" t="s">
        <v>120</v>
      </c>
      <c r="P407" s="16">
        <v>0</v>
      </c>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row>
    <row r="408" spans="1:42" outlineLevel="3" x14ac:dyDescent="0.2">
      <c r="A408" s="23"/>
      <c r="B408" s="24"/>
      <c r="C408" s="51" t="s">
        <v>414</v>
      </c>
      <c r="D408" s="26"/>
      <c r="E408" s="27">
        <v>2</v>
      </c>
      <c r="F408" s="25"/>
      <c r="G408" s="25"/>
      <c r="H408" s="16"/>
      <c r="I408" s="16"/>
      <c r="J408" s="16"/>
      <c r="K408" s="16"/>
      <c r="L408" s="16"/>
      <c r="M408" s="16"/>
      <c r="N408" s="16"/>
      <c r="O408" s="16" t="s">
        <v>120</v>
      </c>
      <c r="P408" s="16">
        <v>0</v>
      </c>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row>
    <row r="409" spans="1:42" ht="22.5" outlineLevel="1" x14ac:dyDescent="0.2">
      <c r="A409" s="37">
        <v>64</v>
      </c>
      <c r="B409" s="38" t="s">
        <v>415</v>
      </c>
      <c r="C409" s="50" t="s">
        <v>416</v>
      </c>
      <c r="D409" s="39" t="s">
        <v>121</v>
      </c>
      <c r="E409" s="40">
        <v>1</v>
      </c>
      <c r="F409" s="41"/>
      <c r="G409" s="42">
        <f>ROUND(E409*F409,2)</f>
        <v>0</v>
      </c>
      <c r="H409" s="16"/>
      <c r="I409" s="16"/>
      <c r="J409" s="16"/>
      <c r="K409" s="16"/>
      <c r="L409" s="16"/>
      <c r="M409" s="16"/>
      <c r="N409" s="16"/>
      <c r="O409" s="16" t="s">
        <v>119</v>
      </c>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row>
    <row r="410" spans="1:42" outlineLevel="2" x14ac:dyDescent="0.2">
      <c r="A410" s="23"/>
      <c r="B410" s="24"/>
      <c r="C410" s="51" t="s">
        <v>219</v>
      </c>
      <c r="D410" s="26"/>
      <c r="E410" s="27"/>
      <c r="F410" s="25"/>
      <c r="G410" s="25"/>
      <c r="H410" s="16"/>
      <c r="I410" s="16"/>
      <c r="J410" s="16"/>
      <c r="K410" s="16"/>
      <c r="L410" s="16"/>
      <c r="M410" s="16"/>
      <c r="N410" s="16"/>
      <c r="O410" s="16" t="s">
        <v>120</v>
      </c>
      <c r="P410" s="16">
        <v>0</v>
      </c>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row>
    <row r="411" spans="1:42" outlineLevel="3" x14ac:dyDescent="0.2">
      <c r="A411" s="23"/>
      <c r="B411" s="24"/>
      <c r="C411" s="51" t="s">
        <v>417</v>
      </c>
      <c r="D411" s="26"/>
      <c r="E411" s="27">
        <v>1</v>
      </c>
      <c r="F411" s="25"/>
      <c r="G411" s="25"/>
      <c r="H411" s="16"/>
      <c r="I411" s="16"/>
      <c r="J411" s="16"/>
      <c r="K411" s="16"/>
      <c r="L411" s="16"/>
      <c r="M411" s="16"/>
      <c r="N411" s="16"/>
      <c r="O411" s="16" t="s">
        <v>120</v>
      </c>
      <c r="P411" s="16">
        <v>0</v>
      </c>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row>
    <row r="412" spans="1:42" ht="22.5" outlineLevel="1" x14ac:dyDescent="0.2">
      <c r="A412" s="37">
        <v>65</v>
      </c>
      <c r="B412" s="38" t="s">
        <v>418</v>
      </c>
      <c r="C412" s="50" t="s">
        <v>419</v>
      </c>
      <c r="D412" s="39" t="s">
        <v>121</v>
      </c>
      <c r="E412" s="40">
        <v>1</v>
      </c>
      <c r="F412" s="41"/>
      <c r="G412" s="42">
        <f>ROUND(E412*F412,2)</f>
        <v>0</v>
      </c>
      <c r="H412" s="16"/>
      <c r="I412" s="16"/>
      <c r="J412" s="16"/>
      <c r="K412" s="16"/>
      <c r="L412" s="16"/>
      <c r="M412" s="16"/>
      <c r="N412" s="16"/>
      <c r="O412" s="16" t="s">
        <v>119</v>
      </c>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row>
    <row r="413" spans="1:42" outlineLevel="2" x14ac:dyDescent="0.2">
      <c r="A413" s="23"/>
      <c r="B413" s="24"/>
      <c r="C413" s="51" t="s">
        <v>219</v>
      </c>
      <c r="D413" s="26"/>
      <c r="E413" s="27"/>
      <c r="F413" s="25"/>
      <c r="G413" s="25"/>
      <c r="H413" s="16"/>
      <c r="I413" s="16"/>
      <c r="J413" s="16"/>
      <c r="K413" s="16"/>
      <c r="L413" s="16"/>
      <c r="M413" s="16"/>
      <c r="N413" s="16"/>
      <c r="O413" s="16" t="s">
        <v>120</v>
      </c>
      <c r="P413" s="16">
        <v>0</v>
      </c>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row>
    <row r="414" spans="1:42" outlineLevel="3" x14ac:dyDescent="0.2">
      <c r="A414" s="23"/>
      <c r="B414" s="24"/>
      <c r="C414" s="51" t="s">
        <v>420</v>
      </c>
      <c r="D414" s="26"/>
      <c r="E414" s="27">
        <v>1</v>
      </c>
      <c r="F414" s="25"/>
      <c r="G414" s="25"/>
      <c r="H414" s="16"/>
      <c r="I414" s="16"/>
      <c r="J414" s="16"/>
      <c r="K414" s="16"/>
      <c r="L414" s="16"/>
      <c r="M414" s="16"/>
      <c r="N414" s="16"/>
      <c r="O414" s="16" t="s">
        <v>120</v>
      </c>
      <c r="P414" s="16">
        <v>0</v>
      </c>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row>
    <row r="415" spans="1:42" outlineLevel="1" x14ac:dyDescent="0.2">
      <c r="A415" s="43">
        <v>66</v>
      </c>
      <c r="B415" s="44" t="s">
        <v>421</v>
      </c>
      <c r="C415" s="52" t="s">
        <v>422</v>
      </c>
      <c r="D415" s="45" t="s">
        <v>423</v>
      </c>
      <c r="E415" s="46">
        <v>1</v>
      </c>
      <c r="F415" s="47"/>
      <c r="G415" s="48">
        <f>ROUND(E415*F415,2)</f>
        <v>0</v>
      </c>
      <c r="H415" s="16"/>
      <c r="I415" s="16"/>
      <c r="J415" s="16"/>
      <c r="K415" s="16"/>
      <c r="L415" s="16"/>
      <c r="M415" s="16"/>
      <c r="N415" s="16"/>
      <c r="O415" s="16" t="s">
        <v>119</v>
      </c>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row>
    <row r="416" spans="1:42" outlineLevel="1" x14ac:dyDescent="0.2">
      <c r="A416" s="43">
        <v>67</v>
      </c>
      <c r="B416" s="44" t="s">
        <v>424</v>
      </c>
      <c r="C416" s="52" t="s">
        <v>425</v>
      </c>
      <c r="D416" s="45" t="s">
        <v>423</v>
      </c>
      <c r="E416" s="46">
        <v>1</v>
      </c>
      <c r="F416" s="47"/>
      <c r="G416" s="48">
        <f>ROUND(E416*F416,2)</f>
        <v>0</v>
      </c>
      <c r="H416" s="16"/>
      <c r="I416" s="16"/>
      <c r="J416" s="16"/>
      <c r="K416" s="16"/>
      <c r="L416" s="16"/>
      <c r="M416" s="16"/>
      <c r="N416" s="16"/>
      <c r="O416" s="16" t="s">
        <v>119</v>
      </c>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row>
    <row r="417" spans="1:42" outlineLevel="1" x14ac:dyDescent="0.2">
      <c r="A417" s="43">
        <v>68</v>
      </c>
      <c r="B417" s="44" t="s">
        <v>426</v>
      </c>
      <c r="C417" s="52" t="s">
        <v>427</v>
      </c>
      <c r="D417" s="45" t="s">
        <v>423</v>
      </c>
      <c r="E417" s="46">
        <v>1</v>
      </c>
      <c r="F417" s="47"/>
      <c r="G417" s="48">
        <f>ROUND(E417*F417,2)</f>
        <v>0</v>
      </c>
      <c r="H417" s="16"/>
      <c r="I417" s="16"/>
      <c r="J417" s="16"/>
      <c r="K417" s="16"/>
      <c r="L417" s="16"/>
      <c r="M417" s="16"/>
      <c r="N417" s="16"/>
      <c r="O417" s="16" t="s">
        <v>119</v>
      </c>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row>
    <row r="418" spans="1:42" outlineLevel="1" x14ac:dyDescent="0.2">
      <c r="A418" s="43">
        <v>69</v>
      </c>
      <c r="B418" s="44" t="s">
        <v>428</v>
      </c>
      <c r="C418" s="52" t="s">
        <v>429</v>
      </c>
      <c r="D418" s="45" t="s">
        <v>423</v>
      </c>
      <c r="E418" s="46">
        <v>2</v>
      </c>
      <c r="F418" s="47"/>
      <c r="G418" s="48">
        <f>ROUND(E418*F418,2)</f>
        <v>0</v>
      </c>
      <c r="H418" s="16"/>
      <c r="I418" s="16"/>
      <c r="J418" s="16"/>
      <c r="K418" s="16"/>
      <c r="L418" s="16"/>
      <c r="M418" s="16"/>
      <c r="N418" s="16"/>
      <c r="O418" s="16" t="s">
        <v>119</v>
      </c>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row>
    <row r="419" spans="1:42" x14ac:dyDescent="0.2">
      <c r="A419" s="30" t="s">
        <v>116</v>
      </c>
      <c r="B419" s="31" t="s">
        <v>23</v>
      </c>
      <c r="C419" s="49" t="s">
        <v>24</v>
      </c>
      <c r="D419" s="32"/>
      <c r="E419" s="33"/>
      <c r="F419" s="34"/>
      <c r="G419" s="35">
        <f>SUMIF(O420:O446,"&lt;&gt;NOR",G420:G446)</f>
        <v>0</v>
      </c>
      <c r="O419" t="s">
        <v>117</v>
      </c>
    </row>
    <row r="420" spans="1:42" outlineLevel="1" x14ac:dyDescent="0.2">
      <c r="A420" s="43">
        <v>70</v>
      </c>
      <c r="B420" s="44" t="s">
        <v>3417</v>
      </c>
      <c r="C420" s="52" t="s">
        <v>430</v>
      </c>
      <c r="D420" s="45" t="s">
        <v>121</v>
      </c>
      <c r="E420" s="46">
        <v>3</v>
      </c>
      <c r="F420" s="47"/>
      <c r="G420" s="48">
        <f>ROUND(E420*F420,2)</f>
        <v>0</v>
      </c>
      <c r="H420" s="16"/>
      <c r="I420" s="16"/>
      <c r="J420" s="16"/>
      <c r="K420" s="16"/>
      <c r="L420" s="16"/>
      <c r="M420" s="16"/>
      <c r="N420" s="16"/>
      <c r="O420" s="16" t="s">
        <v>119</v>
      </c>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row>
    <row r="421" spans="1:42" outlineLevel="1" x14ac:dyDescent="0.2">
      <c r="A421" s="37">
        <v>71</v>
      </c>
      <c r="B421" s="38" t="s">
        <v>3416</v>
      </c>
      <c r="C421" s="57" t="s">
        <v>431</v>
      </c>
      <c r="D421" s="39" t="s">
        <v>118</v>
      </c>
      <c r="E421" s="40">
        <v>17.100000000000001</v>
      </c>
      <c r="F421" s="41"/>
      <c r="G421" s="42">
        <f>ROUND(E421*F421,2)</f>
        <v>0</v>
      </c>
      <c r="H421" s="16"/>
      <c r="I421" s="16"/>
      <c r="J421" s="16"/>
      <c r="K421" s="16"/>
      <c r="L421" s="16"/>
      <c r="M421" s="16"/>
      <c r="N421" s="16"/>
      <c r="O421" s="16" t="s">
        <v>119</v>
      </c>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row>
    <row r="422" spans="1:42" outlineLevel="2" x14ac:dyDescent="0.2">
      <c r="A422" s="23"/>
      <c r="B422" s="24"/>
      <c r="C422" s="51" t="s">
        <v>219</v>
      </c>
      <c r="D422" s="26"/>
      <c r="E422" s="27"/>
      <c r="F422" s="25"/>
      <c r="G422" s="25"/>
      <c r="H422" s="16"/>
      <c r="I422" s="16"/>
      <c r="J422" s="16"/>
      <c r="K422" s="16"/>
      <c r="L422" s="16"/>
      <c r="M422" s="16"/>
      <c r="N422" s="16"/>
      <c r="O422" s="16" t="s">
        <v>120</v>
      </c>
      <c r="P422" s="16">
        <v>0</v>
      </c>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row>
    <row r="423" spans="1:42" outlineLevel="3" x14ac:dyDescent="0.2">
      <c r="A423" s="23"/>
      <c r="B423" s="24"/>
      <c r="C423" s="51" t="s">
        <v>432</v>
      </c>
      <c r="D423" s="26"/>
      <c r="E423" s="27">
        <v>6</v>
      </c>
      <c r="F423" s="25"/>
      <c r="G423" s="25"/>
      <c r="H423" s="16"/>
      <c r="I423" s="16"/>
      <c r="J423" s="16"/>
      <c r="K423" s="16"/>
      <c r="L423" s="16"/>
      <c r="M423" s="16"/>
      <c r="N423" s="16"/>
      <c r="O423" s="16" t="s">
        <v>120</v>
      </c>
      <c r="P423" s="16">
        <v>0</v>
      </c>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row>
    <row r="424" spans="1:42" outlineLevel="3" x14ac:dyDescent="0.2">
      <c r="A424" s="23"/>
      <c r="B424" s="24"/>
      <c r="C424" s="51" t="s">
        <v>433</v>
      </c>
      <c r="D424" s="26"/>
      <c r="E424" s="27">
        <v>5.0999999999999996</v>
      </c>
      <c r="F424" s="25"/>
      <c r="G424" s="25"/>
      <c r="H424" s="16"/>
      <c r="I424" s="16"/>
      <c r="J424" s="16"/>
      <c r="K424" s="16"/>
      <c r="L424" s="16"/>
      <c r="M424" s="16"/>
      <c r="N424" s="16"/>
      <c r="O424" s="16" t="s">
        <v>120</v>
      </c>
      <c r="P424" s="16">
        <v>0</v>
      </c>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row>
    <row r="425" spans="1:42" outlineLevel="3" x14ac:dyDescent="0.2">
      <c r="A425" s="23"/>
      <c r="B425" s="24"/>
      <c r="C425" s="51" t="s">
        <v>434</v>
      </c>
      <c r="D425" s="26"/>
      <c r="E425" s="27">
        <v>6</v>
      </c>
      <c r="F425" s="25"/>
      <c r="G425" s="25"/>
      <c r="H425" s="16"/>
      <c r="I425" s="16"/>
      <c r="J425" s="16"/>
      <c r="K425" s="16"/>
      <c r="L425" s="16"/>
      <c r="M425" s="16"/>
      <c r="N425" s="16"/>
      <c r="O425" s="16" t="s">
        <v>120</v>
      </c>
      <c r="P425" s="16">
        <v>0</v>
      </c>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row>
    <row r="426" spans="1:42" outlineLevel="1" x14ac:dyDescent="0.2">
      <c r="A426" s="37">
        <v>72</v>
      </c>
      <c r="B426" s="38" t="s">
        <v>3415</v>
      </c>
      <c r="C426" s="50" t="s">
        <v>435</v>
      </c>
      <c r="D426" s="39" t="s">
        <v>118</v>
      </c>
      <c r="E426" s="40">
        <v>67.568749999999994</v>
      </c>
      <c r="F426" s="41"/>
      <c r="G426" s="42">
        <f>ROUND(E426*F426,2)</f>
        <v>0</v>
      </c>
      <c r="H426" s="16"/>
      <c r="I426" s="16"/>
      <c r="J426" s="16"/>
      <c r="K426" s="16"/>
      <c r="L426" s="16"/>
      <c r="M426" s="16"/>
      <c r="N426" s="16"/>
      <c r="O426" s="16" t="s">
        <v>119</v>
      </c>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row>
    <row r="427" spans="1:42" outlineLevel="2" x14ac:dyDescent="0.2">
      <c r="A427" s="23"/>
      <c r="B427" s="24"/>
      <c r="C427" s="51" t="s">
        <v>214</v>
      </c>
      <c r="D427" s="26"/>
      <c r="E427" s="27"/>
      <c r="F427" s="25"/>
      <c r="G427" s="25"/>
      <c r="H427" s="16"/>
      <c r="I427" s="16"/>
      <c r="J427" s="16"/>
      <c r="K427" s="16"/>
      <c r="L427" s="16"/>
      <c r="M427" s="16"/>
      <c r="N427" s="16"/>
      <c r="O427" s="16" t="s">
        <v>120</v>
      </c>
      <c r="P427" s="16">
        <v>0</v>
      </c>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row>
    <row r="428" spans="1:42" outlineLevel="3" x14ac:dyDescent="0.2">
      <c r="A428" s="23"/>
      <c r="B428" s="24"/>
      <c r="C428" s="51" t="s">
        <v>436</v>
      </c>
      <c r="D428" s="26"/>
      <c r="E428" s="27">
        <v>1.125</v>
      </c>
      <c r="F428" s="25"/>
      <c r="G428" s="25"/>
      <c r="H428" s="16"/>
      <c r="I428" s="16"/>
      <c r="J428" s="16"/>
      <c r="K428" s="16"/>
      <c r="L428" s="16"/>
      <c r="M428" s="16"/>
      <c r="N428" s="16"/>
      <c r="O428" s="16" t="s">
        <v>120</v>
      </c>
      <c r="P428" s="16">
        <v>0</v>
      </c>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row>
    <row r="429" spans="1:42" outlineLevel="3" x14ac:dyDescent="0.2">
      <c r="A429" s="23"/>
      <c r="B429" s="24"/>
      <c r="C429" s="51" t="s">
        <v>437</v>
      </c>
      <c r="D429" s="26"/>
      <c r="E429" s="27">
        <v>1.0625</v>
      </c>
      <c r="F429" s="25"/>
      <c r="G429" s="25"/>
      <c r="H429" s="16"/>
      <c r="I429" s="16"/>
      <c r="J429" s="16"/>
      <c r="K429" s="16"/>
      <c r="L429" s="16"/>
      <c r="M429" s="16"/>
      <c r="N429" s="16"/>
      <c r="O429" s="16" t="s">
        <v>120</v>
      </c>
      <c r="P429" s="16">
        <v>0</v>
      </c>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row>
    <row r="430" spans="1:42" outlineLevel="3" x14ac:dyDescent="0.2">
      <c r="A430" s="23"/>
      <c r="B430" s="24"/>
      <c r="C430" s="51" t="s">
        <v>438</v>
      </c>
      <c r="D430" s="26"/>
      <c r="E430" s="27">
        <v>5</v>
      </c>
      <c r="F430" s="25"/>
      <c r="G430" s="25"/>
      <c r="H430" s="16"/>
      <c r="I430" s="16"/>
      <c r="J430" s="16"/>
      <c r="K430" s="16"/>
      <c r="L430" s="16"/>
      <c r="M430" s="16"/>
      <c r="N430" s="16"/>
      <c r="O430" s="16" t="s">
        <v>120</v>
      </c>
      <c r="P430" s="16">
        <v>0</v>
      </c>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row>
    <row r="431" spans="1:42" outlineLevel="3" x14ac:dyDescent="0.2">
      <c r="A431" s="23"/>
      <c r="B431" s="24"/>
      <c r="C431" s="51" t="s">
        <v>439</v>
      </c>
      <c r="D431" s="26"/>
      <c r="E431" s="27">
        <v>4.29</v>
      </c>
      <c r="F431" s="25"/>
      <c r="G431" s="25"/>
      <c r="H431" s="16"/>
      <c r="I431" s="16"/>
      <c r="J431" s="16"/>
      <c r="K431" s="16"/>
      <c r="L431" s="16"/>
      <c r="M431" s="16"/>
      <c r="N431" s="16"/>
      <c r="O431" s="16" t="s">
        <v>120</v>
      </c>
      <c r="P431" s="16">
        <v>0</v>
      </c>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row>
    <row r="432" spans="1:42" outlineLevel="3" x14ac:dyDescent="0.2">
      <c r="A432" s="23"/>
      <c r="B432" s="24"/>
      <c r="C432" s="51" t="s">
        <v>219</v>
      </c>
      <c r="D432" s="26"/>
      <c r="E432" s="27"/>
      <c r="F432" s="25"/>
      <c r="G432" s="25"/>
      <c r="H432" s="16"/>
      <c r="I432" s="16"/>
      <c r="J432" s="16"/>
      <c r="K432" s="16"/>
      <c r="L432" s="16"/>
      <c r="M432" s="16"/>
      <c r="N432" s="16"/>
      <c r="O432" s="16" t="s">
        <v>120</v>
      </c>
      <c r="P432" s="16">
        <v>0</v>
      </c>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row>
    <row r="433" spans="1:42" outlineLevel="3" x14ac:dyDescent="0.2">
      <c r="A433" s="23"/>
      <c r="B433" s="24"/>
      <c r="C433" s="51" t="s">
        <v>440</v>
      </c>
      <c r="D433" s="26"/>
      <c r="E433" s="27">
        <v>5.6375000000000002</v>
      </c>
      <c r="F433" s="25"/>
      <c r="G433" s="25"/>
      <c r="H433" s="16"/>
      <c r="I433" s="16"/>
      <c r="J433" s="16"/>
      <c r="K433" s="16"/>
      <c r="L433" s="16"/>
      <c r="M433" s="16"/>
      <c r="N433" s="16"/>
      <c r="O433" s="16" t="s">
        <v>120</v>
      </c>
      <c r="P433" s="16">
        <v>0</v>
      </c>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row>
    <row r="434" spans="1:42" outlineLevel="3" x14ac:dyDescent="0.2">
      <c r="A434" s="23"/>
      <c r="B434" s="24"/>
      <c r="C434" s="51" t="s">
        <v>441</v>
      </c>
      <c r="D434" s="26"/>
      <c r="E434" s="27">
        <v>4.6749999999999998</v>
      </c>
      <c r="F434" s="25"/>
      <c r="G434" s="25"/>
      <c r="H434" s="16"/>
      <c r="I434" s="16"/>
      <c r="J434" s="16"/>
      <c r="K434" s="16"/>
      <c r="L434" s="16"/>
      <c r="M434" s="16"/>
      <c r="N434" s="16"/>
      <c r="O434" s="16" t="s">
        <v>120</v>
      </c>
      <c r="P434" s="16">
        <v>0</v>
      </c>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row>
    <row r="435" spans="1:42" outlineLevel="3" x14ac:dyDescent="0.2">
      <c r="A435" s="23"/>
      <c r="B435" s="24"/>
      <c r="C435" s="51" t="s">
        <v>442</v>
      </c>
      <c r="D435" s="26"/>
      <c r="E435" s="27">
        <v>9.0749999999999993</v>
      </c>
      <c r="F435" s="25"/>
      <c r="G435" s="25"/>
      <c r="H435" s="16"/>
      <c r="I435" s="16"/>
      <c r="J435" s="16"/>
      <c r="K435" s="16"/>
      <c r="L435" s="16"/>
      <c r="M435" s="16"/>
      <c r="N435" s="16"/>
      <c r="O435" s="16" t="s">
        <v>120</v>
      </c>
      <c r="P435" s="16">
        <v>0</v>
      </c>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row>
    <row r="436" spans="1:42" outlineLevel="3" x14ac:dyDescent="0.2">
      <c r="A436" s="23"/>
      <c r="B436" s="24"/>
      <c r="C436" s="51" t="s">
        <v>443</v>
      </c>
      <c r="D436" s="26"/>
      <c r="E436" s="27">
        <v>4.5237499999999997</v>
      </c>
      <c r="F436" s="25"/>
      <c r="G436" s="25"/>
      <c r="H436" s="16"/>
      <c r="I436" s="16"/>
      <c r="J436" s="16"/>
      <c r="K436" s="16"/>
      <c r="L436" s="16"/>
      <c r="M436" s="16"/>
      <c r="N436" s="16"/>
      <c r="O436" s="16" t="s">
        <v>120</v>
      </c>
      <c r="P436" s="16">
        <v>0</v>
      </c>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row>
    <row r="437" spans="1:42" outlineLevel="3" x14ac:dyDescent="0.2">
      <c r="A437" s="23"/>
      <c r="B437" s="24"/>
      <c r="C437" s="51" t="s">
        <v>444</v>
      </c>
      <c r="D437" s="26"/>
      <c r="E437" s="27">
        <v>9.0749999999999993</v>
      </c>
      <c r="F437" s="25"/>
      <c r="G437" s="25"/>
      <c r="H437" s="16"/>
      <c r="I437" s="16"/>
      <c r="J437" s="16"/>
      <c r="K437" s="16"/>
      <c r="L437" s="16"/>
      <c r="M437" s="16"/>
      <c r="N437" s="16"/>
      <c r="O437" s="16" t="s">
        <v>120</v>
      </c>
      <c r="P437" s="16">
        <v>0</v>
      </c>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row>
    <row r="438" spans="1:42" outlineLevel="3" x14ac:dyDescent="0.2">
      <c r="A438" s="23"/>
      <c r="B438" s="24"/>
      <c r="C438" s="51" t="s">
        <v>445</v>
      </c>
      <c r="D438" s="26"/>
      <c r="E438" s="27">
        <v>2.75</v>
      </c>
      <c r="F438" s="25"/>
      <c r="G438" s="25"/>
      <c r="H438" s="16"/>
      <c r="I438" s="16"/>
      <c r="J438" s="16"/>
      <c r="K438" s="16"/>
      <c r="L438" s="16"/>
      <c r="M438" s="16"/>
      <c r="N438" s="16"/>
      <c r="O438" s="16" t="s">
        <v>120</v>
      </c>
      <c r="P438" s="16">
        <v>0</v>
      </c>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row>
    <row r="439" spans="1:42" outlineLevel="3" x14ac:dyDescent="0.2">
      <c r="A439" s="23"/>
      <c r="B439" s="24"/>
      <c r="C439" s="51" t="s">
        <v>446</v>
      </c>
      <c r="D439" s="26"/>
      <c r="E439" s="27">
        <v>6.3250000000000002</v>
      </c>
      <c r="F439" s="25"/>
      <c r="G439" s="25"/>
      <c r="H439" s="16"/>
      <c r="I439" s="16"/>
      <c r="J439" s="16"/>
      <c r="K439" s="16"/>
      <c r="L439" s="16"/>
      <c r="M439" s="16"/>
      <c r="N439" s="16"/>
      <c r="O439" s="16" t="s">
        <v>120</v>
      </c>
      <c r="P439" s="16">
        <v>0</v>
      </c>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row>
    <row r="440" spans="1:42" outlineLevel="3" x14ac:dyDescent="0.2">
      <c r="A440" s="23"/>
      <c r="B440" s="24"/>
      <c r="C440" s="51" t="s">
        <v>447</v>
      </c>
      <c r="D440" s="26"/>
      <c r="E440" s="27">
        <v>2.4750000000000001</v>
      </c>
      <c r="F440" s="25"/>
      <c r="G440" s="25"/>
      <c r="H440" s="16"/>
      <c r="I440" s="16"/>
      <c r="J440" s="16"/>
      <c r="K440" s="16"/>
      <c r="L440" s="16"/>
      <c r="M440" s="16"/>
      <c r="N440" s="16"/>
      <c r="O440" s="16" t="s">
        <v>120</v>
      </c>
      <c r="P440" s="16">
        <v>0</v>
      </c>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row>
    <row r="441" spans="1:42" outlineLevel="3" x14ac:dyDescent="0.2">
      <c r="A441" s="23"/>
      <c r="B441" s="24"/>
      <c r="C441" s="51" t="s">
        <v>448</v>
      </c>
      <c r="D441" s="26"/>
      <c r="E441" s="27">
        <v>3.7149999999999999</v>
      </c>
      <c r="F441" s="25"/>
      <c r="G441" s="25"/>
      <c r="H441" s="16"/>
      <c r="I441" s="16"/>
      <c r="J441" s="16"/>
      <c r="K441" s="16"/>
      <c r="L441" s="16"/>
      <c r="M441" s="16"/>
      <c r="N441" s="16"/>
      <c r="O441" s="16" t="s">
        <v>120</v>
      </c>
      <c r="P441" s="16">
        <v>0</v>
      </c>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row>
    <row r="442" spans="1:42" outlineLevel="3" x14ac:dyDescent="0.2">
      <c r="A442" s="23"/>
      <c r="B442" s="24"/>
      <c r="C442" s="51" t="s">
        <v>209</v>
      </c>
      <c r="D442" s="26"/>
      <c r="E442" s="27"/>
      <c r="F442" s="25"/>
      <c r="G442" s="25"/>
      <c r="H442" s="16"/>
      <c r="I442" s="16"/>
      <c r="J442" s="16"/>
      <c r="K442" s="16"/>
      <c r="L442" s="16"/>
      <c r="M442" s="16"/>
      <c r="N442" s="16"/>
      <c r="O442" s="16" t="s">
        <v>120</v>
      </c>
      <c r="P442" s="16">
        <v>0</v>
      </c>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row>
    <row r="443" spans="1:42" outlineLevel="3" x14ac:dyDescent="0.2">
      <c r="A443" s="23"/>
      <c r="B443" s="24"/>
      <c r="C443" s="51" t="s">
        <v>449</v>
      </c>
      <c r="D443" s="26"/>
      <c r="E443" s="27">
        <v>2.4750000000000001</v>
      </c>
      <c r="F443" s="25"/>
      <c r="G443" s="25"/>
      <c r="H443" s="16"/>
      <c r="I443" s="16"/>
      <c r="J443" s="16"/>
      <c r="K443" s="16"/>
      <c r="L443" s="16"/>
      <c r="M443" s="16"/>
      <c r="N443" s="16"/>
      <c r="O443" s="16" t="s">
        <v>120</v>
      </c>
      <c r="P443" s="16">
        <v>0</v>
      </c>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row>
    <row r="444" spans="1:42" outlineLevel="3" x14ac:dyDescent="0.2">
      <c r="A444" s="23"/>
      <c r="B444" s="24"/>
      <c r="C444" s="51" t="s">
        <v>450</v>
      </c>
      <c r="D444" s="26"/>
      <c r="E444" s="27">
        <v>5.3650000000000002</v>
      </c>
      <c r="F444" s="25"/>
      <c r="G444" s="25"/>
      <c r="H444" s="16"/>
      <c r="I444" s="16"/>
      <c r="J444" s="16"/>
      <c r="K444" s="16"/>
      <c r="L444" s="16"/>
      <c r="M444" s="16"/>
      <c r="N444" s="16"/>
      <c r="O444" s="16" t="s">
        <v>120</v>
      </c>
      <c r="P444" s="16">
        <v>0</v>
      </c>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row>
    <row r="445" spans="1:42" outlineLevel="1" x14ac:dyDescent="0.2">
      <c r="A445" s="43">
        <v>73</v>
      </c>
      <c r="B445" s="44" t="s">
        <v>3414</v>
      </c>
      <c r="C445" s="52" t="s">
        <v>451</v>
      </c>
      <c r="D445" s="45" t="s">
        <v>121</v>
      </c>
      <c r="E445" s="46">
        <v>2</v>
      </c>
      <c r="F445" s="47"/>
      <c r="G445" s="48">
        <f>ROUND(E445*F445,2)</f>
        <v>0</v>
      </c>
      <c r="H445" s="16"/>
      <c r="I445" s="16"/>
      <c r="J445" s="16"/>
      <c r="K445" s="16"/>
      <c r="L445" s="16"/>
      <c r="M445" s="16"/>
      <c r="N445" s="16"/>
      <c r="O445" s="16" t="s">
        <v>452</v>
      </c>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row>
    <row r="446" spans="1:42" outlineLevel="1" x14ac:dyDescent="0.2">
      <c r="A446" s="43">
        <v>74</v>
      </c>
      <c r="B446" s="44" t="s">
        <v>3413</v>
      </c>
      <c r="C446" s="58" t="s">
        <v>453</v>
      </c>
      <c r="D446" s="45" t="s">
        <v>121</v>
      </c>
      <c r="E446" s="46">
        <v>1</v>
      </c>
      <c r="F446" s="47"/>
      <c r="G446" s="48">
        <f>ROUND(E446*F446,2)</f>
        <v>0</v>
      </c>
      <c r="H446" s="16"/>
      <c r="I446" s="16"/>
      <c r="J446" s="16"/>
      <c r="K446" s="16"/>
      <c r="L446" s="16"/>
      <c r="M446" s="16"/>
      <c r="N446" s="16"/>
      <c r="O446" s="16" t="s">
        <v>452</v>
      </c>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row>
    <row r="447" spans="1:42" x14ac:dyDescent="0.2">
      <c r="A447" s="30" t="s">
        <v>116</v>
      </c>
      <c r="B447" s="31" t="s">
        <v>25</v>
      </c>
      <c r="C447" s="49" t="s">
        <v>26</v>
      </c>
      <c r="D447" s="32"/>
      <c r="E447" s="33"/>
      <c r="F447" s="34"/>
      <c r="G447" s="35">
        <f>SUMIF(O448:O525,"&lt;&gt;NOR",G448:G525)</f>
        <v>0</v>
      </c>
      <c r="O447" t="s">
        <v>117</v>
      </c>
    </row>
    <row r="448" spans="1:42" ht="22.5" outlineLevel="1" x14ac:dyDescent="0.2">
      <c r="A448" s="37">
        <v>75</v>
      </c>
      <c r="B448" s="38" t="s">
        <v>3412</v>
      </c>
      <c r="C448" s="50" t="s">
        <v>454</v>
      </c>
      <c r="D448" s="39" t="s">
        <v>118</v>
      </c>
      <c r="E448" s="40">
        <v>295.04399999999998</v>
      </c>
      <c r="F448" s="41"/>
      <c r="G448" s="42">
        <f>ROUND(E448*F448,2)</f>
        <v>0</v>
      </c>
      <c r="H448" s="16"/>
      <c r="I448" s="16"/>
      <c r="J448" s="16"/>
      <c r="K448" s="16"/>
      <c r="L448" s="16"/>
      <c r="M448" s="16"/>
      <c r="N448" s="16"/>
      <c r="O448" s="16" t="s">
        <v>119</v>
      </c>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row>
    <row r="449" spans="1:42" outlineLevel="2" x14ac:dyDescent="0.2">
      <c r="A449" s="23"/>
      <c r="B449" s="24"/>
      <c r="C449" s="51" t="s">
        <v>455</v>
      </c>
      <c r="D449" s="26"/>
      <c r="E449" s="27">
        <v>162.155</v>
      </c>
      <c r="F449" s="25"/>
      <c r="G449" s="25"/>
      <c r="H449" s="16"/>
      <c r="I449" s="16"/>
      <c r="J449" s="16"/>
      <c r="K449" s="16"/>
      <c r="L449" s="16"/>
      <c r="M449" s="16"/>
      <c r="N449" s="16"/>
      <c r="O449" s="16" t="s">
        <v>120</v>
      </c>
      <c r="P449" s="16">
        <v>0</v>
      </c>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row>
    <row r="450" spans="1:42" outlineLevel="3" x14ac:dyDescent="0.2">
      <c r="A450" s="23"/>
      <c r="B450" s="24"/>
      <c r="C450" s="51" t="s">
        <v>456</v>
      </c>
      <c r="D450" s="26"/>
      <c r="E450" s="27">
        <v>-11.657999999999999</v>
      </c>
      <c r="F450" s="25"/>
      <c r="G450" s="25"/>
      <c r="H450" s="16"/>
      <c r="I450" s="16"/>
      <c r="J450" s="16"/>
      <c r="K450" s="16"/>
      <c r="L450" s="16"/>
      <c r="M450" s="16"/>
      <c r="N450" s="16"/>
      <c r="O450" s="16" t="s">
        <v>120</v>
      </c>
      <c r="P450" s="16">
        <v>0</v>
      </c>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row>
    <row r="451" spans="1:42" outlineLevel="3" x14ac:dyDescent="0.2">
      <c r="A451" s="23"/>
      <c r="B451" s="24"/>
      <c r="C451" s="51" t="s">
        <v>457</v>
      </c>
      <c r="D451" s="26"/>
      <c r="E451" s="27">
        <v>-2.9750000000000001</v>
      </c>
      <c r="F451" s="25"/>
      <c r="G451" s="25"/>
      <c r="H451" s="16"/>
      <c r="I451" s="16"/>
      <c r="J451" s="16"/>
      <c r="K451" s="16"/>
      <c r="L451" s="16"/>
      <c r="M451" s="16"/>
      <c r="N451" s="16"/>
      <c r="O451" s="16" t="s">
        <v>120</v>
      </c>
      <c r="P451" s="16">
        <v>0</v>
      </c>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row>
    <row r="452" spans="1:42" outlineLevel="3" x14ac:dyDescent="0.2">
      <c r="A452" s="23"/>
      <c r="B452" s="24"/>
      <c r="C452" s="51" t="s">
        <v>125</v>
      </c>
      <c r="D452" s="26"/>
      <c r="E452" s="27"/>
      <c r="F452" s="25"/>
      <c r="G452" s="25"/>
      <c r="H452" s="16"/>
      <c r="I452" s="16"/>
      <c r="J452" s="16"/>
      <c r="K452" s="16"/>
      <c r="L452" s="16"/>
      <c r="M452" s="16"/>
      <c r="N452" s="16"/>
      <c r="O452" s="16" t="s">
        <v>120</v>
      </c>
      <c r="P452" s="16">
        <v>0</v>
      </c>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row>
    <row r="453" spans="1:42" outlineLevel="3" x14ac:dyDescent="0.2">
      <c r="A453" s="23"/>
      <c r="B453" s="24"/>
      <c r="C453" s="51" t="s">
        <v>458</v>
      </c>
      <c r="D453" s="26"/>
      <c r="E453" s="27">
        <v>162.155</v>
      </c>
      <c r="F453" s="25"/>
      <c r="G453" s="25"/>
      <c r="H453" s="16"/>
      <c r="I453" s="16"/>
      <c r="J453" s="16"/>
      <c r="K453" s="16"/>
      <c r="L453" s="16"/>
      <c r="M453" s="16"/>
      <c r="N453" s="16"/>
      <c r="O453" s="16" t="s">
        <v>120</v>
      </c>
      <c r="P453" s="16">
        <v>0</v>
      </c>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row>
    <row r="454" spans="1:42" outlineLevel="3" x14ac:dyDescent="0.2">
      <c r="A454" s="23"/>
      <c r="B454" s="24"/>
      <c r="C454" s="51" t="s">
        <v>456</v>
      </c>
      <c r="D454" s="26"/>
      <c r="E454" s="27">
        <v>-11.657999999999999</v>
      </c>
      <c r="F454" s="25"/>
      <c r="G454" s="25"/>
      <c r="H454" s="16"/>
      <c r="I454" s="16"/>
      <c r="J454" s="16"/>
      <c r="K454" s="16"/>
      <c r="L454" s="16"/>
      <c r="M454" s="16"/>
      <c r="N454" s="16"/>
      <c r="O454" s="16" t="s">
        <v>120</v>
      </c>
      <c r="P454" s="16">
        <v>0</v>
      </c>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row>
    <row r="455" spans="1:42" outlineLevel="3" x14ac:dyDescent="0.2">
      <c r="A455" s="23"/>
      <c r="B455" s="24"/>
      <c r="C455" s="51" t="s">
        <v>457</v>
      </c>
      <c r="D455" s="26"/>
      <c r="E455" s="27">
        <v>-2.9750000000000001</v>
      </c>
      <c r="F455" s="25"/>
      <c r="G455" s="25"/>
      <c r="H455" s="16"/>
      <c r="I455" s="16"/>
      <c r="J455" s="16"/>
      <c r="K455" s="16"/>
      <c r="L455" s="16"/>
      <c r="M455" s="16"/>
      <c r="N455" s="16"/>
      <c r="O455" s="16" t="s">
        <v>120</v>
      </c>
      <c r="P455" s="16">
        <v>0</v>
      </c>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row>
    <row r="456" spans="1:42" outlineLevel="1" x14ac:dyDescent="0.2">
      <c r="A456" s="37">
        <v>76</v>
      </c>
      <c r="B456" s="38" t="s">
        <v>3411</v>
      </c>
      <c r="C456" s="50" t="s">
        <v>459</v>
      </c>
      <c r="D456" s="39" t="s">
        <v>122</v>
      </c>
      <c r="E456" s="40">
        <v>0.32340000000000002</v>
      </c>
      <c r="F456" s="41"/>
      <c r="G456" s="42">
        <f>ROUND(E456*F456,2)</f>
        <v>0</v>
      </c>
      <c r="H456" s="16"/>
      <c r="I456" s="16"/>
      <c r="J456" s="16"/>
      <c r="K456" s="16"/>
      <c r="L456" s="16"/>
      <c r="M456" s="16"/>
      <c r="N456" s="16"/>
      <c r="O456" s="16" t="s">
        <v>119</v>
      </c>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row>
    <row r="457" spans="1:42" outlineLevel="2" x14ac:dyDescent="0.2">
      <c r="A457" s="23"/>
      <c r="B457" s="24"/>
      <c r="C457" s="51" t="s">
        <v>460</v>
      </c>
      <c r="D457" s="26"/>
      <c r="E457" s="27">
        <v>0.32340000000000002</v>
      </c>
      <c r="F457" s="25"/>
      <c r="G457" s="25"/>
      <c r="H457" s="16"/>
      <c r="I457" s="16"/>
      <c r="J457" s="16"/>
      <c r="K457" s="16"/>
      <c r="L457" s="16"/>
      <c r="M457" s="16"/>
      <c r="N457" s="16"/>
      <c r="O457" s="16" t="s">
        <v>120</v>
      </c>
      <c r="P457" s="16">
        <v>0</v>
      </c>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row>
    <row r="458" spans="1:42" outlineLevel="1" x14ac:dyDescent="0.2">
      <c r="A458" s="37">
        <v>77</v>
      </c>
      <c r="B458" s="38" t="s">
        <v>3410</v>
      </c>
      <c r="C458" s="50" t="s">
        <v>461</v>
      </c>
      <c r="D458" s="39" t="s">
        <v>118</v>
      </c>
      <c r="E458" s="40">
        <v>2.9750000000000001</v>
      </c>
      <c r="F458" s="41"/>
      <c r="G458" s="42">
        <f>ROUND(E458*F458,2)</f>
        <v>0</v>
      </c>
      <c r="H458" s="16"/>
      <c r="I458" s="16"/>
      <c r="J458" s="16"/>
      <c r="K458" s="16"/>
      <c r="L458" s="16"/>
      <c r="M458" s="16"/>
      <c r="N458" s="16"/>
      <c r="O458" s="16" t="s">
        <v>119</v>
      </c>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row>
    <row r="459" spans="1:42" outlineLevel="2" x14ac:dyDescent="0.2">
      <c r="A459" s="23"/>
      <c r="B459" s="24"/>
      <c r="C459" s="51" t="s">
        <v>462</v>
      </c>
      <c r="D459" s="26"/>
      <c r="E459" s="27">
        <v>2.9750000000000001</v>
      </c>
      <c r="F459" s="25"/>
      <c r="G459" s="25"/>
      <c r="H459" s="16"/>
      <c r="I459" s="16"/>
      <c r="J459" s="16"/>
      <c r="K459" s="16"/>
      <c r="L459" s="16"/>
      <c r="M459" s="16"/>
      <c r="N459" s="16"/>
      <c r="O459" s="16" t="s">
        <v>120</v>
      </c>
      <c r="P459" s="16">
        <v>0</v>
      </c>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row>
    <row r="460" spans="1:42" outlineLevel="1" x14ac:dyDescent="0.2">
      <c r="A460" s="43">
        <v>78</v>
      </c>
      <c r="B460" s="44" t="s">
        <v>3409</v>
      </c>
      <c r="C460" s="52" t="s">
        <v>463</v>
      </c>
      <c r="D460" s="45" t="s">
        <v>118</v>
      </c>
      <c r="E460" s="46">
        <v>2.9750000000000001</v>
      </c>
      <c r="F460" s="47"/>
      <c r="G460" s="48">
        <f>ROUND(E460*F460,2)</f>
        <v>0</v>
      </c>
      <c r="H460" s="16"/>
      <c r="I460" s="16"/>
      <c r="J460" s="16"/>
      <c r="K460" s="16"/>
      <c r="L460" s="16"/>
      <c r="M460" s="16"/>
      <c r="N460" s="16"/>
      <c r="O460" s="16" t="s">
        <v>119</v>
      </c>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row>
    <row r="461" spans="1:42" outlineLevel="1" x14ac:dyDescent="0.2">
      <c r="A461" s="43">
        <v>79</v>
      </c>
      <c r="B461" s="44" t="s">
        <v>3408</v>
      </c>
      <c r="C461" s="58" t="s">
        <v>464</v>
      </c>
      <c r="D461" s="45" t="s">
        <v>118</v>
      </c>
      <c r="E461" s="46">
        <v>2.9750000000000001</v>
      </c>
      <c r="F461" s="47"/>
      <c r="G461" s="48">
        <f>ROUND(E461*F461,2)</f>
        <v>0</v>
      </c>
      <c r="H461" s="16"/>
      <c r="I461" s="16"/>
      <c r="J461" s="16"/>
      <c r="K461" s="16"/>
      <c r="L461" s="16"/>
      <c r="M461" s="16"/>
      <c r="N461" s="16"/>
      <c r="O461" s="16" t="s">
        <v>119</v>
      </c>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row>
    <row r="462" spans="1:42" outlineLevel="1" x14ac:dyDescent="0.2">
      <c r="A462" s="43">
        <v>80</v>
      </c>
      <c r="B462" s="44" t="s">
        <v>3407</v>
      </c>
      <c r="C462" s="58" t="s">
        <v>465</v>
      </c>
      <c r="D462" s="45" t="s">
        <v>118</v>
      </c>
      <c r="E462" s="46">
        <v>2.9750000000000001</v>
      </c>
      <c r="F462" s="47"/>
      <c r="G462" s="48">
        <f>ROUND(E462*F462,2)</f>
        <v>0</v>
      </c>
      <c r="H462" s="16"/>
      <c r="I462" s="16"/>
      <c r="J462" s="16"/>
      <c r="K462" s="16"/>
      <c r="L462" s="16"/>
      <c r="M462" s="16"/>
      <c r="N462" s="16"/>
      <c r="O462" s="16" t="s">
        <v>119</v>
      </c>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row>
    <row r="463" spans="1:42" outlineLevel="1" x14ac:dyDescent="0.2">
      <c r="A463" s="37">
        <v>81</v>
      </c>
      <c r="B463" s="38" t="s">
        <v>3406</v>
      </c>
      <c r="C463" s="50" t="s">
        <v>466</v>
      </c>
      <c r="D463" s="39" t="s">
        <v>158</v>
      </c>
      <c r="E463" s="40">
        <v>1.423E-2</v>
      </c>
      <c r="F463" s="41"/>
      <c r="G463" s="42">
        <f>ROUND(E463*F463,2)</f>
        <v>0</v>
      </c>
      <c r="H463" s="16"/>
      <c r="I463" s="16"/>
      <c r="J463" s="16"/>
      <c r="K463" s="16"/>
      <c r="L463" s="16"/>
      <c r="M463" s="16"/>
      <c r="N463" s="16"/>
      <c r="O463" s="16" t="s">
        <v>119</v>
      </c>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row>
    <row r="464" spans="1:42" outlineLevel="2" x14ac:dyDescent="0.2">
      <c r="A464" s="23"/>
      <c r="B464" s="24"/>
      <c r="C464" s="51" t="s">
        <v>467</v>
      </c>
      <c r="D464" s="26"/>
      <c r="E464" s="27"/>
      <c r="F464" s="25"/>
      <c r="G464" s="25"/>
      <c r="H464" s="16"/>
      <c r="I464" s="16"/>
      <c r="J464" s="16"/>
      <c r="K464" s="16"/>
      <c r="L464" s="16"/>
      <c r="M464" s="16"/>
      <c r="N464" s="16"/>
      <c r="O464" s="16" t="s">
        <v>120</v>
      </c>
      <c r="P464" s="16">
        <v>0</v>
      </c>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row>
    <row r="465" spans="1:42" outlineLevel="3" x14ac:dyDescent="0.2">
      <c r="A465" s="23"/>
      <c r="B465" s="24"/>
      <c r="C465" s="51" t="s">
        <v>468</v>
      </c>
      <c r="D465" s="26"/>
      <c r="E465" s="27">
        <v>1.423E-2</v>
      </c>
      <c r="F465" s="25"/>
      <c r="G465" s="25"/>
      <c r="H465" s="16"/>
      <c r="I465" s="16"/>
      <c r="J465" s="16"/>
      <c r="K465" s="16"/>
      <c r="L465" s="16"/>
      <c r="M465" s="16"/>
      <c r="N465" s="16"/>
      <c r="O465" s="16" t="s">
        <v>120</v>
      </c>
      <c r="P465" s="16">
        <v>0</v>
      </c>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row>
    <row r="466" spans="1:42" outlineLevel="1" x14ac:dyDescent="0.2">
      <c r="A466" s="37">
        <v>82</v>
      </c>
      <c r="B466" s="38" t="s">
        <v>3405</v>
      </c>
      <c r="C466" s="50" t="s">
        <v>469</v>
      </c>
      <c r="D466" s="39" t="s">
        <v>122</v>
      </c>
      <c r="E466" s="40">
        <v>0.53</v>
      </c>
      <c r="F466" s="41"/>
      <c r="G466" s="42">
        <f>ROUND(E466*F466,2)</f>
        <v>0</v>
      </c>
      <c r="H466" s="16"/>
      <c r="I466" s="16"/>
      <c r="J466" s="16"/>
      <c r="K466" s="16"/>
      <c r="L466" s="16"/>
      <c r="M466" s="16"/>
      <c r="N466" s="16"/>
      <c r="O466" s="16" t="s">
        <v>119</v>
      </c>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row>
    <row r="467" spans="1:42" outlineLevel="2" x14ac:dyDescent="0.2">
      <c r="A467" s="23"/>
      <c r="B467" s="24"/>
      <c r="C467" s="51" t="s">
        <v>219</v>
      </c>
      <c r="D467" s="26"/>
      <c r="E467" s="27"/>
      <c r="F467" s="25"/>
      <c r="G467" s="25"/>
      <c r="H467" s="16"/>
      <c r="I467" s="16"/>
      <c r="J467" s="16"/>
      <c r="K467" s="16"/>
      <c r="L467" s="16"/>
      <c r="M467" s="16"/>
      <c r="N467" s="16"/>
      <c r="O467" s="16" t="s">
        <v>120</v>
      </c>
      <c r="P467" s="16">
        <v>0</v>
      </c>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row>
    <row r="468" spans="1:42" outlineLevel="3" x14ac:dyDescent="0.2">
      <c r="A468" s="23"/>
      <c r="B468" s="24"/>
      <c r="C468" s="51" t="s">
        <v>470</v>
      </c>
      <c r="D468" s="26"/>
      <c r="E468" s="27">
        <v>0.53</v>
      </c>
      <c r="F468" s="25"/>
      <c r="G468" s="25"/>
      <c r="H468" s="16"/>
      <c r="I468" s="16"/>
      <c r="J468" s="16"/>
      <c r="K468" s="16"/>
      <c r="L468" s="16"/>
      <c r="M468" s="16"/>
      <c r="N468" s="16"/>
      <c r="O468" s="16" t="s">
        <v>120</v>
      </c>
      <c r="P468" s="16">
        <v>0</v>
      </c>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row>
    <row r="469" spans="1:42" outlineLevel="1" x14ac:dyDescent="0.2">
      <c r="A469" s="37">
        <v>83</v>
      </c>
      <c r="B469" s="38" t="s">
        <v>3404</v>
      </c>
      <c r="C469" s="50" t="s">
        <v>471</v>
      </c>
      <c r="D469" s="39" t="s">
        <v>118</v>
      </c>
      <c r="E469" s="40">
        <v>7.42</v>
      </c>
      <c r="F469" s="41"/>
      <c r="G469" s="42">
        <f>ROUND(E469*F469,2)</f>
        <v>0</v>
      </c>
      <c r="H469" s="16"/>
      <c r="I469" s="16"/>
      <c r="J469" s="16"/>
      <c r="K469" s="16"/>
      <c r="L469" s="16"/>
      <c r="M469" s="16"/>
      <c r="N469" s="16"/>
      <c r="O469" s="16" t="s">
        <v>119</v>
      </c>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row>
    <row r="470" spans="1:42" outlineLevel="2" x14ac:dyDescent="0.2">
      <c r="A470" s="23"/>
      <c r="B470" s="24"/>
      <c r="C470" s="51" t="s">
        <v>219</v>
      </c>
      <c r="D470" s="26"/>
      <c r="E470" s="27"/>
      <c r="F470" s="25"/>
      <c r="G470" s="25"/>
      <c r="H470" s="16"/>
      <c r="I470" s="16"/>
      <c r="J470" s="16"/>
      <c r="K470" s="16"/>
      <c r="L470" s="16"/>
      <c r="M470" s="16"/>
      <c r="N470" s="16"/>
      <c r="O470" s="16" t="s">
        <v>120</v>
      </c>
      <c r="P470" s="16">
        <v>0</v>
      </c>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row>
    <row r="471" spans="1:42" outlineLevel="3" x14ac:dyDescent="0.2">
      <c r="A471" s="23"/>
      <c r="B471" s="24"/>
      <c r="C471" s="464" t="s">
        <v>472</v>
      </c>
      <c r="D471" s="26"/>
      <c r="E471" s="27">
        <v>7.42</v>
      </c>
      <c r="F471" s="25"/>
      <c r="G471" s="25"/>
      <c r="H471" s="16"/>
      <c r="I471" s="16"/>
      <c r="J471" s="16"/>
      <c r="K471" s="16"/>
      <c r="L471" s="16"/>
      <c r="M471" s="16"/>
      <c r="N471" s="16"/>
      <c r="O471" s="16" t="s">
        <v>120</v>
      </c>
      <c r="P471" s="16">
        <v>0</v>
      </c>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row>
    <row r="472" spans="1:42" outlineLevel="1" x14ac:dyDescent="0.2">
      <c r="A472" s="43">
        <v>84</v>
      </c>
      <c r="B472" s="44" t="s">
        <v>3403</v>
      </c>
      <c r="C472" s="52" t="s">
        <v>473</v>
      </c>
      <c r="D472" s="45" t="s">
        <v>118</v>
      </c>
      <c r="E472" s="46">
        <v>7.42</v>
      </c>
      <c r="F472" s="47"/>
      <c r="G472" s="48">
        <f>ROUND(E472*F472,2)</f>
        <v>0</v>
      </c>
      <c r="H472" s="16"/>
      <c r="I472" s="16"/>
      <c r="J472" s="16"/>
      <c r="K472" s="16"/>
      <c r="L472" s="16"/>
      <c r="M472" s="16"/>
      <c r="N472" s="16"/>
      <c r="O472" s="16" t="s">
        <v>119</v>
      </c>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row>
    <row r="473" spans="1:42" outlineLevel="1" x14ac:dyDescent="0.2">
      <c r="A473" s="37">
        <v>85</v>
      </c>
      <c r="B473" s="38" t="s">
        <v>3402</v>
      </c>
      <c r="C473" s="50" t="s">
        <v>474</v>
      </c>
      <c r="D473" s="39" t="s">
        <v>158</v>
      </c>
      <c r="E473" s="40">
        <v>4.24E-2</v>
      </c>
      <c r="F473" s="41"/>
      <c r="G473" s="42">
        <f>ROUND(E473*F473,2)</f>
        <v>0</v>
      </c>
      <c r="H473" s="16"/>
      <c r="I473" s="16"/>
      <c r="J473" s="16"/>
      <c r="K473" s="16"/>
      <c r="L473" s="16"/>
      <c r="M473" s="16"/>
      <c r="N473" s="16"/>
      <c r="O473" s="16" t="s">
        <v>119</v>
      </c>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row>
    <row r="474" spans="1:42" outlineLevel="2" x14ac:dyDescent="0.2">
      <c r="A474" s="23"/>
      <c r="B474" s="24"/>
      <c r="C474" s="51" t="s">
        <v>475</v>
      </c>
      <c r="D474" s="26"/>
      <c r="E474" s="27">
        <v>4.24E-2</v>
      </c>
      <c r="F474" s="25"/>
      <c r="G474" s="25"/>
      <c r="H474" s="16"/>
      <c r="I474" s="16"/>
      <c r="J474" s="16"/>
      <c r="K474" s="16"/>
      <c r="L474" s="16"/>
      <c r="M474" s="16"/>
      <c r="N474" s="16"/>
      <c r="O474" s="16" t="s">
        <v>120</v>
      </c>
      <c r="P474" s="16">
        <v>0</v>
      </c>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row>
    <row r="475" spans="1:42" outlineLevel="1" x14ac:dyDescent="0.2">
      <c r="A475" s="37">
        <v>86</v>
      </c>
      <c r="B475" s="38" t="s">
        <v>3401</v>
      </c>
      <c r="C475" s="50" t="s">
        <v>476</v>
      </c>
      <c r="D475" s="39" t="s">
        <v>158</v>
      </c>
      <c r="E475" s="40">
        <v>0.30020000000000002</v>
      </c>
      <c r="F475" s="41"/>
      <c r="G475" s="42">
        <f>ROUND(E475*F475,2)</f>
        <v>0</v>
      </c>
      <c r="H475" s="16"/>
      <c r="I475" s="16"/>
      <c r="J475" s="16"/>
      <c r="K475" s="16"/>
      <c r="L475" s="16"/>
      <c r="M475" s="16"/>
      <c r="N475" s="16"/>
      <c r="O475" s="16" t="s">
        <v>119</v>
      </c>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row>
    <row r="476" spans="1:42" outlineLevel="2" x14ac:dyDescent="0.2">
      <c r="A476" s="23"/>
      <c r="B476" s="24"/>
      <c r="C476" s="464" t="s">
        <v>477</v>
      </c>
      <c r="D476" s="26"/>
      <c r="E476" s="27">
        <v>0.30020000000000002</v>
      </c>
      <c r="F476" s="25"/>
      <c r="G476" s="25"/>
      <c r="H476" s="16"/>
      <c r="I476" s="16"/>
      <c r="J476" s="16"/>
      <c r="K476" s="16"/>
      <c r="L476" s="16"/>
      <c r="M476" s="16"/>
      <c r="N476" s="16"/>
      <c r="O476" s="16" t="s">
        <v>120</v>
      </c>
      <c r="P476" s="16">
        <v>0</v>
      </c>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row>
    <row r="477" spans="1:42" outlineLevel="1" x14ac:dyDescent="0.2">
      <c r="A477" s="37">
        <v>87</v>
      </c>
      <c r="B477" s="38" t="s">
        <v>3400</v>
      </c>
      <c r="C477" s="57" t="s">
        <v>478</v>
      </c>
      <c r="D477" s="39" t="s">
        <v>158</v>
      </c>
      <c r="E477" s="40">
        <v>0.45224999999999999</v>
      </c>
      <c r="F477" s="41"/>
      <c r="G477" s="42">
        <f>ROUND(E477*F477,2)</f>
        <v>0</v>
      </c>
      <c r="H477" s="16"/>
      <c r="I477" s="16"/>
      <c r="J477" s="16"/>
      <c r="K477" s="16"/>
      <c r="L477" s="16"/>
      <c r="M477" s="16"/>
      <c r="N477" s="16"/>
      <c r="O477" s="16" t="s">
        <v>119</v>
      </c>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row>
    <row r="478" spans="1:42" outlineLevel="2" x14ac:dyDescent="0.2">
      <c r="A478" s="23"/>
      <c r="B478" s="24"/>
      <c r="C478" s="464" t="s">
        <v>479</v>
      </c>
      <c r="D478" s="26"/>
      <c r="E478" s="27">
        <v>0.32562000000000002</v>
      </c>
      <c r="F478" s="25"/>
      <c r="G478" s="25"/>
      <c r="H478" s="16"/>
      <c r="I478" s="16"/>
      <c r="J478" s="16"/>
      <c r="K478" s="16"/>
      <c r="L478" s="16"/>
      <c r="M478" s="16"/>
      <c r="N478" s="16"/>
      <c r="O478" s="16" t="s">
        <v>120</v>
      </c>
      <c r="P478" s="16">
        <v>0</v>
      </c>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row>
    <row r="479" spans="1:42" outlineLevel="3" x14ac:dyDescent="0.2">
      <c r="A479" s="23"/>
      <c r="B479" s="24"/>
      <c r="C479" s="51" t="s">
        <v>125</v>
      </c>
      <c r="D479" s="26"/>
      <c r="E479" s="27"/>
      <c r="F479" s="25"/>
      <c r="G479" s="25"/>
      <c r="H479" s="16"/>
      <c r="I479" s="16"/>
      <c r="J479" s="16"/>
      <c r="K479" s="16"/>
      <c r="L479" s="16"/>
      <c r="M479" s="16"/>
      <c r="N479" s="16"/>
      <c r="O479" s="16" t="s">
        <v>120</v>
      </c>
      <c r="P479" s="16">
        <v>0</v>
      </c>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row>
    <row r="480" spans="1:42" outlineLevel="3" x14ac:dyDescent="0.2">
      <c r="A480" s="23"/>
      <c r="B480" s="24"/>
      <c r="C480" s="464" t="s">
        <v>480</v>
      </c>
      <c r="D480" s="26"/>
      <c r="E480" s="27">
        <v>0.12662999999999999</v>
      </c>
      <c r="F480" s="25"/>
      <c r="G480" s="25"/>
      <c r="H480" s="16"/>
      <c r="I480" s="16"/>
      <c r="J480" s="16"/>
      <c r="K480" s="16"/>
      <c r="L480" s="16"/>
      <c r="M480" s="16"/>
      <c r="N480" s="16"/>
      <c r="O480" s="16" t="s">
        <v>120</v>
      </c>
      <c r="P480" s="16">
        <v>0</v>
      </c>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row>
    <row r="481" spans="1:42" outlineLevel="1" x14ac:dyDescent="0.2">
      <c r="A481" s="37">
        <v>88</v>
      </c>
      <c r="B481" s="38" t="s">
        <v>3399</v>
      </c>
      <c r="C481" s="50" t="s">
        <v>481</v>
      </c>
      <c r="D481" s="39" t="s">
        <v>122</v>
      </c>
      <c r="E481" s="40">
        <v>15.623749999999999</v>
      </c>
      <c r="F481" s="41"/>
      <c r="G481" s="42">
        <f>ROUND(E481*F481,2)</f>
        <v>0</v>
      </c>
      <c r="H481" s="16"/>
      <c r="I481" s="16"/>
      <c r="J481" s="16"/>
      <c r="K481" s="16"/>
      <c r="L481" s="16"/>
      <c r="M481" s="16"/>
      <c r="N481" s="16"/>
      <c r="O481" s="16" t="s">
        <v>119</v>
      </c>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row>
    <row r="482" spans="1:42" outlineLevel="2" x14ac:dyDescent="0.2">
      <c r="A482" s="23"/>
      <c r="B482" s="24"/>
      <c r="C482" s="51" t="s">
        <v>482</v>
      </c>
      <c r="D482" s="26"/>
      <c r="E482" s="27">
        <v>3.8475000000000001</v>
      </c>
      <c r="F482" s="25"/>
      <c r="G482" s="25"/>
      <c r="H482" s="16"/>
      <c r="I482" s="16"/>
      <c r="J482" s="16"/>
      <c r="K482" s="16"/>
      <c r="L482" s="16"/>
      <c r="M482" s="16"/>
      <c r="N482" s="16"/>
      <c r="O482" s="16" t="s">
        <v>120</v>
      </c>
      <c r="P482" s="16">
        <v>0</v>
      </c>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row>
    <row r="483" spans="1:42" outlineLevel="3" x14ac:dyDescent="0.2">
      <c r="A483" s="23"/>
      <c r="B483" s="24"/>
      <c r="C483" s="51" t="s">
        <v>483</v>
      </c>
      <c r="D483" s="26"/>
      <c r="E483" s="27">
        <v>1.3</v>
      </c>
      <c r="F483" s="25"/>
      <c r="G483" s="25"/>
      <c r="H483" s="16"/>
      <c r="I483" s="16"/>
      <c r="J483" s="16"/>
      <c r="K483" s="16"/>
      <c r="L483" s="16"/>
      <c r="M483" s="16"/>
      <c r="N483" s="16"/>
      <c r="O483" s="16" t="s">
        <v>120</v>
      </c>
      <c r="P483" s="16">
        <v>0</v>
      </c>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row>
    <row r="484" spans="1:42" outlineLevel="3" x14ac:dyDescent="0.2">
      <c r="A484" s="23"/>
      <c r="B484" s="24"/>
      <c r="C484" s="51" t="s">
        <v>484</v>
      </c>
      <c r="D484" s="26"/>
      <c r="E484" s="27">
        <v>3.8475000000000001</v>
      </c>
      <c r="F484" s="25"/>
      <c r="G484" s="25"/>
      <c r="H484" s="16"/>
      <c r="I484" s="16"/>
      <c r="J484" s="16"/>
      <c r="K484" s="16"/>
      <c r="L484" s="16"/>
      <c r="M484" s="16"/>
      <c r="N484" s="16"/>
      <c r="O484" s="16" t="s">
        <v>120</v>
      </c>
      <c r="P484" s="16">
        <v>0</v>
      </c>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row>
    <row r="485" spans="1:42" outlineLevel="3" x14ac:dyDescent="0.2">
      <c r="A485" s="23"/>
      <c r="B485" s="24"/>
      <c r="C485" s="51" t="s">
        <v>483</v>
      </c>
      <c r="D485" s="26"/>
      <c r="E485" s="27">
        <v>1.3</v>
      </c>
      <c r="F485" s="25"/>
      <c r="G485" s="25"/>
      <c r="H485" s="16"/>
      <c r="I485" s="16"/>
      <c r="J485" s="16"/>
      <c r="K485" s="16"/>
      <c r="L485" s="16"/>
      <c r="M485" s="16"/>
      <c r="N485" s="16"/>
      <c r="O485" s="16" t="s">
        <v>120</v>
      </c>
      <c r="P485" s="16">
        <v>0</v>
      </c>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row>
    <row r="486" spans="1:42" outlineLevel="3" x14ac:dyDescent="0.2">
      <c r="A486" s="23"/>
      <c r="B486" s="24"/>
      <c r="C486" s="51" t="s">
        <v>209</v>
      </c>
      <c r="D486" s="26"/>
      <c r="E486" s="27"/>
      <c r="F486" s="25"/>
      <c r="G486" s="25"/>
      <c r="H486" s="16"/>
      <c r="I486" s="16"/>
      <c r="J486" s="16"/>
      <c r="K486" s="16"/>
      <c r="L486" s="16"/>
      <c r="M486" s="16"/>
      <c r="N486" s="16"/>
      <c r="O486" s="16" t="s">
        <v>120</v>
      </c>
      <c r="P486" s="16">
        <v>0</v>
      </c>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row>
    <row r="487" spans="1:42" outlineLevel="3" x14ac:dyDescent="0.2">
      <c r="A487" s="23"/>
      <c r="B487" s="24"/>
      <c r="C487" s="464" t="s">
        <v>485</v>
      </c>
      <c r="D487" s="26"/>
      <c r="E487" s="27">
        <v>3.8475000000000001</v>
      </c>
      <c r="F487" s="25"/>
      <c r="G487" s="25"/>
      <c r="H487" s="16"/>
      <c r="I487" s="16"/>
      <c r="J487" s="16"/>
      <c r="K487" s="16"/>
      <c r="L487" s="16"/>
      <c r="M487" s="16"/>
      <c r="N487" s="16"/>
      <c r="O487" s="16" t="s">
        <v>120</v>
      </c>
      <c r="P487" s="16">
        <v>0</v>
      </c>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row>
    <row r="488" spans="1:42" outlineLevel="3" x14ac:dyDescent="0.2">
      <c r="A488" s="23"/>
      <c r="B488" s="24"/>
      <c r="C488" s="51" t="s">
        <v>486</v>
      </c>
      <c r="D488" s="26"/>
      <c r="E488" s="27">
        <v>0.65</v>
      </c>
      <c r="F488" s="25"/>
      <c r="G488" s="25"/>
      <c r="H488" s="16"/>
      <c r="I488" s="16"/>
      <c r="J488" s="16"/>
      <c r="K488" s="16"/>
      <c r="L488" s="16"/>
      <c r="M488" s="16"/>
      <c r="N488" s="16"/>
      <c r="O488" s="16" t="s">
        <v>120</v>
      </c>
      <c r="P488" s="16">
        <v>0</v>
      </c>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row>
    <row r="489" spans="1:42" outlineLevel="3" x14ac:dyDescent="0.2">
      <c r="A489" s="23"/>
      <c r="B489" s="24"/>
      <c r="C489" s="51" t="s">
        <v>487</v>
      </c>
      <c r="D489" s="26"/>
      <c r="E489" s="27">
        <v>0.6875</v>
      </c>
      <c r="F489" s="25"/>
      <c r="G489" s="25"/>
      <c r="H489" s="16"/>
      <c r="I489" s="16"/>
      <c r="J489" s="16"/>
      <c r="K489" s="16"/>
      <c r="L489" s="16"/>
      <c r="M489" s="16"/>
      <c r="N489" s="16"/>
      <c r="O489" s="16" t="s">
        <v>120</v>
      </c>
      <c r="P489" s="16">
        <v>0</v>
      </c>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row>
    <row r="490" spans="1:42" outlineLevel="3" x14ac:dyDescent="0.2">
      <c r="A490" s="23"/>
      <c r="B490" s="24"/>
      <c r="C490" s="51" t="s">
        <v>488</v>
      </c>
      <c r="D490" s="26"/>
      <c r="E490" s="27">
        <v>0.14374999999999999</v>
      </c>
      <c r="F490" s="25"/>
      <c r="G490" s="25"/>
      <c r="H490" s="16"/>
      <c r="I490" s="16"/>
      <c r="J490" s="16"/>
      <c r="K490" s="16"/>
      <c r="L490" s="16"/>
      <c r="M490" s="16"/>
      <c r="N490" s="16"/>
      <c r="O490" s="16" t="s">
        <v>120</v>
      </c>
      <c r="P490" s="16">
        <v>0</v>
      </c>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row>
    <row r="491" spans="1:42" outlineLevel="1" x14ac:dyDescent="0.2">
      <c r="A491" s="37">
        <v>89</v>
      </c>
      <c r="B491" s="38" t="s">
        <v>3398</v>
      </c>
      <c r="C491" s="50" t="s">
        <v>489</v>
      </c>
      <c r="D491" s="39" t="s">
        <v>118</v>
      </c>
      <c r="E491" s="40">
        <v>109.6</v>
      </c>
      <c r="F491" s="41"/>
      <c r="G491" s="42">
        <f>ROUND(E491*F491,2)</f>
        <v>0</v>
      </c>
      <c r="H491" s="16"/>
      <c r="I491" s="16"/>
      <c r="J491" s="16"/>
      <c r="K491" s="16"/>
      <c r="L491" s="16"/>
      <c r="M491" s="16"/>
      <c r="N491" s="16"/>
      <c r="O491" s="16" t="s">
        <v>119</v>
      </c>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row>
    <row r="492" spans="1:42" outlineLevel="2" x14ac:dyDescent="0.2">
      <c r="A492" s="23"/>
      <c r="B492" s="24"/>
      <c r="C492" s="51" t="s">
        <v>490</v>
      </c>
      <c r="D492" s="26"/>
      <c r="E492" s="27">
        <v>25.65</v>
      </c>
      <c r="F492" s="25"/>
      <c r="G492" s="25"/>
      <c r="H492" s="16"/>
      <c r="I492" s="16"/>
      <c r="J492" s="16"/>
      <c r="K492" s="16"/>
      <c r="L492" s="16"/>
      <c r="M492" s="16"/>
      <c r="N492" s="16"/>
      <c r="O492" s="16" t="s">
        <v>120</v>
      </c>
      <c r="P492" s="16">
        <v>0</v>
      </c>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row>
    <row r="493" spans="1:42" outlineLevel="3" x14ac:dyDescent="0.2">
      <c r="A493" s="23"/>
      <c r="B493" s="24"/>
      <c r="C493" s="51" t="s">
        <v>491</v>
      </c>
      <c r="D493" s="26"/>
      <c r="E493" s="27">
        <v>10.4</v>
      </c>
      <c r="F493" s="25"/>
      <c r="G493" s="25"/>
      <c r="H493" s="16"/>
      <c r="I493" s="16"/>
      <c r="J493" s="16"/>
      <c r="K493" s="16"/>
      <c r="L493" s="16"/>
      <c r="M493" s="16"/>
      <c r="N493" s="16"/>
      <c r="O493" s="16" t="s">
        <v>120</v>
      </c>
      <c r="P493" s="16">
        <v>0</v>
      </c>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row>
    <row r="494" spans="1:42" outlineLevel="3" x14ac:dyDescent="0.2">
      <c r="A494" s="23"/>
      <c r="B494" s="24"/>
      <c r="C494" s="51" t="s">
        <v>492</v>
      </c>
      <c r="D494" s="26"/>
      <c r="E494" s="27">
        <v>25.65</v>
      </c>
      <c r="F494" s="25"/>
      <c r="G494" s="25"/>
      <c r="H494" s="16"/>
      <c r="I494" s="16"/>
      <c r="J494" s="16"/>
      <c r="K494" s="16"/>
      <c r="L494" s="16"/>
      <c r="M494" s="16"/>
      <c r="N494" s="16"/>
      <c r="O494" s="16" t="s">
        <v>120</v>
      </c>
      <c r="P494" s="16">
        <v>0</v>
      </c>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row>
    <row r="495" spans="1:42" outlineLevel="3" x14ac:dyDescent="0.2">
      <c r="A495" s="23"/>
      <c r="B495" s="24"/>
      <c r="C495" s="51" t="s">
        <v>491</v>
      </c>
      <c r="D495" s="26"/>
      <c r="E495" s="27">
        <v>10.4</v>
      </c>
      <c r="F495" s="25"/>
      <c r="G495" s="25"/>
      <c r="H495" s="16"/>
      <c r="I495" s="16"/>
      <c r="J495" s="16"/>
      <c r="K495" s="16"/>
      <c r="L495" s="16"/>
      <c r="M495" s="16"/>
      <c r="N495" s="16"/>
      <c r="O495" s="16" t="s">
        <v>120</v>
      </c>
      <c r="P495" s="16">
        <v>0</v>
      </c>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row>
    <row r="496" spans="1:42" outlineLevel="3" x14ac:dyDescent="0.2">
      <c r="A496" s="23"/>
      <c r="B496" s="24"/>
      <c r="C496" s="51" t="s">
        <v>209</v>
      </c>
      <c r="D496" s="26"/>
      <c r="E496" s="27"/>
      <c r="F496" s="25"/>
      <c r="G496" s="25"/>
      <c r="H496" s="16"/>
      <c r="I496" s="16"/>
      <c r="J496" s="16"/>
      <c r="K496" s="16"/>
      <c r="L496" s="16"/>
      <c r="M496" s="16"/>
      <c r="N496" s="16"/>
      <c r="O496" s="16" t="s">
        <v>120</v>
      </c>
      <c r="P496" s="16">
        <v>0</v>
      </c>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row>
    <row r="497" spans="1:42" outlineLevel="3" x14ac:dyDescent="0.2">
      <c r="A497" s="23"/>
      <c r="B497" s="24"/>
      <c r="C497" s="464" t="s">
        <v>493</v>
      </c>
      <c r="D497" s="26"/>
      <c r="E497" s="27">
        <v>25.65</v>
      </c>
      <c r="F497" s="25"/>
      <c r="G497" s="25"/>
      <c r="H497" s="16"/>
      <c r="I497" s="16"/>
      <c r="J497" s="16"/>
      <c r="K497" s="16"/>
      <c r="L497" s="16"/>
      <c r="M497" s="16"/>
      <c r="N497" s="16"/>
      <c r="O497" s="16" t="s">
        <v>120</v>
      </c>
      <c r="P497" s="16">
        <v>0</v>
      </c>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row>
    <row r="498" spans="1:42" outlineLevel="3" x14ac:dyDescent="0.2">
      <c r="A498" s="23"/>
      <c r="B498" s="24"/>
      <c r="C498" s="51" t="s">
        <v>494</v>
      </c>
      <c r="D498" s="26"/>
      <c r="E498" s="27">
        <v>5.2</v>
      </c>
      <c r="F498" s="25"/>
      <c r="G498" s="25"/>
      <c r="H498" s="16"/>
      <c r="I498" s="16"/>
      <c r="J498" s="16"/>
      <c r="K498" s="16"/>
      <c r="L498" s="16"/>
      <c r="M498" s="16"/>
      <c r="N498" s="16"/>
      <c r="O498" s="16" t="s">
        <v>120</v>
      </c>
      <c r="P498" s="16">
        <v>0</v>
      </c>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row>
    <row r="499" spans="1:42" outlineLevel="3" x14ac:dyDescent="0.2">
      <c r="A499" s="23"/>
      <c r="B499" s="24"/>
      <c r="C499" s="51" t="s">
        <v>495</v>
      </c>
      <c r="D499" s="26"/>
      <c r="E499" s="27">
        <v>5.5</v>
      </c>
      <c r="F499" s="25"/>
      <c r="G499" s="25"/>
      <c r="H499" s="16"/>
      <c r="I499" s="16"/>
      <c r="J499" s="16"/>
      <c r="K499" s="16"/>
      <c r="L499" s="16"/>
      <c r="M499" s="16"/>
      <c r="N499" s="16"/>
      <c r="O499" s="16" t="s">
        <v>120</v>
      </c>
      <c r="P499" s="16">
        <v>0</v>
      </c>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row>
    <row r="500" spans="1:42" outlineLevel="3" x14ac:dyDescent="0.2">
      <c r="A500" s="23"/>
      <c r="B500" s="24"/>
      <c r="C500" s="51" t="s">
        <v>496</v>
      </c>
      <c r="D500" s="26"/>
      <c r="E500" s="27">
        <v>1.1499999999999999</v>
      </c>
      <c r="F500" s="25"/>
      <c r="G500" s="25"/>
      <c r="H500" s="16"/>
      <c r="I500" s="16"/>
      <c r="J500" s="16"/>
      <c r="K500" s="16"/>
      <c r="L500" s="16"/>
      <c r="M500" s="16"/>
      <c r="N500" s="16"/>
      <c r="O500" s="16" t="s">
        <v>120</v>
      </c>
      <c r="P500" s="16">
        <v>0</v>
      </c>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row>
    <row r="501" spans="1:42" outlineLevel="1" x14ac:dyDescent="0.2">
      <c r="A501" s="43">
        <v>90</v>
      </c>
      <c r="B501" s="44" t="s">
        <v>3397</v>
      </c>
      <c r="C501" s="52" t="s">
        <v>497</v>
      </c>
      <c r="D501" s="45" t="s">
        <v>118</v>
      </c>
      <c r="E501" s="46">
        <v>109.6</v>
      </c>
      <c r="F501" s="47"/>
      <c r="G501" s="48">
        <f>ROUND(E501*F501,2)</f>
        <v>0</v>
      </c>
      <c r="H501" s="16"/>
      <c r="I501" s="16"/>
      <c r="J501" s="16"/>
      <c r="K501" s="16"/>
      <c r="L501" s="16"/>
      <c r="M501" s="16"/>
      <c r="N501" s="16"/>
      <c r="O501" s="16" t="s">
        <v>119</v>
      </c>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row>
    <row r="502" spans="1:42" outlineLevel="1" x14ac:dyDescent="0.2">
      <c r="A502" s="37">
        <v>91</v>
      </c>
      <c r="B502" s="38" t="s">
        <v>3396</v>
      </c>
      <c r="C502" s="50" t="s">
        <v>498</v>
      </c>
      <c r="D502" s="39" t="s">
        <v>237</v>
      </c>
      <c r="E502" s="40">
        <v>102.6</v>
      </c>
      <c r="F502" s="41"/>
      <c r="G502" s="42">
        <f>ROUND(E502*F502,2)</f>
        <v>0</v>
      </c>
      <c r="H502" s="16"/>
      <c r="I502" s="16"/>
      <c r="J502" s="16"/>
      <c r="K502" s="16"/>
      <c r="L502" s="16"/>
      <c r="M502" s="16"/>
      <c r="N502" s="16"/>
      <c r="O502" s="16" t="s">
        <v>119</v>
      </c>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row>
    <row r="503" spans="1:42" outlineLevel="2" x14ac:dyDescent="0.2">
      <c r="A503" s="23"/>
      <c r="B503" s="24"/>
      <c r="C503" s="51" t="s">
        <v>499</v>
      </c>
      <c r="D503" s="26"/>
      <c r="E503" s="27">
        <v>51.3</v>
      </c>
      <c r="F503" s="25"/>
      <c r="G503" s="25"/>
      <c r="H503" s="16"/>
      <c r="I503" s="16"/>
      <c r="J503" s="16"/>
      <c r="K503" s="16"/>
      <c r="L503" s="16"/>
      <c r="M503" s="16"/>
      <c r="N503" s="16"/>
      <c r="O503" s="16" t="s">
        <v>120</v>
      </c>
      <c r="P503" s="16">
        <v>0</v>
      </c>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row>
    <row r="504" spans="1:42" outlineLevel="3" x14ac:dyDescent="0.2">
      <c r="A504" s="23"/>
      <c r="B504" s="24"/>
      <c r="C504" s="51" t="s">
        <v>500</v>
      </c>
      <c r="D504" s="26"/>
      <c r="E504" s="27">
        <v>51.3</v>
      </c>
      <c r="F504" s="25"/>
      <c r="G504" s="25"/>
      <c r="H504" s="16"/>
      <c r="I504" s="16"/>
      <c r="J504" s="16"/>
      <c r="K504" s="16"/>
      <c r="L504" s="16"/>
      <c r="M504" s="16"/>
      <c r="N504" s="16"/>
      <c r="O504" s="16" t="s">
        <v>120</v>
      </c>
      <c r="P504" s="16">
        <v>0</v>
      </c>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row>
    <row r="505" spans="1:42" outlineLevel="1" x14ac:dyDescent="0.2">
      <c r="A505" s="37">
        <v>92</v>
      </c>
      <c r="B505" s="38" t="s">
        <v>3395</v>
      </c>
      <c r="C505" s="57" t="s">
        <v>501</v>
      </c>
      <c r="D505" s="39" t="s">
        <v>158</v>
      </c>
      <c r="E505" s="40">
        <v>1.2499</v>
      </c>
      <c r="F505" s="41"/>
      <c r="G505" s="42">
        <f>ROUND(E505*F505,2)</f>
        <v>0</v>
      </c>
      <c r="H505" s="16"/>
      <c r="I505" s="16"/>
      <c r="J505" s="16"/>
      <c r="K505" s="16"/>
      <c r="L505" s="16"/>
      <c r="M505" s="16"/>
      <c r="N505" s="16"/>
      <c r="O505" s="16" t="s">
        <v>119</v>
      </c>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row>
    <row r="506" spans="1:42" outlineLevel="2" x14ac:dyDescent="0.2">
      <c r="A506" s="23"/>
      <c r="B506" s="24"/>
      <c r="C506" s="51" t="s">
        <v>502</v>
      </c>
      <c r="D506" s="26"/>
      <c r="E506" s="27">
        <v>1.2499</v>
      </c>
      <c r="F506" s="25"/>
      <c r="G506" s="25"/>
      <c r="H506" s="16"/>
      <c r="I506" s="16"/>
      <c r="J506" s="16"/>
      <c r="K506" s="16"/>
      <c r="L506" s="16"/>
      <c r="M506" s="16"/>
      <c r="N506" s="16"/>
      <c r="O506" s="16" t="s">
        <v>120</v>
      </c>
      <c r="P506" s="16">
        <v>0</v>
      </c>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row>
    <row r="507" spans="1:42" outlineLevel="1" x14ac:dyDescent="0.2">
      <c r="A507" s="37">
        <v>93</v>
      </c>
      <c r="B507" s="38" t="s">
        <v>3394</v>
      </c>
      <c r="C507" s="50" t="s">
        <v>503</v>
      </c>
      <c r="D507" s="39" t="s">
        <v>122</v>
      </c>
      <c r="E507" s="40">
        <v>3.3</v>
      </c>
      <c r="F507" s="41"/>
      <c r="G507" s="42">
        <f>ROUND(E507*F507,2)</f>
        <v>0</v>
      </c>
      <c r="H507" s="16"/>
      <c r="I507" s="16"/>
      <c r="J507" s="16"/>
      <c r="K507" s="16"/>
      <c r="L507" s="16"/>
      <c r="M507" s="16"/>
      <c r="N507" s="16"/>
      <c r="O507" s="16" t="s">
        <v>119</v>
      </c>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row>
    <row r="508" spans="1:42" outlineLevel="2" x14ac:dyDescent="0.2">
      <c r="A508" s="23"/>
      <c r="B508" s="24"/>
      <c r="C508" s="51" t="s">
        <v>504</v>
      </c>
      <c r="D508" s="26"/>
      <c r="E508" s="27">
        <v>3.3</v>
      </c>
      <c r="F508" s="25"/>
      <c r="G508" s="25"/>
      <c r="H508" s="16"/>
      <c r="I508" s="16"/>
      <c r="J508" s="16"/>
      <c r="K508" s="16"/>
      <c r="L508" s="16"/>
      <c r="M508" s="16"/>
      <c r="N508" s="16"/>
      <c r="O508" s="16" t="s">
        <v>120</v>
      </c>
      <c r="P508" s="16">
        <v>0</v>
      </c>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row>
    <row r="509" spans="1:42" outlineLevel="1" x14ac:dyDescent="0.2">
      <c r="A509" s="43">
        <v>94</v>
      </c>
      <c r="B509" s="44" t="s">
        <v>505</v>
      </c>
      <c r="C509" s="52" t="s">
        <v>506</v>
      </c>
      <c r="D509" s="45" t="s">
        <v>507</v>
      </c>
      <c r="E509" s="46">
        <v>1</v>
      </c>
      <c r="F509" s="47"/>
      <c r="G509" s="48">
        <f>ROUND(E509*F509,2)</f>
        <v>0</v>
      </c>
      <c r="H509" s="16"/>
      <c r="I509" s="16"/>
      <c r="J509" s="16"/>
      <c r="K509" s="16"/>
      <c r="L509" s="16"/>
      <c r="M509" s="16"/>
      <c r="N509" s="16"/>
      <c r="O509" s="16" t="s">
        <v>119</v>
      </c>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row>
    <row r="510" spans="1:42" outlineLevel="1" x14ac:dyDescent="0.2">
      <c r="A510" s="37">
        <v>95</v>
      </c>
      <c r="B510" s="38" t="s">
        <v>3393</v>
      </c>
      <c r="C510" s="50" t="s">
        <v>508</v>
      </c>
      <c r="D510" s="39" t="s">
        <v>158</v>
      </c>
      <c r="E510" s="40">
        <v>0.33022000000000001</v>
      </c>
      <c r="F510" s="41"/>
      <c r="G510" s="42">
        <f>ROUND(E510*F510,2)</f>
        <v>0</v>
      </c>
      <c r="H510" s="16"/>
      <c r="I510" s="16"/>
      <c r="J510" s="16"/>
      <c r="K510" s="16"/>
      <c r="L510" s="16"/>
      <c r="M510" s="16"/>
      <c r="N510" s="16"/>
      <c r="O510" s="16" t="s">
        <v>452</v>
      </c>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row>
    <row r="511" spans="1:42" outlineLevel="2" x14ac:dyDescent="0.2">
      <c r="A511" s="23"/>
      <c r="B511" s="24"/>
      <c r="C511" s="464" t="s">
        <v>509</v>
      </c>
      <c r="D511" s="26"/>
      <c r="E511" s="27">
        <v>0.33022000000000001</v>
      </c>
      <c r="F511" s="25"/>
      <c r="G511" s="25"/>
      <c r="H511" s="16"/>
      <c r="I511" s="16"/>
      <c r="J511" s="16"/>
      <c r="K511" s="16"/>
      <c r="L511" s="16"/>
      <c r="M511" s="16"/>
      <c r="N511" s="16"/>
      <c r="O511" s="16" t="s">
        <v>120</v>
      </c>
      <c r="P511" s="16">
        <v>0</v>
      </c>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row>
    <row r="512" spans="1:42" outlineLevel="1" x14ac:dyDescent="0.2">
      <c r="A512" s="37">
        <v>96</v>
      </c>
      <c r="B512" s="38" t="s">
        <v>3392</v>
      </c>
      <c r="C512" s="50" t="s">
        <v>510</v>
      </c>
      <c r="D512" s="39" t="s">
        <v>158</v>
      </c>
      <c r="E512" s="40">
        <v>0.49747999999999998</v>
      </c>
      <c r="F512" s="41"/>
      <c r="G512" s="42">
        <f>ROUND(E512*F512,2)</f>
        <v>0</v>
      </c>
      <c r="H512" s="16"/>
      <c r="I512" s="16"/>
      <c r="J512" s="16"/>
      <c r="K512" s="16"/>
      <c r="L512" s="16"/>
      <c r="M512" s="16"/>
      <c r="N512" s="16"/>
      <c r="O512" s="16" t="s">
        <v>452</v>
      </c>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row>
    <row r="513" spans="1:42" outlineLevel="2" x14ac:dyDescent="0.2">
      <c r="A513" s="23"/>
      <c r="B513" s="24"/>
      <c r="C513" s="464" t="s">
        <v>511</v>
      </c>
      <c r="D513" s="26"/>
      <c r="E513" s="27">
        <v>0.35818</v>
      </c>
      <c r="F513" s="25"/>
      <c r="G513" s="25"/>
      <c r="H513" s="16"/>
      <c r="I513" s="16"/>
      <c r="J513" s="16"/>
      <c r="K513" s="16"/>
      <c r="L513" s="16"/>
      <c r="M513" s="16"/>
      <c r="N513" s="16"/>
      <c r="O513" s="16" t="s">
        <v>120</v>
      </c>
      <c r="P513" s="16">
        <v>0</v>
      </c>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row>
    <row r="514" spans="1:42" outlineLevel="3" x14ac:dyDescent="0.2">
      <c r="A514" s="23"/>
      <c r="B514" s="24"/>
      <c r="C514" s="464" t="s">
        <v>512</v>
      </c>
      <c r="D514" s="26"/>
      <c r="E514" s="27">
        <v>0.13929</v>
      </c>
      <c r="F514" s="25"/>
      <c r="G514" s="25"/>
      <c r="H514" s="16"/>
      <c r="I514" s="16"/>
      <c r="J514" s="16"/>
      <c r="K514" s="16"/>
      <c r="L514" s="16"/>
      <c r="M514" s="16"/>
      <c r="N514" s="16"/>
      <c r="O514" s="16" t="s">
        <v>120</v>
      </c>
      <c r="P514" s="16">
        <v>0</v>
      </c>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row>
    <row r="515" spans="1:42" outlineLevel="1" x14ac:dyDescent="0.2">
      <c r="A515" s="37">
        <v>97</v>
      </c>
      <c r="B515" s="38" t="s">
        <v>3391</v>
      </c>
      <c r="C515" s="57" t="s">
        <v>513</v>
      </c>
      <c r="D515" s="39" t="s">
        <v>121</v>
      </c>
      <c r="E515" s="40">
        <v>18.5</v>
      </c>
      <c r="F515" s="41"/>
      <c r="G515" s="42">
        <f>ROUND(E515*F515,2)</f>
        <v>0</v>
      </c>
      <c r="H515" s="16"/>
      <c r="I515" s="16"/>
      <c r="J515" s="16"/>
      <c r="K515" s="16"/>
      <c r="L515" s="16"/>
      <c r="M515" s="16"/>
      <c r="N515" s="16"/>
      <c r="O515" s="16" t="s">
        <v>452</v>
      </c>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row>
    <row r="516" spans="1:42" outlineLevel="2" x14ac:dyDescent="0.2">
      <c r="A516" s="23"/>
      <c r="B516" s="24"/>
      <c r="C516" s="51" t="s">
        <v>214</v>
      </c>
      <c r="D516" s="26"/>
      <c r="E516" s="27"/>
      <c r="F516" s="25"/>
      <c r="G516" s="25"/>
      <c r="H516" s="16"/>
      <c r="I516" s="16"/>
      <c r="J516" s="16"/>
      <c r="K516" s="16"/>
      <c r="L516" s="16"/>
      <c r="M516" s="16"/>
      <c r="N516" s="16"/>
      <c r="O516" s="16" t="s">
        <v>120</v>
      </c>
      <c r="P516" s="16">
        <v>0</v>
      </c>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row>
    <row r="517" spans="1:42" outlineLevel="3" x14ac:dyDescent="0.2">
      <c r="A517" s="23"/>
      <c r="B517" s="24"/>
      <c r="C517" s="51" t="s">
        <v>514</v>
      </c>
      <c r="D517" s="26"/>
      <c r="E517" s="27">
        <v>1.95</v>
      </c>
      <c r="F517" s="25"/>
      <c r="G517" s="25"/>
      <c r="H517" s="16"/>
      <c r="I517" s="16"/>
      <c r="J517" s="16"/>
      <c r="K517" s="16"/>
      <c r="L517" s="16"/>
      <c r="M517" s="16"/>
      <c r="N517" s="16"/>
      <c r="O517" s="16" t="s">
        <v>120</v>
      </c>
      <c r="P517" s="16">
        <v>0</v>
      </c>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row>
    <row r="518" spans="1:42" outlineLevel="3" x14ac:dyDescent="0.2">
      <c r="A518" s="23"/>
      <c r="B518" s="24"/>
      <c r="C518" s="51" t="s">
        <v>515</v>
      </c>
      <c r="D518" s="26"/>
      <c r="E518" s="27">
        <v>2.5499999999999998</v>
      </c>
      <c r="F518" s="25"/>
      <c r="G518" s="25"/>
      <c r="H518" s="16"/>
      <c r="I518" s="16"/>
      <c r="J518" s="16"/>
      <c r="K518" s="16"/>
      <c r="L518" s="16"/>
      <c r="M518" s="16"/>
      <c r="N518" s="16"/>
      <c r="O518" s="16" t="s">
        <v>120</v>
      </c>
      <c r="P518" s="16">
        <v>0</v>
      </c>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row>
    <row r="519" spans="1:42" outlineLevel="3" x14ac:dyDescent="0.2">
      <c r="A519" s="23"/>
      <c r="B519" s="24"/>
      <c r="C519" s="51" t="s">
        <v>516</v>
      </c>
      <c r="D519" s="26"/>
      <c r="E519" s="27">
        <v>6</v>
      </c>
      <c r="F519" s="25"/>
      <c r="G519" s="25"/>
      <c r="H519" s="16"/>
      <c r="I519" s="16"/>
      <c r="J519" s="16"/>
      <c r="K519" s="16"/>
      <c r="L519" s="16"/>
      <c r="M519" s="16"/>
      <c r="N519" s="16"/>
      <c r="O519" s="16" t="s">
        <v>120</v>
      </c>
      <c r="P519" s="16">
        <v>0</v>
      </c>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row>
    <row r="520" spans="1:42" outlineLevel="3" x14ac:dyDescent="0.2">
      <c r="A520" s="23"/>
      <c r="B520" s="24"/>
      <c r="C520" s="51" t="s">
        <v>219</v>
      </c>
      <c r="D520" s="26"/>
      <c r="E520" s="27"/>
      <c r="F520" s="25"/>
      <c r="G520" s="25"/>
      <c r="H520" s="16"/>
      <c r="I520" s="16"/>
      <c r="J520" s="16"/>
      <c r="K520" s="16"/>
      <c r="L520" s="16"/>
      <c r="M520" s="16"/>
      <c r="N520" s="16"/>
      <c r="O520" s="16" t="s">
        <v>120</v>
      </c>
      <c r="P520" s="16">
        <v>0</v>
      </c>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row>
    <row r="521" spans="1:42" outlineLevel="3" x14ac:dyDescent="0.2">
      <c r="A521" s="23"/>
      <c r="B521" s="24"/>
      <c r="C521" s="51" t="s">
        <v>517</v>
      </c>
      <c r="D521" s="26"/>
      <c r="E521" s="27">
        <v>1</v>
      </c>
      <c r="F521" s="25"/>
      <c r="G521" s="25"/>
      <c r="H521" s="16"/>
      <c r="I521" s="16"/>
      <c r="J521" s="16"/>
      <c r="K521" s="16"/>
      <c r="L521" s="16"/>
      <c r="M521" s="16"/>
      <c r="N521" s="16"/>
      <c r="O521" s="16" t="s">
        <v>120</v>
      </c>
      <c r="P521" s="16">
        <v>0</v>
      </c>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row>
    <row r="522" spans="1:42" outlineLevel="3" x14ac:dyDescent="0.2">
      <c r="A522" s="23"/>
      <c r="B522" s="24"/>
      <c r="C522" s="51" t="s">
        <v>518</v>
      </c>
      <c r="D522" s="26"/>
      <c r="E522" s="27">
        <v>1</v>
      </c>
      <c r="F522" s="25"/>
      <c r="G522" s="25"/>
      <c r="H522" s="16"/>
      <c r="I522" s="16"/>
      <c r="J522" s="16"/>
      <c r="K522" s="16"/>
      <c r="L522" s="16"/>
      <c r="M522" s="16"/>
      <c r="N522" s="16"/>
      <c r="O522" s="16" t="s">
        <v>120</v>
      </c>
      <c r="P522" s="16">
        <v>0</v>
      </c>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row>
    <row r="523" spans="1:42" outlineLevel="3" x14ac:dyDescent="0.2">
      <c r="A523" s="23"/>
      <c r="B523" s="24"/>
      <c r="C523" s="51" t="s">
        <v>519</v>
      </c>
      <c r="D523" s="26"/>
      <c r="E523" s="27">
        <v>2</v>
      </c>
      <c r="F523" s="25"/>
      <c r="G523" s="25"/>
      <c r="H523" s="16"/>
      <c r="I523" s="16"/>
      <c r="J523" s="16"/>
      <c r="K523" s="16"/>
      <c r="L523" s="16"/>
      <c r="M523" s="16"/>
      <c r="N523" s="16"/>
      <c r="O523" s="16" t="s">
        <v>120</v>
      </c>
      <c r="P523" s="16">
        <v>0</v>
      </c>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row>
    <row r="524" spans="1:42" outlineLevel="3" x14ac:dyDescent="0.2">
      <c r="A524" s="23"/>
      <c r="B524" s="24"/>
      <c r="C524" s="51" t="s">
        <v>520</v>
      </c>
      <c r="D524" s="26"/>
      <c r="E524" s="27">
        <v>2</v>
      </c>
      <c r="F524" s="25"/>
      <c r="G524" s="25"/>
      <c r="H524" s="16"/>
      <c r="I524" s="16"/>
      <c r="J524" s="16"/>
      <c r="K524" s="16"/>
      <c r="L524" s="16"/>
      <c r="M524" s="16"/>
      <c r="N524" s="16"/>
      <c r="O524" s="16" t="s">
        <v>120</v>
      </c>
      <c r="P524" s="16">
        <v>0</v>
      </c>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row>
    <row r="525" spans="1:42" outlineLevel="3" x14ac:dyDescent="0.2">
      <c r="A525" s="23"/>
      <c r="B525" s="24"/>
      <c r="C525" s="51" t="s">
        <v>520</v>
      </c>
      <c r="D525" s="26"/>
      <c r="E525" s="27">
        <v>2</v>
      </c>
      <c r="F525" s="25"/>
      <c r="G525" s="25"/>
      <c r="H525" s="16"/>
      <c r="I525" s="16"/>
      <c r="J525" s="16"/>
      <c r="K525" s="16"/>
      <c r="L525" s="16"/>
      <c r="M525" s="16"/>
      <c r="N525" s="16"/>
      <c r="O525" s="16" t="s">
        <v>120</v>
      </c>
      <c r="P525" s="16">
        <v>0</v>
      </c>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row>
    <row r="526" spans="1:42" x14ac:dyDescent="0.2">
      <c r="A526" s="30" t="s">
        <v>116</v>
      </c>
      <c r="B526" s="31" t="s">
        <v>27</v>
      </c>
      <c r="C526" s="59" t="s">
        <v>28</v>
      </c>
      <c r="D526" s="32"/>
      <c r="E526" s="33"/>
      <c r="F526" s="34"/>
      <c r="G526" s="35">
        <f>SUMIF(O527:O560,"&lt;&gt;NOR",G527:G560)</f>
        <v>0</v>
      </c>
      <c r="O526" t="s">
        <v>117</v>
      </c>
    </row>
    <row r="527" spans="1:42" outlineLevel="1" x14ac:dyDescent="0.2">
      <c r="A527" s="37">
        <v>98</v>
      </c>
      <c r="B527" s="38" t="s">
        <v>3390</v>
      </c>
      <c r="C527" s="57" t="s">
        <v>521</v>
      </c>
      <c r="D527" s="39" t="s">
        <v>118</v>
      </c>
      <c r="E527" s="40">
        <v>230.3</v>
      </c>
      <c r="F527" s="41"/>
      <c r="G527" s="42">
        <f>ROUND(E527*F527,2)</f>
        <v>0</v>
      </c>
      <c r="H527" s="16"/>
      <c r="I527" s="16"/>
      <c r="J527" s="16"/>
      <c r="K527" s="16"/>
      <c r="L527" s="16"/>
      <c r="M527" s="16"/>
      <c r="N527" s="16"/>
      <c r="O527" s="16" t="s">
        <v>119</v>
      </c>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row>
    <row r="528" spans="1:42" outlineLevel="2" x14ac:dyDescent="0.2">
      <c r="A528" s="23"/>
      <c r="B528" s="24"/>
      <c r="C528" s="51" t="s">
        <v>214</v>
      </c>
      <c r="D528" s="26"/>
      <c r="E528" s="27"/>
      <c r="F528" s="25"/>
      <c r="G528" s="25"/>
      <c r="H528" s="16"/>
      <c r="I528" s="16"/>
      <c r="J528" s="16"/>
      <c r="K528" s="16"/>
      <c r="L528" s="16"/>
      <c r="M528" s="16"/>
      <c r="N528" s="16"/>
      <c r="O528" s="16" t="s">
        <v>120</v>
      </c>
      <c r="P528" s="16">
        <v>0</v>
      </c>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row>
    <row r="529" spans="1:42" outlineLevel="3" x14ac:dyDescent="0.2">
      <c r="A529" s="23"/>
      <c r="B529" s="24"/>
      <c r="C529" s="51" t="s">
        <v>522</v>
      </c>
      <c r="D529" s="26"/>
      <c r="E529" s="27">
        <v>5.8</v>
      </c>
      <c r="F529" s="25"/>
      <c r="G529" s="25"/>
      <c r="H529" s="16"/>
      <c r="I529" s="16"/>
      <c r="J529" s="16"/>
      <c r="K529" s="16"/>
      <c r="L529" s="16"/>
      <c r="M529" s="16"/>
      <c r="N529" s="16"/>
      <c r="O529" s="16" t="s">
        <v>120</v>
      </c>
      <c r="P529" s="16">
        <v>0</v>
      </c>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row>
    <row r="530" spans="1:42" outlineLevel="3" x14ac:dyDescent="0.2">
      <c r="A530" s="23"/>
      <c r="B530" s="24"/>
      <c r="C530" s="51" t="s">
        <v>523</v>
      </c>
      <c r="D530" s="26"/>
      <c r="E530" s="27">
        <v>13.4</v>
      </c>
      <c r="F530" s="25"/>
      <c r="G530" s="25"/>
      <c r="H530" s="16"/>
      <c r="I530" s="16"/>
      <c r="J530" s="16"/>
      <c r="K530" s="16"/>
      <c r="L530" s="16"/>
      <c r="M530" s="16"/>
      <c r="N530" s="16"/>
      <c r="O530" s="16" t="s">
        <v>120</v>
      </c>
      <c r="P530" s="16">
        <v>0</v>
      </c>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row>
    <row r="531" spans="1:42" outlineLevel="3" x14ac:dyDescent="0.2">
      <c r="A531" s="23"/>
      <c r="B531" s="24"/>
      <c r="C531" s="51" t="s">
        <v>524</v>
      </c>
      <c r="D531" s="26"/>
      <c r="E531" s="27">
        <v>4.4000000000000004</v>
      </c>
      <c r="F531" s="25"/>
      <c r="G531" s="25"/>
      <c r="H531" s="16"/>
      <c r="I531" s="16"/>
      <c r="J531" s="16"/>
      <c r="K531" s="16"/>
      <c r="L531" s="16"/>
      <c r="M531" s="16"/>
      <c r="N531" s="16"/>
      <c r="O531" s="16" t="s">
        <v>120</v>
      </c>
      <c r="P531" s="16">
        <v>0</v>
      </c>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row>
    <row r="532" spans="1:42" outlineLevel="3" x14ac:dyDescent="0.2">
      <c r="A532" s="23"/>
      <c r="B532" s="24"/>
      <c r="C532" s="51" t="s">
        <v>525</v>
      </c>
      <c r="D532" s="26"/>
      <c r="E532" s="27">
        <v>1.4</v>
      </c>
      <c r="F532" s="25"/>
      <c r="G532" s="25"/>
      <c r="H532" s="16"/>
      <c r="I532" s="16"/>
      <c r="J532" s="16"/>
      <c r="K532" s="16"/>
      <c r="L532" s="16"/>
      <c r="M532" s="16"/>
      <c r="N532" s="16"/>
      <c r="O532" s="16" t="s">
        <v>120</v>
      </c>
      <c r="P532" s="16">
        <v>0</v>
      </c>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row>
    <row r="533" spans="1:42" outlineLevel="3" x14ac:dyDescent="0.2">
      <c r="A533" s="23"/>
      <c r="B533" s="24"/>
      <c r="C533" s="51" t="s">
        <v>526</v>
      </c>
      <c r="D533" s="26"/>
      <c r="E533" s="27">
        <v>1.2</v>
      </c>
      <c r="F533" s="25"/>
      <c r="G533" s="25"/>
      <c r="H533" s="16"/>
      <c r="I533" s="16"/>
      <c r="J533" s="16"/>
      <c r="K533" s="16"/>
      <c r="L533" s="16"/>
      <c r="M533" s="16"/>
      <c r="N533" s="16"/>
      <c r="O533" s="16" t="s">
        <v>120</v>
      </c>
      <c r="P533" s="16">
        <v>0</v>
      </c>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row>
    <row r="534" spans="1:42" outlineLevel="3" x14ac:dyDescent="0.2">
      <c r="A534" s="23"/>
      <c r="B534" s="24"/>
      <c r="C534" s="51" t="s">
        <v>527</v>
      </c>
      <c r="D534" s="26"/>
      <c r="E534" s="27"/>
      <c r="F534" s="25"/>
      <c r="G534" s="25"/>
      <c r="H534" s="16"/>
      <c r="I534" s="16"/>
      <c r="J534" s="16"/>
      <c r="K534" s="16"/>
      <c r="L534" s="16"/>
      <c r="M534" s="16"/>
      <c r="N534" s="16"/>
      <c r="O534" s="16" t="s">
        <v>120</v>
      </c>
      <c r="P534" s="16">
        <v>0</v>
      </c>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row>
    <row r="535" spans="1:42" outlineLevel="3" x14ac:dyDescent="0.2">
      <c r="A535" s="23"/>
      <c r="B535" s="24"/>
      <c r="C535" s="51" t="s">
        <v>528</v>
      </c>
      <c r="D535" s="26"/>
      <c r="E535" s="27">
        <v>4.5999999999999996</v>
      </c>
      <c r="F535" s="25"/>
      <c r="G535" s="25"/>
      <c r="H535" s="16"/>
      <c r="I535" s="16"/>
      <c r="J535" s="16"/>
      <c r="K535" s="16"/>
      <c r="L535" s="16"/>
      <c r="M535" s="16"/>
      <c r="N535" s="16"/>
      <c r="O535" s="16" t="s">
        <v>120</v>
      </c>
      <c r="P535" s="16">
        <v>0</v>
      </c>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row>
    <row r="536" spans="1:42" outlineLevel="3" x14ac:dyDescent="0.2">
      <c r="A536" s="23"/>
      <c r="B536" s="24"/>
      <c r="C536" s="51" t="s">
        <v>529</v>
      </c>
      <c r="D536" s="26"/>
      <c r="E536" s="27">
        <v>56.7</v>
      </c>
      <c r="F536" s="25"/>
      <c r="G536" s="25"/>
      <c r="H536" s="16"/>
      <c r="I536" s="16"/>
      <c r="J536" s="16"/>
      <c r="K536" s="16"/>
      <c r="L536" s="16"/>
      <c r="M536" s="16"/>
      <c r="N536" s="16"/>
      <c r="O536" s="16" t="s">
        <v>120</v>
      </c>
      <c r="P536" s="16">
        <v>0</v>
      </c>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row>
    <row r="537" spans="1:42" outlineLevel="3" x14ac:dyDescent="0.2">
      <c r="A537" s="23"/>
      <c r="B537" s="24"/>
      <c r="C537" s="51" t="s">
        <v>530</v>
      </c>
      <c r="D537" s="26"/>
      <c r="E537" s="27">
        <v>3</v>
      </c>
      <c r="F537" s="25"/>
      <c r="G537" s="25"/>
      <c r="H537" s="16"/>
      <c r="I537" s="16"/>
      <c r="J537" s="16"/>
      <c r="K537" s="16"/>
      <c r="L537" s="16"/>
      <c r="M537" s="16"/>
      <c r="N537" s="16"/>
      <c r="O537" s="16" t="s">
        <v>120</v>
      </c>
      <c r="P537" s="16">
        <v>0</v>
      </c>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row>
    <row r="538" spans="1:42" outlineLevel="3" x14ac:dyDescent="0.2">
      <c r="A538" s="23"/>
      <c r="B538" s="24"/>
      <c r="C538" s="51" t="s">
        <v>531</v>
      </c>
      <c r="D538" s="26"/>
      <c r="E538" s="27">
        <v>17.8</v>
      </c>
      <c r="F538" s="25"/>
      <c r="G538" s="25"/>
      <c r="H538" s="16"/>
      <c r="I538" s="16"/>
      <c r="J538" s="16"/>
      <c r="K538" s="16"/>
      <c r="L538" s="16"/>
      <c r="M538" s="16"/>
      <c r="N538" s="16"/>
      <c r="O538" s="16" t="s">
        <v>120</v>
      </c>
      <c r="P538" s="16">
        <v>0</v>
      </c>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row>
    <row r="539" spans="1:42" outlineLevel="3" x14ac:dyDescent="0.2">
      <c r="A539" s="23"/>
      <c r="B539" s="24"/>
      <c r="C539" s="51" t="s">
        <v>219</v>
      </c>
      <c r="D539" s="26"/>
      <c r="E539" s="27"/>
      <c r="F539" s="25"/>
      <c r="G539" s="25"/>
      <c r="H539" s="16"/>
      <c r="I539" s="16"/>
      <c r="J539" s="16"/>
      <c r="K539" s="16"/>
      <c r="L539" s="16"/>
      <c r="M539" s="16"/>
      <c r="N539" s="16"/>
      <c r="O539" s="16" t="s">
        <v>120</v>
      </c>
      <c r="P539" s="16">
        <v>0</v>
      </c>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row>
    <row r="540" spans="1:42" outlineLevel="3" x14ac:dyDescent="0.2">
      <c r="A540" s="23"/>
      <c r="B540" s="24"/>
      <c r="C540" s="51" t="s">
        <v>532</v>
      </c>
      <c r="D540" s="26"/>
      <c r="E540" s="27">
        <v>15.1</v>
      </c>
      <c r="F540" s="25"/>
      <c r="G540" s="25"/>
      <c r="H540" s="16"/>
      <c r="I540" s="16"/>
      <c r="J540" s="16"/>
      <c r="K540" s="16"/>
      <c r="L540" s="16"/>
      <c r="M540" s="16"/>
      <c r="N540" s="16"/>
      <c r="O540" s="16" t="s">
        <v>120</v>
      </c>
      <c r="P540" s="16">
        <v>0</v>
      </c>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row>
    <row r="541" spans="1:42" outlineLevel="3" x14ac:dyDescent="0.2">
      <c r="A541" s="23"/>
      <c r="B541" s="24"/>
      <c r="C541" s="51" t="s">
        <v>533</v>
      </c>
      <c r="D541" s="26"/>
      <c r="E541" s="27">
        <v>9.6999999999999993</v>
      </c>
      <c r="F541" s="25"/>
      <c r="G541" s="25"/>
      <c r="H541" s="16"/>
      <c r="I541" s="16"/>
      <c r="J541" s="16"/>
      <c r="K541" s="16"/>
      <c r="L541" s="16"/>
      <c r="M541" s="16"/>
      <c r="N541" s="16"/>
      <c r="O541" s="16" t="s">
        <v>120</v>
      </c>
      <c r="P541" s="16">
        <v>0</v>
      </c>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row>
    <row r="542" spans="1:42" outlineLevel="3" x14ac:dyDescent="0.2">
      <c r="A542" s="23"/>
      <c r="B542" s="24"/>
      <c r="C542" s="51" t="s">
        <v>534</v>
      </c>
      <c r="D542" s="26"/>
      <c r="E542" s="27">
        <v>3.1</v>
      </c>
      <c r="F542" s="25"/>
      <c r="G542" s="25"/>
      <c r="H542" s="16"/>
      <c r="I542" s="16"/>
      <c r="J542" s="16"/>
      <c r="K542" s="16"/>
      <c r="L542" s="16"/>
      <c r="M542" s="16"/>
      <c r="N542" s="16"/>
      <c r="O542" s="16" t="s">
        <v>120</v>
      </c>
      <c r="P542" s="16">
        <v>0</v>
      </c>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row>
    <row r="543" spans="1:42" outlineLevel="3" x14ac:dyDescent="0.2">
      <c r="A543" s="23"/>
      <c r="B543" s="24"/>
      <c r="C543" s="51" t="s">
        <v>535</v>
      </c>
      <c r="D543" s="26"/>
      <c r="E543" s="27">
        <v>4.8</v>
      </c>
      <c r="F543" s="25"/>
      <c r="G543" s="25"/>
      <c r="H543" s="16"/>
      <c r="I543" s="16"/>
      <c r="J543" s="16"/>
      <c r="K543" s="16"/>
      <c r="L543" s="16"/>
      <c r="M543" s="16"/>
      <c r="N543" s="16"/>
      <c r="O543" s="16" t="s">
        <v>120</v>
      </c>
      <c r="P543" s="16">
        <v>0</v>
      </c>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row>
    <row r="544" spans="1:42" outlineLevel="3" x14ac:dyDescent="0.2">
      <c r="A544" s="23"/>
      <c r="B544" s="24"/>
      <c r="C544" s="51" t="s">
        <v>536</v>
      </c>
      <c r="D544" s="26"/>
      <c r="E544" s="27">
        <v>3.6</v>
      </c>
      <c r="F544" s="25"/>
      <c r="G544" s="25"/>
      <c r="H544" s="16"/>
      <c r="I544" s="16"/>
      <c r="J544" s="16"/>
      <c r="K544" s="16"/>
      <c r="L544" s="16"/>
      <c r="M544" s="16"/>
      <c r="N544" s="16"/>
      <c r="O544" s="16" t="s">
        <v>120</v>
      </c>
      <c r="P544" s="16">
        <v>0</v>
      </c>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row>
    <row r="545" spans="1:42" outlineLevel="3" x14ac:dyDescent="0.2">
      <c r="A545" s="23"/>
      <c r="B545" s="24"/>
      <c r="C545" s="51" t="s">
        <v>537</v>
      </c>
      <c r="D545" s="26"/>
      <c r="E545" s="27">
        <v>16.600000000000001</v>
      </c>
      <c r="F545" s="25"/>
      <c r="G545" s="25"/>
      <c r="H545" s="16"/>
      <c r="I545" s="16"/>
      <c r="J545" s="16"/>
      <c r="K545" s="16"/>
      <c r="L545" s="16"/>
      <c r="M545" s="16"/>
      <c r="N545" s="16"/>
      <c r="O545" s="16" t="s">
        <v>120</v>
      </c>
      <c r="P545" s="16">
        <v>0</v>
      </c>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row>
    <row r="546" spans="1:42" outlineLevel="3" x14ac:dyDescent="0.2">
      <c r="A546" s="23"/>
      <c r="B546" s="24"/>
      <c r="C546" s="51" t="s">
        <v>538</v>
      </c>
      <c r="D546" s="26"/>
      <c r="E546" s="27">
        <v>4.9000000000000004</v>
      </c>
      <c r="F546" s="25"/>
      <c r="G546" s="25"/>
      <c r="H546" s="16"/>
      <c r="I546" s="16"/>
      <c r="J546" s="16"/>
      <c r="K546" s="16"/>
      <c r="L546" s="16"/>
      <c r="M546" s="16"/>
      <c r="N546" s="16"/>
      <c r="O546" s="16" t="s">
        <v>120</v>
      </c>
      <c r="P546" s="16">
        <v>0</v>
      </c>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row>
    <row r="547" spans="1:42" outlineLevel="3" x14ac:dyDescent="0.2">
      <c r="A547" s="23"/>
      <c r="B547" s="24"/>
      <c r="C547" s="51" t="s">
        <v>539</v>
      </c>
      <c r="D547" s="26"/>
      <c r="E547" s="27">
        <v>16.899999999999999</v>
      </c>
      <c r="F547" s="25"/>
      <c r="G547" s="25"/>
      <c r="H547" s="16"/>
      <c r="I547" s="16"/>
      <c r="J547" s="16"/>
      <c r="K547" s="16"/>
      <c r="L547" s="16"/>
      <c r="M547" s="16"/>
      <c r="N547" s="16"/>
      <c r="O547" s="16" t="s">
        <v>120</v>
      </c>
      <c r="P547" s="16">
        <v>0</v>
      </c>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row>
    <row r="548" spans="1:42" outlineLevel="3" x14ac:dyDescent="0.2">
      <c r="A548" s="23"/>
      <c r="B548" s="24"/>
      <c r="C548" s="51" t="s">
        <v>540</v>
      </c>
      <c r="D548" s="26"/>
      <c r="E548" s="27">
        <v>3.6</v>
      </c>
      <c r="F548" s="25"/>
      <c r="G548" s="25"/>
      <c r="H548" s="16"/>
      <c r="I548" s="16"/>
      <c r="J548" s="16"/>
      <c r="K548" s="16"/>
      <c r="L548" s="16"/>
      <c r="M548" s="16"/>
      <c r="N548" s="16"/>
      <c r="O548" s="16" t="s">
        <v>120</v>
      </c>
      <c r="P548" s="16">
        <v>0</v>
      </c>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row>
    <row r="549" spans="1:42" outlineLevel="3" x14ac:dyDescent="0.2">
      <c r="A549" s="23"/>
      <c r="B549" s="24"/>
      <c r="C549" s="51" t="s">
        <v>541</v>
      </c>
      <c r="D549" s="26"/>
      <c r="E549" s="27">
        <v>11.7</v>
      </c>
      <c r="F549" s="25"/>
      <c r="G549" s="25"/>
      <c r="H549" s="16"/>
      <c r="I549" s="16"/>
      <c r="J549" s="16"/>
      <c r="K549" s="16"/>
      <c r="L549" s="16"/>
      <c r="M549" s="16"/>
      <c r="N549" s="16"/>
      <c r="O549" s="16" t="s">
        <v>120</v>
      </c>
      <c r="P549" s="16">
        <v>0</v>
      </c>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row>
    <row r="550" spans="1:42" outlineLevel="3" x14ac:dyDescent="0.2">
      <c r="A550" s="23"/>
      <c r="B550" s="24"/>
      <c r="C550" s="51" t="s">
        <v>542</v>
      </c>
      <c r="D550" s="26"/>
      <c r="E550" s="27">
        <v>5.9</v>
      </c>
      <c r="F550" s="25"/>
      <c r="G550" s="25"/>
      <c r="H550" s="16"/>
      <c r="I550" s="16"/>
      <c r="J550" s="16"/>
      <c r="K550" s="16"/>
      <c r="L550" s="16"/>
      <c r="M550" s="16"/>
      <c r="N550" s="16"/>
      <c r="O550" s="16" t="s">
        <v>120</v>
      </c>
      <c r="P550" s="16">
        <v>0</v>
      </c>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row>
    <row r="551" spans="1:42" outlineLevel="3" x14ac:dyDescent="0.2">
      <c r="A551" s="23"/>
      <c r="B551" s="24"/>
      <c r="C551" s="51" t="s">
        <v>543</v>
      </c>
      <c r="D551" s="26"/>
      <c r="E551" s="27">
        <v>17.399999999999999</v>
      </c>
      <c r="F551" s="25"/>
      <c r="G551" s="25"/>
      <c r="H551" s="16"/>
      <c r="I551" s="16"/>
      <c r="J551" s="16"/>
      <c r="K551" s="16"/>
      <c r="L551" s="16"/>
      <c r="M551" s="16"/>
      <c r="N551" s="16"/>
      <c r="O551" s="16" t="s">
        <v>120</v>
      </c>
      <c r="P551" s="16">
        <v>0</v>
      </c>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row>
    <row r="552" spans="1:42" outlineLevel="3" x14ac:dyDescent="0.2">
      <c r="A552" s="23"/>
      <c r="B552" s="24"/>
      <c r="C552" s="51" t="s">
        <v>544</v>
      </c>
      <c r="D552" s="26"/>
      <c r="E552" s="27">
        <v>8.6999999999999993</v>
      </c>
      <c r="F552" s="25"/>
      <c r="G552" s="25"/>
      <c r="H552" s="16"/>
      <c r="I552" s="16"/>
      <c r="J552" s="16"/>
      <c r="K552" s="16"/>
      <c r="L552" s="16"/>
      <c r="M552" s="16"/>
      <c r="N552" s="16"/>
      <c r="O552" s="16" t="s">
        <v>120</v>
      </c>
      <c r="P552" s="16">
        <v>0</v>
      </c>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row>
    <row r="553" spans="1:42" outlineLevel="1" x14ac:dyDescent="0.2">
      <c r="A553" s="37">
        <v>99</v>
      </c>
      <c r="B553" s="38" t="s">
        <v>3389</v>
      </c>
      <c r="C553" s="57" t="s">
        <v>545</v>
      </c>
      <c r="D553" s="39" t="s">
        <v>118</v>
      </c>
      <c r="E553" s="40">
        <v>142.46</v>
      </c>
      <c r="F553" s="41"/>
      <c r="G553" s="42">
        <f>ROUND(E553*F553,2)</f>
        <v>0</v>
      </c>
      <c r="H553" s="16"/>
      <c r="I553" s="16"/>
      <c r="J553" s="16"/>
      <c r="K553" s="16"/>
      <c r="L553" s="16"/>
      <c r="M553" s="16"/>
      <c r="N553" s="16"/>
      <c r="O553" s="16" t="s">
        <v>119</v>
      </c>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row>
    <row r="554" spans="1:42" outlineLevel="2" x14ac:dyDescent="0.2">
      <c r="A554" s="23"/>
      <c r="B554" s="24"/>
      <c r="C554" s="51" t="s">
        <v>546</v>
      </c>
      <c r="D554" s="26"/>
      <c r="E554" s="27">
        <v>65.944999999999993</v>
      </c>
      <c r="F554" s="25"/>
      <c r="G554" s="25"/>
      <c r="H554" s="16"/>
      <c r="I554" s="16"/>
      <c r="J554" s="16"/>
      <c r="K554" s="16"/>
      <c r="L554" s="16"/>
      <c r="M554" s="16"/>
      <c r="N554" s="16"/>
      <c r="O554" s="16" t="s">
        <v>120</v>
      </c>
      <c r="P554" s="16">
        <v>0</v>
      </c>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row>
    <row r="555" spans="1:42" outlineLevel="3" x14ac:dyDescent="0.2">
      <c r="A555" s="23"/>
      <c r="B555" s="24"/>
      <c r="C555" s="51" t="s">
        <v>547</v>
      </c>
      <c r="D555" s="26"/>
      <c r="E555" s="27">
        <v>55.055</v>
      </c>
      <c r="F555" s="25"/>
      <c r="G555" s="25"/>
      <c r="H555" s="16"/>
      <c r="I555" s="16"/>
      <c r="J555" s="16"/>
      <c r="K555" s="16"/>
      <c r="L555" s="16"/>
      <c r="M555" s="16"/>
      <c r="N555" s="16"/>
      <c r="O555" s="16" t="s">
        <v>120</v>
      </c>
      <c r="P555" s="16">
        <v>0</v>
      </c>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row>
    <row r="556" spans="1:42" outlineLevel="3" x14ac:dyDescent="0.2">
      <c r="A556" s="23"/>
      <c r="B556" s="24"/>
      <c r="C556" s="51" t="s">
        <v>548</v>
      </c>
      <c r="D556" s="26"/>
      <c r="E556" s="27">
        <v>21.46</v>
      </c>
      <c r="F556" s="25"/>
      <c r="G556" s="25"/>
      <c r="H556" s="16"/>
      <c r="I556" s="16"/>
      <c r="J556" s="16"/>
      <c r="K556" s="16"/>
      <c r="L556" s="16"/>
      <c r="M556" s="16"/>
      <c r="N556" s="16"/>
      <c r="O556" s="16" t="s">
        <v>120</v>
      </c>
      <c r="P556" s="16">
        <v>0</v>
      </c>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row>
    <row r="557" spans="1:42" outlineLevel="1" x14ac:dyDescent="0.2">
      <c r="A557" s="43">
        <v>100</v>
      </c>
      <c r="B557" s="44" t="s">
        <v>3388</v>
      </c>
      <c r="C557" s="52" t="s">
        <v>549</v>
      </c>
      <c r="D557" s="45" t="s">
        <v>121</v>
      </c>
      <c r="E557" s="46">
        <v>5</v>
      </c>
      <c r="F557" s="47"/>
      <c r="G557" s="48">
        <f>ROUND(E557*F557,2)</f>
        <v>0</v>
      </c>
      <c r="H557" s="16"/>
      <c r="I557" s="16"/>
      <c r="J557" s="16"/>
      <c r="K557" s="16"/>
      <c r="L557" s="16"/>
      <c r="M557" s="16"/>
      <c r="N557" s="16"/>
      <c r="O557" s="16" t="s">
        <v>119</v>
      </c>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row>
    <row r="558" spans="1:42" outlineLevel="1" x14ac:dyDescent="0.2">
      <c r="A558" s="43">
        <v>101</v>
      </c>
      <c r="B558" s="44" t="s">
        <v>550</v>
      </c>
      <c r="C558" s="52" t="s">
        <v>551</v>
      </c>
      <c r="D558" s="45" t="s">
        <v>423</v>
      </c>
      <c r="E558" s="46">
        <v>10</v>
      </c>
      <c r="F558" s="47"/>
      <c r="G558" s="48">
        <f>ROUND(E558*F558,2)</f>
        <v>0</v>
      </c>
      <c r="H558" s="16"/>
      <c r="I558" s="16"/>
      <c r="J558" s="16"/>
      <c r="K558" s="16"/>
      <c r="L558" s="16"/>
      <c r="M558" s="16"/>
      <c r="N558" s="16"/>
      <c r="O558" s="16" t="s">
        <v>119</v>
      </c>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row>
    <row r="559" spans="1:42" outlineLevel="1" x14ac:dyDescent="0.2">
      <c r="A559" s="43">
        <v>102</v>
      </c>
      <c r="B559" s="44" t="s">
        <v>3387</v>
      </c>
      <c r="C559" s="52" t="s">
        <v>552</v>
      </c>
      <c r="D559" s="45" t="s">
        <v>121</v>
      </c>
      <c r="E559" s="46">
        <v>4</v>
      </c>
      <c r="F559" s="47"/>
      <c r="G559" s="48">
        <f>ROUND(E559*F559,2)</f>
        <v>0</v>
      </c>
      <c r="H559" s="16"/>
      <c r="I559" s="16"/>
      <c r="J559" s="16"/>
      <c r="K559" s="16"/>
      <c r="L559" s="16"/>
      <c r="M559" s="16"/>
      <c r="N559" s="16"/>
      <c r="O559" s="16" t="s">
        <v>452</v>
      </c>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row>
    <row r="560" spans="1:42" outlineLevel="1" x14ac:dyDescent="0.2">
      <c r="A560" s="43">
        <v>103</v>
      </c>
      <c r="B560" s="44" t="s">
        <v>3386</v>
      </c>
      <c r="C560" s="52" t="s">
        <v>553</v>
      </c>
      <c r="D560" s="45" t="s">
        <v>121</v>
      </c>
      <c r="E560" s="46">
        <v>1</v>
      </c>
      <c r="F560" s="47"/>
      <c r="G560" s="48">
        <f>ROUND(E560*F560,2)</f>
        <v>0</v>
      </c>
      <c r="H560" s="16"/>
      <c r="I560" s="16"/>
      <c r="J560" s="16"/>
      <c r="K560" s="16"/>
      <c r="L560" s="16"/>
      <c r="M560" s="16"/>
      <c r="N560" s="16"/>
      <c r="O560" s="16" t="s">
        <v>452</v>
      </c>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row>
    <row r="561" spans="1:42" x14ac:dyDescent="0.2">
      <c r="A561" s="30" t="s">
        <v>116</v>
      </c>
      <c r="B561" s="31" t="s">
        <v>31</v>
      </c>
      <c r="C561" s="49" t="s">
        <v>32</v>
      </c>
      <c r="D561" s="32"/>
      <c r="E561" s="33"/>
      <c r="F561" s="34"/>
      <c r="G561" s="35">
        <f>SUMIF(O562:O650,"&lt;&gt;NOR",G562:G650)</f>
        <v>0</v>
      </c>
      <c r="O561" t="s">
        <v>117</v>
      </c>
    </row>
    <row r="562" spans="1:42" outlineLevel="1" x14ac:dyDescent="0.2">
      <c r="A562" s="37">
        <v>104</v>
      </c>
      <c r="B562" s="38" t="s">
        <v>3385</v>
      </c>
      <c r="C562" s="50" t="s">
        <v>554</v>
      </c>
      <c r="D562" s="39" t="s">
        <v>118</v>
      </c>
      <c r="E562" s="40">
        <v>56.109299999999998</v>
      </c>
      <c r="F562" s="41"/>
      <c r="G562" s="42">
        <f>ROUND(E562*F562,2)</f>
        <v>0</v>
      </c>
      <c r="H562" s="16"/>
      <c r="I562" s="16"/>
      <c r="J562" s="16"/>
      <c r="K562" s="16"/>
      <c r="L562" s="16"/>
      <c r="M562" s="16"/>
      <c r="N562" s="16"/>
      <c r="O562" s="16" t="s">
        <v>119</v>
      </c>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row>
    <row r="563" spans="1:42" outlineLevel="2" x14ac:dyDescent="0.2">
      <c r="A563" s="23"/>
      <c r="B563" s="24"/>
      <c r="C563" s="51" t="s">
        <v>214</v>
      </c>
      <c r="D563" s="26"/>
      <c r="E563" s="27"/>
      <c r="F563" s="25"/>
      <c r="G563" s="25"/>
      <c r="H563" s="16"/>
      <c r="I563" s="16"/>
      <c r="J563" s="16"/>
      <c r="K563" s="16"/>
      <c r="L563" s="16"/>
      <c r="M563" s="16"/>
      <c r="N563" s="16"/>
      <c r="O563" s="16" t="s">
        <v>120</v>
      </c>
      <c r="P563" s="16">
        <v>0</v>
      </c>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row>
    <row r="564" spans="1:42" outlineLevel="3" x14ac:dyDescent="0.2">
      <c r="A564" s="23"/>
      <c r="B564" s="24"/>
      <c r="C564" s="464" t="s">
        <v>555</v>
      </c>
      <c r="D564" s="26"/>
      <c r="E564" s="27">
        <v>4.9725000000000001</v>
      </c>
      <c r="F564" s="25"/>
      <c r="G564" s="25"/>
      <c r="H564" s="16"/>
      <c r="I564" s="16"/>
      <c r="J564" s="16"/>
      <c r="K564" s="16"/>
      <c r="L564" s="16"/>
      <c r="M564" s="16"/>
      <c r="N564" s="16"/>
      <c r="O564" s="16" t="s">
        <v>120</v>
      </c>
      <c r="P564" s="16">
        <v>0</v>
      </c>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row>
    <row r="565" spans="1:42" outlineLevel="3" x14ac:dyDescent="0.2">
      <c r="A565" s="23"/>
      <c r="B565" s="24"/>
      <c r="C565" s="464" t="s">
        <v>556</v>
      </c>
      <c r="D565" s="26"/>
      <c r="E565" s="27">
        <v>15.3</v>
      </c>
      <c r="F565" s="25"/>
      <c r="G565" s="25"/>
      <c r="H565" s="16"/>
      <c r="I565" s="16"/>
      <c r="J565" s="16"/>
      <c r="K565" s="16"/>
      <c r="L565" s="16"/>
      <c r="M565" s="16"/>
      <c r="N565" s="16"/>
      <c r="O565" s="16" t="s">
        <v>120</v>
      </c>
      <c r="P565" s="16">
        <v>0</v>
      </c>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row>
    <row r="566" spans="1:42" outlineLevel="3" x14ac:dyDescent="0.2">
      <c r="A566" s="23"/>
      <c r="B566" s="24"/>
      <c r="C566" s="51" t="s">
        <v>557</v>
      </c>
      <c r="D566" s="26"/>
      <c r="E566" s="27">
        <v>5.0999999999999996</v>
      </c>
      <c r="F566" s="25"/>
      <c r="G566" s="25"/>
      <c r="H566" s="16"/>
      <c r="I566" s="16"/>
      <c r="J566" s="16"/>
      <c r="K566" s="16"/>
      <c r="L566" s="16"/>
      <c r="M566" s="16"/>
      <c r="N566" s="16"/>
      <c r="O566" s="16" t="s">
        <v>120</v>
      </c>
      <c r="P566" s="16">
        <v>0</v>
      </c>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row>
    <row r="567" spans="1:42" outlineLevel="3" x14ac:dyDescent="0.2">
      <c r="A567" s="23"/>
      <c r="B567" s="24"/>
      <c r="C567" s="51" t="s">
        <v>125</v>
      </c>
      <c r="D567" s="26"/>
      <c r="E567" s="27"/>
      <c r="F567" s="25"/>
      <c r="G567" s="25"/>
      <c r="H567" s="16"/>
      <c r="I567" s="16"/>
      <c r="J567" s="16"/>
      <c r="K567" s="16"/>
      <c r="L567" s="16"/>
      <c r="M567" s="16"/>
      <c r="N567" s="16"/>
      <c r="O567" s="16" t="s">
        <v>120</v>
      </c>
      <c r="P567" s="16">
        <v>0</v>
      </c>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row>
    <row r="568" spans="1:42" outlineLevel="3" x14ac:dyDescent="0.2">
      <c r="A568" s="23"/>
      <c r="B568" s="24"/>
      <c r="C568" s="51" t="s">
        <v>219</v>
      </c>
      <c r="D568" s="26"/>
      <c r="E568" s="27"/>
      <c r="F568" s="25"/>
      <c r="G568" s="25"/>
      <c r="H568" s="16"/>
      <c r="I568" s="16"/>
      <c r="J568" s="16"/>
      <c r="K568" s="16"/>
      <c r="L568" s="16"/>
      <c r="M568" s="16"/>
      <c r="N568" s="16"/>
      <c r="O568" s="16" t="s">
        <v>120</v>
      </c>
      <c r="P568" s="16">
        <v>0</v>
      </c>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row>
    <row r="569" spans="1:42" outlineLevel="3" x14ac:dyDescent="0.2">
      <c r="A569" s="23"/>
      <c r="B569" s="24"/>
      <c r="C569" s="51" t="s">
        <v>558</v>
      </c>
      <c r="D569" s="26"/>
      <c r="E569" s="27">
        <v>2.5499999999999998</v>
      </c>
      <c r="F569" s="25"/>
      <c r="G569" s="25"/>
      <c r="H569" s="16"/>
      <c r="I569" s="16"/>
      <c r="J569" s="16"/>
      <c r="K569" s="16"/>
      <c r="L569" s="16"/>
      <c r="M569" s="16"/>
      <c r="N569" s="16"/>
      <c r="O569" s="16" t="s">
        <v>120</v>
      </c>
      <c r="P569" s="16">
        <v>0</v>
      </c>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row>
    <row r="570" spans="1:42" outlineLevel="3" x14ac:dyDescent="0.2">
      <c r="A570" s="23"/>
      <c r="B570" s="24"/>
      <c r="C570" s="464" t="s">
        <v>559</v>
      </c>
      <c r="D570" s="26"/>
      <c r="E570" s="27">
        <v>2.5499999999999998</v>
      </c>
      <c r="F570" s="25"/>
      <c r="G570" s="25"/>
      <c r="H570" s="16"/>
      <c r="I570" s="16"/>
      <c r="J570" s="16"/>
      <c r="K570" s="16"/>
      <c r="L570" s="16"/>
      <c r="M570" s="16"/>
      <c r="N570" s="16"/>
      <c r="O570" s="16" t="s">
        <v>120</v>
      </c>
      <c r="P570" s="16">
        <v>0</v>
      </c>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row>
    <row r="571" spans="1:42" outlineLevel="3" x14ac:dyDescent="0.2">
      <c r="A571" s="23"/>
      <c r="B571" s="24"/>
      <c r="C571" s="51" t="s">
        <v>560</v>
      </c>
      <c r="D571" s="26"/>
      <c r="E571" s="27">
        <v>2.5499999999999998</v>
      </c>
      <c r="F571" s="25"/>
      <c r="G571" s="25"/>
      <c r="H571" s="16"/>
      <c r="I571" s="16"/>
      <c r="J571" s="16"/>
      <c r="K571" s="16"/>
      <c r="L571" s="16"/>
      <c r="M571" s="16"/>
      <c r="N571" s="16"/>
      <c r="O571" s="16" t="s">
        <v>120</v>
      </c>
      <c r="P571" s="16">
        <v>0</v>
      </c>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row>
    <row r="572" spans="1:42" outlineLevel="3" x14ac:dyDescent="0.2">
      <c r="A572" s="23"/>
      <c r="B572" s="24"/>
      <c r="C572" s="464" t="s">
        <v>561</v>
      </c>
      <c r="D572" s="26"/>
      <c r="E572" s="27">
        <v>5.0999999999999996</v>
      </c>
      <c r="F572" s="25"/>
      <c r="G572" s="25"/>
      <c r="H572" s="16"/>
      <c r="I572" s="16"/>
      <c r="J572" s="16"/>
      <c r="K572" s="16"/>
      <c r="L572" s="16"/>
      <c r="M572" s="16"/>
      <c r="N572" s="16"/>
      <c r="O572" s="16" t="s">
        <v>120</v>
      </c>
      <c r="P572" s="16">
        <v>0</v>
      </c>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row>
    <row r="573" spans="1:42" outlineLevel="3" x14ac:dyDescent="0.2">
      <c r="A573" s="23"/>
      <c r="B573" s="24"/>
      <c r="C573" s="51" t="s">
        <v>562</v>
      </c>
      <c r="D573" s="26"/>
      <c r="E573" s="27">
        <v>2</v>
      </c>
      <c r="F573" s="25"/>
      <c r="G573" s="25"/>
      <c r="H573" s="16"/>
      <c r="I573" s="16"/>
      <c r="J573" s="16"/>
      <c r="K573" s="16"/>
      <c r="L573" s="16"/>
      <c r="M573" s="16"/>
      <c r="N573" s="16"/>
      <c r="O573" s="16" t="s">
        <v>120</v>
      </c>
      <c r="P573" s="16">
        <v>0</v>
      </c>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row>
    <row r="574" spans="1:42" outlineLevel="3" x14ac:dyDescent="0.2">
      <c r="A574" s="23"/>
      <c r="B574" s="24"/>
      <c r="C574" s="51" t="s">
        <v>563</v>
      </c>
      <c r="D574" s="26"/>
      <c r="E574" s="27">
        <v>2</v>
      </c>
      <c r="F574" s="25"/>
      <c r="G574" s="25"/>
      <c r="H574" s="16"/>
      <c r="I574" s="16"/>
      <c r="J574" s="16"/>
      <c r="K574" s="16"/>
      <c r="L574" s="16"/>
      <c r="M574" s="16"/>
      <c r="N574" s="16"/>
      <c r="O574" s="16" t="s">
        <v>120</v>
      </c>
      <c r="P574" s="16">
        <v>0</v>
      </c>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row>
    <row r="575" spans="1:42" outlineLevel="3" x14ac:dyDescent="0.2">
      <c r="A575" s="23"/>
      <c r="B575" s="24"/>
      <c r="C575" s="51" t="s">
        <v>564</v>
      </c>
      <c r="D575" s="26"/>
      <c r="E575" s="27">
        <v>1.8</v>
      </c>
      <c r="F575" s="25"/>
      <c r="G575" s="25"/>
      <c r="H575" s="16"/>
      <c r="I575" s="16"/>
      <c r="J575" s="16"/>
      <c r="K575" s="16"/>
      <c r="L575" s="16"/>
      <c r="M575" s="16"/>
      <c r="N575" s="16"/>
      <c r="O575" s="16" t="s">
        <v>120</v>
      </c>
      <c r="P575" s="16">
        <v>0</v>
      </c>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row>
    <row r="576" spans="1:42" outlineLevel="3" x14ac:dyDescent="0.2">
      <c r="A576" s="23"/>
      <c r="B576" s="24"/>
      <c r="C576" s="51" t="s">
        <v>565</v>
      </c>
      <c r="D576" s="26"/>
      <c r="E576" s="27">
        <v>2</v>
      </c>
      <c r="F576" s="25"/>
      <c r="G576" s="25"/>
      <c r="H576" s="16"/>
      <c r="I576" s="16"/>
      <c r="J576" s="16"/>
      <c r="K576" s="16"/>
      <c r="L576" s="16"/>
      <c r="M576" s="16"/>
      <c r="N576" s="16"/>
      <c r="O576" s="16" t="s">
        <v>120</v>
      </c>
      <c r="P576" s="16">
        <v>0</v>
      </c>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row>
    <row r="577" spans="1:42" outlineLevel="3" x14ac:dyDescent="0.2">
      <c r="A577" s="23"/>
      <c r="B577" s="24"/>
      <c r="C577" s="51" t="s">
        <v>566</v>
      </c>
      <c r="D577" s="26"/>
      <c r="E577" s="27">
        <v>5.0999999999999996</v>
      </c>
      <c r="F577" s="25"/>
      <c r="G577" s="25"/>
      <c r="H577" s="16"/>
      <c r="I577" s="16"/>
      <c r="J577" s="16"/>
      <c r="K577" s="16"/>
      <c r="L577" s="16"/>
      <c r="M577" s="16"/>
      <c r="N577" s="16"/>
      <c r="O577" s="16" t="s">
        <v>120</v>
      </c>
      <c r="P577" s="16">
        <v>0</v>
      </c>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row>
    <row r="578" spans="1:42" outlineLevel="3" x14ac:dyDescent="0.2">
      <c r="A578" s="23"/>
      <c r="B578" s="24"/>
      <c r="C578" s="51" t="s">
        <v>125</v>
      </c>
      <c r="D578" s="26"/>
      <c r="E578" s="27"/>
      <c r="F578" s="25"/>
      <c r="G578" s="25"/>
      <c r="H578" s="16"/>
      <c r="I578" s="16"/>
      <c r="J578" s="16"/>
      <c r="K578" s="16"/>
      <c r="L578" s="16"/>
      <c r="M578" s="16"/>
      <c r="N578" s="16"/>
      <c r="O578" s="16" t="s">
        <v>120</v>
      </c>
      <c r="P578" s="16">
        <v>0</v>
      </c>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row>
    <row r="579" spans="1:42" outlineLevel="3" x14ac:dyDescent="0.2">
      <c r="A579" s="23"/>
      <c r="B579" s="24"/>
      <c r="C579" s="51" t="s">
        <v>209</v>
      </c>
      <c r="D579" s="26"/>
      <c r="E579" s="27"/>
      <c r="F579" s="25"/>
      <c r="G579" s="25"/>
      <c r="H579" s="16"/>
      <c r="I579" s="16"/>
      <c r="J579" s="16"/>
      <c r="K579" s="16"/>
      <c r="L579" s="16"/>
      <c r="M579" s="16"/>
      <c r="N579" s="16"/>
      <c r="O579" s="16" t="s">
        <v>120</v>
      </c>
      <c r="P579" s="16">
        <v>0</v>
      </c>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row>
    <row r="580" spans="1:42" outlineLevel="3" x14ac:dyDescent="0.2">
      <c r="A580" s="23"/>
      <c r="B580" s="24"/>
      <c r="C580" s="51" t="s">
        <v>567</v>
      </c>
      <c r="D580" s="26"/>
      <c r="E580" s="27">
        <v>5.0868000000000002</v>
      </c>
      <c r="F580" s="25"/>
      <c r="G580" s="25"/>
      <c r="H580" s="16"/>
      <c r="I580" s="16"/>
      <c r="J580" s="16"/>
      <c r="K580" s="16"/>
      <c r="L580" s="16"/>
      <c r="M580" s="16"/>
      <c r="N580" s="16"/>
      <c r="O580" s="16" t="s">
        <v>120</v>
      </c>
      <c r="P580" s="16">
        <v>0</v>
      </c>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row>
    <row r="581" spans="1:42" outlineLevel="1" x14ac:dyDescent="0.2">
      <c r="A581" s="37">
        <v>105</v>
      </c>
      <c r="B581" s="38" t="s">
        <v>3384</v>
      </c>
      <c r="C581" s="50" t="s">
        <v>568</v>
      </c>
      <c r="D581" s="39" t="s">
        <v>118</v>
      </c>
      <c r="E581" s="40">
        <v>2.9750000000000001</v>
      </c>
      <c r="F581" s="41"/>
      <c r="G581" s="42">
        <f>ROUND(E581*F581,2)</f>
        <v>0</v>
      </c>
      <c r="H581" s="16"/>
      <c r="I581" s="16"/>
      <c r="J581" s="16"/>
      <c r="K581" s="16"/>
      <c r="L581" s="16"/>
      <c r="M581" s="16"/>
      <c r="N581" s="16"/>
      <c r="O581" s="16" t="s">
        <v>119</v>
      </c>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row>
    <row r="582" spans="1:42" outlineLevel="2" x14ac:dyDescent="0.2">
      <c r="A582" s="23"/>
      <c r="B582" s="24"/>
      <c r="C582" s="51" t="s">
        <v>462</v>
      </c>
      <c r="D582" s="26"/>
      <c r="E582" s="27">
        <v>2.9750000000000001</v>
      </c>
      <c r="F582" s="25"/>
      <c r="G582" s="25"/>
      <c r="H582" s="16"/>
      <c r="I582" s="16"/>
      <c r="J582" s="16"/>
      <c r="K582" s="16"/>
      <c r="L582" s="16"/>
      <c r="M582" s="16"/>
      <c r="N582" s="16"/>
      <c r="O582" s="16" t="s">
        <v>120</v>
      </c>
      <c r="P582" s="16">
        <v>0</v>
      </c>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row>
    <row r="583" spans="1:42" outlineLevel="1" x14ac:dyDescent="0.2">
      <c r="A583" s="37">
        <v>106</v>
      </c>
      <c r="B583" s="38" t="s">
        <v>3383</v>
      </c>
      <c r="C583" s="50" t="s">
        <v>569</v>
      </c>
      <c r="D583" s="39" t="s">
        <v>237</v>
      </c>
      <c r="E583" s="40">
        <v>102.145</v>
      </c>
      <c r="F583" s="41"/>
      <c r="G583" s="42">
        <f>ROUND(E583*F583,2)</f>
        <v>0</v>
      </c>
      <c r="H583" s="16"/>
      <c r="I583" s="16"/>
      <c r="J583" s="16"/>
      <c r="K583" s="16"/>
      <c r="L583" s="16"/>
      <c r="M583" s="16"/>
      <c r="N583" s="16"/>
      <c r="O583" s="16" t="s">
        <v>119</v>
      </c>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row>
    <row r="584" spans="1:42" outlineLevel="2" x14ac:dyDescent="0.2">
      <c r="A584" s="23"/>
      <c r="B584" s="24"/>
      <c r="C584" s="51" t="s">
        <v>570</v>
      </c>
      <c r="D584" s="26"/>
      <c r="E584" s="27">
        <v>102.145</v>
      </c>
      <c r="F584" s="25"/>
      <c r="G584" s="25"/>
      <c r="H584" s="16"/>
      <c r="I584" s="16"/>
      <c r="J584" s="16"/>
      <c r="K584" s="16"/>
      <c r="L584" s="16"/>
      <c r="M584" s="16"/>
      <c r="N584" s="16"/>
      <c r="O584" s="16" t="s">
        <v>120</v>
      </c>
      <c r="P584" s="16">
        <v>0</v>
      </c>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row>
    <row r="585" spans="1:42" outlineLevel="1" x14ac:dyDescent="0.2">
      <c r="A585" s="37">
        <v>107</v>
      </c>
      <c r="B585" s="38" t="s">
        <v>3382</v>
      </c>
      <c r="C585" s="50" t="s">
        <v>571</v>
      </c>
      <c r="D585" s="39" t="s">
        <v>118</v>
      </c>
      <c r="E585" s="40">
        <v>50</v>
      </c>
      <c r="F585" s="41"/>
      <c r="G585" s="42">
        <f>ROUND(E585*F585,2)</f>
        <v>0</v>
      </c>
      <c r="H585" s="16"/>
      <c r="I585" s="16"/>
      <c r="J585" s="16"/>
      <c r="K585" s="16"/>
      <c r="L585" s="16"/>
      <c r="M585" s="16"/>
      <c r="N585" s="16"/>
      <c r="O585" s="16" t="s">
        <v>119</v>
      </c>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row>
    <row r="586" spans="1:42" outlineLevel="2" x14ac:dyDescent="0.2">
      <c r="A586" s="23"/>
      <c r="B586" s="24"/>
      <c r="C586" s="51" t="s">
        <v>572</v>
      </c>
      <c r="D586" s="26"/>
      <c r="E586" s="27">
        <v>50</v>
      </c>
      <c r="F586" s="25"/>
      <c r="G586" s="25"/>
      <c r="H586" s="16"/>
      <c r="I586" s="16"/>
      <c r="J586" s="16"/>
      <c r="K586" s="16"/>
      <c r="L586" s="16"/>
      <c r="M586" s="16"/>
      <c r="N586" s="16"/>
      <c r="O586" s="16" t="s">
        <v>120</v>
      </c>
      <c r="P586" s="16">
        <v>0</v>
      </c>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row>
    <row r="587" spans="1:42" outlineLevel="1" x14ac:dyDescent="0.2">
      <c r="A587" s="37">
        <v>108</v>
      </c>
      <c r="B587" s="38" t="s">
        <v>3381</v>
      </c>
      <c r="C587" s="50" t="s">
        <v>573</v>
      </c>
      <c r="D587" s="39" t="s">
        <v>118</v>
      </c>
      <c r="E587" s="40">
        <v>1057.74845</v>
      </c>
      <c r="F587" s="41"/>
      <c r="G587" s="42">
        <f>ROUND(E587*F587,2)</f>
        <v>0</v>
      </c>
      <c r="H587" s="16"/>
      <c r="I587" s="16"/>
      <c r="J587" s="16"/>
      <c r="K587" s="16"/>
      <c r="L587" s="16"/>
      <c r="M587" s="16"/>
      <c r="N587" s="16"/>
      <c r="O587" s="16" t="s">
        <v>119</v>
      </c>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row>
    <row r="588" spans="1:42" outlineLevel="2" x14ac:dyDescent="0.2">
      <c r="A588" s="23"/>
      <c r="B588" s="24"/>
      <c r="C588" s="51" t="s">
        <v>214</v>
      </c>
      <c r="D588" s="26"/>
      <c r="E588" s="27"/>
      <c r="F588" s="25"/>
      <c r="G588" s="25"/>
      <c r="H588" s="16"/>
      <c r="I588" s="16"/>
      <c r="J588" s="16"/>
      <c r="K588" s="16"/>
      <c r="L588" s="16"/>
      <c r="M588" s="16"/>
      <c r="N588" s="16"/>
      <c r="O588" s="16" t="s">
        <v>120</v>
      </c>
      <c r="P588" s="16">
        <v>0</v>
      </c>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row>
    <row r="589" spans="1:42" outlineLevel="3" x14ac:dyDescent="0.2">
      <c r="A589" s="23"/>
      <c r="B589" s="24"/>
      <c r="C589" s="464" t="s">
        <v>574</v>
      </c>
      <c r="D589" s="26"/>
      <c r="E589" s="27">
        <v>12.220750000000001</v>
      </c>
      <c r="F589" s="25"/>
      <c r="G589" s="25"/>
      <c r="H589" s="16"/>
      <c r="I589" s="16"/>
      <c r="J589" s="16"/>
      <c r="K589" s="16"/>
      <c r="L589" s="16"/>
      <c r="M589" s="16"/>
      <c r="N589" s="16"/>
      <c r="O589" s="16" t="s">
        <v>120</v>
      </c>
      <c r="P589" s="16">
        <v>0</v>
      </c>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row>
    <row r="590" spans="1:42" ht="26.25" customHeight="1" outlineLevel="3" x14ac:dyDescent="0.2">
      <c r="A590" s="23"/>
      <c r="B590" s="24"/>
      <c r="C590" s="51" t="s">
        <v>575</v>
      </c>
      <c r="D590" s="26"/>
      <c r="E590" s="27">
        <v>16.65175</v>
      </c>
      <c r="F590" s="25"/>
      <c r="G590" s="25"/>
      <c r="H590" s="16"/>
      <c r="I590" s="16"/>
      <c r="J590" s="16"/>
      <c r="K590" s="16"/>
      <c r="L590" s="16"/>
      <c r="M590" s="16"/>
      <c r="N590" s="16"/>
      <c r="O590" s="16" t="s">
        <v>120</v>
      </c>
      <c r="P590" s="16">
        <v>0</v>
      </c>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row>
    <row r="591" spans="1:42" ht="22.5" outlineLevel="3" x14ac:dyDescent="0.2">
      <c r="A591" s="23"/>
      <c r="B591" s="24"/>
      <c r="C591" s="51" t="s">
        <v>576</v>
      </c>
      <c r="D591" s="26"/>
      <c r="E591" s="27">
        <v>14.62</v>
      </c>
      <c r="F591" s="25"/>
      <c r="G591" s="25"/>
      <c r="H591" s="16"/>
      <c r="I591" s="16"/>
      <c r="J591" s="16"/>
      <c r="K591" s="16"/>
      <c r="L591" s="16"/>
      <c r="M591" s="16"/>
      <c r="N591" s="16"/>
      <c r="O591" s="16" t="s">
        <v>120</v>
      </c>
      <c r="P591" s="16">
        <v>0</v>
      </c>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row>
    <row r="592" spans="1:42" outlineLevel="3" x14ac:dyDescent="0.2">
      <c r="A592" s="23"/>
      <c r="B592" s="24"/>
      <c r="C592" s="464" t="s">
        <v>577</v>
      </c>
      <c r="D592" s="26"/>
      <c r="E592" s="27">
        <v>9.7799999999999994</v>
      </c>
      <c r="F592" s="25"/>
      <c r="G592" s="25"/>
      <c r="H592" s="16"/>
      <c r="I592" s="16"/>
      <c r="J592" s="16"/>
      <c r="K592" s="16"/>
      <c r="L592" s="16"/>
      <c r="M592" s="16"/>
      <c r="N592" s="16"/>
      <c r="O592" s="16" t="s">
        <v>120</v>
      </c>
      <c r="P592" s="16">
        <v>0</v>
      </c>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row>
    <row r="593" spans="1:42" ht="12.75" customHeight="1" outlineLevel="3" x14ac:dyDescent="0.2">
      <c r="A593" s="23"/>
      <c r="B593" s="24"/>
      <c r="C593" s="51" t="s">
        <v>578</v>
      </c>
      <c r="D593" s="26"/>
      <c r="E593" s="27">
        <v>11.25</v>
      </c>
      <c r="F593" s="25"/>
      <c r="G593" s="25"/>
      <c r="H593" s="16"/>
      <c r="I593" s="16"/>
      <c r="J593" s="16"/>
      <c r="K593" s="16"/>
      <c r="L593" s="16"/>
      <c r="M593" s="16"/>
      <c r="N593" s="16"/>
      <c r="O593" s="16" t="s">
        <v>120</v>
      </c>
      <c r="P593" s="16">
        <v>0</v>
      </c>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row>
    <row r="594" spans="1:42" outlineLevel="3" x14ac:dyDescent="0.2">
      <c r="A594" s="23"/>
      <c r="B594" s="24"/>
      <c r="C594" s="464" t="s">
        <v>579</v>
      </c>
      <c r="D594" s="26"/>
      <c r="E594" s="27">
        <v>25.085000000000001</v>
      </c>
      <c r="F594" s="25"/>
      <c r="G594" s="25"/>
      <c r="H594" s="16"/>
      <c r="I594" s="16"/>
      <c r="J594" s="16"/>
      <c r="K594" s="16"/>
      <c r="L594" s="16"/>
      <c r="M594" s="16"/>
      <c r="N594" s="16"/>
      <c r="O594" s="16" t="s">
        <v>120</v>
      </c>
      <c r="P594" s="16">
        <v>0</v>
      </c>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row>
    <row r="595" spans="1:42" outlineLevel="3" x14ac:dyDescent="0.2">
      <c r="A595" s="23"/>
      <c r="B595" s="24"/>
      <c r="C595" s="51" t="s">
        <v>580</v>
      </c>
      <c r="D595" s="26"/>
      <c r="E595" s="27">
        <v>20.9</v>
      </c>
      <c r="F595" s="25"/>
      <c r="G595" s="25"/>
      <c r="H595" s="16"/>
      <c r="I595" s="16"/>
      <c r="J595" s="16"/>
      <c r="K595" s="16"/>
      <c r="L595" s="16"/>
      <c r="M595" s="16"/>
      <c r="N595" s="16"/>
      <c r="O595" s="16" t="s">
        <v>120</v>
      </c>
      <c r="P595" s="16">
        <v>0</v>
      </c>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row>
    <row r="596" spans="1:42" ht="22.5" outlineLevel="3" x14ac:dyDescent="0.2">
      <c r="A596" s="23"/>
      <c r="B596" s="24"/>
      <c r="C596" s="51" t="s">
        <v>581</v>
      </c>
      <c r="D596" s="26"/>
      <c r="E596" s="27">
        <v>62.444749999999999</v>
      </c>
      <c r="F596" s="25"/>
      <c r="G596" s="25"/>
      <c r="H596" s="16"/>
      <c r="I596" s="16"/>
      <c r="J596" s="16"/>
      <c r="K596" s="16"/>
      <c r="L596" s="16"/>
      <c r="M596" s="16"/>
      <c r="N596" s="16"/>
      <c r="O596" s="16" t="s">
        <v>120</v>
      </c>
      <c r="P596" s="16">
        <v>0</v>
      </c>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row>
    <row r="597" spans="1:42" outlineLevel="3" x14ac:dyDescent="0.2">
      <c r="A597" s="23"/>
      <c r="B597" s="24"/>
      <c r="C597" s="464" t="s">
        <v>582</v>
      </c>
      <c r="D597" s="26"/>
      <c r="E597" s="27">
        <v>17.2135</v>
      </c>
      <c r="F597" s="25"/>
      <c r="G597" s="25"/>
      <c r="H597" s="16"/>
      <c r="I597" s="16"/>
      <c r="J597" s="16"/>
      <c r="K597" s="16"/>
      <c r="L597" s="16"/>
      <c r="M597" s="16"/>
      <c r="N597" s="16"/>
      <c r="O597" s="16" t="s">
        <v>120</v>
      </c>
      <c r="P597" s="16">
        <v>0</v>
      </c>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row>
    <row r="598" spans="1:42" outlineLevel="3" x14ac:dyDescent="0.2">
      <c r="A598" s="23"/>
      <c r="B598" s="24"/>
      <c r="C598" s="51" t="s">
        <v>583</v>
      </c>
      <c r="D598" s="26"/>
      <c r="E598" s="27">
        <v>28.991</v>
      </c>
      <c r="F598" s="25"/>
      <c r="G598" s="25"/>
      <c r="H598" s="16"/>
      <c r="I598" s="16"/>
      <c r="J598" s="16"/>
      <c r="K598" s="16"/>
      <c r="L598" s="16"/>
      <c r="M598" s="16"/>
      <c r="N598" s="16"/>
      <c r="O598" s="16" t="s">
        <v>120</v>
      </c>
      <c r="P598" s="16">
        <v>0</v>
      </c>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row>
    <row r="599" spans="1:42" ht="27" customHeight="1" outlineLevel="3" x14ac:dyDescent="0.2">
      <c r="A599" s="23"/>
      <c r="B599" s="24"/>
      <c r="C599" s="51" t="s">
        <v>584</v>
      </c>
      <c r="D599" s="26"/>
      <c r="E599" s="27">
        <v>35.320999999999998</v>
      </c>
      <c r="F599" s="25"/>
      <c r="G599" s="25"/>
      <c r="H599" s="16"/>
      <c r="I599" s="16"/>
      <c r="J599" s="16"/>
      <c r="K599" s="16"/>
      <c r="L599" s="16"/>
      <c r="M599" s="16"/>
      <c r="N599" s="16"/>
      <c r="O599" s="16" t="s">
        <v>120</v>
      </c>
      <c r="P599" s="16">
        <v>0</v>
      </c>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row>
    <row r="600" spans="1:42" outlineLevel="3" x14ac:dyDescent="0.2">
      <c r="A600" s="23"/>
      <c r="B600" s="24"/>
      <c r="C600" s="51" t="s">
        <v>219</v>
      </c>
      <c r="D600" s="26"/>
      <c r="E600" s="27"/>
      <c r="F600" s="25"/>
      <c r="G600" s="25"/>
      <c r="H600" s="16"/>
      <c r="I600" s="16"/>
      <c r="J600" s="16"/>
      <c r="K600" s="16"/>
      <c r="L600" s="16"/>
      <c r="M600" s="16"/>
      <c r="N600" s="16"/>
      <c r="O600" s="16" t="s">
        <v>120</v>
      </c>
      <c r="P600" s="16">
        <v>0</v>
      </c>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row>
    <row r="601" spans="1:42" ht="11.25" customHeight="1" outlineLevel="3" x14ac:dyDescent="0.2">
      <c r="A601" s="23"/>
      <c r="B601" s="24"/>
      <c r="C601" s="464" t="s">
        <v>585</v>
      </c>
      <c r="D601" s="26"/>
      <c r="E601" s="27">
        <v>27.31775</v>
      </c>
      <c r="F601" s="25"/>
      <c r="G601" s="25"/>
      <c r="H601" s="16"/>
      <c r="I601" s="16"/>
      <c r="J601" s="16"/>
      <c r="K601" s="16"/>
      <c r="L601" s="16"/>
      <c r="M601" s="16"/>
      <c r="N601" s="16"/>
      <c r="O601" s="16" t="s">
        <v>120</v>
      </c>
      <c r="P601" s="16">
        <v>0</v>
      </c>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row>
    <row r="602" spans="1:42" ht="22.5" outlineLevel="3" x14ac:dyDescent="0.2">
      <c r="A602" s="23"/>
      <c r="B602" s="24"/>
      <c r="C602" s="51" t="s">
        <v>586</v>
      </c>
      <c r="D602" s="26"/>
      <c r="E602" s="27">
        <v>28.482500000000002</v>
      </c>
      <c r="F602" s="25"/>
      <c r="G602" s="25"/>
      <c r="H602" s="16"/>
      <c r="I602" s="16"/>
      <c r="J602" s="16"/>
      <c r="K602" s="16"/>
      <c r="L602" s="16"/>
      <c r="M602" s="16"/>
      <c r="N602" s="16"/>
      <c r="O602" s="16" t="s">
        <v>120</v>
      </c>
      <c r="P602" s="16">
        <v>0</v>
      </c>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row>
    <row r="603" spans="1:42" outlineLevel="3" x14ac:dyDescent="0.2">
      <c r="A603" s="23"/>
      <c r="B603" s="24"/>
      <c r="C603" s="464" t="s">
        <v>587</v>
      </c>
      <c r="D603" s="26"/>
      <c r="E603" s="27">
        <v>43.517200000000003</v>
      </c>
      <c r="F603" s="25"/>
      <c r="G603" s="25"/>
      <c r="H603" s="16"/>
      <c r="I603" s="16"/>
      <c r="J603" s="16"/>
      <c r="K603" s="16"/>
      <c r="L603" s="16"/>
      <c r="M603" s="16"/>
      <c r="N603" s="16"/>
      <c r="O603" s="16" t="s">
        <v>120</v>
      </c>
      <c r="P603" s="16">
        <v>0</v>
      </c>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row>
    <row r="604" spans="1:42" outlineLevel="3" x14ac:dyDescent="0.2">
      <c r="A604" s="23"/>
      <c r="B604" s="24"/>
      <c r="C604" s="464" t="s">
        <v>588</v>
      </c>
      <c r="D604" s="26"/>
      <c r="E604" s="27">
        <v>20.430499999999999</v>
      </c>
      <c r="F604" s="25"/>
      <c r="G604" s="25"/>
      <c r="H604" s="16"/>
      <c r="I604" s="16"/>
      <c r="J604" s="16"/>
      <c r="K604" s="16"/>
      <c r="L604" s="16"/>
      <c r="M604" s="16"/>
      <c r="N604" s="16"/>
      <c r="O604" s="16" t="s">
        <v>120</v>
      </c>
      <c r="P604" s="16">
        <v>0</v>
      </c>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row>
    <row r="605" spans="1:42" outlineLevel="3" x14ac:dyDescent="0.2">
      <c r="A605" s="23"/>
      <c r="B605" s="24"/>
      <c r="C605" s="464" t="s">
        <v>589</v>
      </c>
      <c r="D605" s="26"/>
      <c r="E605" s="27">
        <v>17.72</v>
      </c>
      <c r="F605" s="25"/>
      <c r="G605" s="25"/>
      <c r="H605" s="16"/>
      <c r="I605" s="16"/>
      <c r="J605" s="16"/>
      <c r="K605" s="16"/>
      <c r="L605" s="16"/>
      <c r="M605" s="16"/>
      <c r="N605" s="16"/>
      <c r="O605" s="16" t="s">
        <v>120</v>
      </c>
      <c r="P605" s="16">
        <v>0</v>
      </c>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row>
    <row r="606" spans="1:42" ht="22.5" outlineLevel="3" x14ac:dyDescent="0.2">
      <c r="A606" s="23"/>
      <c r="B606" s="24"/>
      <c r="C606" s="51" t="s">
        <v>590</v>
      </c>
      <c r="D606" s="26"/>
      <c r="E606" s="27">
        <v>35.342500000000001</v>
      </c>
      <c r="F606" s="25"/>
      <c r="G606" s="25"/>
      <c r="H606" s="16"/>
      <c r="I606" s="16"/>
      <c r="J606" s="16"/>
      <c r="K606" s="16"/>
      <c r="L606" s="16"/>
      <c r="M606" s="16"/>
      <c r="N606" s="16"/>
      <c r="O606" s="16" t="s">
        <v>120</v>
      </c>
      <c r="P606" s="16">
        <v>0</v>
      </c>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row>
    <row r="607" spans="1:42" outlineLevel="3" x14ac:dyDescent="0.2">
      <c r="A607" s="23"/>
      <c r="B607" s="24"/>
      <c r="C607" s="464" t="s">
        <v>591</v>
      </c>
      <c r="D607" s="26"/>
      <c r="E607" s="27">
        <v>18.39</v>
      </c>
      <c r="F607" s="25"/>
      <c r="G607" s="25"/>
      <c r="H607" s="16"/>
      <c r="I607" s="16"/>
      <c r="J607" s="16"/>
      <c r="K607" s="16"/>
      <c r="L607" s="16"/>
      <c r="M607" s="16"/>
      <c r="N607" s="16"/>
      <c r="O607" s="16" t="s">
        <v>120</v>
      </c>
      <c r="P607" s="16">
        <v>0</v>
      </c>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row>
    <row r="608" spans="1:42" ht="23.25" customHeight="1" outlineLevel="3" x14ac:dyDescent="0.2">
      <c r="A608" s="23"/>
      <c r="B608" s="24"/>
      <c r="C608" s="51" t="s">
        <v>592</v>
      </c>
      <c r="D608" s="26"/>
      <c r="E608" s="27">
        <v>35.112499999999997</v>
      </c>
      <c r="F608" s="25"/>
      <c r="G608" s="25"/>
      <c r="H608" s="16"/>
      <c r="I608" s="16"/>
      <c r="J608" s="16"/>
      <c r="K608" s="16"/>
      <c r="L608" s="16"/>
      <c r="M608" s="16"/>
      <c r="N608" s="16"/>
      <c r="O608" s="16" t="s">
        <v>120</v>
      </c>
      <c r="P608" s="16">
        <v>0</v>
      </c>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row>
    <row r="609" spans="1:42" outlineLevel="3" x14ac:dyDescent="0.2">
      <c r="A609" s="23"/>
      <c r="B609" s="24"/>
      <c r="C609" s="464" t="s">
        <v>593</v>
      </c>
      <c r="D609" s="26"/>
      <c r="E609" s="27">
        <v>15.91</v>
      </c>
      <c r="F609" s="25"/>
      <c r="G609" s="25"/>
      <c r="H609" s="16"/>
      <c r="I609" s="16"/>
      <c r="J609" s="16"/>
      <c r="K609" s="16"/>
      <c r="L609" s="16"/>
      <c r="M609" s="16"/>
      <c r="N609" s="16"/>
      <c r="O609" s="16" t="s">
        <v>120</v>
      </c>
      <c r="P609" s="16">
        <v>0</v>
      </c>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row>
    <row r="610" spans="1:42" outlineLevel="3" x14ac:dyDescent="0.2">
      <c r="A610" s="23"/>
      <c r="B610" s="24"/>
      <c r="C610" s="51" t="s">
        <v>594</v>
      </c>
      <c r="D610" s="26"/>
      <c r="E610" s="27">
        <v>36.57</v>
      </c>
      <c r="F610" s="25"/>
      <c r="G610" s="25"/>
      <c r="H610" s="16"/>
      <c r="I610" s="16"/>
      <c r="J610" s="16"/>
      <c r="K610" s="16"/>
      <c r="L610" s="16"/>
      <c r="M610" s="16"/>
      <c r="N610" s="16"/>
      <c r="O610" s="16" t="s">
        <v>120</v>
      </c>
      <c r="P610" s="16">
        <v>0</v>
      </c>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row>
    <row r="611" spans="1:42" outlineLevel="3" x14ac:dyDescent="0.2">
      <c r="A611" s="23"/>
      <c r="B611" s="24"/>
      <c r="C611" s="464" t="s">
        <v>595</v>
      </c>
      <c r="D611" s="26"/>
      <c r="E611" s="27">
        <v>20.035</v>
      </c>
      <c r="F611" s="25"/>
      <c r="G611" s="25"/>
      <c r="H611" s="16"/>
      <c r="I611" s="16"/>
      <c r="J611" s="16"/>
      <c r="K611" s="16"/>
      <c r="L611" s="16"/>
      <c r="M611" s="16"/>
      <c r="N611" s="16"/>
      <c r="O611" s="16" t="s">
        <v>120</v>
      </c>
      <c r="P611" s="16">
        <v>0</v>
      </c>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row>
    <row r="612" spans="1:42" outlineLevel="3" x14ac:dyDescent="0.2">
      <c r="A612" s="23"/>
      <c r="B612" s="24"/>
      <c r="C612" s="464" t="s">
        <v>596</v>
      </c>
      <c r="D612" s="26"/>
      <c r="E612" s="27">
        <v>37.371000000000002</v>
      </c>
      <c r="F612" s="25"/>
      <c r="G612" s="25"/>
      <c r="H612" s="16"/>
      <c r="I612" s="16"/>
      <c r="J612" s="16"/>
      <c r="K612" s="16"/>
      <c r="L612" s="16"/>
      <c r="M612" s="16"/>
      <c r="N612" s="16"/>
      <c r="O612" s="16" t="s">
        <v>120</v>
      </c>
      <c r="P612" s="16">
        <v>0</v>
      </c>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row>
    <row r="613" spans="1:42" outlineLevel="3" x14ac:dyDescent="0.2">
      <c r="A613" s="23"/>
      <c r="B613" s="24"/>
      <c r="C613" s="51" t="s">
        <v>597</v>
      </c>
      <c r="D613" s="26"/>
      <c r="E613" s="27">
        <v>28.307500000000001</v>
      </c>
      <c r="F613" s="25"/>
      <c r="G613" s="25"/>
      <c r="H613" s="16"/>
      <c r="I613" s="16"/>
      <c r="J613" s="16"/>
      <c r="K613" s="16"/>
      <c r="L613" s="16"/>
      <c r="M613" s="16"/>
      <c r="N613" s="16"/>
      <c r="O613" s="16" t="s">
        <v>120</v>
      </c>
      <c r="P613" s="16">
        <v>0</v>
      </c>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row>
    <row r="614" spans="1:42" outlineLevel="3" x14ac:dyDescent="0.2">
      <c r="A614" s="23"/>
      <c r="B614" s="24"/>
      <c r="C614" s="51" t="s">
        <v>598</v>
      </c>
      <c r="D614" s="26"/>
      <c r="E614" s="27"/>
      <c r="F614" s="25"/>
      <c r="G614" s="25"/>
      <c r="H614" s="16"/>
      <c r="I614" s="16"/>
      <c r="J614" s="16"/>
      <c r="K614" s="16"/>
      <c r="L614" s="16"/>
      <c r="M614" s="16"/>
      <c r="N614" s="16"/>
      <c r="O614" s="16" t="s">
        <v>120</v>
      </c>
      <c r="P614" s="16">
        <v>0</v>
      </c>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row>
    <row r="615" spans="1:42" outlineLevel="3" x14ac:dyDescent="0.2">
      <c r="A615" s="23"/>
      <c r="B615" s="24"/>
      <c r="C615" s="51" t="s">
        <v>209</v>
      </c>
      <c r="D615" s="26"/>
      <c r="E615" s="27"/>
      <c r="F615" s="25"/>
      <c r="G615" s="25"/>
      <c r="H615" s="16"/>
      <c r="I615" s="16"/>
      <c r="J615" s="16"/>
      <c r="K615" s="16"/>
      <c r="L615" s="16"/>
      <c r="M615" s="16"/>
      <c r="N615" s="16"/>
      <c r="O615" s="16" t="s">
        <v>120</v>
      </c>
      <c r="P615" s="16">
        <v>0</v>
      </c>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row>
    <row r="616" spans="1:42" outlineLevel="3" x14ac:dyDescent="0.2">
      <c r="A616" s="23"/>
      <c r="B616" s="24"/>
      <c r="C616" s="464" t="s">
        <v>599</v>
      </c>
      <c r="D616" s="26"/>
      <c r="E616" s="27">
        <v>14.116</v>
      </c>
      <c r="F616" s="25"/>
      <c r="G616" s="25"/>
      <c r="H616" s="16"/>
      <c r="I616" s="16"/>
      <c r="J616" s="16"/>
      <c r="K616" s="16"/>
      <c r="L616" s="16"/>
      <c r="M616" s="16"/>
      <c r="N616" s="16"/>
      <c r="O616" s="16" t="s">
        <v>120</v>
      </c>
      <c r="P616" s="16">
        <v>0</v>
      </c>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row>
    <row r="617" spans="1:42" ht="22.5" outlineLevel="3" x14ac:dyDescent="0.2">
      <c r="A617" s="23"/>
      <c r="B617" s="24"/>
      <c r="C617" s="51" t="s">
        <v>600</v>
      </c>
      <c r="D617" s="26"/>
      <c r="E617" s="27">
        <v>36.372</v>
      </c>
      <c r="F617" s="25"/>
      <c r="G617" s="25"/>
      <c r="H617" s="16"/>
      <c r="I617" s="16"/>
      <c r="J617" s="16"/>
      <c r="K617" s="16"/>
      <c r="L617" s="16"/>
      <c r="M617" s="16"/>
      <c r="N617" s="16"/>
      <c r="O617" s="16" t="s">
        <v>120</v>
      </c>
      <c r="P617" s="16">
        <v>0</v>
      </c>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row>
    <row r="618" spans="1:42" outlineLevel="3" x14ac:dyDescent="0.2">
      <c r="A618" s="23"/>
      <c r="B618" s="24"/>
      <c r="C618" s="464" t="s">
        <v>601</v>
      </c>
      <c r="D618" s="26"/>
      <c r="E618" s="27">
        <v>23.740749999999998</v>
      </c>
      <c r="F618" s="25"/>
      <c r="G618" s="25"/>
      <c r="H618" s="16"/>
      <c r="I618" s="16"/>
      <c r="J618" s="16"/>
      <c r="K618" s="16"/>
      <c r="L618" s="16"/>
      <c r="M618" s="16"/>
      <c r="N618" s="16"/>
      <c r="O618" s="16" t="s">
        <v>120</v>
      </c>
      <c r="P618" s="16">
        <v>0</v>
      </c>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row>
    <row r="619" spans="1:42" ht="22.5" outlineLevel="3" x14ac:dyDescent="0.2">
      <c r="A619" s="23"/>
      <c r="B619" s="24"/>
      <c r="C619" s="51" t="s">
        <v>602</v>
      </c>
      <c r="D619" s="26"/>
      <c r="E619" s="27">
        <v>42.985999999999997</v>
      </c>
      <c r="F619" s="25"/>
      <c r="G619" s="25"/>
      <c r="H619" s="16"/>
      <c r="I619" s="16"/>
      <c r="J619" s="16"/>
      <c r="K619" s="16"/>
      <c r="L619" s="16"/>
      <c r="M619" s="16"/>
      <c r="N619" s="16"/>
      <c r="O619" s="16" t="s">
        <v>120</v>
      </c>
      <c r="P619" s="16">
        <v>0</v>
      </c>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row>
    <row r="620" spans="1:42" outlineLevel="3" x14ac:dyDescent="0.2">
      <c r="A620" s="23"/>
      <c r="B620" s="24"/>
      <c r="C620" s="51" t="s">
        <v>603</v>
      </c>
      <c r="D620" s="26"/>
      <c r="E620" s="27">
        <v>24.96</v>
      </c>
      <c r="F620" s="25"/>
      <c r="G620" s="25"/>
      <c r="H620" s="16"/>
      <c r="I620" s="16"/>
      <c r="J620" s="16"/>
      <c r="K620" s="16"/>
      <c r="L620" s="16"/>
      <c r="M620" s="16"/>
      <c r="N620" s="16"/>
      <c r="O620" s="16" t="s">
        <v>120</v>
      </c>
      <c r="P620" s="16">
        <v>0</v>
      </c>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row>
    <row r="621" spans="1:42" outlineLevel="3" x14ac:dyDescent="0.2">
      <c r="A621" s="23"/>
      <c r="B621" s="24"/>
      <c r="C621" s="51" t="s">
        <v>604</v>
      </c>
      <c r="D621" s="26"/>
      <c r="E621" s="27">
        <v>28.991</v>
      </c>
      <c r="F621" s="25"/>
      <c r="G621" s="25"/>
      <c r="H621" s="16"/>
      <c r="I621" s="16"/>
      <c r="J621" s="16"/>
      <c r="K621" s="16"/>
      <c r="L621" s="16"/>
      <c r="M621" s="16"/>
      <c r="N621" s="16"/>
      <c r="O621" s="16" t="s">
        <v>120</v>
      </c>
      <c r="P621" s="16">
        <v>0</v>
      </c>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row>
    <row r="622" spans="1:42" ht="22.5" outlineLevel="3" x14ac:dyDescent="0.2">
      <c r="A622" s="23"/>
      <c r="B622" s="24"/>
      <c r="C622" s="51" t="s">
        <v>605</v>
      </c>
      <c r="D622" s="26"/>
      <c r="E622" s="27">
        <v>32.744999999999997</v>
      </c>
      <c r="F622" s="25"/>
      <c r="G622" s="25"/>
      <c r="H622" s="16"/>
      <c r="I622" s="16"/>
      <c r="J622" s="16"/>
      <c r="K622" s="16"/>
      <c r="L622" s="16"/>
      <c r="M622" s="16"/>
      <c r="N622" s="16"/>
      <c r="O622" s="16" t="s">
        <v>120</v>
      </c>
      <c r="P622" s="16">
        <v>0</v>
      </c>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row>
    <row r="623" spans="1:42" outlineLevel="3" x14ac:dyDescent="0.2">
      <c r="A623" s="23"/>
      <c r="B623" s="24"/>
      <c r="C623" s="464" t="s">
        <v>606</v>
      </c>
      <c r="D623" s="26"/>
      <c r="E623" s="27">
        <v>40.776000000000003</v>
      </c>
      <c r="F623" s="25"/>
      <c r="G623" s="25"/>
      <c r="H623" s="16"/>
      <c r="I623" s="16"/>
      <c r="J623" s="16"/>
      <c r="K623" s="16"/>
      <c r="L623" s="16"/>
      <c r="M623" s="16"/>
      <c r="N623" s="16"/>
      <c r="O623" s="16" t="s">
        <v>120</v>
      </c>
      <c r="P623" s="16">
        <v>0</v>
      </c>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row>
    <row r="624" spans="1:42" outlineLevel="3" x14ac:dyDescent="0.2">
      <c r="A624" s="23"/>
      <c r="B624" s="24"/>
      <c r="C624" s="464" t="s">
        <v>607</v>
      </c>
      <c r="D624" s="26"/>
      <c r="E624" s="27">
        <v>22.49</v>
      </c>
      <c r="F624" s="25"/>
      <c r="G624" s="25"/>
      <c r="H624" s="16"/>
      <c r="I624" s="16"/>
      <c r="J624" s="16"/>
      <c r="K624" s="16"/>
      <c r="L624" s="16"/>
      <c r="M624" s="16"/>
      <c r="N624" s="16"/>
      <c r="O624" s="16" t="s">
        <v>120</v>
      </c>
      <c r="P624" s="16">
        <v>0</v>
      </c>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row>
    <row r="625" spans="1:42" outlineLevel="3" x14ac:dyDescent="0.2">
      <c r="A625" s="23"/>
      <c r="B625" s="24"/>
      <c r="C625" s="464" t="s">
        <v>608</v>
      </c>
      <c r="D625" s="26"/>
      <c r="E625" s="27">
        <v>21.587499999999999</v>
      </c>
      <c r="F625" s="25"/>
      <c r="G625" s="25"/>
      <c r="H625" s="16"/>
      <c r="I625" s="16"/>
      <c r="J625" s="16"/>
      <c r="K625" s="16"/>
      <c r="L625" s="16"/>
      <c r="M625" s="16"/>
      <c r="N625" s="16"/>
      <c r="O625" s="16" t="s">
        <v>120</v>
      </c>
      <c r="P625" s="16">
        <v>0</v>
      </c>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row>
    <row r="626" spans="1:42" outlineLevel="3" x14ac:dyDescent="0.2">
      <c r="A626" s="23"/>
      <c r="B626" s="24"/>
      <c r="C626" s="51" t="s">
        <v>125</v>
      </c>
      <c r="D626" s="26"/>
      <c r="E626" s="27"/>
      <c r="F626" s="25"/>
      <c r="G626" s="25"/>
      <c r="H626" s="16"/>
      <c r="I626" s="16"/>
      <c r="J626" s="16"/>
      <c r="K626" s="16"/>
      <c r="L626" s="16"/>
      <c r="M626" s="16"/>
      <c r="N626" s="16"/>
      <c r="O626" s="16" t="s">
        <v>120</v>
      </c>
      <c r="P626" s="16">
        <v>0</v>
      </c>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row>
    <row r="627" spans="1:42" outlineLevel="3" x14ac:dyDescent="0.2">
      <c r="A627" s="23"/>
      <c r="B627" s="24"/>
      <c r="C627" s="51" t="s">
        <v>609</v>
      </c>
      <c r="D627" s="26"/>
      <c r="E627" s="27">
        <v>150</v>
      </c>
      <c r="F627" s="25"/>
      <c r="G627" s="25"/>
      <c r="H627" s="16"/>
      <c r="I627" s="16"/>
      <c r="J627" s="16"/>
      <c r="K627" s="16"/>
      <c r="L627" s="16"/>
      <c r="M627" s="16"/>
      <c r="N627" s="16"/>
      <c r="O627" s="16" t="s">
        <v>120</v>
      </c>
      <c r="P627" s="16">
        <v>0</v>
      </c>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row>
    <row r="628" spans="1:42" outlineLevel="1" x14ac:dyDescent="0.2">
      <c r="A628" s="37">
        <v>109</v>
      </c>
      <c r="B628" s="38" t="s">
        <v>3380</v>
      </c>
      <c r="C628" s="50" t="s">
        <v>610</v>
      </c>
      <c r="D628" s="39" t="s">
        <v>118</v>
      </c>
      <c r="E628" s="40">
        <v>69.405000000000001</v>
      </c>
      <c r="F628" s="41"/>
      <c r="G628" s="42">
        <f>ROUND(E628*F628,2)</f>
        <v>0</v>
      </c>
      <c r="H628" s="16"/>
      <c r="I628" s="16"/>
      <c r="J628" s="16"/>
      <c r="K628" s="16"/>
      <c r="L628" s="16"/>
      <c r="M628" s="16"/>
      <c r="N628" s="16"/>
      <c r="O628" s="16" t="s">
        <v>119</v>
      </c>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row>
    <row r="629" spans="1:42" outlineLevel="2" x14ac:dyDescent="0.2">
      <c r="A629" s="23"/>
      <c r="B629" s="24"/>
      <c r="C629" s="51" t="s">
        <v>611</v>
      </c>
      <c r="D629" s="26"/>
      <c r="E629" s="27">
        <v>77.144999999999996</v>
      </c>
      <c r="F629" s="25"/>
      <c r="G629" s="25"/>
      <c r="H629" s="16"/>
      <c r="I629" s="16"/>
      <c r="J629" s="16"/>
      <c r="K629" s="16"/>
      <c r="L629" s="16"/>
      <c r="M629" s="16"/>
      <c r="N629" s="16"/>
      <c r="O629" s="16" t="s">
        <v>120</v>
      </c>
      <c r="P629" s="16">
        <v>0</v>
      </c>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row>
    <row r="630" spans="1:42" outlineLevel="3" x14ac:dyDescent="0.2">
      <c r="A630" s="23"/>
      <c r="B630" s="24"/>
      <c r="C630" s="51" t="s">
        <v>191</v>
      </c>
      <c r="D630" s="26"/>
      <c r="E630" s="27">
        <v>-7.74</v>
      </c>
      <c r="F630" s="25"/>
      <c r="G630" s="25"/>
      <c r="H630" s="16"/>
      <c r="I630" s="16"/>
      <c r="J630" s="16"/>
      <c r="K630" s="16"/>
      <c r="L630" s="16"/>
      <c r="M630" s="16"/>
      <c r="N630" s="16"/>
      <c r="O630" s="16" t="s">
        <v>120</v>
      </c>
      <c r="P630" s="16">
        <v>0</v>
      </c>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row>
    <row r="631" spans="1:42" outlineLevel="1" x14ac:dyDescent="0.2">
      <c r="A631" s="43">
        <v>110</v>
      </c>
      <c r="B631" s="44" t="s">
        <v>3379</v>
      </c>
      <c r="C631" s="52" t="s">
        <v>612</v>
      </c>
      <c r="D631" s="45" t="s">
        <v>237</v>
      </c>
      <c r="E631" s="46">
        <v>120</v>
      </c>
      <c r="F631" s="47"/>
      <c r="G631" s="48">
        <f>ROUND(E631*F631,2)</f>
        <v>0</v>
      </c>
      <c r="H631" s="16"/>
      <c r="I631" s="16"/>
      <c r="J631" s="16"/>
      <c r="K631" s="16"/>
      <c r="L631" s="16"/>
      <c r="M631" s="16"/>
      <c r="N631" s="16"/>
      <c r="O631" s="16" t="s">
        <v>119</v>
      </c>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row>
    <row r="632" spans="1:42" outlineLevel="1" x14ac:dyDescent="0.2">
      <c r="A632" s="37">
        <v>111</v>
      </c>
      <c r="B632" s="38" t="s">
        <v>3378</v>
      </c>
      <c r="C632" s="50" t="s">
        <v>613</v>
      </c>
      <c r="D632" s="39" t="s">
        <v>118</v>
      </c>
      <c r="E632" s="40">
        <v>20.9375</v>
      </c>
      <c r="F632" s="41"/>
      <c r="G632" s="42">
        <f>ROUND(E632*F632,2)</f>
        <v>0</v>
      </c>
      <c r="H632" s="16"/>
      <c r="I632" s="16"/>
      <c r="J632" s="16"/>
      <c r="K632" s="16"/>
      <c r="L632" s="16"/>
      <c r="M632" s="16"/>
      <c r="N632" s="16"/>
      <c r="O632" s="16" t="s">
        <v>119</v>
      </c>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row>
    <row r="633" spans="1:42" outlineLevel="2" x14ac:dyDescent="0.2">
      <c r="A633" s="23"/>
      <c r="B633" s="24"/>
      <c r="C633" s="51" t="s">
        <v>214</v>
      </c>
      <c r="D633" s="26"/>
      <c r="E633" s="27"/>
      <c r="F633" s="25"/>
      <c r="G633" s="25"/>
      <c r="H633" s="16"/>
      <c r="I633" s="16"/>
      <c r="J633" s="16"/>
      <c r="K633" s="16"/>
      <c r="L633" s="16"/>
      <c r="M633" s="16"/>
      <c r="N633" s="16"/>
      <c r="O633" s="16" t="s">
        <v>120</v>
      </c>
      <c r="P633" s="16">
        <v>0</v>
      </c>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row>
    <row r="634" spans="1:42" outlineLevel="3" x14ac:dyDescent="0.2">
      <c r="A634" s="23"/>
      <c r="B634" s="24"/>
      <c r="C634" s="464" t="s">
        <v>614</v>
      </c>
      <c r="D634" s="26"/>
      <c r="E634" s="27">
        <v>1.7625</v>
      </c>
      <c r="F634" s="25"/>
      <c r="G634" s="25"/>
      <c r="H634" s="16"/>
      <c r="I634" s="16"/>
      <c r="J634" s="16"/>
      <c r="K634" s="16"/>
      <c r="L634" s="16"/>
      <c r="M634" s="16"/>
      <c r="N634" s="16"/>
      <c r="O634" s="16" t="s">
        <v>120</v>
      </c>
      <c r="P634" s="16">
        <v>0</v>
      </c>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row>
    <row r="635" spans="1:42" outlineLevel="3" x14ac:dyDescent="0.2">
      <c r="A635" s="23"/>
      <c r="B635" s="24"/>
      <c r="C635" s="464" t="s">
        <v>615</v>
      </c>
      <c r="D635" s="26"/>
      <c r="E635" s="27">
        <v>5.3250000000000002</v>
      </c>
      <c r="F635" s="25"/>
      <c r="G635" s="25"/>
      <c r="H635" s="16"/>
      <c r="I635" s="16"/>
      <c r="J635" s="16"/>
      <c r="K635" s="16"/>
      <c r="L635" s="16"/>
      <c r="M635" s="16"/>
      <c r="N635" s="16"/>
      <c r="O635" s="16" t="s">
        <v>120</v>
      </c>
      <c r="P635" s="16">
        <v>0</v>
      </c>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row>
    <row r="636" spans="1:42" outlineLevel="3" x14ac:dyDescent="0.2">
      <c r="A636" s="23"/>
      <c r="B636" s="24"/>
      <c r="C636" s="464" t="s">
        <v>616</v>
      </c>
      <c r="D636" s="26"/>
      <c r="E636" s="27">
        <v>1.7749999999999999</v>
      </c>
      <c r="F636" s="25"/>
      <c r="G636" s="25"/>
      <c r="H636" s="16"/>
      <c r="I636" s="16"/>
      <c r="J636" s="16"/>
      <c r="K636" s="16"/>
      <c r="L636" s="16"/>
      <c r="M636" s="16"/>
      <c r="N636" s="16"/>
      <c r="O636" s="16" t="s">
        <v>120</v>
      </c>
      <c r="P636" s="16">
        <v>0</v>
      </c>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row>
    <row r="637" spans="1:42" outlineLevel="3" x14ac:dyDescent="0.2">
      <c r="A637" s="23"/>
      <c r="B637" s="24"/>
      <c r="C637" s="51" t="s">
        <v>125</v>
      </c>
      <c r="D637" s="26"/>
      <c r="E637" s="27"/>
      <c r="F637" s="25"/>
      <c r="G637" s="25"/>
      <c r="H637" s="16"/>
      <c r="I637" s="16"/>
      <c r="J637" s="16"/>
      <c r="K637" s="16"/>
      <c r="L637" s="16"/>
      <c r="M637" s="16"/>
      <c r="N637" s="16"/>
      <c r="O637" s="16" t="s">
        <v>120</v>
      </c>
      <c r="P637" s="16">
        <v>0</v>
      </c>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row>
    <row r="638" spans="1:42" outlineLevel="3" x14ac:dyDescent="0.2">
      <c r="A638" s="23"/>
      <c r="B638" s="24"/>
      <c r="C638" s="51" t="s">
        <v>219</v>
      </c>
      <c r="D638" s="26"/>
      <c r="E638" s="27"/>
      <c r="F638" s="25"/>
      <c r="G638" s="25"/>
      <c r="H638" s="16"/>
      <c r="I638" s="16"/>
      <c r="J638" s="16"/>
      <c r="K638" s="16"/>
      <c r="L638" s="16"/>
      <c r="M638" s="16"/>
      <c r="N638" s="16"/>
      <c r="O638" s="16" t="s">
        <v>120</v>
      </c>
      <c r="P638" s="16">
        <v>0</v>
      </c>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row>
    <row r="639" spans="1:42" outlineLevel="3" x14ac:dyDescent="0.2">
      <c r="A639" s="23"/>
      <c r="B639" s="24"/>
      <c r="C639" s="464" t="s">
        <v>617</v>
      </c>
      <c r="D639" s="26"/>
      <c r="E639" s="27">
        <v>1.5249999999999999</v>
      </c>
      <c r="F639" s="25"/>
      <c r="G639" s="25"/>
      <c r="H639" s="16"/>
      <c r="I639" s="16"/>
      <c r="J639" s="16"/>
      <c r="K639" s="16"/>
      <c r="L639" s="16"/>
      <c r="M639" s="16"/>
      <c r="N639" s="16"/>
      <c r="O639" s="16" t="s">
        <v>120</v>
      </c>
      <c r="P639" s="16">
        <v>0</v>
      </c>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row>
    <row r="640" spans="1:42" outlineLevel="3" x14ac:dyDescent="0.2">
      <c r="A640" s="23"/>
      <c r="B640" s="24"/>
      <c r="C640" s="464" t="s">
        <v>618</v>
      </c>
      <c r="D640" s="26"/>
      <c r="E640" s="27">
        <v>1.5249999999999999</v>
      </c>
      <c r="F640" s="25"/>
      <c r="G640" s="25"/>
      <c r="H640" s="16"/>
      <c r="I640" s="16"/>
      <c r="J640" s="16"/>
      <c r="K640" s="16"/>
      <c r="L640" s="16"/>
      <c r="M640" s="16"/>
      <c r="N640" s="16"/>
      <c r="O640" s="16" t="s">
        <v>120</v>
      </c>
      <c r="P640" s="16">
        <v>0</v>
      </c>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row>
    <row r="641" spans="1:42" outlineLevel="3" x14ac:dyDescent="0.2">
      <c r="A641" s="23"/>
      <c r="B641" s="24"/>
      <c r="C641" s="464" t="s">
        <v>619</v>
      </c>
      <c r="D641" s="26"/>
      <c r="E641" s="27">
        <v>1.5249999999999999</v>
      </c>
      <c r="F641" s="25"/>
      <c r="G641" s="25"/>
      <c r="H641" s="16"/>
      <c r="I641" s="16"/>
      <c r="J641" s="16"/>
      <c r="K641" s="16"/>
      <c r="L641" s="16"/>
      <c r="M641" s="16"/>
      <c r="N641" s="16"/>
      <c r="O641" s="16" t="s">
        <v>120</v>
      </c>
      <c r="P641" s="16">
        <v>0</v>
      </c>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row>
    <row r="642" spans="1:42" outlineLevel="3" x14ac:dyDescent="0.2">
      <c r="A642" s="23"/>
      <c r="B642" s="24"/>
      <c r="C642" s="464" t="s">
        <v>620</v>
      </c>
      <c r="D642" s="26"/>
      <c r="E642" s="27">
        <v>1.7749999999999999</v>
      </c>
      <c r="F642" s="25"/>
      <c r="G642" s="25"/>
      <c r="H642" s="16"/>
      <c r="I642" s="16"/>
      <c r="J642" s="16"/>
      <c r="K642" s="16"/>
      <c r="L642" s="16"/>
      <c r="M642" s="16"/>
      <c r="N642" s="16"/>
      <c r="O642" s="16" t="s">
        <v>120</v>
      </c>
      <c r="P642" s="16">
        <v>0</v>
      </c>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row>
    <row r="643" spans="1:42" outlineLevel="3" x14ac:dyDescent="0.2">
      <c r="A643" s="23"/>
      <c r="B643" s="24"/>
      <c r="C643" s="51" t="s">
        <v>621</v>
      </c>
      <c r="D643" s="26"/>
      <c r="E643" s="27">
        <v>1</v>
      </c>
      <c r="F643" s="25"/>
      <c r="G643" s="25"/>
      <c r="H643" s="16"/>
      <c r="I643" s="16"/>
      <c r="J643" s="16"/>
      <c r="K643" s="16"/>
      <c r="L643" s="16"/>
      <c r="M643" s="16"/>
      <c r="N643" s="16"/>
      <c r="O643" s="16" t="s">
        <v>120</v>
      </c>
      <c r="P643" s="16">
        <v>0</v>
      </c>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row>
    <row r="644" spans="1:42" outlineLevel="3" x14ac:dyDescent="0.2">
      <c r="A644" s="23"/>
      <c r="B644" s="24"/>
      <c r="C644" s="51" t="s">
        <v>622</v>
      </c>
      <c r="D644" s="26"/>
      <c r="E644" s="27">
        <v>1</v>
      </c>
      <c r="F644" s="25"/>
      <c r="G644" s="25"/>
      <c r="H644" s="16"/>
      <c r="I644" s="16"/>
      <c r="J644" s="16"/>
      <c r="K644" s="16"/>
      <c r="L644" s="16"/>
      <c r="M644" s="16"/>
      <c r="N644" s="16"/>
      <c r="O644" s="16" t="s">
        <v>120</v>
      </c>
      <c r="P644" s="16">
        <v>0</v>
      </c>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row>
    <row r="645" spans="1:42" outlineLevel="3" x14ac:dyDescent="0.2">
      <c r="A645" s="23"/>
      <c r="B645" s="24"/>
      <c r="C645" s="464" t="s">
        <v>623</v>
      </c>
      <c r="D645" s="26"/>
      <c r="E645" s="27">
        <v>0.95</v>
      </c>
      <c r="F645" s="25"/>
      <c r="G645" s="25"/>
      <c r="H645" s="16"/>
      <c r="I645" s="16"/>
      <c r="J645" s="16"/>
      <c r="K645" s="16"/>
      <c r="L645" s="16"/>
      <c r="M645" s="16"/>
      <c r="N645" s="16"/>
      <c r="O645" s="16" t="s">
        <v>120</v>
      </c>
      <c r="P645" s="16">
        <v>0</v>
      </c>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row>
    <row r="646" spans="1:42" outlineLevel="3" x14ac:dyDescent="0.2">
      <c r="A646" s="23"/>
      <c r="B646" s="24"/>
      <c r="C646" s="51" t="s">
        <v>624</v>
      </c>
      <c r="D646" s="26"/>
      <c r="E646" s="27">
        <v>1</v>
      </c>
      <c r="F646" s="25"/>
      <c r="G646" s="25"/>
      <c r="H646" s="16"/>
      <c r="I646" s="16"/>
      <c r="J646" s="16"/>
      <c r="K646" s="16"/>
      <c r="L646" s="16"/>
      <c r="M646" s="16"/>
      <c r="N646" s="16"/>
      <c r="O646" s="16" t="s">
        <v>120</v>
      </c>
      <c r="P646" s="16">
        <v>0</v>
      </c>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row>
    <row r="647" spans="1:42" outlineLevel="3" x14ac:dyDescent="0.2">
      <c r="A647" s="23"/>
      <c r="B647" s="24"/>
      <c r="C647" s="464" t="s">
        <v>625</v>
      </c>
      <c r="D647" s="26"/>
      <c r="E647" s="27">
        <v>1.7749999999999999</v>
      </c>
      <c r="F647" s="25"/>
      <c r="G647" s="25"/>
      <c r="H647" s="16"/>
      <c r="I647" s="16"/>
      <c r="J647" s="16"/>
      <c r="K647" s="16"/>
      <c r="L647" s="16"/>
      <c r="M647" s="16"/>
      <c r="N647" s="16"/>
      <c r="O647" s="16" t="s">
        <v>120</v>
      </c>
      <c r="P647" s="16">
        <v>0</v>
      </c>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row>
    <row r="648" spans="1:42" ht="22.5" outlineLevel="1" x14ac:dyDescent="0.2">
      <c r="A648" s="37">
        <v>112</v>
      </c>
      <c r="B648" s="38" t="s">
        <v>3377</v>
      </c>
      <c r="C648" s="50" t="s">
        <v>626</v>
      </c>
      <c r="D648" s="39" t="s">
        <v>118</v>
      </c>
      <c r="E648" s="40">
        <v>100</v>
      </c>
      <c r="F648" s="41"/>
      <c r="G648" s="42">
        <f>ROUND(E648*F648,2)</f>
        <v>0</v>
      </c>
      <c r="H648" s="16"/>
      <c r="I648" s="16"/>
      <c r="J648" s="16"/>
      <c r="K648" s="16"/>
      <c r="L648" s="16"/>
      <c r="M648" s="16"/>
      <c r="N648" s="16"/>
      <c r="O648" s="16" t="s">
        <v>119</v>
      </c>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row>
    <row r="649" spans="1:42" outlineLevel="2" x14ac:dyDescent="0.2">
      <c r="A649" s="23"/>
      <c r="B649" s="24"/>
      <c r="C649" s="464" t="s">
        <v>627</v>
      </c>
      <c r="D649" s="26"/>
      <c r="E649" s="27">
        <v>100</v>
      </c>
      <c r="F649" s="25"/>
      <c r="G649" s="25"/>
      <c r="H649" s="16"/>
      <c r="I649" s="16"/>
      <c r="J649" s="16"/>
      <c r="K649" s="16"/>
      <c r="L649" s="16"/>
      <c r="M649" s="16"/>
      <c r="N649" s="16"/>
      <c r="O649" s="16" t="s">
        <v>120</v>
      </c>
      <c r="P649" s="16">
        <v>0</v>
      </c>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row>
    <row r="650" spans="1:42" outlineLevel="1" x14ac:dyDescent="0.2">
      <c r="A650" s="43">
        <v>113</v>
      </c>
      <c r="B650" s="44" t="s">
        <v>3376</v>
      </c>
      <c r="C650" s="52" t="s">
        <v>628</v>
      </c>
      <c r="D650" s="45" t="s">
        <v>118</v>
      </c>
      <c r="E650" s="46">
        <v>1057.74845</v>
      </c>
      <c r="F650" s="47"/>
      <c r="G650" s="48">
        <f>ROUND(E650*F650,2)</f>
        <v>0</v>
      </c>
      <c r="H650" s="16"/>
      <c r="I650" s="16"/>
      <c r="J650" s="16"/>
      <c r="K650" s="16"/>
      <c r="L650" s="16"/>
      <c r="M650" s="16"/>
      <c r="N650" s="16"/>
      <c r="O650" s="16" t="s">
        <v>119</v>
      </c>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row>
    <row r="651" spans="1:42" x14ac:dyDescent="0.2">
      <c r="A651" s="30" t="s">
        <v>116</v>
      </c>
      <c r="B651" s="31" t="s">
        <v>33</v>
      </c>
      <c r="C651" s="49" t="s">
        <v>34</v>
      </c>
      <c r="D651" s="32"/>
      <c r="E651" s="33"/>
      <c r="F651" s="34"/>
      <c r="G651" s="35">
        <f>SUMIF(O652:O701,"&lt;&gt;NOR",G652:G701)</f>
        <v>0</v>
      </c>
      <c r="O651" t="s">
        <v>117</v>
      </c>
    </row>
    <row r="652" spans="1:42" outlineLevel="1" x14ac:dyDescent="0.2">
      <c r="A652" s="43">
        <v>114</v>
      </c>
      <c r="B652" s="44" t="s">
        <v>3375</v>
      </c>
      <c r="C652" s="52" t="s">
        <v>629</v>
      </c>
      <c r="D652" s="45" t="s">
        <v>118</v>
      </c>
      <c r="E652" s="46">
        <v>56.109299999999998</v>
      </c>
      <c r="F652" s="47"/>
      <c r="G652" s="48">
        <f>ROUND(E652*F652,2)</f>
        <v>0</v>
      </c>
      <c r="H652" s="16"/>
      <c r="I652" s="16"/>
      <c r="J652" s="16"/>
      <c r="K652" s="16"/>
      <c r="L652" s="16"/>
      <c r="M652" s="16"/>
      <c r="N652" s="16"/>
      <c r="O652" s="16" t="s">
        <v>119</v>
      </c>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row>
    <row r="653" spans="1:42" ht="22.5" outlineLevel="1" x14ac:dyDescent="0.2">
      <c r="A653" s="37">
        <v>115</v>
      </c>
      <c r="B653" s="38" t="s">
        <v>3374</v>
      </c>
      <c r="C653" s="50" t="s">
        <v>630</v>
      </c>
      <c r="D653" s="39" t="s">
        <v>118</v>
      </c>
      <c r="E653" s="40">
        <v>25.6</v>
      </c>
      <c r="F653" s="41"/>
      <c r="G653" s="42">
        <f>ROUND(E653*F653,2)</f>
        <v>0</v>
      </c>
      <c r="H653" s="16"/>
      <c r="I653" s="16"/>
      <c r="J653" s="16"/>
      <c r="K653" s="16"/>
      <c r="L653" s="16"/>
      <c r="M653" s="16"/>
      <c r="N653" s="16"/>
      <c r="O653" s="16" t="s">
        <v>119</v>
      </c>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row>
    <row r="654" spans="1:42" outlineLevel="2" x14ac:dyDescent="0.2">
      <c r="A654" s="23"/>
      <c r="B654" s="24"/>
      <c r="C654" s="464" t="s">
        <v>631</v>
      </c>
      <c r="D654" s="26"/>
      <c r="E654" s="27">
        <v>25.6</v>
      </c>
      <c r="F654" s="25"/>
      <c r="G654" s="25"/>
      <c r="H654" s="16"/>
      <c r="I654" s="16"/>
      <c r="J654" s="16"/>
      <c r="K654" s="16"/>
      <c r="L654" s="16"/>
      <c r="M654" s="16"/>
      <c r="N654" s="16"/>
      <c r="O654" s="16" t="s">
        <v>120</v>
      </c>
      <c r="P654" s="16">
        <v>0</v>
      </c>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row>
    <row r="655" spans="1:42" ht="22.5" outlineLevel="1" x14ac:dyDescent="0.2">
      <c r="A655" s="37">
        <v>116</v>
      </c>
      <c r="B655" s="38" t="s">
        <v>3373</v>
      </c>
      <c r="C655" s="50" t="s">
        <v>632</v>
      </c>
      <c r="D655" s="39" t="s">
        <v>118</v>
      </c>
      <c r="E655" s="40">
        <v>3.456</v>
      </c>
      <c r="F655" s="41"/>
      <c r="G655" s="42">
        <f>ROUND(E655*F655,2)</f>
        <v>0</v>
      </c>
      <c r="H655" s="16"/>
      <c r="I655" s="16"/>
      <c r="J655" s="16"/>
      <c r="K655" s="16"/>
      <c r="L655" s="16"/>
      <c r="M655" s="16"/>
      <c r="N655" s="16"/>
      <c r="O655" s="16" t="s">
        <v>119</v>
      </c>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row>
    <row r="656" spans="1:42" outlineLevel="2" x14ac:dyDescent="0.2">
      <c r="A656" s="23"/>
      <c r="B656" s="24"/>
      <c r="C656" s="51" t="s">
        <v>633</v>
      </c>
      <c r="D656" s="26"/>
      <c r="E656" s="27">
        <v>3.456</v>
      </c>
      <c r="F656" s="25"/>
      <c r="G656" s="25"/>
      <c r="H656" s="16"/>
      <c r="I656" s="16"/>
      <c r="J656" s="16"/>
      <c r="K656" s="16"/>
      <c r="L656" s="16"/>
      <c r="M656" s="16"/>
      <c r="N656" s="16"/>
      <c r="O656" s="16" t="s">
        <v>120</v>
      </c>
      <c r="P656" s="16">
        <v>0</v>
      </c>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row>
    <row r="657" spans="1:42" ht="22.5" outlineLevel="1" x14ac:dyDescent="0.2">
      <c r="A657" s="37">
        <v>117</v>
      </c>
      <c r="B657" s="38" t="s">
        <v>3372</v>
      </c>
      <c r="C657" s="50" t="s">
        <v>634</v>
      </c>
      <c r="D657" s="39" t="s">
        <v>118</v>
      </c>
      <c r="E657" s="40">
        <v>3.27</v>
      </c>
      <c r="F657" s="41"/>
      <c r="G657" s="42">
        <f>ROUND(E657*F657,2)</f>
        <v>0</v>
      </c>
      <c r="H657" s="16"/>
      <c r="I657" s="16"/>
      <c r="J657" s="16"/>
      <c r="K657" s="16"/>
      <c r="L657" s="16"/>
      <c r="M657" s="16"/>
      <c r="N657" s="16"/>
      <c r="O657" s="16" t="s">
        <v>119</v>
      </c>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row>
    <row r="658" spans="1:42" outlineLevel="2" x14ac:dyDescent="0.2">
      <c r="A658" s="23"/>
      <c r="B658" s="24"/>
      <c r="C658" s="464" t="s">
        <v>635</v>
      </c>
      <c r="D658" s="26"/>
      <c r="E658" s="27">
        <v>3.27</v>
      </c>
      <c r="F658" s="25"/>
      <c r="G658" s="25"/>
      <c r="H658" s="16"/>
      <c r="I658" s="16"/>
      <c r="J658" s="16"/>
      <c r="K658" s="16"/>
      <c r="L658" s="16"/>
      <c r="M658" s="16"/>
      <c r="N658" s="16"/>
      <c r="O658" s="16" t="s">
        <v>120</v>
      </c>
      <c r="P658" s="16">
        <v>0</v>
      </c>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row>
    <row r="659" spans="1:42" outlineLevel="1" x14ac:dyDescent="0.2">
      <c r="A659" s="37">
        <v>118</v>
      </c>
      <c r="B659" s="38" t="s">
        <v>3371</v>
      </c>
      <c r="C659" s="57" t="s">
        <v>636</v>
      </c>
      <c r="D659" s="39" t="s">
        <v>118</v>
      </c>
      <c r="E659" s="40">
        <v>360</v>
      </c>
      <c r="F659" s="41"/>
      <c r="G659" s="42">
        <f>ROUND(E659*F659,2)</f>
        <v>0</v>
      </c>
      <c r="H659" s="16"/>
      <c r="I659" s="16"/>
      <c r="J659" s="16"/>
      <c r="K659" s="16"/>
      <c r="L659" s="16"/>
      <c r="M659" s="16"/>
      <c r="N659" s="16"/>
      <c r="O659" s="16" t="s">
        <v>119</v>
      </c>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row>
    <row r="660" spans="1:42" outlineLevel="2" x14ac:dyDescent="0.2">
      <c r="A660" s="23"/>
      <c r="B660" s="24"/>
      <c r="C660" s="51" t="s">
        <v>3370</v>
      </c>
      <c r="D660" s="26"/>
      <c r="E660" s="27">
        <v>360</v>
      </c>
      <c r="F660" s="25"/>
      <c r="G660" s="25"/>
      <c r="H660" s="16"/>
      <c r="I660" s="16"/>
      <c r="J660" s="16"/>
      <c r="K660" s="16"/>
      <c r="L660" s="16"/>
      <c r="M660" s="16"/>
      <c r="N660" s="16"/>
      <c r="O660" s="16" t="s">
        <v>120</v>
      </c>
      <c r="P660" s="16">
        <v>0</v>
      </c>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row>
    <row r="661" spans="1:42" outlineLevel="1" x14ac:dyDescent="0.2">
      <c r="A661" s="37">
        <v>119</v>
      </c>
      <c r="B661" s="38" t="s">
        <v>3369</v>
      </c>
      <c r="C661" s="50" t="s">
        <v>637</v>
      </c>
      <c r="D661" s="39" t="s">
        <v>118</v>
      </c>
      <c r="E661" s="40">
        <v>385.6</v>
      </c>
      <c r="F661" s="41"/>
      <c r="G661" s="42">
        <f>ROUND(E661*F661,2)</f>
        <v>0</v>
      </c>
      <c r="H661" s="16"/>
      <c r="I661" s="16"/>
      <c r="J661" s="16"/>
      <c r="K661" s="16"/>
      <c r="L661" s="16"/>
      <c r="M661" s="16"/>
      <c r="N661" s="16"/>
      <c r="O661" s="16" t="s">
        <v>119</v>
      </c>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row>
    <row r="662" spans="1:42" outlineLevel="2" x14ac:dyDescent="0.2">
      <c r="A662" s="23"/>
      <c r="B662" s="24"/>
      <c r="C662" s="51" t="s">
        <v>638</v>
      </c>
      <c r="D662" s="26"/>
      <c r="E662" s="27">
        <v>360</v>
      </c>
      <c r="F662" s="25"/>
      <c r="G662" s="25"/>
      <c r="H662" s="16"/>
      <c r="I662" s="16"/>
      <c r="J662" s="16"/>
      <c r="K662" s="16"/>
      <c r="L662" s="16"/>
      <c r="M662" s="16"/>
      <c r="N662" s="16"/>
      <c r="O662" s="16" t="s">
        <v>120</v>
      </c>
      <c r="P662" s="16">
        <v>0</v>
      </c>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row>
    <row r="663" spans="1:42" outlineLevel="3" x14ac:dyDescent="0.2">
      <c r="A663" s="23"/>
      <c r="B663" s="24"/>
      <c r="C663" s="51" t="s">
        <v>639</v>
      </c>
      <c r="D663" s="26"/>
      <c r="E663" s="27">
        <v>25.6</v>
      </c>
      <c r="F663" s="25"/>
      <c r="G663" s="25"/>
      <c r="H663" s="16"/>
      <c r="I663" s="16"/>
      <c r="J663" s="16"/>
      <c r="K663" s="16"/>
      <c r="L663" s="16"/>
      <c r="M663" s="16"/>
      <c r="N663" s="16"/>
      <c r="O663" s="16" t="s">
        <v>120</v>
      </c>
      <c r="P663" s="16">
        <v>0</v>
      </c>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row>
    <row r="664" spans="1:42" outlineLevel="1" x14ac:dyDescent="0.2">
      <c r="A664" s="37">
        <v>120</v>
      </c>
      <c r="B664" s="38" t="s">
        <v>3368</v>
      </c>
      <c r="C664" s="50" t="s">
        <v>3367</v>
      </c>
      <c r="D664" s="39" t="s">
        <v>237</v>
      </c>
      <c r="E664" s="40">
        <v>138.94999999999999</v>
      </c>
      <c r="F664" s="41"/>
      <c r="G664" s="42">
        <f>ROUND(E664*F664,2)</f>
        <v>0</v>
      </c>
      <c r="H664" s="16"/>
      <c r="I664" s="16"/>
      <c r="J664" s="16"/>
      <c r="K664" s="16"/>
      <c r="L664" s="16"/>
      <c r="M664" s="16"/>
      <c r="N664" s="16"/>
      <c r="O664" s="16" t="s">
        <v>119</v>
      </c>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row>
    <row r="665" spans="1:42" outlineLevel="2" x14ac:dyDescent="0.2">
      <c r="A665" s="23"/>
      <c r="B665" s="24"/>
      <c r="C665" s="51" t="s">
        <v>214</v>
      </c>
      <c r="D665" s="26"/>
      <c r="E665" s="27"/>
      <c r="F665" s="25"/>
      <c r="G665" s="25"/>
      <c r="H665" s="16"/>
      <c r="I665" s="16"/>
      <c r="J665" s="16"/>
      <c r="K665" s="16"/>
      <c r="L665" s="16"/>
      <c r="M665" s="16"/>
      <c r="N665" s="16"/>
      <c r="O665" s="16" t="s">
        <v>120</v>
      </c>
      <c r="P665" s="16">
        <v>0</v>
      </c>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row>
    <row r="666" spans="1:42" outlineLevel="3" x14ac:dyDescent="0.2">
      <c r="A666" s="23"/>
      <c r="B666" s="24"/>
      <c r="C666" s="464" t="s">
        <v>641</v>
      </c>
      <c r="D666" s="26"/>
      <c r="E666" s="27">
        <v>7.05</v>
      </c>
      <c r="F666" s="25"/>
      <c r="G666" s="25"/>
      <c r="H666" s="16"/>
      <c r="I666" s="16"/>
      <c r="J666" s="16"/>
      <c r="K666" s="16"/>
      <c r="L666" s="16"/>
      <c r="M666" s="16"/>
      <c r="N666" s="16"/>
      <c r="O666" s="16" t="s">
        <v>120</v>
      </c>
      <c r="P666" s="16">
        <v>0</v>
      </c>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row>
    <row r="667" spans="1:42" outlineLevel="3" x14ac:dyDescent="0.2">
      <c r="A667" s="23"/>
      <c r="B667" s="24"/>
      <c r="C667" s="464" t="s">
        <v>642</v>
      </c>
      <c r="D667" s="26"/>
      <c r="E667" s="27">
        <v>21.3</v>
      </c>
      <c r="F667" s="25"/>
      <c r="G667" s="25"/>
      <c r="H667" s="16"/>
      <c r="I667" s="16"/>
      <c r="J667" s="16"/>
      <c r="K667" s="16"/>
      <c r="L667" s="16"/>
      <c r="M667" s="16"/>
      <c r="N667" s="16"/>
      <c r="O667" s="16" t="s">
        <v>120</v>
      </c>
      <c r="P667" s="16">
        <v>0</v>
      </c>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row>
    <row r="668" spans="1:42" outlineLevel="3" x14ac:dyDescent="0.2">
      <c r="A668" s="23"/>
      <c r="B668" s="24"/>
      <c r="C668" s="51" t="s">
        <v>643</v>
      </c>
      <c r="D668" s="26"/>
      <c r="E668" s="27">
        <v>7.1</v>
      </c>
      <c r="F668" s="25"/>
      <c r="G668" s="25"/>
      <c r="H668" s="16"/>
      <c r="I668" s="16"/>
      <c r="J668" s="16"/>
      <c r="K668" s="16"/>
      <c r="L668" s="16"/>
      <c r="M668" s="16"/>
      <c r="N668" s="16"/>
      <c r="O668" s="16" t="s">
        <v>120</v>
      </c>
      <c r="P668" s="16">
        <v>0</v>
      </c>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row>
    <row r="669" spans="1:42" outlineLevel="3" x14ac:dyDescent="0.2">
      <c r="A669" s="23"/>
      <c r="B669" s="24"/>
      <c r="C669" s="51" t="s">
        <v>125</v>
      </c>
      <c r="D669" s="26"/>
      <c r="E669" s="27"/>
      <c r="F669" s="25"/>
      <c r="G669" s="25"/>
      <c r="H669" s="16"/>
      <c r="I669" s="16"/>
      <c r="J669" s="16"/>
      <c r="K669" s="16"/>
      <c r="L669" s="16"/>
      <c r="M669" s="16"/>
      <c r="N669" s="16"/>
      <c r="O669" s="16" t="s">
        <v>120</v>
      </c>
      <c r="P669" s="16">
        <v>0</v>
      </c>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row>
    <row r="670" spans="1:42" outlineLevel="3" x14ac:dyDescent="0.2">
      <c r="A670" s="23"/>
      <c r="B670" s="24"/>
      <c r="C670" s="51" t="s">
        <v>219</v>
      </c>
      <c r="D670" s="26"/>
      <c r="E670" s="27"/>
      <c r="F670" s="25"/>
      <c r="G670" s="25"/>
      <c r="H670" s="16"/>
      <c r="I670" s="16"/>
      <c r="J670" s="16"/>
      <c r="K670" s="16"/>
      <c r="L670" s="16"/>
      <c r="M670" s="16"/>
      <c r="N670" s="16"/>
      <c r="O670" s="16" t="s">
        <v>120</v>
      </c>
      <c r="P670" s="16">
        <v>0</v>
      </c>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row>
    <row r="671" spans="1:42" outlineLevel="3" x14ac:dyDescent="0.2">
      <c r="A671" s="23"/>
      <c r="B671" s="24"/>
      <c r="C671" s="51" t="s">
        <v>644</v>
      </c>
      <c r="D671" s="26"/>
      <c r="E671" s="27">
        <v>6.1</v>
      </c>
      <c r="F671" s="25"/>
      <c r="G671" s="25"/>
      <c r="H671" s="16"/>
      <c r="I671" s="16"/>
      <c r="J671" s="16"/>
      <c r="K671" s="16"/>
      <c r="L671" s="16"/>
      <c r="M671" s="16"/>
      <c r="N671" s="16"/>
      <c r="O671" s="16" t="s">
        <v>120</v>
      </c>
      <c r="P671" s="16">
        <v>0</v>
      </c>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row>
    <row r="672" spans="1:42" outlineLevel="3" x14ac:dyDescent="0.2">
      <c r="A672" s="23"/>
      <c r="B672" s="24"/>
      <c r="C672" s="464" t="s">
        <v>645</v>
      </c>
      <c r="D672" s="26"/>
      <c r="E672" s="27">
        <v>6.1</v>
      </c>
      <c r="F672" s="25"/>
      <c r="G672" s="25"/>
      <c r="H672" s="16"/>
      <c r="I672" s="16"/>
      <c r="J672" s="16"/>
      <c r="K672" s="16"/>
      <c r="L672" s="16"/>
      <c r="M672" s="16"/>
      <c r="N672" s="16"/>
      <c r="O672" s="16" t="s">
        <v>120</v>
      </c>
      <c r="P672" s="16">
        <v>0</v>
      </c>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row>
    <row r="673" spans="1:42" outlineLevel="3" x14ac:dyDescent="0.2">
      <c r="A673" s="23"/>
      <c r="B673" s="24"/>
      <c r="C673" s="51" t="s">
        <v>646</v>
      </c>
      <c r="D673" s="26"/>
      <c r="E673" s="27">
        <v>6.1</v>
      </c>
      <c r="F673" s="25"/>
      <c r="G673" s="25"/>
      <c r="H673" s="16"/>
      <c r="I673" s="16"/>
      <c r="J673" s="16"/>
      <c r="K673" s="16"/>
      <c r="L673" s="16"/>
      <c r="M673" s="16"/>
      <c r="N673" s="16"/>
      <c r="O673" s="16" t="s">
        <v>120</v>
      </c>
      <c r="P673" s="16">
        <v>0</v>
      </c>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row>
    <row r="674" spans="1:42" outlineLevel="3" x14ac:dyDescent="0.2">
      <c r="A674" s="23"/>
      <c r="B674" s="24"/>
      <c r="C674" s="464" t="s">
        <v>647</v>
      </c>
      <c r="D674" s="26"/>
      <c r="E674" s="27">
        <v>7.1</v>
      </c>
      <c r="F674" s="25"/>
      <c r="G674" s="25"/>
      <c r="H674" s="16"/>
      <c r="I674" s="16"/>
      <c r="J674" s="16"/>
      <c r="K674" s="16"/>
      <c r="L674" s="16"/>
      <c r="M674" s="16"/>
      <c r="N674" s="16"/>
      <c r="O674" s="16" t="s">
        <v>120</v>
      </c>
      <c r="P674" s="16">
        <v>0</v>
      </c>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row>
    <row r="675" spans="1:42" outlineLevel="3" x14ac:dyDescent="0.2">
      <c r="A675" s="23"/>
      <c r="B675" s="24"/>
      <c r="C675" s="51" t="s">
        <v>648</v>
      </c>
      <c r="D675" s="26"/>
      <c r="E675" s="27">
        <v>4</v>
      </c>
      <c r="F675" s="25"/>
      <c r="G675" s="25"/>
      <c r="H675" s="16"/>
      <c r="I675" s="16"/>
      <c r="J675" s="16"/>
      <c r="K675" s="16"/>
      <c r="L675" s="16"/>
      <c r="M675" s="16"/>
      <c r="N675" s="16"/>
      <c r="O675" s="16" t="s">
        <v>120</v>
      </c>
      <c r="P675" s="16">
        <v>0</v>
      </c>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row>
    <row r="676" spans="1:42" outlineLevel="3" x14ac:dyDescent="0.2">
      <c r="A676" s="23"/>
      <c r="B676" s="24"/>
      <c r="C676" s="51" t="s">
        <v>649</v>
      </c>
      <c r="D676" s="26"/>
      <c r="E676" s="27">
        <v>4</v>
      </c>
      <c r="F676" s="25"/>
      <c r="G676" s="25"/>
      <c r="H676" s="16"/>
      <c r="I676" s="16"/>
      <c r="J676" s="16"/>
      <c r="K676" s="16"/>
      <c r="L676" s="16"/>
      <c r="M676" s="16"/>
      <c r="N676" s="16"/>
      <c r="O676" s="16" t="s">
        <v>120</v>
      </c>
      <c r="P676" s="16">
        <v>0</v>
      </c>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row>
    <row r="677" spans="1:42" outlineLevel="3" x14ac:dyDescent="0.2">
      <c r="A677" s="23"/>
      <c r="B677" s="24"/>
      <c r="C677" s="51" t="s">
        <v>650</v>
      </c>
      <c r="D677" s="26"/>
      <c r="E677" s="27">
        <v>3.8</v>
      </c>
      <c r="F677" s="25"/>
      <c r="G677" s="25"/>
      <c r="H677" s="16"/>
      <c r="I677" s="16"/>
      <c r="J677" s="16"/>
      <c r="K677" s="16"/>
      <c r="L677" s="16"/>
      <c r="M677" s="16"/>
      <c r="N677" s="16"/>
      <c r="O677" s="16" t="s">
        <v>120</v>
      </c>
      <c r="P677" s="16">
        <v>0</v>
      </c>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row>
    <row r="678" spans="1:42" outlineLevel="3" x14ac:dyDescent="0.2">
      <c r="A678" s="23"/>
      <c r="B678" s="24"/>
      <c r="C678" s="51" t="s">
        <v>651</v>
      </c>
      <c r="D678" s="26"/>
      <c r="E678" s="27">
        <v>4</v>
      </c>
      <c r="F678" s="25"/>
      <c r="G678" s="25"/>
      <c r="H678" s="16"/>
      <c r="I678" s="16"/>
      <c r="J678" s="16"/>
      <c r="K678" s="16"/>
      <c r="L678" s="16"/>
      <c r="M678" s="16"/>
      <c r="N678" s="16"/>
      <c r="O678" s="16" t="s">
        <v>120</v>
      </c>
      <c r="P678" s="16">
        <v>0</v>
      </c>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row>
    <row r="679" spans="1:42" outlineLevel="3" x14ac:dyDescent="0.2">
      <c r="A679" s="23"/>
      <c r="B679" s="24"/>
      <c r="C679" s="51" t="s">
        <v>652</v>
      </c>
      <c r="D679" s="26"/>
      <c r="E679" s="27">
        <v>7.1</v>
      </c>
      <c r="F679" s="25"/>
      <c r="G679" s="25"/>
      <c r="H679" s="16"/>
      <c r="I679" s="16"/>
      <c r="J679" s="16"/>
      <c r="K679" s="16"/>
      <c r="L679" s="16"/>
      <c r="M679" s="16"/>
      <c r="N679" s="16"/>
      <c r="O679" s="16" t="s">
        <v>120</v>
      </c>
      <c r="P679" s="16">
        <v>0</v>
      </c>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row>
    <row r="680" spans="1:42" outlineLevel="3" x14ac:dyDescent="0.2">
      <c r="A680" s="23"/>
      <c r="B680" s="24"/>
      <c r="C680" s="51" t="s">
        <v>125</v>
      </c>
      <c r="D680" s="26"/>
      <c r="E680" s="27"/>
      <c r="F680" s="25"/>
      <c r="G680" s="25"/>
      <c r="H680" s="16"/>
      <c r="I680" s="16"/>
      <c r="J680" s="16"/>
      <c r="K680" s="16"/>
      <c r="L680" s="16"/>
      <c r="M680" s="16"/>
      <c r="N680" s="16"/>
      <c r="O680" s="16" t="s">
        <v>120</v>
      </c>
      <c r="P680" s="16">
        <v>0</v>
      </c>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row>
    <row r="681" spans="1:42" outlineLevel="3" x14ac:dyDescent="0.2">
      <c r="A681" s="23"/>
      <c r="B681" s="24"/>
      <c r="C681" s="51" t="s">
        <v>209</v>
      </c>
      <c r="D681" s="26"/>
      <c r="E681" s="27"/>
      <c r="F681" s="25"/>
      <c r="G681" s="25"/>
      <c r="H681" s="16"/>
      <c r="I681" s="16"/>
      <c r="J681" s="16"/>
      <c r="K681" s="16"/>
      <c r="L681" s="16"/>
      <c r="M681" s="16"/>
      <c r="N681" s="16"/>
      <c r="O681" s="16" t="s">
        <v>120</v>
      </c>
      <c r="P681" s="16">
        <v>0</v>
      </c>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row>
    <row r="682" spans="1:42" outlineLevel="3" x14ac:dyDescent="0.2">
      <c r="A682" s="23"/>
      <c r="B682" s="24"/>
      <c r="C682" s="51" t="s">
        <v>3366</v>
      </c>
      <c r="D682" s="26"/>
      <c r="E682" s="27">
        <v>5</v>
      </c>
      <c r="F682" s="25"/>
      <c r="G682" s="25"/>
      <c r="H682" s="16"/>
      <c r="I682" s="16"/>
      <c r="J682" s="16"/>
      <c r="K682" s="16"/>
      <c r="L682" s="16"/>
      <c r="M682" s="16"/>
      <c r="N682" s="16"/>
      <c r="O682" s="16" t="s">
        <v>120</v>
      </c>
      <c r="P682" s="16">
        <v>0</v>
      </c>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row>
    <row r="683" spans="1:42" outlineLevel="3" x14ac:dyDescent="0.2">
      <c r="A683" s="23"/>
      <c r="B683" s="24"/>
      <c r="C683" s="51" t="s">
        <v>125</v>
      </c>
      <c r="D683" s="26"/>
      <c r="E683" s="27"/>
      <c r="F683" s="25"/>
      <c r="G683" s="25"/>
      <c r="H683" s="16"/>
      <c r="I683" s="16"/>
      <c r="J683" s="16"/>
      <c r="K683" s="16"/>
      <c r="L683" s="16"/>
      <c r="M683" s="16"/>
      <c r="N683" s="16"/>
      <c r="O683" s="16" t="s">
        <v>120</v>
      </c>
      <c r="P683" s="16">
        <v>0</v>
      </c>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row>
    <row r="684" spans="1:42" outlineLevel="3" x14ac:dyDescent="0.2">
      <c r="A684" s="23"/>
      <c r="B684" s="24"/>
      <c r="C684" s="51" t="s">
        <v>3365</v>
      </c>
      <c r="D684" s="26"/>
      <c r="E684" s="27">
        <v>30</v>
      </c>
      <c r="F684" s="25"/>
      <c r="G684" s="25"/>
      <c r="H684" s="16"/>
      <c r="I684" s="16"/>
      <c r="J684" s="16"/>
      <c r="K684" s="16"/>
      <c r="L684" s="16"/>
      <c r="M684" s="16"/>
      <c r="N684" s="16"/>
      <c r="O684" s="16" t="s">
        <v>120</v>
      </c>
      <c r="P684" s="16">
        <v>0</v>
      </c>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row>
    <row r="685" spans="1:42" outlineLevel="3" x14ac:dyDescent="0.2">
      <c r="A685" s="23"/>
      <c r="B685" s="24"/>
      <c r="C685" s="51" t="s">
        <v>3364</v>
      </c>
      <c r="D685" s="26"/>
      <c r="E685" s="27">
        <v>20.2</v>
      </c>
      <c r="F685" s="25"/>
      <c r="G685" s="25"/>
      <c r="H685" s="16"/>
      <c r="I685" s="16"/>
      <c r="J685" s="16"/>
      <c r="K685" s="16"/>
      <c r="L685" s="16"/>
      <c r="M685" s="16"/>
      <c r="N685" s="16"/>
      <c r="O685" s="16" t="s">
        <v>120</v>
      </c>
      <c r="P685" s="16">
        <v>0</v>
      </c>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row>
    <row r="686" spans="1:42" outlineLevel="1" x14ac:dyDescent="0.2">
      <c r="A686" s="37">
        <v>121</v>
      </c>
      <c r="B686" s="38" t="s">
        <v>3363</v>
      </c>
      <c r="C686" s="57" t="s">
        <v>640</v>
      </c>
      <c r="D686" s="39" t="s">
        <v>237</v>
      </c>
      <c r="E686" s="40">
        <v>83.75</v>
      </c>
      <c r="F686" s="41"/>
      <c r="G686" s="42">
        <f>ROUND(E686*F686,2)</f>
        <v>0</v>
      </c>
      <c r="H686" s="16"/>
      <c r="I686" s="16"/>
      <c r="J686" s="16"/>
      <c r="K686" s="16"/>
      <c r="L686" s="16"/>
      <c r="M686" s="16"/>
      <c r="N686" s="16"/>
      <c r="O686" s="16" t="s">
        <v>119</v>
      </c>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row>
    <row r="687" spans="1:42" outlineLevel="2" x14ac:dyDescent="0.2">
      <c r="A687" s="23"/>
      <c r="B687" s="24"/>
      <c r="C687" s="51" t="s">
        <v>214</v>
      </c>
      <c r="D687" s="26"/>
      <c r="E687" s="27"/>
      <c r="F687" s="25"/>
      <c r="G687" s="25"/>
      <c r="H687" s="16"/>
      <c r="I687" s="16"/>
      <c r="J687" s="16"/>
      <c r="K687" s="16"/>
      <c r="L687" s="16"/>
      <c r="M687" s="16"/>
      <c r="N687" s="16"/>
      <c r="O687" s="16" t="s">
        <v>120</v>
      </c>
      <c r="P687" s="16">
        <v>0</v>
      </c>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row>
    <row r="688" spans="1:42" outlineLevel="3" x14ac:dyDescent="0.2">
      <c r="A688" s="23"/>
      <c r="B688" s="24"/>
      <c r="C688" s="464" t="s">
        <v>641</v>
      </c>
      <c r="D688" s="26"/>
      <c r="E688" s="27">
        <v>7.05</v>
      </c>
      <c r="F688" s="25"/>
      <c r="G688" s="25"/>
      <c r="H688" s="16"/>
      <c r="I688" s="16"/>
      <c r="J688" s="16"/>
      <c r="K688" s="16"/>
      <c r="L688" s="16"/>
      <c r="M688" s="16"/>
      <c r="N688" s="16"/>
      <c r="O688" s="16" t="s">
        <v>120</v>
      </c>
      <c r="P688" s="16">
        <v>0</v>
      </c>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row>
    <row r="689" spans="1:42" outlineLevel="3" x14ac:dyDescent="0.2">
      <c r="A689" s="23"/>
      <c r="B689" s="24"/>
      <c r="C689" s="464" t="s">
        <v>642</v>
      </c>
      <c r="D689" s="26"/>
      <c r="E689" s="27">
        <v>21.3</v>
      </c>
      <c r="F689" s="25"/>
      <c r="G689" s="25"/>
      <c r="H689" s="16"/>
      <c r="I689" s="16"/>
      <c r="J689" s="16"/>
      <c r="K689" s="16"/>
      <c r="L689" s="16"/>
      <c r="M689" s="16"/>
      <c r="N689" s="16"/>
      <c r="O689" s="16" t="s">
        <v>120</v>
      </c>
      <c r="P689" s="16">
        <v>0</v>
      </c>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row>
    <row r="690" spans="1:42" outlineLevel="3" x14ac:dyDescent="0.2">
      <c r="A690" s="23"/>
      <c r="B690" s="24"/>
      <c r="C690" s="51" t="s">
        <v>643</v>
      </c>
      <c r="D690" s="26"/>
      <c r="E690" s="27">
        <v>7.1</v>
      </c>
      <c r="F690" s="25"/>
      <c r="G690" s="25"/>
      <c r="H690" s="16"/>
      <c r="I690" s="16"/>
      <c r="J690" s="16"/>
      <c r="K690" s="16"/>
      <c r="L690" s="16"/>
      <c r="M690" s="16"/>
      <c r="N690" s="16"/>
      <c r="O690" s="16" t="s">
        <v>120</v>
      </c>
      <c r="P690" s="16">
        <v>0</v>
      </c>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row>
    <row r="691" spans="1:42" outlineLevel="3" x14ac:dyDescent="0.2">
      <c r="A691" s="23"/>
      <c r="B691" s="24"/>
      <c r="C691" s="51" t="s">
        <v>125</v>
      </c>
      <c r="D691" s="26"/>
      <c r="E691" s="27"/>
      <c r="F691" s="25"/>
      <c r="G691" s="25"/>
      <c r="H691" s="16"/>
      <c r="I691" s="16"/>
      <c r="J691" s="16"/>
      <c r="K691" s="16"/>
      <c r="L691" s="16"/>
      <c r="M691" s="16"/>
      <c r="N691" s="16"/>
      <c r="O691" s="16" t="s">
        <v>120</v>
      </c>
      <c r="P691" s="16">
        <v>0</v>
      </c>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row>
    <row r="692" spans="1:42" outlineLevel="3" x14ac:dyDescent="0.2">
      <c r="A692" s="23"/>
      <c r="B692" s="24"/>
      <c r="C692" s="51" t="s">
        <v>219</v>
      </c>
      <c r="D692" s="26"/>
      <c r="E692" s="27"/>
      <c r="F692" s="25"/>
      <c r="G692" s="25"/>
      <c r="H692" s="16"/>
      <c r="I692" s="16"/>
      <c r="J692" s="16"/>
      <c r="K692" s="16"/>
      <c r="L692" s="16"/>
      <c r="M692" s="16"/>
      <c r="N692" s="16"/>
      <c r="O692" s="16" t="s">
        <v>120</v>
      </c>
      <c r="P692" s="16">
        <v>0</v>
      </c>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row>
    <row r="693" spans="1:42" outlineLevel="3" x14ac:dyDescent="0.2">
      <c r="A693" s="23"/>
      <c r="B693" s="24"/>
      <c r="C693" s="51" t="s">
        <v>644</v>
      </c>
      <c r="D693" s="26"/>
      <c r="E693" s="27">
        <v>6.1</v>
      </c>
      <c r="F693" s="25"/>
      <c r="G693" s="25"/>
      <c r="H693" s="16"/>
      <c r="I693" s="16"/>
      <c r="J693" s="16"/>
      <c r="K693" s="16"/>
      <c r="L693" s="16"/>
      <c r="M693" s="16"/>
      <c r="N693" s="16"/>
      <c r="O693" s="16" t="s">
        <v>120</v>
      </c>
      <c r="P693" s="16">
        <v>0</v>
      </c>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row>
    <row r="694" spans="1:42" outlineLevel="3" x14ac:dyDescent="0.2">
      <c r="A694" s="23"/>
      <c r="B694" s="24"/>
      <c r="C694" s="464" t="s">
        <v>645</v>
      </c>
      <c r="D694" s="26"/>
      <c r="E694" s="27">
        <v>6.1</v>
      </c>
      <c r="F694" s="25"/>
      <c r="G694" s="25"/>
      <c r="H694" s="16"/>
      <c r="I694" s="16"/>
      <c r="J694" s="16"/>
      <c r="K694" s="16"/>
      <c r="L694" s="16"/>
      <c r="M694" s="16"/>
      <c r="N694" s="16"/>
      <c r="O694" s="16" t="s">
        <v>120</v>
      </c>
      <c r="P694" s="16">
        <v>0</v>
      </c>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row>
    <row r="695" spans="1:42" outlineLevel="3" x14ac:dyDescent="0.2">
      <c r="A695" s="23"/>
      <c r="B695" s="24"/>
      <c r="C695" s="51" t="s">
        <v>646</v>
      </c>
      <c r="D695" s="26"/>
      <c r="E695" s="27">
        <v>6.1</v>
      </c>
      <c r="F695" s="25"/>
      <c r="G695" s="25"/>
      <c r="H695" s="16"/>
      <c r="I695" s="16"/>
      <c r="J695" s="16"/>
      <c r="K695" s="16"/>
      <c r="L695" s="16"/>
      <c r="M695" s="16"/>
      <c r="N695" s="16"/>
      <c r="O695" s="16" t="s">
        <v>120</v>
      </c>
      <c r="P695" s="16">
        <v>0</v>
      </c>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row>
    <row r="696" spans="1:42" outlineLevel="3" x14ac:dyDescent="0.2">
      <c r="A696" s="23"/>
      <c r="B696" s="24"/>
      <c r="C696" s="464" t="s">
        <v>647</v>
      </c>
      <c r="D696" s="26"/>
      <c r="E696" s="27">
        <v>7.1</v>
      </c>
      <c r="F696" s="25"/>
      <c r="G696" s="25"/>
      <c r="H696" s="16"/>
      <c r="I696" s="16"/>
      <c r="J696" s="16"/>
      <c r="K696" s="16"/>
      <c r="L696" s="16"/>
      <c r="M696" s="16"/>
      <c r="N696" s="16"/>
      <c r="O696" s="16" t="s">
        <v>120</v>
      </c>
      <c r="P696" s="16">
        <v>0</v>
      </c>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row>
    <row r="697" spans="1:42" outlineLevel="3" x14ac:dyDescent="0.2">
      <c r="A697" s="23"/>
      <c r="B697" s="24"/>
      <c r="C697" s="51" t="s">
        <v>648</v>
      </c>
      <c r="D697" s="26"/>
      <c r="E697" s="27">
        <v>4</v>
      </c>
      <c r="F697" s="25"/>
      <c r="G697" s="25"/>
      <c r="H697" s="16"/>
      <c r="I697" s="16"/>
      <c r="J697" s="16"/>
      <c r="K697" s="16"/>
      <c r="L697" s="16"/>
      <c r="M697" s="16"/>
      <c r="N697" s="16"/>
      <c r="O697" s="16" t="s">
        <v>120</v>
      </c>
      <c r="P697" s="16">
        <v>0</v>
      </c>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row>
    <row r="698" spans="1:42" outlineLevel="3" x14ac:dyDescent="0.2">
      <c r="A698" s="23"/>
      <c r="B698" s="24"/>
      <c r="C698" s="51" t="s">
        <v>649</v>
      </c>
      <c r="D698" s="26"/>
      <c r="E698" s="27">
        <v>4</v>
      </c>
      <c r="F698" s="25"/>
      <c r="G698" s="25"/>
      <c r="H698" s="16"/>
      <c r="I698" s="16"/>
      <c r="J698" s="16"/>
      <c r="K698" s="16"/>
      <c r="L698" s="16"/>
      <c r="M698" s="16"/>
      <c r="N698" s="16"/>
      <c r="O698" s="16" t="s">
        <v>120</v>
      </c>
      <c r="P698" s="16">
        <v>0</v>
      </c>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row>
    <row r="699" spans="1:42" outlineLevel="3" x14ac:dyDescent="0.2">
      <c r="A699" s="23"/>
      <c r="B699" s="24"/>
      <c r="C699" s="51" t="s">
        <v>650</v>
      </c>
      <c r="D699" s="26"/>
      <c r="E699" s="27">
        <v>3.8</v>
      </c>
      <c r="F699" s="25"/>
      <c r="G699" s="25"/>
      <c r="H699" s="16"/>
      <c r="I699" s="16"/>
      <c r="J699" s="16"/>
      <c r="K699" s="16"/>
      <c r="L699" s="16"/>
      <c r="M699" s="16"/>
      <c r="N699" s="16"/>
      <c r="O699" s="16" t="s">
        <v>120</v>
      </c>
      <c r="P699" s="16">
        <v>0</v>
      </c>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row>
    <row r="700" spans="1:42" outlineLevel="3" x14ac:dyDescent="0.2">
      <c r="A700" s="23"/>
      <c r="B700" s="24"/>
      <c r="C700" s="51" t="s">
        <v>651</v>
      </c>
      <c r="D700" s="26"/>
      <c r="E700" s="27">
        <v>4</v>
      </c>
      <c r="F700" s="25"/>
      <c r="G700" s="25"/>
      <c r="H700" s="16"/>
      <c r="I700" s="16"/>
      <c r="J700" s="16"/>
      <c r="K700" s="16"/>
      <c r="L700" s="16"/>
      <c r="M700" s="16"/>
      <c r="N700" s="16"/>
      <c r="O700" s="16" t="s">
        <v>120</v>
      </c>
      <c r="P700" s="16">
        <v>0</v>
      </c>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row>
    <row r="701" spans="1:42" outlineLevel="3" x14ac:dyDescent="0.2">
      <c r="A701" s="23"/>
      <c r="B701" s="24"/>
      <c r="C701" s="51" t="s">
        <v>652</v>
      </c>
      <c r="D701" s="26"/>
      <c r="E701" s="27">
        <v>7.1</v>
      </c>
      <c r="F701" s="25"/>
      <c r="G701" s="25"/>
      <c r="H701" s="16"/>
      <c r="I701" s="16"/>
      <c r="J701" s="16"/>
      <c r="K701" s="16"/>
      <c r="L701" s="16"/>
      <c r="M701" s="16"/>
      <c r="N701" s="16"/>
      <c r="O701" s="16" t="s">
        <v>120</v>
      </c>
      <c r="P701" s="16">
        <v>0</v>
      </c>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row>
    <row r="702" spans="1:42" x14ac:dyDescent="0.2">
      <c r="A702" s="30" t="s">
        <v>116</v>
      </c>
      <c r="B702" s="31" t="s">
        <v>35</v>
      </c>
      <c r="C702" s="49" t="s">
        <v>36</v>
      </c>
      <c r="D702" s="32"/>
      <c r="E702" s="33"/>
      <c r="F702" s="34"/>
      <c r="G702" s="35">
        <f>SUMIF(O703:O751,"&lt;&gt;NOR",G703:G751)</f>
        <v>0</v>
      </c>
      <c r="O702" t="s">
        <v>117</v>
      </c>
    </row>
    <row r="703" spans="1:42" outlineLevel="1" x14ac:dyDescent="0.2">
      <c r="A703" s="37">
        <v>122</v>
      </c>
      <c r="B703" s="38" t="s">
        <v>3362</v>
      </c>
      <c r="C703" s="50" t="s">
        <v>653</v>
      </c>
      <c r="D703" s="39" t="s">
        <v>122</v>
      </c>
      <c r="E703" s="40">
        <v>0.44624999999999998</v>
      </c>
      <c r="F703" s="41"/>
      <c r="G703" s="42">
        <f>ROUND(E703*F703,2)</f>
        <v>0</v>
      </c>
      <c r="H703" s="16"/>
      <c r="I703" s="16"/>
      <c r="J703" s="16"/>
      <c r="K703" s="16"/>
      <c r="L703" s="16"/>
      <c r="M703" s="16"/>
      <c r="N703" s="16"/>
      <c r="O703" s="16" t="s">
        <v>119</v>
      </c>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row>
    <row r="704" spans="1:42" outlineLevel="2" x14ac:dyDescent="0.2">
      <c r="A704" s="23"/>
      <c r="B704" s="24"/>
      <c r="C704" s="51" t="s">
        <v>654</v>
      </c>
      <c r="D704" s="26"/>
      <c r="E704" s="27">
        <v>0.44624999999999998</v>
      </c>
      <c r="F704" s="25"/>
      <c r="G704" s="25"/>
      <c r="H704" s="16"/>
      <c r="I704" s="16"/>
      <c r="J704" s="16"/>
      <c r="K704" s="16"/>
      <c r="L704" s="16"/>
      <c r="M704" s="16"/>
      <c r="N704" s="16"/>
      <c r="O704" s="16" t="s">
        <v>120</v>
      </c>
      <c r="P704" s="16">
        <v>0</v>
      </c>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row>
    <row r="705" spans="1:42" outlineLevel="1" x14ac:dyDescent="0.2">
      <c r="A705" s="43">
        <v>123</v>
      </c>
      <c r="B705" s="44" t="s">
        <v>3361</v>
      </c>
      <c r="C705" s="52" t="s">
        <v>655</v>
      </c>
      <c r="D705" s="45" t="s">
        <v>122</v>
      </c>
      <c r="E705" s="46">
        <v>0.44624999999999998</v>
      </c>
      <c r="F705" s="47"/>
      <c r="G705" s="48">
        <f>ROUND(E705*F705,2)</f>
        <v>0</v>
      </c>
      <c r="H705" s="16"/>
      <c r="I705" s="16"/>
      <c r="J705" s="16"/>
      <c r="K705" s="16"/>
      <c r="L705" s="16"/>
      <c r="M705" s="16"/>
      <c r="N705" s="16"/>
      <c r="O705" s="16" t="s">
        <v>119</v>
      </c>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row>
    <row r="706" spans="1:42" outlineLevel="1" x14ac:dyDescent="0.2">
      <c r="A706" s="37">
        <v>124</v>
      </c>
      <c r="B706" s="38" t="s">
        <v>3360</v>
      </c>
      <c r="C706" s="50" t="s">
        <v>656</v>
      </c>
      <c r="D706" s="39" t="s">
        <v>118</v>
      </c>
      <c r="E706" s="40">
        <v>344.4</v>
      </c>
      <c r="F706" s="41"/>
      <c r="G706" s="42">
        <f>ROUND(E706*F706,2)</f>
        <v>0</v>
      </c>
      <c r="H706" s="16"/>
      <c r="I706" s="16"/>
      <c r="J706" s="16"/>
      <c r="K706" s="16"/>
      <c r="L706" s="16"/>
      <c r="M706" s="16"/>
      <c r="N706" s="16"/>
      <c r="O706" s="16" t="s">
        <v>119</v>
      </c>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row>
    <row r="707" spans="1:42" outlineLevel="2" x14ac:dyDescent="0.2">
      <c r="A707" s="23"/>
      <c r="B707" s="24"/>
      <c r="C707" s="51" t="s">
        <v>214</v>
      </c>
      <c r="D707" s="26"/>
      <c r="E707" s="27"/>
      <c r="F707" s="25"/>
      <c r="G707" s="25"/>
      <c r="H707" s="16"/>
      <c r="I707" s="16"/>
      <c r="J707" s="16"/>
      <c r="K707" s="16"/>
      <c r="L707" s="16"/>
      <c r="M707" s="16"/>
      <c r="N707" s="16"/>
      <c r="O707" s="16" t="s">
        <v>120</v>
      </c>
      <c r="P707" s="16">
        <v>0</v>
      </c>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row>
    <row r="708" spans="1:42" outlineLevel="3" x14ac:dyDescent="0.2">
      <c r="A708" s="23"/>
      <c r="B708" s="24"/>
      <c r="C708" s="51" t="s">
        <v>522</v>
      </c>
      <c r="D708" s="26"/>
      <c r="E708" s="27">
        <v>5.8</v>
      </c>
      <c r="F708" s="25"/>
      <c r="G708" s="25"/>
      <c r="H708" s="16"/>
      <c r="I708" s="16"/>
      <c r="J708" s="16"/>
      <c r="K708" s="16"/>
      <c r="L708" s="16"/>
      <c r="M708" s="16"/>
      <c r="N708" s="16"/>
      <c r="O708" s="16" t="s">
        <v>120</v>
      </c>
      <c r="P708" s="16">
        <v>0</v>
      </c>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row>
    <row r="709" spans="1:42" outlineLevel="3" x14ac:dyDescent="0.2">
      <c r="A709" s="23"/>
      <c r="B709" s="24"/>
      <c r="C709" s="51" t="s">
        <v>523</v>
      </c>
      <c r="D709" s="26"/>
      <c r="E709" s="27">
        <v>13.4</v>
      </c>
      <c r="F709" s="25"/>
      <c r="G709" s="25"/>
      <c r="H709" s="16"/>
      <c r="I709" s="16"/>
      <c r="J709" s="16"/>
      <c r="K709" s="16"/>
      <c r="L709" s="16"/>
      <c r="M709" s="16"/>
      <c r="N709" s="16"/>
      <c r="O709" s="16" t="s">
        <v>120</v>
      </c>
      <c r="P709" s="16">
        <v>0</v>
      </c>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row>
    <row r="710" spans="1:42" outlineLevel="3" x14ac:dyDescent="0.2">
      <c r="A710" s="23"/>
      <c r="B710" s="24"/>
      <c r="C710" s="51" t="s">
        <v>657</v>
      </c>
      <c r="D710" s="26"/>
      <c r="E710" s="27">
        <v>4.3499999999999996</v>
      </c>
      <c r="F710" s="25"/>
      <c r="G710" s="25"/>
      <c r="H710" s="16"/>
      <c r="I710" s="16"/>
      <c r="J710" s="16"/>
      <c r="K710" s="16"/>
      <c r="L710" s="16"/>
      <c r="M710" s="16"/>
      <c r="N710" s="16"/>
      <c r="O710" s="16" t="s">
        <v>120</v>
      </c>
      <c r="P710" s="16">
        <v>0</v>
      </c>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row>
    <row r="711" spans="1:42" outlineLevel="3" x14ac:dyDescent="0.2">
      <c r="A711" s="23"/>
      <c r="B711" s="24"/>
      <c r="C711" s="51" t="s">
        <v>524</v>
      </c>
      <c r="D711" s="26"/>
      <c r="E711" s="27">
        <v>4.4000000000000004</v>
      </c>
      <c r="F711" s="25"/>
      <c r="G711" s="25"/>
      <c r="H711" s="16"/>
      <c r="I711" s="16"/>
      <c r="J711" s="16"/>
      <c r="K711" s="16"/>
      <c r="L711" s="16"/>
      <c r="M711" s="16"/>
      <c r="N711" s="16"/>
      <c r="O711" s="16" t="s">
        <v>120</v>
      </c>
      <c r="P711" s="16">
        <v>0</v>
      </c>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row>
    <row r="712" spans="1:42" outlineLevel="3" x14ac:dyDescent="0.2">
      <c r="A712" s="23"/>
      <c r="B712" s="24"/>
      <c r="C712" s="51" t="s">
        <v>525</v>
      </c>
      <c r="D712" s="26"/>
      <c r="E712" s="27">
        <v>1.4</v>
      </c>
      <c r="F712" s="25"/>
      <c r="G712" s="25"/>
      <c r="H712" s="16"/>
      <c r="I712" s="16"/>
      <c r="J712" s="16"/>
      <c r="K712" s="16"/>
      <c r="L712" s="16"/>
      <c r="M712" s="16"/>
      <c r="N712" s="16"/>
      <c r="O712" s="16" t="s">
        <v>120</v>
      </c>
      <c r="P712" s="16">
        <v>0</v>
      </c>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row>
    <row r="713" spans="1:42" outlineLevel="3" x14ac:dyDescent="0.2">
      <c r="A713" s="23"/>
      <c r="B713" s="24"/>
      <c r="C713" s="51" t="s">
        <v>526</v>
      </c>
      <c r="D713" s="26"/>
      <c r="E713" s="27">
        <v>1.2</v>
      </c>
      <c r="F713" s="25"/>
      <c r="G713" s="25"/>
      <c r="H713" s="16"/>
      <c r="I713" s="16"/>
      <c r="J713" s="16"/>
      <c r="K713" s="16"/>
      <c r="L713" s="16"/>
      <c r="M713" s="16"/>
      <c r="N713" s="16"/>
      <c r="O713" s="16" t="s">
        <v>120</v>
      </c>
      <c r="P713" s="16">
        <v>0</v>
      </c>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row>
    <row r="714" spans="1:42" outlineLevel="3" x14ac:dyDescent="0.2">
      <c r="A714" s="23"/>
      <c r="B714" s="24"/>
      <c r="C714" s="51" t="s">
        <v>658</v>
      </c>
      <c r="D714" s="26"/>
      <c r="E714" s="27">
        <v>6.3</v>
      </c>
      <c r="F714" s="25"/>
      <c r="G714" s="25"/>
      <c r="H714" s="16"/>
      <c r="I714" s="16"/>
      <c r="J714" s="16"/>
      <c r="K714" s="16"/>
      <c r="L714" s="16"/>
      <c r="M714" s="16"/>
      <c r="N714" s="16"/>
      <c r="O714" s="16" t="s">
        <v>120</v>
      </c>
      <c r="P714" s="16">
        <v>0</v>
      </c>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row>
    <row r="715" spans="1:42" outlineLevel="3" x14ac:dyDescent="0.2">
      <c r="A715" s="23"/>
      <c r="B715" s="24"/>
      <c r="C715" s="51" t="s">
        <v>528</v>
      </c>
      <c r="D715" s="26"/>
      <c r="E715" s="27">
        <v>4.5999999999999996</v>
      </c>
      <c r="F715" s="25"/>
      <c r="G715" s="25"/>
      <c r="H715" s="16"/>
      <c r="I715" s="16"/>
      <c r="J715" s="16"/>
      <c r="K715" s="16"/>
      <c r="L715" s="16"/>
      <c r="M715" s="16"/>
      <c r="N715" s="16"/>
      <c r="O715" s="16" t="s">
        <v>120</v>
      </c>
      <c r="P715" s="16">
        <v>0</v>
      </c>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row>
    <row r="716" spans="1:42" outlineLevel="3" x14ac:dyDescent="0.2">
      <c r="A716" s="23"/>
      <c r="B716" s="24"/>
      <c r="C716" s="51" t="s">
        <v>529</v>
      </c>
      <c r="D716" s="26"/>
      <c r="E716" s="27">
        <v>56.7</v>
      </c>
      <c r="F716" s="25"/>
      <c r="G716" s="25"/>
      <c r="H716" s="16"/>
      <c r="I716" s="16"/>
      <c r="J716" s="16"/>
      <c r="K716" s="16"/>
      <c r="L716" s="16"/>
      <c r="M716" s="16"/>
      <c r="N716" s="16"/>
      <c r="O716" s="16" t="s">
        <v>120</v>
      </c>
      <c r="P716" s="16">
        <v>0</v>
      </c>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row>
    <row r="717" spans="1:42" outlineLevel="3" x14ac:dyDescent="0.2">
      <c r="A717" s="23"/>
      <c r="B717" s="24"/>
      <c r="C717" s="51" t="s">
        <v>530</v>
      </c>
      <c r="D717" s="26"/>
      <c r="E717" s="27">
        <v>3</v>
      </c>
      <c r="F717" s="25"/>
      <c r="G717" s="25"/>
      <c r="H717" s="16"/>
      <c r="I717" s="16"/>
      <c r="J717" s="16"/>
      <c r="K717" s="16"/>
      <c r="L717" s="16"/>
      <c r="M717" s="16"/>
      <c r="N717" s="16"/>
      <c r="O717" s="16" t="s">
        <v>120</v>
      </c>
      <c r="P717" s="16">
        <v>0</v>
      </c>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row>
    <row r="718" spans="1:42" outlineLevel="3" x14ac:dyDescent="0.2">
      <c r="A718" s="23"/>
      <c r="B718" s="24"/>
      <c r="C718" s="51" t="s">
        <v>659</v>
      </c>
      <c r="D718" s="26"/>
      <c r="E718" s="27">
        <v>8</v>
      </c>
      <c r="F718" s="25"/>
      <c r="G718" s="25"/>
      <c r="H718" s="16"/>
      <c r="I718" s="16"/>
      <c r="J718" s="16"/>
      <c r="K718" s="16"/>
      <c r="L718" s="16"/>
      <c r="M718" s="16"/>
      <c r="N718" s="16"/>
      <c r="O718" s="16" t="s">
        <v>120</v>
      </c>
      <c r="P718" s="16">
        <v>0</v>
      </c>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row>
    <row r="719" spans="1:42" outlineLevel="3" x14ac:dyDescent="0.2">
      <c r="A719" s="23"/>
      <c r="B719" s="24"/>
      <c r="C719" s="51" t="s">
        <v>531</v>
      </c>
      <c r="D719" s="26"/>
      <c r="E719" s="27">
        <v>17.8</v>
      </c>
      <c r="F719" s="25"/>
      <c r="G719" s="25"/>
      <c r="H719" s="16"/>
      <c r="I719" s="16"/>
      <c r="J719" s="16"/>
      <c r="K719" s="16"/>
      <c r="L719" s="16"/>
      <c r="M719" s="16"/>
      <c r="N719" s="16"/>
      <c r="O719" s="16" t="s">
        <v>120</v>
      </c>
      <c r="P719" s="16">
        <v>0</v>
      </c>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row>
    <row r="720" spans="1:42" outlineLevel="3" x14ac:dyDescent="0.2">
      <c r="A720" s="23"/>
      <c r="B720" s="24"/>
      <c r="C720" s="51" t="s">
        <v>125</v>
      </c>
      <c r="D720" s="26"/>
      <c r="E720" s="27"/>
      <c r="F720" s="25"/>
      <c r="G720" s="25"/>
      <c r="H720" s="16"/>
      <c r="I720" s="16"/>
      <c r="J720" s="16"/>
      <c r="K720" s="16"/>
      <c r="L720" s="16"/>
      <c r="M720" s="16"/>
      <c r="N720" s="16"/>
      <c r="O720" s="16" t="s">
        <v>120</v>
      </c>
      <c r="P720" s="16">
        <v>0</v>
      </c>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row>
    <row r="721" spans="1:42" outlineLevel="3" x14ac:dyDescent="0.2">
      <c r="A721" s="23"/>
      <c r="B721" s="24"/>
      <c r="C721" s="51" t="s">
        <v>219</v>
      </c>
      <c r="D721" s="26"/>
      <c r="E721" s="27"/>
      <c r="F721" s="25"/>
      <c r="G721" s="25"/>
      <c r="H721" s="16"/>
      <c r="I721" s="16"/>
      <c r="J721" s="16"/>
      <c r="K721" s="16"/>
      <c r="L721" s="16"/>
      <c r="M721" s="16"/>
      <c r="N721" s="16"/>
      <c r="O721" s="16" t="s">
        <v>120</v>
      </c>
      <c r="P721" s="16">
        <v>0</v>
      </c>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row>
    <row r="722" spans="1:42" outlineLevel="3" x14ac:dyDescent="0.2">
      <c r="A722" s="23"/>
      <c r="B722" s="24"/>
      <c r="C722" s="51" t="s">
        <v>532</v>
      </c>
      <c r="D722" s="26"/>
      <c r="E722" s="27">
        <v>15.1</v>
      </c>
      <c r="F722" s="25"/>
      <c r="G722" s="25"/>
      <c r="H722" s="16"/>
      <c r="I722" s="16"/>
      <c r="J722" s="16"/>
      <c r="K722" s="16"/>
      <c r="L722" s="16"/>
      <c r="M722" s="16"/>
      <c r="N722" s="16"/>
      <c r="O722" s="16" t="s">
        <v>120</v>
      </c>
      <c r="P722" s="16">
        <v>0</v>
      </c>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row>
    <row r="723" spans="1:42" outlineLevel="3" x14ac:dyDescent="0.2">
      <c r="A723" s="23"/>
      <c r="B723" s="24"/>
      <c r="C723" s="51" t="s">
        <v>657</v>
      </c>
      <c r="D723" s="26"/>
      <c r="E723" s="27">
        <v>4.3499999999999996</v>
      </c>
      <c r="F723" s="25"/>
      <c r="G723" s="25"/>
      <c r="H723" s="16"/>
      <c r="I723" s="16"/>
      <c r="J723" s="16"/>
      <c r="K723" s="16"/>
      <c r="L723" s="16"/>
      <c r="M723" s="16"/>
      <c r="N723" s="16"/>
      <c r="O723" s="16" t="s">
        <v>120</v>
      </c>
      <c r="P723" s="16">
        <v>0</v>
      </c>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row>
    <row r="724" spans="1:42" outlineLevel="3" x14ac:dyDescent="0.2">
      <c r="A724" s="23"/>
      <c r="B724" s="24"/>
      <c r="C724" s="51" t="s">
        <v>533</v>
      </c>
      <c r="D724" s="26"/>
      <c r="E724" s="27">
        <v>9.6999999999999993</v>
      </c>
      <c r="F724" s="25"/>
      <c r="G724" s="25"/>
      <c r="H724" s="16"/>
      <c r="I724" s="16"/>
      <c r="J724" s="16"/>
      <c r="K724" s="16"/>
      <c r="L724" s="16"/>
      <c r="M724" s="16"/>
      <c r="N724" s="16"/>
      <c r="O724" s="16" t="s">
        <v>120</v>
      </c>
      <c r="P724" s="16">
        <v>0</v>
      </c>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row>
    <row r="725" spans="1:42" outlineLevel="3" x14ac:dyDescent="0.2">
      <c r="A725" s="23"/>
      <c r="B725" s="24"/>
      <c r="C725" s="51" t="s">
        <v>534</v>
      </c>
      <c r="D725" s="26"/>
      <c r="E725" s="27">
        <v>3.1</v>
      </c>
      <c r="F725" s="25"/>
      <c r="G725" s="25"/>
      <c r="H725" s="16"/>
      <c r="I725" s="16"/>
      <c r="J725" s="16"/>
      <c r="K725" s="16"/>
      <c r="L725" s="16"/>
      <c r="M725" s="16"/>
      <c r="N725" s="16"/>
      <c r="O725" s="16" t="s">
        <v>120</v>
      </c>
      <c r="P725" s="16">
        <v>0</v>
      </c>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row>
    <row r="726" spans="1:42" outlineLevel="3" x14ac:dyDescent="0.2">
      <c r="A726" s="23"/>
      <c r="B726" s="24"/>
      <c r="C726" s="51" t="s">
        <v>535</v>
      </c>
      <c r="D726" s="26"/>
      <c r="E726" s="27">
        <v>4.8</v>
      </c>
      <c r="F726" s="25"/>
      <c r="G726" s="25"/>
      <c r="H726" s="16"/>
      <c r="I726" s="16"/>
      <c r="J726" s="16"/>
      <c r="K726" s="16"/>
      <c r="L726" s="16"/>
      <c r="M726" s="16"/>
      <c r="N726" s="16"/>
      <c r="O726" s="16" t="s">
        <v>120</v>
      </c>
      <c r="P726" s="16">
        <v>0</v>
      </c>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row>
    <row r="727" spans="1:42" outlineLevel="3" x14ac:dyDescent="0.2">
      <c r="A727" s="23"/>
      <c r="B727" s="24"/>
      <c r="C727" s="51" t="s">
        <v>536</v>
      </c>
      <c r="D727" s="26"/>
      <c r="E727" s="27">
        <v>3.6</v>
      </c>
      <c r="F727" s="25"/>
      <c r="G727" s="25"/>
      <c r="H727" s="16"/>
      <c r="I727" s="16"/>
      <c r="J727" s="16"/>
      <c r="K727" s="16"/>
      <c r="L727" s="16"/>
      <c r="M727" s="16"/>
      <c r="N727" s="16"/>
      <c r="O727" s="16" t="s">
        <v>120</v>
      </c>
      <c r="P727" s="16">
        <v>0</v>
      </c>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row>
    <row r="728" spans="1:42" outlineLevel="3" x14ac:dyDescent="0.2">
      <c r="A728" s="23"/>
      <c r="B728" s="24"/>
      <c r="C728" s="51" t="s">
        <v>537</v>
      </c>
      <c r="D728" s="26"/>
      <c r="E728" s="27">
        <v>16.600000000000001</v>
      </c>
      <c r="F728" s="25"/>
      <c r="G728" s="25"/>
      <c r="H728" s="16"/>
      <c r="I728" s="16"/>
      <c r="J728" s="16"/>
      <c r="K728" s="16"/>
      <c r="L728" s="16"/>
      <c r="M728" s="16"/>
      <c r="N728" s="16"/>
      <c r="O728" s="16" t="s">
        <v>120</v>
      </c>
      <c r="P728" s="16">
        <v>0</v>
      </c>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row>
    <row r="729" spans="1:42" outlineLevel="3" x14ac:dyDescent="0.2">
      <c r="A729" s="23"/>
      <c r="B729" s="24"/>
      <c r="C729" s="51" t="s">
        <v>538</v>
      </c>
      <c r="D729" s="26"/>
      <c r="E729" s="27">
        <v>4.9000000000000004</v>
      </c>
      <c r="F729" s="25"/>
      <c r="G729" s="25"/>
      <c r="H729" s="16"/>
      <c r="I729" s="16"/>
      <c r="J729" s="16"/>
      <c r="K729" s="16"/>
      <c r="L729" s="16"/>
      <c r="M729" s="16"/>
      <c r="N729" s="16"/>
      <c r="O729" s="16" t="s">
        <v>120</v>
      </c>
      <c r="P729" s="16">
        <v>0</v>
      </c>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row>
    <row r="730" spans="1:42" outlineLevel="3" x14ac:dyDescent="0.2">
      <c r="A730" s="23"/>
      <c r="B730" s="24"/>
      <c r="C730" s="51" t="s">
        <v>539</v>
      </c>
      <c r="D730" s="26"/>
      <c r="E730" s="27">
        <v>16.899999999999999</v>
      </c>
      <c r="F730" s="25"/>
      <c r="G730" s="25"/>
      <c r="H730" s="16"/>
      <c r="I730" s="16"/>
      <c r="J730" s="16"/>
      <c r="K730" s="16"/>
      <c r="L730" s="16"/>
      <c r="M730" s="16"/>
      <c r="N730" s="16"/>
      <c r="O730" s="16" t="s">
        <v>120</v>
      </c>
      <c r="P730" s="16">
        <v>0</v>
      </c>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row>
    <row r="731" spans="1:42" outlineLevel="3" x14ac:dyDescent="0.2">
      <c r="A731" s="23"/>
      <c r="B731" s="24"/>
      <c r="C731" s="51" t="s">
        <v>540</v>
      </c>
      <c r="D731" s="26"/>
      <c r="E731" s="27">
        <v>3.6</v>
      </c>
      <c r="F731" s="25"/>
      <c r="G731" s="25"/>
      <c r="H731" s="16"/>
      <c r="I731" s="16"/>
      <c r="J731" s="16"/>
      <c r="K731" s="16"/>
      <c r="L731" s="16"/>
      <c r="M731" s="16"/>
      <c r="N731" s="16"/>
      <c r="O731" s="16" t="s">
        <v>120</v>
      </c>
      <c r="P731" s="16">
        <v>0</v>
      </c>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row>
    <row r="732" spans="1:42" outlineLevel="3" x14ac:dyDescent="0.2">
      <c r="A732" s="23"/>
      <c r="B732" s="24"/>
      <c r="C732" s="51" t="s">
        <v>542</v>
      </c>
      <c r="D732" s="26"/>
      <c r="E732" s="27">
        <v>5.9</v>
      </c>
      <c r="F732" s="25"/>
      <c r="G732" s="25"/>
      <c r="H732" s="16"/>
      <c r="I732" s="16"/>
      <c r="J732" s="16"/>
      <c r="K732" s="16"/>
      <c r="L732" s="16"/>
      <c r="M732" s="16"/>
      <c r="N732" s="16"/>
      <c r="O732" s="16" t="s">
        <v>120</v>
      </c>
      <c r="P732" s="16">
        <v>0</v>
      </c>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row>
    <row r="733" spans="1:42" outlineLevel="3" x14ac:dyDescent="0.2">
      <c r="A733" s="23"/>
      <c r="B733" s="24"/>
      <c r="C733" s="51" t="s">
        <v>543</v>
      </c>
      <c r="D733" s="26"/>
      <c r="E733" s="27">
        <v>17.399999999999999</v>
      </c>
      <c r="F733" s="25"/>
      <c r="G733" s="25"/>
      <c r="H733" s="16"/>
      <c r="I733" s="16"/>
      <c r="J733" s="16"/>
      <c r="K733" s="16"/>
      <c r="L733" s="16"/>
      <c r="M733" s="16"/>
      <c r="N733" s="16"/>
      <c r="O733" s="16" t="s">
        <v>120</v>
      </c>
      <c r="P733" s="16">
        <v>0</v>
      </c>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row>
    <row r="734" spans="1:42" outlineLevel="3" x14ac:dyDescent="0.2">
      <c r="A734" s="23"/>
      <c r="B734" s="24"/>
      <c r="C734" s="51" t="s">
        <v>544</v>
      </c>
      <c r="D734" s="26"/>
      <c r="E734" s="27">
        <v>8.6999999999999993</v>
      </c>
      <c r="F734" s="25"/>
      <c r="G734" s="25"/>
      <c r="H734" s="16"/>
      <c r="I734" s="16"/>
      <c r="J734" s="16"/>
      <c r="K734" s="16"/>
      <c r="L734" s="16"/>
      <c r="M734" s="16"/>
      <c r="N734" s="16"/>
      <c r="O734" s="16" t="s">
        <v>120</v>
      </c>
      <c r="P734" s="16">
        <v>0</v>
      </c>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row>
    <row r="735" spans="1:42" outlineLevel="3" x14ac:dyDescent="0.2">
      <c r="A735" s="23"/>
      <c r="B735" s="24"/>
      <c r="C735" s="51" t="s">
        <v>125</v>
      </c>
      <c r="D735" s="26"/>
      <c r="E735" s="27"/>
      <c r="F735" s="25"/>
      <c r="G735" s="25"/>
      <c r="H735" s="16"/>
      <c r="I735" s="16"/>
      <c r="J735" s="16"/>
      <c r="K735" s="16"/>
      <c r="L735" s="16"/>
      <c r="M735" s="16"/>
      <c r="N735" s="16"/>
      <c r="O735" s="16" t="s">
        <v>120</v>
      </c>
      <c r="P735" s="16">
        <v>0</v>
      </c>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row>
    <row r="736" spans="1:42" outlineLevel="3" x14ac:dyDescent="0.2">
      <c r="A736" s="23"/>
      <c r="B736" s="24"/>
      <c r="C736" s="51" t="s">
        <v>209</v>
      </c>
      <c r="D736" s="26"/>
      <c r="E736" s="27"/>
      <c r="F736" s="25"/>
      <c r="G736" s="25"/>
      <c r="H736" s="16"/>
      <c r="I736" s="16"/>
      <c r="J736" s="16"/>
      <c r="K736" s="16"/>
      <c r="L736" s="16"/>
      <c r="M736" s="16"/>
      <c r="N736" s="16"/>
      <c r="O736" s="16" t="s">
        <v>120</v>
      </c>
      <c r="P736" s="16">
        <v>0</v>
      </c>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row>
    <row r="737" spans="1:42" outlineLevel="3" x14ac:dyDescent="0.2">
      <c r="A737" s="23"/>
      <c r="B737" s="24"/>
      <c r="C737" s="51" t="s">
        <v>660</v>
      </c>
      <c r="D737" s="26"/>
      <c r="E737" s="27">
        <v>6.8</v>
      </c>
      <c r="F737" s="25"/>
      <c r="G737" s="25"/>
      <c r="H737" s="16"/>
      <c r="I737" s="16"/>
      <c r="J737" s="16"/>
      <c r="K737" s="16"/>
      <c r="L737" s="16"/>
      <c r="M737" s="16"/>
      <c r="N737" s="16"/>
      <c r="O737" s="16" t="s">
        <v>120</v>
      </c>
      <c r="P737" s="16">
        <v>0</v>
      </c>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row>
    <row r="738" spans="1:42" outlineLevel="3" x14ac:dyDescent="0.2">
      <c r="A738" s="23"/>
      <c r="B738" s="24"/>
      <c r="C738" s="51" t="s">
        <v>661</v>
      </c>
      <c r="D738" s="26"/>
      <c r="E738" s="27">
        <v>5.4</v>
      </c>
      <c r="F738" s="25"/>
      <c r="G738" s="25"/>
      <c r="H738" s="16"/>
      <c r="I738" s="16"/>
      <c r="J738" s="16"/>
      <c r="K738" s="16"/>
      <c r="L738" s="16"/>
      <c r="M738" s="16"/>
      <c r="N738" s="16"/>
      <c r="O738" s="16" t="s">
        <v>120</v>
      </c>
      <c r="P738" s="16">
        <v>0</v>
      </c>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row>
    <row r="739" spans="1:42" outlineLevel="3" x14ac:dyDescent="0.2">
      <c r="A739" s="23"/>
      <c r="B739" s="24"/>
      <c r="C739" s="51" t="s">
        <v>662</v>
      </c>
      <c r="D739" s="26"/>
      <c r="E739" s="27">
        <v>5.3</v>
      </c>
      <c r="F739" s="25"/>
      <c r="G739" s="25"/>
      <c r="H739" s="16"/>
      <c r="I739" s="16"/>
      <c r="J739" s="16"/>
      <c r="K739" s="16"/>
      <c r="L739" s="16"/>
      <c r="M739" s="16"/>
      <c r="N739" s="16"/>
      <c r="O739" s="16" t="s">
        <v>120</v>
      </c>
      <c r="P739" s="16">
        <v>0</v>
      </c>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row>
    <row r="740" spans="1:42" outlineLevel="3" x14ac:dyDescent="0.2">
      <c r="A740" s="23"/>
      <c r="B740" s="24"/>
      <c r="C740" s="51" t="s">
        <v>663</v>
      </c>
      <c r="D740" s="26"/>
      <c r="E740" s="27">
        <v>7.6</v>
      </c>
      <c r="F740" s="25"/>
      <c r="G740" s="25"/>
      <c r="H740" s="16"/>
      <c r="I740" s="16"/>
      <c r="J740" s="16"/>
      <c r="K740" s="16"/>
      <c r="L740" s="16"/>
      <c r="M740" s="16"/>
      <c r="N740" s="16"/>
      <c r="O740" s="16" t="s">
        <v>120</v>
      </c>
      <c r="P740" s="16">
        <v>0</v>
      </c>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row>
    <row r="741" spans="1:42" outlineLevel="3" x14ac:dyDescent="0.2">
      <c r="A741" s="23"/>
      <c r="B741" s="24"/>
      <c r="C741" s="51" t="s">
        <v>664</v>
      </c>
      <c r="D741" s="26"/>
      <c r="E741" s="27">
        <v>19.600000000000001</v>
      </c>
      <c r="F741" s="25"/>
      <c r="G741" s="25"/>
      <c r="H741" s="16"/>
      <c r="I741" s="16"/>
      <c r="J741" s="16"/>
      <c r="K741" s="16"/>
      <c r="L741" s="16"/>
      <c r="M741" s="16"/>
      <c r="N741" s="16"/>
      <c r="O741" s="16" t="s">
        <v>120</v>
      </c>
      <c r="P741" s="16">
        <v>0</v>
      </c>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row>
    <row r="742" spans="1:42" outlineLevel="3" x14ac:dyDescent="0.2">
      <c r="A742" s="23"/>
      <c r="B742" s="24"/>
      <c r="C742" s="51" t="s">
        <v>665</v>
      </c>
      <c r="D742" s="26"/>
      <c r="E742" s="27">
        <v>7.1</v>
      </c>
      <c r="F742" s="25"/>
      <c r="G742" s="25"/>
      <c r="H742" s="16"/>
      <c r="I742" s="16"/>
      <c r="J742" s="16"/>
      <c r="K742" s="16"/>
      <c r="L742" s="16"/>
      <c r="M742" s="16"/>
      <c r="N742" s="16"/>
      <c r="O742" s="16" t="s">
        <v>120</v>
      </c>
      <c r="P742" s="16">
        <v>0</v>
      </c>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row>
    <row r="743" spans="1:42" outlineLevel="3" x14ac:dyDescent="0.2">
      <c r="A743" s="23"/>
      <c r="B743" s="24"/>
      <c r="C743" s="51" t="s">
        <v>666</v>
      </c>
      <c r="D743" s="26"/>
      <c r="E743" s="27">
        <v>11.7</v>
      </c>
      <c r="F743" s="25"/>
      <c r="G743" s="25"/>
      <c r="H743" s="16"/>
      <c r="I743" s="16"/>
      <c r="J743" s="16"/>
      <c r="K743" s="16"/>
      <c r="L743" s="16"/>
      <c r="M743" s="16"/>
      <c r="N743" s="16"/>
      <c r="O743" s="16" t="s">
        <v>120</v>
      </c>
      <c r="P743" s="16">
        <v>0</v>
      </c>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row>
    <row r="744" spans="1:42" outlineLevel="3" x14ac:dyDescent="0.2">
      <c r="A744" s="23"/>
      <c r="B744" s="24"/>
      <c r="C744" s="51" t="s">
        <v>667</v>
      </c>
      <c r="D744" s="26"/>
      <c r="E744" s="27">
        <v>4.4000000000000004</v>
      </c>
      <c r="F744" s="25"/>
      <c r="G744" s="25"/>
      <c r="H744" s="16"/>
      <c r="I744" s="16"/>
      <c r="J744" s="16"/>
      <c r="K744" s="16"/>
      <c r="L744" s="16"/>
      <c r="M744" s="16"/>
      <c r="N744" s="16"/>
      <c r="O744" s="16" t="s">
        <v>120</v>
      </c>
      <c r="P744" s="16">
        <v>0</v>
      </c>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row>
    <row r="745" spans="1:42" outlineLevel="3" x14ac:dyDescent="0.2">
      <c r="A745" s="23"/>
      <c r="B745" s="24"/>
      <c r="C745" s="51" t="s">
        <v>668</v>
      </c>
      <c r="D745" s="26"/>
      <c r="E745" s="27">
        <v>17.399999999999999</v>
      </c>
      <c r="F745" s="25"/>
      <c r="G745" s="25"/>
      <c r="H745" s="16"/>
      <c r="I745" s="16"/>
      <c r="J745" s="16"/>
      <c r="K745" s="16"/>
      <c r="L745" s="16"/>
      <c r="M745" s="16"/>
      <c r="N745" s="16"/>
      <c r="O745" s="16" t="s">
        <v>120</v>
      </c>
      <c r="P745" s="16">
        <v>0</v>
      </c>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row>
    <row r="746" spans="1:42" outlineLevel="3" x14ac:dyDescent="0.2">
      <c r="A746" s="23"/>
      <c r="B746" s="24"/>
      <c r="C746" s="51" t="s">
        <v>669</v>
      </c>
      <c r="D746" s="26"/>
      <c r="E746" s="27">
        <v>5.5</v>
      </c>
      <c r="F746" s="25"/>
      <c r="G746" s="25"/>
      <c r="H746" s="16"/>
      <c r="I746" s="16"/>
      <c r="J746" s="16"/>
      <c r="K746" s="16"/>
      <c r="L746" s="16"/>
      <c r="M746" s="16"/>
      <c r="N746" s="16"/>
      <c r="O746" s="16" t="s">
        <v>120</v>
      </c>
      <c r="P746" s="16">
        <v>0</v>
      </c>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row>
    <row r="747" spans="1:42" outlineLevel="3" x14ac:dyDescent="0.2">
      <c r="A747" s="23"/>
      <c r="B747" s="24"/>
      <c r="C747" s="51" t="s">
        <v>670</v>
      </c>
      <c r="D747" s="26"/>
      <c r="E747" s="27">
        <v>6.7</v>
      </c>
      <c r="F747" s="25"/>
      <c r="G747" s="25"/>
      <c r="H747" s="16"/>
      <c r="I747" s="16"/>
      <c r="J747" s="16"/>
      <c r="K747" s="16"/>
      <c r="L747" s="16"/>
      <c r="M747" s="16"/>
      <c r="N747" s="16"/>
      <c r="O747" s="16" t="s">
        <v>120</v>
      </c>
      <c r="P747" s="16">
        <v>0</v>
      </c>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row>
    <row r="748" spans="1:42" outlineLevel="3" x14ac:dyDescent="0.2">
      <c r="A748" s="23"/>
      <c r="B748" s="24"/>
      <c r="C748" s="51" t="s">
        <v>671</v>
      </c>
      <c r="D748" s="26"/>
      <c r="E748" s="27">
        <v>5.3</v>
      </c>
      <c r="F748" s="25"/>
      <c r="G748" s="25"/>
      <c r="H748" s="16"/>
      <c r="I748" s="16"/>
      <c r="J748" s="16"/>
      <c r="K748" s="16"/>
      <c r="L748" s="16"/>
      <c r="M748" s="16"/>
      <c r="N748" s="16"/>
      <c r="O748" s="16" t="s">
        <v>120</v>
      </c>
      <c r="P748" s="16">
        <v>0</v>
      </c>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row>
    <row r="749" spans="1:42" outlineLevel="1" x14ac:dyDescent="0.2">
      <c r="A749" s="43">
        <v>125</v>
      </c>
      <c r="B749" s="44" t="s">
        <v>3359</v>
      </c>
      <c r="C749" s="52" t="s">
        <v>672</v>
      </c>
      <c r="D749" s="45" t="s">
        <v>118</v>
      </c>
      <c r="E749" s="46">
        <v>335.7</v>
      </c>
      <c r="F749" s="47"/>
      <c r="G749" s="48">
        <f>ROUND(E749*F749,2)</f>
        <v>0</v>
      </c>
      <c r="H749" s="16"/>
      <c r="I749" s="16"/>
      <c r="J749" s="16"/>
      <c r="K749" s="16"/>
      <c r="L749" s="16"/>
      <c r="M749" s="16"/>
      <c r="N749" s="16"/>
      <c r="O749" s="16" t="s">
        <v>119</v>
      </c>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row>
    <row r="750" spans="1:42" outlineLevel="1" x14ac:dyDescent="0.2">
      <c r="A750" s="37">
        <v>126</v>
      </c>
      <c r="B750" s="38" t="s">
        <v>3358</v>
      </c>
      <c r="C750" s="50" t="s">
        <v>673</v>
      </c>
      <c r="D750" s="39" t="s">
        <v>118</v>
      </c>
      <c r="E750" s="40">
        <v>7.1749999999999998</v>
      </c>
      <c r="F750" s="41"/>
      <c r="G750" s="42">
        <f>ROUND(E750*F750,2)</f>
        <v>0</v>
      </c>
      <c r="H750" s="16"/>
      <c r="I750" s="16"/>
      <c r="J750" s="16"/>
      <c r="K750" s="16"/>
      <c r="L750" s="16"/>
      <c r="M750" s="16"/>
      <c r="N750" s="16"/>
      <c r="O750" s="16" t="s">
        <v>119</v>
      </c>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row>
    <row r="751" spans="1:42" outlineLevel="2" x14ac:dyDescent="0.2">
      <c r="A751" s="23"/>
      <c r="B751" s="24"/>
      <c r="C751" s="51" t="s">
        <v>674</v>
      </c>
      <c r="D751" s="26"/>
      <c r="E751" s="27">
        <v>7.1749999999999998</v>
      </c>
      <c r="F751" s="25"/>
      <c r="G751" s="25"/>
      <c r="H751" s="16"/>
      <c r="I751" s="16"/>
      <c r="J751" s="16"/>
      <c r="K751" s="16"/>
      <c r="L751" s="16"/>
      <c r="M751" s="16"/>
      <c r="N751" s="16"/>
      <c r="O751" s="16" t="s">
        <v>120</v>
      </c>
      <c r="P751" s="16">
        <v>0</v>
      </c>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row>
    <row r="752" spans="1:42" x14ac:dyDescent="0.2">
      <c r="A752" s="30" t="s">
        <v>116</v>
      </c>
      <c r="B752" s="31" t="s">
        <v>37</v>
      </c>
      <c r="C752" s="49" t="s">
        <v>38</v>
      </c>
      <c r="D752" s="32"/>
      <c r="E752" s="33"/>
      <c r="F752" s="34"/>
      <c r="G752" s="35">
        <f>SUMIF(O753:O812,"&lt;&gt;NOR",G753:G812)</f>
        <v>0</v>
      </c>
      <c r="O752" t="s">
        <v>117</v>
      </c>
    </row>
    <row r="753" spans="1:42" outlineLevel="1" x14ac:dyDescent="0.2">
      <c r="A753" s="37">
        <v>127</v>
      </c>
      <c r="B753" s="38" t="s">
        <v>3357</v>
      </c>
      <c r="C753" s="50" t="s">
        <v>675</v>
      </c>
      <c r="D753" s="39" t="s">
        <v>121</v>
      </c>
      <c r="E753" s="40">
        <v>22</v>
      </c>
      <c r="F753" s="41"/>
      <c r="G753" s="42">
        <f>ROUND(E753*F753,2)</f>
        <v>0</v>
      </c>
      <c r="H753" s="16"/>
      <c r="I753" s="16"/>
      <c r="J753" s="16"/>
      <c r="K753" s="16"/>
      <c r="L753" s="16"/>
      <c r="M753" s="16"/>
      <c r="N753" s="16"/>
      <c r="O753" s="16" t="s">
        <v>119</v>
      </c>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row>
    <row r="754" spans="1:42" outlineLevel="2" x14ac:dyDescent="0.2">
      <c r="A754" s="23"/>
      <c r="B754" s="24"/>
      <c r="C754" s="51" t="s">
        <v>676</v>
      </c>
      <c r="D754" s="26"/>
      <c r="E754" s="27">
        <v>1</v>
      </c>
      <c r="F754" s="25"/>
      <c r="G754" s="25"/>
      <c r="H754" s="16"/>
      <c r="I754" s="16"/>
      <c r="J754" s="16"/>
      <c r="K754" s="16"/>
      <c r="L754" s="16"/>
      <c r="M754" s="16"/>
      <c r="N754" s="16"/>
      <c r="O754" s="16" t="s">
        <v>120</v>
      </c>
      <c r="P754" s="16">
        <v>0</v>
      </c>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row>
    <row r="755" spans="1:42" outlineLevel="3" x14ac:dyDescent="0.2">
      <c r="A755" s="23"/>
      <c r="B755" s="24"/>
      <c r="C755" s="51" t="s">
        <v>677</v>
      </c>
      <c r="D755" s="26"/>
      <c r="E755" s="27">
        <v>1</v>
      </c>
      <c r="F755" s="25"/>
      <c r="G755" s="25"/>
      <c r="H755" s="16"/>
      <c r="I755" s="16"/>
      <c r="J755" s="16"/>
      <c r="K755" s="16"/>
      <c r="L755" s="16"/>
      <c r="M755" s="16"/>
      <c r="N755" s="16"/>
      <c r="O755" s="16" t="s">
        <v>120</v>
      </c>
      <c r="P755" s="16">
        <v>0</v>
      </c>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row>
    <row r="756" spans="1:42" outlineLevel="3" x14ac:dyDescent="0.2">
      <c r="A756" s="23"/>
      <c r="B756" s="24"/>
      <c r="C756" s="51" t="s">
        <v>678</v>
      </c>
      <c r="D756" s="26"/>
      <c r="E756" s="27">
        <v>1</v>
      </c>
      <c r="F756" s="25"/>
      <c r="G756" s="25"/>
      <c r="H756" s="16"/>
      <c r="I756" s="16"/>
      <c r="J756" s="16"/>
      <c r="K756" s="16"/>
      <c r="L756" s="16"/>
      <c r="M756" s="16"/>
      <c r="N756" s="16"/>
      <c r="O756" s="16" t="s">
        <v>120</v>
      </c>
      <c r="P756" s="16">
        <v>0</v>
      </c>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row>
    <row r="757" spans="1:42" outlineLevel="3" x14ac:dyDescent="0.2">
      <c r="A757" s="23"/>
      <c r="B757" s="24"/>
      <c r="C757" s="51" t="s">
        <v>679</v>
      </c>
      <c r="D757" s="26"/>
      <c r="E757" s="27">
        <v>1</v>
      </c>
      <c r="F757" s="25"/>
      <c r="G757" s="25"/>
      <c r="H757" s="16"/>
      <c r="I757" s="16"/>
      <c r="J757" s="16"/>
      <c r="K757" s="16"/>
      <c r="L757" s="16"/>
      <c r="M757" s="16"/>
      <c r="N757" s="16"/>
      <c r="O757" s="16" t="s">
        <v>120</v>
      </c>
      <c r="P757" s="16">
        <v>0</v>
      </c>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row>
    <row r="758" spans="1:42" outlineLevel="3" x14ac:dyDescent="0.2">
      <c r="A758" s="23"/>
      <c r="B758" s="24"/>
      <c r="C758" s="51" t="s">
        <v>680</v>
      </c>
      <c r="D758" s="26"/>
      <c r="E758" s="27">
        <v>2</v>
      </c>
      <c r="F758" s="25"/>
      <c r="G758" s="25"/>
      <c r="H758" s="16"/>
      <c r="I758" s="16"/>
      <c r="J758" s="16"/>
      <c r="K758" s="16"/>
      <c r="L758" s="16"/>
      <c r="M758" s="16"/>
      <c r="N758" s="16"/>
      <c r="O758" s="16" t="s">
        <v>120</v>
      </c>
      <c r="P758" s="16">
        <v>0</v>
      </c>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row>
    <row r="759" spans="1:42" outlineLevel="3" x14ac:dyDescent="0.2">
      <c r="A759" s="23"/>
      <c r="B759" s="24"/>
      <c r="C759" s="51" t="s">
        <v>681</v>
      </c>
      <c r="D759" s="26"/>
      <c r="E759" s="27">
        <v>1</v>
      </c>
      <c r="F759" s="25"/>
      <c r="G759" s="25"/>
      <c r="H759" s="16"/>
      <c r="I759" s="16"/>
      <c r="J759" s="16"/>
      <c r="K759" s="16"/>
      <c r="L759" s="16"/>
      <c r="M759" s="16"/>
      <c r="N759" s="16"/>
      <c r="O759" s="16" t="s">
        <v>120</v>
      </c>
      <c r="P759" s="16">
        <v>0</v>
      </c>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row>
    <row r="760" spans="1:42" outlineLevel="3" x14ac:dyDescent="0.2">
      <c r="A760" s="23"/>
      <c r="B760" s="24"/>
      <c r="C760" s="51" t="s">
        <v>682</v>
      </c>
      <c r="D760" s="26"/>
      <c r="E760" s="27">
        <v>1</v>
      </c>
      <c r="F760" s="25"/>
      <c r="G760" s="25"/>
      <c r="H760" s="16"/>
      <c r="I760" s="16"/>
      <c r="J760" s="16"/>
      <c r="K760" s="16"/>
      <c r="L760" s="16"/>
      <c r="M760" s="16"/>
      <c r="N760" s="16"/>
      <c r="O760" s="16" t="s">
        <v>120</v>
      </c>
      <c r="P760" s="16">
        <v>0</v>
      </c>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row>
    <row r="761" spans="1:42" outlineLevel="3" x14ac:dyDescent="0.2">
      <c r="A761" s="23"/>
      <c r="B761" s="24"/>
      <c r="C761" s="51" t="s">
        <v>683</v>
      </c>
      <c r="D761" s="26"/>
      <c r="E761" s="27">
        <v>1</v>
      </c>
      <c r="F761" s="25"/>
      <c r="G761" s="25"/>
      <c r="H761" s="16"/>
      <c r="I761" s="16"/>
      <c r="J761" s="16"/>
      <c r="K761" s="16"/>
      <c r="L761" s="16"/>
      <c r="M761" s="16"/>
      <c r="N761" s="16"/>
      <c r="O761" s="16" t="s">
        <v>120</v>
      </c>
      <c r="P761" s="16">
        <v>0</v>
      </c>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row>
    <row r="762" spans="1:42" outlineLevel="3" x14ac:dyDescent="0.2">
      <c r="A762" s="23"/>
      <c r="B762" s="24"/>
      <c r="C762" s="51" t="s">
        <v>684</v>
      </c>
      <c r="D762" s="26"/>
      <c r="E762" s="27">
        <v>1</v>
      </c>
      <c r="F762" s="25"/>
      <c r="G762" s="25"/>
      <c r="H762" s="16"/>
      <c r="I762" s="16"/>
      <c r="J762" s="16"/>
      <c r="K762" s="16"/>
      <c r="L762" s="16"/>
      <c r="M762" s="16"/>
      <c r="N762" s="16"/>
      <c r="O762" s="16" t="s">
        <v>120</v>
      </c>
      <c r="P762" s="16">
        <v>0</v>
      </c>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row>
    <row r="763" spans="1:42" outlineLevel="3" x14ac:dyDescent="0.2">
      <c r="A763" s="23"/>
      <c r="B763" s="24"/>
      <c r="C763" s="51" t="s">
        <v>685</v>
      </c>
      <c r="D763" s="26"/>
      <c r="E763" s="27">
        <v>1</v>
      </c>
      <c r="F763" s="25"/>
      <c r="G763" s="25"/>
      <c r="H763" s="16"/>
      <c r="I763" s="16"/>
      <c r="J763" s="16"/>
      <c r="K763" s="16"/>
      <c r="L763" s="16"/>
      <c r="M763" s="16"/>
      <c r="N763" s="16"/>
      <c r="O763" s="16" t="s">
        <v>120</v>
      </c>
      <c r="P763" s="16">
        <v>0</v>
      </c>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row>
    <row r="764" spans="1:42" outlineLevel="3" x14ac:dyDescent="0.2">
      <c r="A764" s="23"/>
      <c r="B764" s="24"/>
      <c r="C764" s="51" t="s">
        <v>686</v>
      </c>
      <c r="D764" s="26"/>
      <c r="E764" s="27">
        <v>2</v>
      </c>
      <c r="F764" s="25"/>
      <c r="G764" s="25"/>
      <c r="H764" s="16"/>
      <c r="I764" s="16"/>
      <c r="J764" s="16"/>
      <c r="K764" s="16"/>
      <c r="L764" s="16"/>
      <c r="M764" s="16"/>
      <c r="N764" s="16"/>
      <c r="O764" s="16" t="s">
        <v>120</v>
      </c>
      <c r="P764" s="16">
        <v>0</v>
      </c>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row>
    <row r="765" spans="1:42" outlineLevel="3" x14ac:dyDescent="0.2">
      <c r="A765" s="23"/>
      <c r="B765" s="24"/>
      <c r="C765" s="51" t="s">
        <v>687</v>
      </c>
      <c r="D765" s="26"/>
      <c r="E765" s="27">
        <v>1</v>
      </c>
      <c r="F765" s="25"/>
      <c r="G765" s="25"/>
      <c r="H765" s="16"/>
      <c r="I765" s="16"/>
      <c r="J765" s="16"/>
      <c r="K765" s="16"/>
      <c r="L765" s="16"/>
      <c r="M765" s="16"/>
      <c r="N765" s="16"/>
      <c r="O765" s="16" t="s">
        <v>120</v>
      </c>
      <c r="P765" s="16">
        <v>0</v>
      </c>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row>
    <row r="766" spans="1:42" outlineLevel="3" x14ac:dyDescent="0.2">
      <c r="A766" s="23"/>
      <c r="B766" s="24"/>
      <c r="C766" s="51" t="s">
        <v>688</v>
      </c>
      <c r="D766" s="26"/>
      <c r="E766" s="27">
        <v>2</v>
      </c>
      <c r="F766" s="25"/>
      <c r="G766" s="25"/>
      <c r="H766" s="16"/>
      <c r="I766" s="16"/>
      <c r="J766" s="16"/>
      <c r="K766" s="16"/>
      <c r="L766" s="16"/>
      <c r="M766" s="16"/>
      <c r="N766" s="16"/>
      <c r="O766" s="16" t="s">
        <v>120</v>
      </c>
      <c r="P766" s="16">
        <v>0</v>
      </c>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row>
    <row r="767" spans="1:42" outlineLevel="3" x14ac:dyDescent="0.2">
      <c r="A767" s="23"/>
      <c r="B767" s="24"/>
      <c r="C767" s="51" t="s">
        <v>689</v>
      </c>
      <c r="D767" s="26"/>
      <c r="E767" s="27">
        <v>1</v>
      </c>
      <c r="F767" s="25"/>
      <c r="G767" s="25"/>
      <c r="H767" s="16"/>
      <c r="I767" s="16"/>
      <c r="J767" s="16"/>
      <c r="K767" s="16"/>
      <c r="L767" s="16"/>
      <c r="M767" s="16"/>
      <c r="N767" s="16"/>
      <c r="O767" s="16" t="s">
        <v>120</v>
      </c>
      <c r="P767" s="16">
        <v>0</v>
      </c>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row>
    <row r="768" spans="1:42" outlineLevel="3" x14ac:dyDescent="0.2">
      <c r="A768" s="23"/>
      <c r="B768" s="24"/>
      <c r="C768" s="51" t="s">
        <v>690</v>
      </c>
      <c r="D768" s="26"/>
      <c r="E768" s="27">
        <v>1</v>
      </c>
      <c r="F768" s="25"/>
      <c r="G768" s="25"/>
      <c r="H768" s="16"/>
      <c r="I768" s="16"/>
      <c r="J768" s="16"/>
      <c r="K768" s="16"/>
      <c r="L768" s="16"/>
      <c r="M768" s="16"/>
      <c r="N768" s="16"/>
      <c r="O768" s="16" t="s">
        <v>120</v>
      </c>
      <c r="P768" s="16">
        <v>0</v>
      </c>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row>
    <row r="769" spans="1:42" outlineLevel="3" x14ac:dyDescent="0.2">
      <c r="A769" s="23"/>
      <c r="B769" s="24"/>
      <c r="C769" s="51" t="s">
        <v>691</v>
      </c>
      <c r="D769" s="26"/>
      <c r="E769" s="27">
        <v>2</v>
      </c>
      <c r="F769" s="25"/>
      <c r="G769" s="25"/>
      <c r="H769" s="16"/>
      <c r="I769" s="16"/>
      <c r="J769" s="16"/>
      <c r="K769" s="16"/>
      <c r="L769" s="16"/>
      <c r="M769" s="16"/>
      <c r="N769" s="16"/>
      <c r="O769" s="16" t="s">
        <v>120</v>
      </c>
      <c r="P769" s="16">
        <v>0</v>
      </c>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row>
    <row r="770" spans="1:42" outlineLevel="3" x14ac:dyDescent="0.2">
      <c r="A770" s="23"/>
      <c r="B770" s="24"/>
      <c r="C770" s="51" t="s">
        <v>692</v>
      </c>
      <c r="D770" s="26"/>
      <c r="E770" s="27">
        <v>1</v>
      </c>
      <c r="F770" s="25"/>
      <c r="G770" s="25"/>
      <c r="H770" s="16"/>
      <c r="I770" s="16"/>
      <c r="J770" s="16"/>
      <c r="K770" s="16"/>
      <c r="L770" s="16"/>
      <c r="M770" s="16"/>
      <c r="N770" s="16"/>
      <c r="O770" s="16" t="s">
        <v>120</v>
      </c>
      <c r="P770" s="16">
        <v>0</v>
      </c>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row>
    <row r="771" spans="1:42" outlineLevel="3" x14ac:dyDescent="0.2">
      <c r="A771" s="23"/>
      <c r="B771" s="24"/>
      <c r="C771" s="51" t="s">
        <v>693</v>
      </c>
      <c r="D771" s="26"/>
      <c r="E771" s="27">
        <v>1</v>
      </c>
      <c r="F771" s="25"/>
      <c r="G771" s="25"/>
      <c r="H771" s="16"/>
      <c r="I771" s="16"/>
      <c r="J771" s="16"/>
      <c r="K771" s="16"/>
      <c r="L771" s="16"/>
      <c r="M771" s="16"/>
      <c r="N771" s="16"/>
      <c r="O771" s="16" t="s">
        <v>120</v>
      </c>
      <c r="P771" s="16">
        <v>0</v>
      </c>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row>
    <row r="772" spans="1:42" outlineLevel="1" x14ac:dyDescent="0.2">
      <c r="A772" s="37">
        <v>128</v>
      </c>
      <c r="B772" s="38" t="s">
        <v>3356</v>
      </c>
      <c r="C772" s="50" t="s">
        <v>694</v>
      </c>
      <c r="D772" s="39" t="s">
        <v>237</v>
      </c>
      <c r="E772" s="40">
        <v>8.8000000000000007</v>
      </c>
      <c r="F772" s="41"/>
      <c r="G772" s="42">
        <f>ROUND(E772*F772,2)</f>
        <v>0</v>
      </c>
      <c r="H772" s="16"/>
      <c r="I772" s="16"/>
      <c r="J772" s="16"/>
      <c r="K772" s="16"/>
      <c r="L772" s="16"/>
      <c r="M772" s="16"/>
      <c r="N772" s="16"/>
      <c r="O772" s="16" t="s">
        <v>119</v>
      </c>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row>
    <row r="773" spans="1:42" outlineLevel="2" x14ac:dyDescent="0.2">
      <c r="A773" s="23"/>
      <c r="B773" s="24"/>
      <c r="C773" s="51" t="s">
        <v>695</v>
      </c>
      <c r="D773" s="26"/>
      <c r="E773" s="27">
        <v>2</v>
      </c>
      <c r="F773" s="25"/>
      <c r="G773" s="25"/>
      <c r="H773" s="16"/>
      <c r="I773" s="16"/>
      <c r="J773" s="16"/>
      <c r="K773" s="16"/>
      <c r="L773" s="16"/>
      <c r="M773" s="16"/>
      <c r="N773" s="16"/>
      <c r="O773" s="16" t="s">
        <v>120</v>
      </c>
      <c r="P773" s="16">
        <v>0</v>
      </c>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row>
    <row r="774" spans="1:42" outlineLevel="3" x14ac:dyDescent="0.2">
      <c r="A774" s="23"/>
      <c r="B774" s="24"/>
      <c r="C774" s="51" t="s">
        <v>696</v>
      </c>
      <c r="D774" s="26"/>
      <c r="E774" s="27">
        <v>2</v>
      </c>
      <c r="F774" s="25"/>
      <c r="G774" s="25"/>
      <c r="H774" s="16"/>
      <c r="I774" s="16"/>
      <c r="J774" s="16"/>
      <c r="K774" s="16"/>
      <c r="L774" s="16"/>
      <c r="M774" s="16"/>
      <c r="N774" s="16"/>
      <c r="O774" s="16" t="s">
        <v>120</v>
      </c>
      <c r="P774" s="16">
        <v>0</v>
      </c>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row>
    <row r="775" spans="1:42" outlineLevel="3" x14ac:dyDescent="0.2">
      <c r="A775" s="23"/>
      <c r="B775" s="24"/>
      <c r="C775" s="51" t="s">
        <v>697</v>
      </c>
      <c r="D775" s="26"/>
      <c r="E775" s="27">
        <v>1.8</v>
      </c>
      <c r="F775" s="25"/>
      <c r="G775" s="25"/>
      <c r="H775" s="16"/>
      <c r="I775" s="16"/>
      <c r="J775" s="16"/>
      <c r="K775" s="16"/>
      <c r="L775" s="16"/>
      <c r="M775" s="16"/>
      <c r="N775" s="16"/>
      <c r="O775" s="16" t="s">
        <v>120</v>
      </c>
      <c r="P775" s="16">
        <v>0</v>
      </c>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row>
    <row r="776" spans="1:42" outlineLevel="3" x14ac:dyDescent="0.2">
      <c r="A776" s="23"/>
      <c r="B776" s="24"/>
      <c r="C776" s="51" t="s">
        <v>698</v>
      </c>
      <c r="D776" s="26"/>
      <c r="E776" s="27">
        <v>2</v>
      </c>
      <c r="F776" s="25"/>
      <c r="G776" s="25"/>
      <c r="H776" s="16"/>
      <c r="I776" s="16"/>
      <c r="J776" s="16"/>
      <c r="K776" s="16"/>
      <c r="L776" s="16"/>
      <c r="M776" s="16"/>
      <c r="N776" s="16"/>
      <c r="O776" s="16" t="s">
        <v>120</v>
      </c>
      <c r="P776" s="16">
        <v>0</v>
      </c>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row>
    <row r="777" spans="1:42" outlineLevel="3" x14ac:dyDescent="0.2">
      <c r="A777" s="23"/>
      <c r="B777" s="24"/>
      <c r="C777" s="51" t="s">
        <v>699</v>
      </c>
      <c r="D777" s="26"/>
      <c r="E777" s="27">
        <v>1</v>
      </c>
      <c r="F777" s="25"/>
      <c r="G777" s="25"/>
      <c r="H777" s="16"/>
      <c r="I777" s="16"/>
      <c r="J777" s="16"/>
      <c r="K777" s="16"/>
      <c r="L777" s="16"/>
      <c r="M777" s="16"/>
      <c r="N777" s="16"/>
      <c r="O777" s="16" t="s">
        <v>120</v>
      </c>
      <c r="P777" s="16">
        <v>0</v>
      </c>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row>
    <row r="778" spans="1:42" ht="22.5" outlineLevel="1" x14ac:dyDescent="0.2">
      <c r="A778" s="37">
        <v>129</v>
      </c>
      <c r="B778" s="38" t="s">
        <v>700</v>
      </c>
      <c r="C778" s="50" t="s">
        <v>701</v>
      </c>
      <c r="D778" s="39" t="s">
        <v>121</v>
      </c>
      <c r="E778" s="40">
        <v>2</v>
      </c>
      <c r="F778" s="41"/>
      <c r="G778" s="42">
        <f>ROUND(E778*F778,2)</f>
        <v>0</v>
      </c>
      <c r="H778" s="16"/>
      <c r="I778" s="16"/>
      <c r="J778" s="16"/>
      <c r="K778" s="16"/>
      <c r="L778" s="16"/>
      <c r="M778" s="16"/>
      <c r="N778" s="16"/>
      <c r="O778" s="16" t="s">
        <v>119</v>
      </c>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row>
    <row r="779" spans="1:42" outlineLevel="2" x14ac:dyDescent="0.2">
      <c r="A779" s="23"/>
      <c r="B779" s="24"/>
      <c r="C779" s="51" t="s">
        <v>219</v>
      </c>
      <c r="D779" s="26"/>
      <c r="E779" s="27"/>
      <c r="F779" s="25"/>
      <c r="G779" s="25"/>
      <c r="H779" s="16"/>
      <c r="I779" s="16"/>
      <c r="J779" s="16"/>
      <c r="K779" s="16"/>
      <c r="L779" s="16"/>
      <c r="M779" s="16"/>
      <c r="N779" s="16"/>
      <c r="O779" s="16" t="s">
        <v>120</v>
      </c>
      <c r="P779" s="16">
        <v>0</v>
      </c>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row>
    <row r="780" spans="1:42" outlineLevel="3" x14ac:dyDescent="0.2">
      <c r="A780" s="23"/>
      <c r="B780" s="24"/>
      <c r="C780" s="51" t="s">
        <v>702</v>
      </c>
      <c r="D780" s="26"/>
      <c r="E780" s="27">
        <v>1</v>
      </c>
      <c r="F780" s="25"/>
      <c r="G780" s="25"/>
      <c r="H780" s="16"/>
      <c r="I780" s="16"/>
      <c r="J780" s="16"/>
      <c r="K780" s="16"/>
      <c r="L780" s="16"/>
      <c r="M780" s="16"/>
      <c r="N780" s="16"/>
      <c r="O780" s="16" t="s">
        <v>120</v>
      </c>
      <c r="P780" s="16">
        <v>0</v>
      </c>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row>
    <row r="781" spans="1:42" outlineLevel="3" x14ac:dyDescent="0.2">
      <c r="A781" s="23"/>
      <c r="B781" s="24"/>
      <c r="C781" s="51" t="s">
        <v>703</v>
      </c>
      <c r="D781" s="26"/>
      <c r="E781" s="27">
        <v>1</v>
      </c>
      <c r="F781" s="25"/>
      <c r="G781" s="25"/>
      <c r="H781" s="16"/>
      <c r="I781" s="16"/>
      <c r="J781" s="16"/>
      <c r="K781" s="16"/>
      <c r="L781" s="16"/>
      <c r="M781" s="16"/>
      <c r="N781" s="16"/>
      <c r="O781" s="16" t="s">
        <v>120</v>
      </c>
      <c r="P781" s="16">
        <v>0</v>
      </c>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row>
    <row r="782" spans="1:42" ht="25.5" customHeight="1" outlineLevel="1" x14ac:dyDescent="0.2">
      <c r="A782" s="37">
        <v>130</v>
      </c>
      <c r="B782" s="38" t="s">
        <v>3355</v>
      </c>
      <c r="C782" s="50" t="s">
        <v>704</v>
      </c>
      <c r="D782" s="39" t="s">
        <v>121</v>
      </c>
      <c r="E782" s="40">
        <v>2</v>
      </c>
      <c r="F782" s="41"/>
      <c r="G782" s="42">
        <f>ROUND(E782*F782,2)</f>
        <v>0</v>
      </c>
      <c r="H782" s="16"/>
      <c r="I782" s="16"/>
      <c r="J782" s="16"/>
      <c r="K782" s="16"/>
      <c r="L782" s="16"/>
      <c r="M782" s="16"/>
      <c r="N782" s="16"/>
      <c r="O782" s="16" t="s">
        <v>452</v>
      </c>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row>
    <row r="783" spans="1:42" outlineLevel="2" x14ac:dyDescent="0.2">
      <c r="A783" s="23"/>
      <c r="B783" s="24"/>
      <c r="C783" s="51" t="s">
        <v>676</v>
      </c>
      <c r="D783" s="26"/>
      <c r="E783" s="27">
        <v>1</v>
      </c>
      <c r="F783" s="25"/>
      <c r="G783" s="25"/>
      <c r="H783" s="16"/>
      <c r="I783" s="16"/>
      <c r="J783" s="16"/>
      <c r="K783" s="16"/>
      <c r="L783" s="16"/>
      <c r="M783" s="16"/>
      <c r="N783" s="16"/>
      <c r="O783" s="16" t="s">
        <v>120</v>
      </c>
      <c r="P783" s="16">
        <v>0</v>
      </c>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row>
    <row r="784" spans="1:42" outlineLevel="3" x14ac:dyDescent="0.2">
      <c r="A784" s="23"/>
      <c r="B784" s="24"/>
      <c r="C784" s="51" t="s">
        <v>677</v>
      </c>
      <c r="D784" s="26"/>
      <c r="E784" s="27">
        <v>1</v>
      </c>
      <c r="F784" s="25"/>
      <c r="G784" s="25"/>
      <c r="H784" s="16"/>
      <c r="I784" s="16"/>
      <c r="J784" s="16"/>
      <c r="K784" s="16"/>
      <c r="L784" s="16"/>
      <c r="M784" s="16"/>
      <c r="N784" s="16"/>
      <c r="O784" s="16" t="s">
        <v>120</v>
      </c>
      <c r="P784" s="16">
        <v>0</v>
      </c>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row>
    <row r="785" spans="1:42" ht="26.25" customHeight="1" outlineLevel="1" x14ac:dyDescent="0.2">
      <c r="A785" s="37">
        <v>131</v>
      </c>
      <c r="B785" s="38" t="s">
        <v>3354</v>
      </c>
      <c r="C785" s="50" t="s">
        <v>705</v>
      </c>
      <c r="D785" s="39" t="s">
        <v>121</v>
      </c>
      <c r="E785" s="40">
        <v>4</v>
      </c>
      <c r="F785" s="41"/>
      <c r="G785" s="42">
        <f>ROUND(E785*F785,2)</f>
        <v>0</v>
      </c>
      <c r="H785" s="16"/>
      <c r="I785" s="16"/>
      <c r="J785" s="16"/>
      <c r="K785" s="16"/>
      <c r="L785" s="16"/>
      <c r="M785" s="16"/>
      <c r="N785" s="16"/>
      <c r="O785" s="16" t="s">
        <v>452</v>
      </c>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row>
    <row r="786" spans="1:42" outlineLevel="2" x14ac:dyDescent="0.2">
      <c r="A786" s="23"/>
      <c r="B786" s="24"/>
      <c r="C786" s="51" t="s">
        <v>678</v>
      </c>
      <c r="D786" s="26"/>
      <c r="E786" s="27">
        <v>1</v>
      </c>
      <c r="F786" s="25"/>
      <c r="G786" s="25"/>
      <c r="H786" s="16"/>
      <c r="I786" s="16"/>
      <c r="J786" s="16"/>
      <c r="K786" s="16"/>
      <c r="L786" s="16"/>
      <c r="M786" s="16"/>
      <c r="N786" s="16"/>
      <c r="O786" s="16" t="s">
        <v>120</v>
      </c>
      <c r="P786" s="16">
        <v>0</v>
      </c>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row>
    <row r="787" spans="1:42" outlineLevel="3" x14ac:dyDescent="0.2">
      <c r="A787" s="23"/>
      <c r="B787" s="24"/>
      <c r="C787" s="51" t="s">
        <v>679</v>
      </c>
      <c r="D787" s="26"/>
      <c r="E787" s="27">
        <v>1</v>
      </c>
      <c r="F787" s="25"/>
      <c r="G787" s="25"/>
      <c r="H787" s="16"/>
      <c r="I787" s="16"/>
      <c r="J787" s="16"/>
      <c r="K787" s="16"/>
      <c r="L787" s="16"/>
      <c r="M787" s="16"/>
      <c r="N787" s="16"/>
      <c r="O787" s="16" t="s">
        <v>120</v>
      </c>
      <c r="P787" s="16">
        <v>0</v>
      </c>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row>
    <row r="788" spans="1:42" outlineLevel="3" x14ac:dyDescent="0.2">
      <c r="A788" s="23"/>
      <c r="B788" s="24"/>
      <c r="C788" s="51" t="s">
        <v>680</v>
      </c>
      <c r="D788" s="26"/>
      <c r="E788" s="27">
        <v>2</v>
      </c>
      <c r="F788" s="25"/>
      <c r="G788" s="25"/>
      <c r="H788" s="16"/>
      <c r="I788" s="16"/>
      <c r="J788" s="16"/>
      <c r="K788" s="16"/>
      <c r="L788" s="16"/>
      <c r="M788" s="16"/>
      <c r="N788" s="16"/>
      <c r="O788" s="16" t="s">
        <v>120</v>
      </c>
      <c r="P788" s="16">
        <v>0</v>
      </c>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row>
    <row r="789" spans="1:42" ht="26.25" customHeight="1" outlineLevel="1" x14ac:dyDescent="0.2">
      <c r="A789" s="37">
        <v>132</v>
      </c>
      <c r="B789" s="38" t="s">
        <v>3353</v>
      </c>
      <c r="C789" s="50" t="s">
        <v>706</v>
      </c>
      <c r="D789" s="39" t="s">
        <v>121</v>
      </c>
      <c r="E789" s="40">
        <v>1</v>
      </c>
      <c r="F789" s="41"/>
      <c r="G789" s="42">
        <f>ROUND(E789*F789,2)</f>
        <v>0</v>
      </c>
      <c r="H789" s="16"/>
      <c r="I789" s="16"/>
      <c r="J789" s="16"/>
      <c r="K789" s="16"/>
      <c r="L789" s="16"/>
      <c r="M789" s="16"/>
      <c r="N789" s="16"/>
      <c r="O789" s="16" t="s">
        <v>452</v>
      </c>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row>
    <row r="790" spans="1:42" outlineLevel="2" x14ac:dyDescent="0.2">
      <c r="A790" s="23"/>
      <c r="B790" s="24"/>
      <c r="C790" s="51" t="s">
        <v>681</v>
      </c>
      <c r="D790" s="26"/>
      <c r="E790" s="27">
        <v>1</v>
      </c>
      <c r="F790" s="25"/>
      <c r="G790" s="25"/>
      <c r="H790" s="16"/>
      <c r="I790" s="16"/>
      <c r="J790" s="16"/>
      <c r="K790" s="16"/>
      <c r="L790" s="16"/>
      <c r="M790" s="16"/>
      <c r="N790" s="16"/>
      <c r="O790" s="16" t="s">
        <v>120</v>
      </c>
      <c r="P790" s="16">
        <v>0</v>
      </c>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row>
    <row r="791" spans="1:42" ht="22.5" outlineLevel="1" x14ac:dyDescent="0.2">
      <c r="A791" s="37">
        <v>133</v>
      </c>
      <c r="B791" s="38" t="s">
        <v>3352</v>
      </c>
      <c r="C791" s="50" t="s">
        <v>707</v>
      </c>
      <c r="D791" s="39" t="s">
        <v>121</v>
      </c>
      <c r="E791" s="40">
        <v>13</v>
      </c>
      <c r="F791" s="41"/>
      <c r="G791" s="42">
        <f>ROUND(E791*F791,2)</f>
        <v>0</v>
      </c>
      <c r="H791" s="16"/>
      <c r="I791" s="16"/>
      <c r="J791" s="16"/>
      <c r="K791" s="16"/>
      <c r="L791" s="16"/>
      <c r="M791" s="16"/>
      <c r="N791" s="16"/>
      <c r="O791" s="16" t="s">
        <v>452</v>
      </c>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row>
    <row r="792" spans="1:42" outlineLevel="2" x14ac:dyDescent="0.2">
      <c r="A792" s="23"/>
      <c r="B792" s="24"/>
      <c r="C792" s="51" t="s">
        <v>682</v>
      </c>
      <c r="D792" s="26"/>
      <c r="E792" s="27">
        <v>1</v>
      </c>
      <c r="F792" s="25"/>
      <c r="G792" s="25"/>
      <c r="H792" s="16"/>
      <c r="I792" s="16"/>
      <c r="J792" s="16"/>
      <c r="K792" s="16"/>
      <c r="L792" s="16"/>
      <c r="M792" s="16"/>
      <c r="N792" s="16"/>
      <c r="O792" s="16" t="s">
        <v>120</v>
      </c>
      <c r="P792" s="16">
        <v>0</v>
      </c>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row>
    <row r="793" spans="1:42" outlineLevel="3" x14ac:dyDescent="0.2">
      <c r="A793" s="23"/>
      <c r="B793" s="24"/>
      <c r="C793" s="51" t="s">
        <v>683</v>
      </c>
      <c r="D793" s="26"/>
      <c r="E793" s="27">
        <v>1</v>
      </c>
      <c r="F793" s="25"/>
      <c r="G793" s="25"/>
      <c r="H793" s="16"/>
      <c r="I793" s="16"/>
      <c r="J793" s="16"/>
      <c r="K793" s="16"/>
      <c r="L793" s="16"/>
      <c r="M793" s="16"/>
      <c r="N793" s="16"/>
      <c r="O793" s="16" t="s">
        <v>120</v>
      </c>
      <c r="P793" s="16">
        <v>0</v>
      </c>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row>
    <row r="794" spans="1:42" outlineLevel="3" x14ac:dyDescent="0.2">
      <c r="A794" s="23"/>
      <c r="B794" s="24"/>
      <c r="C794" s="51" t="s">
        <v>686</v>
      </c>
      <c r="D794" s="26"/>
      <c r="E794" s="27">
        <v>2</v>
      </c>
      <c r="F794" s="25"/>
      <c r="G794" s="25"/>
      <c r="H794" s="16"/>
      <c r="I794" s="16"/>
      <c r="J794" s="16"/>
      <c r="K794" s="16"/>
      <c r="L794" s="16"/>
      <c r="M794" s="16"/>
      <c r="N794" s="16"/>
      <c r="O794" s="16" t="s">
        <v>120</v>
      </c>
      <c r="P794" s="16">
        <v>0</v>
      </c>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row>
    <row r="795" spans="1:42" outlineLevel="3" x14ac:dyDescent="0.2">
      <c r="A795" s="23"/>
      <c r="B795" s="24"/>
      <c r="C795" s="51" t="s">
        <v>687</v>
      </c>
      <c r="D795" s="26"/>
      <c r="E795" s="27">
        <v>1</v>
      </c>
      <c r="F795" s="25"/>
      <c r="G795" s="25"/>
      <c r="H795" s="16"/>
      <c r="I795" s="16"/>
      <c r="J795" s="16"/>
      <c r="K795" s="16"/>
      <c r="L795" s="16"/>
      <c r="M795" s="16"/>
      <c r="N795" s="16"/>
      <c r="O795" s="16" t="s">
        <v>120</v>
      </c>
      <c r="P795" s="16">
        <v>0</v>
      </c>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row>
    <row r="796" spans="1:42" outlineLevel="3" x14ac:dyDescent="0.2">
      <c r="A796" s="23"/>
      <c r="B796" s="24"/>
      <c r="C796" s="51" t="s">
        <v>688</v>
      </c>
      <c r="D796" s="26"/>
      <c r="E796" s="27">
        <v>2</v>
      </c>
      <c r="F796" s="25"/>
      <c r="G796" s="25"/>
      <c r="H796" s="16"/>
      <c r="I796" s="16"/>
      <c r="J796" s="16"/>
      <c r="K796" s="16"/>
      <c r="L796" s="16"/>
      <c r="M796" s="16"/>
      <c r="N796" s="16"/>
      <c r="O796" s="16" t="s">
        <v>120</v>
      </c>
      <c r="P796" s="16">
        <v>0</v>
      </c>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row>
    <row r="797" spans="1:42" outlineLevel="3" x14ac:dyDescent="0.2">
      <c r="A797" s="23"/>
      <c r="B797" s="24"/>
      <c r="C797" s="51" t="s">
        <v>689</v>
      </c>
      <c r="D797" s="26"/>
      <c r="E797" s="27">
        <v>1</v>
      </c>
      <c r="F797" s="25"/>
      <c r="G797" s="25"/>
      <c r="H797" s="16"/>
      <c r="I797" s="16"/>
      <c r="J797" s="16"/>
      <c r="K797" s="16"/>
      <c r="L797" s="16"/>
      <c r="M797" s="16"/>
      <c r="N797" s="16"/>
      <c r="O797" s="16" t="s">
        <v>120</v>
      </c>
      <c r="P797" s="16">
        <v>0</v>
      </c>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row>
    <row r="798" spans="1:42" outlineLevel="3" x14ac:dyDescent="0.2">
      <c r="A798" s="23"/>
      <c r="B798" s="24"/>
      <c r="C798" s="51" t="s">
        <v>690</v>
      </c>
      <c r="D798" s="26"/>
      <c r="E798" s="27">
        <v>1</v>
      </c>
      <c r="F798" s="25"/>
      <c r="G798" s="25"/>
      <c r="H798" s="16"/>
      <c r="I798" s="16"/>
      <c r="J798" s="16"/>
      <c r="K798" s="16"/>
      <c r="L798" s="16"/>
      <c r="M798" s="16"/>
      <c r="N798" s="16"/>
      <c r="O798" s="16" t="s">
        <v>120</v>
      </c>
      <c r="P798" s="16">
        <v>0</v>
      </c>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row>
    <row r="799" spans="1:42" outlineLevel="3" x14ac:dyDescent="0.2">
      <c r="A799" s="23"/>
      <c r="B799" s="24"/>
      <c r="C799" s="51" t="s">
        <v>691</v>
      </c>
      <c r="D799" s="26"/>
      <c r="E799" s="27">
        <v>2</v>
      </c>
      <c r="F799" s="25"/>
      <c r="G799" s="25"/>
      <c r="H799" s="16"/>
      <c r="I799" s="16"/>
      <c r="J799" s="16"/>
      <c r="K799" s="16"/>
      <c r="L799" s="16"/>
      <c r="M799" s="16"/>
      <c r="N799" s="16"/>
      <c r="O799" s="16" t="s">
        <v>120</v>
      </c>
      <c r="P799" s="16">
        <v>0</v>
      </c>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row>
    <row r="800" spans="1:42" outlineLevel="3" x14ac:dyDescent="0.2">
      <c r="A800" s="23"/>
      <c r="B800" s="24"/>
      <c r="C800" s="51" t="s">
        <v>692</v>
      </c>
      <c r="D800" s="26"/>
      <c r="E800" s="27">
        <v>1</v>
      </c>
      <c r="F800" s="25"/>
      <c r="G800" s="25"/>
      <c r="H800" s="16"/>
      <c r="I800" s="16"/>
      <c r="J800" s="16"/>
      <c r="K800" s="16"/>
      <c r="L800" s="16"/>
      <c r="M800" s="16"/>
      <c r="N800" s="16"/>
      <c r="O800" s="16" t="s">
        <v>120</v>
      </c>
      <c r="P800" s="16">
        <v>0</v>
      </c>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row>
    <row r="801" spans="1:42" outlineLevel="3" x14ac:dyDescent="0.2">
      <c r="A801" s="23"/>
      <c r="B801" s="24"/>
      <c r="C801" s="51" t="s">
        <v>693</v>
      </c>
      <c r="D801" s="26"/>
      <c r="E801" s="27">
        <v>1</v>
      </c>
      <c r="F801" s="25"/>
      <c r="G801" s="25"/>
      <c r="H801" s="16"/>
      <c r="I801" s="16"/>
      <c r="J801" s="16"/>
      <c r="K801" s="16"/>
      <c r="L801" s="16"/>
      <c r="M801" s="16"/>
      <c r="N801" s="16"/>
      <c r="O801" s="16" t="s">
        <v>120</v>
      </c>
      <c r="P801" s="16">
        <v>0</v>
      </c>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row>
    <row r="802" spans="1:42" ht="27.75" customHeight="1" outlineLevel="1" x14ac:dyDescent="0.2">
      <c r="A802" s="37">
        <v>134</v>
      </c>
      <c r="B802" s="38" t="s">
        <v>3351</v>
      </c>
      <c r="C802" s="50" t="s">
        <v>708</v>
      </c>
      <c r="D802" s="39" t="s">
        <v>121</v>
      </c>
      <c r="E802" s="40">
        <v>2</v>
      </c>
      <c r="F802" s="41"/>
      <c r="G802" s="42">
        <f>ROUND(E802*F802,2)</f>
        <v>0</v>
      </c>
      <c r="H802" s="16"/>
      <c r="I802" s="16"/>
      <c r="J802" s="16"/>
      <c r="K802" s="16"/>
      <c r="L802" s="16"/>
      <c r="M802" s="16"/>
      <c r="N802" s="16"/>
      <c r="O802" s="16" t="s">
        <v>452</v>
      </c>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row>
    <row r="803" spans="1:42" outlineLevel="2" x14ac:dyDescent="0.2">
      <c r="A803" s="23"/>
      <c r="B803" s="24"/>
      <c r="C803" s="51" t="s">
        <v>684</v>
      </c>
      <c r="D803" s="26"/>
      <c r="E803" s="27">
        <v>1</v>
      </c>
      <c r="F803" s="25"/>
      <c r="G803" s="25"/>
      <c r="H803" s="16"/>
      <c r="I803" s="16"/>
      <c r="J803" s="16"/>
      <c r="K803" s="16"/>
      <c r="L803" s="16"/>
      <c r="M803" s="16"/>
      <c r="N803" s="16"/>
      <c r="O803" s="16" t="s">
        <v>120</v>
      </c>
      <c r="P803" s="16">
        <v>0</v>
      </c>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row>
    <row r="804" spans="1:42" outlineLevel="3" x14ac:dyDescent="0.2">
      <c r="A804" s="23"/>
      <c r="B804" s="24"/>
      <c r="C804" s="51" t="s">
        <v>685</v>
      </c>
      <c r="D804" s="26"/>
      <c r="E804" s="27">
        <v>1</v>
      </c>
      <c r="F804" s="25"/>
      <c r="G804" s="25"/>
      <c r="H804" s="16"/>
      <c r="I804" s="16"/>
      <c r="J804" s="16"/>
      <c r="K804" s="16"/>
      <c r="L804" s="16"/>
      <c r="M804" s="16"/>
      <c r="N804" s="16"/>
      <c r="O804" s="16" t="s">
        <v>120</v>
      </c>
      <c r="P804" s="16">
        <v>0</v>
      </c>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row>
    <row r="805" spans="1:42" outlineLevel="1" x14ac:dyDescent="0.2">
      <c r="A805" s="37">
        <v>135</v>
      </c>
      <c r="B805" s="38" t="s">
        <v>3350</v>
      </c>
      <c r="C805" s="50" t="s">
        <v>709</v>
      </c>
      <c r="D805" s="39" t="s">
        <v>237</v>
      </c>
      <c r="E805" s="40">
        <v>9.68</v>
      </c>
      <c r="F805" s="41"/>
      <c r="G805" s="42">
        <f>ROUND(E805*F805,2)</f>
        <v>0</v>
      </c>
      <c r="H805" s="16"/>
      <c r="I805" s="16"/>
      <c r="J805" s="16"/>
      <c r="K805" s="16"/>
      <c r="L805" s="16"/>
      <c r="M805" s="16"/>
      <c r="N805" s="16"/>
      <c r="O805" s="16" t="s">
        <v>452</v>
      </c>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row>
    <row r="806" spans="1:42" outlineLevel="2" x14ac:dyDescent="0.2">
      <c r="A806" s="23"/>
      <c r="B806" s="24"/>
      <c r="C806" s="51" t="s">
        <v>695</v>
      </c>
      <c r="D806" s="26"/>
      <c r="E806" s="27">
        <v>2</v>
      </c>
      <c r="F806" s="25"/>
      <c r="G806" s="25"/>
      <c r="H806" s="16"/>
      <c r="I806" s="16"/>
      <c r="J806" s="16"/>
      <c r="K806" s="16"/>
      <c r="L806" s="16"/>
      <c r="M806" s="16"/>
      <c r="N806" s="16"/>
      <c r="O806" s="16" t="s">
        <v>120</v>
      </c>
      <c r="P806" s="16">
        <v>0</v>
      </c>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row>
    <row r="807" spans="1:42" outlineLevel="3" x14ac:dyDescent="0.2">
      <c r="A807" s="23"/>
      <c r="B807" s="24"/>
      <c r="C807" s="51" t="s">
        <v>696</v>
      </c>
      <c r="D807" s="26"/>
      <c r="E807" s="27">
        <v>2</v>
      </c>
      <c r="F807" s="25"/>
      <c r="G807" s="25"/>
      <c r="H807" s="16"/>
      <c r="I807" s="16"/>
      <c r="J807" s="16"/>
      <c r="K807" s="16"/>
      <c r="L807" s="16"/>
      <c r="M807" s="16"/>
      <c r="N807" s="16"/>
      <c r="O807" s="16" t="s">
        <v>120</v>
      </c>
      <c r="P807" s="16">
        <v>0</v>
      </c>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row>
    <row r="808" spans="1:42" outlineLevel="3" x14ac:dyDescent="0.2">
      <c r="A808" s="23"/>
      <c r="B808" s="24"/>
      <c r="C808" s="51" t="s">
        <v>697</v>
      </c>
      <c r="D808" s="26"/>
      <c r="E808" s="27">
        <v>1.8</v>
      </c>
      <c r="F808" s="25"/>
      <c r="G808" s="25"/>
      <c r="H808" s="16"/>
      <c r="I808" s="16"/>
      <c r="J808" s="16"/>
      <c r="K808" s="16"/>
      <c r="L808" s="16"/>
      <c r="M808" s="16"/>
      <c r="N808" s="16"/>
      <c r="O808" s="16" t="s">
        <v>120</v>
      </c>
      <c r="P808" s="16">
        <v>0</v>
      </c>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row>
    <row r="809" spans="1:42" outlineLevel="3" x14ac:dyDescent="0.2">
      <c r="A809" s="23"/>
      <c r="B809" s="24"/>
      <c r="C809" s="51" t="s">
        <v>698</v>
      </c>
      <c r="D809" s="26"/>
      <c r="E809" s="27">
        <v>2</v>
      </c>
      <c r="F809" s="25"/>
      <c r="G809" s="25"/>
      <c r="H809" s="16"/>
      <c r="I809" s="16"/>
      <c r="J809" s="16"/>
      <c r="K809" s="16"/>
      <c r="L809" s="16"/>
      <c r="M809" s="16"/>
      <c r="N809" s="16"/>
      <c r="O809" s="16" t="s">
        <v>120</v>
      </c>
      <c r="P809" s="16">
        <v>0</v>
      </c>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row>
    <row r="810" spans="1:42" outlineLevel="3" x14ac:dyDescent="0.2">
      <c r="A810" s="23"/>
      <c r="B810" s="24"/>
      <c r="C810" s="51" t="s">
        <v>699</v>
      </c>
      <c r="D810" s="26"/>
      <c r="E810" s="27">
        <v>1</v>
      </c>
      <c r="F810" s="25"/>
      <c r="G810" s="25"/>
      <c r="H810" s="16"/>
      <c r="I810" s="16"/>
      <c r="J810" s="16"/>
      <c r="K810" s="16"/>
      <c r="L810" s="16"/>
      <c r="M810" s="16"/>
      <c r="N810" s="16"/>
      <c r="O810" s="16" t="s">
        <v>120</v>
      </c>
      <c r="P810" s="16">
        <v>0</v>
      </c>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row>
    <row r="811" spans="1:42" outlineLevel="3" x14ac:dyDescent="0.2">
      <c r="A811" s="23"/>
      <c r="B811" s="24"/>
      <c r="C811" s="53" t="s">
        <v>151</v>
      </c>
      <c r="D811" s="28"/>
      <c r="E811" s="29">
        <v>8.8000000000000007</v>
      </c>
      <c r="F811" s="25"/>
      <c r="G811" s="25"/>
      <c r="H811" s="16"/>
      <c r="I811" s="16"/>
      <c r="J811" s="16"/>
      <c r="K811" s="16"/>
      <c r="L811" s="16"/>
      <c r="M811" s="16"/>
      <c r="N811" s="16"/>
      <c r="O811" s="16" t="s">
        <v>120</v>
      </c>
      <c r="P811" s="16">
        <v>1</v>
      </c>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row>
    <row r="812" spans="1:42" outlineLevel="3" x14ac:dyDescent="0.2">
      <c r="A812" s="23"/>
      <c r="B812" s="24"/>
      <c r="C812" s="51" t="s">
        <v>710</v>
      </c>
      <c r="D812" s="26"/>
      <c r="E812" s="27">
        <v>0.88</v>
      </c>
      <c r="F812" s="25"/>
      <c r="G812" s="25"/>
      <c r="H812" s="16"/>
      <c r="I812" s="16"/>
      <c r="J812" s="16"/>
      <c r="K812" s="16"/>
      <c r="L812" s="16"/>
      <c r="M812" s="16"/>
      <c r="N812" s="16"/>
      <c r="O812" s="16" t="s">
        <v>120</v>
      </c>
      <c r="P812" s="16">
        <v>0</v>
      </c>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row>
    <row r="813" spans="1:42" x14ac:dyDescent="0.2">
      <c r="A813" s="30" t="s">
        <v>116</v>
      </c>
      <c r="B813" s="31" t="s">
        <v>39</v>
      </c>
      <c r="C813" s="49" t="s">
        <v>40</v>
      </c>
      <c r="D813" s="32"/>
      <c r="E813" s="33"/>
      <c r="F813" s="34"/>
      <c r="G813" s="35">
        <f>SUMIF(O814:O818,"&lt;&gt;NOR",G814:G818)</f>
        <v>0</v>
      </c>
      <c r="O813" t="s">
        <v>117</v>
      </c>
    </row>
    <row r="814" spans="1:42" ht="22.5" outlineLevel="1" x14ac:dyDescent="0.2">
      <c r="A814" s="37">
        <v>136</v>
      </c>
      <c r="B814" s="38" t="s">
        <v>3349</v>
      </c>
      <c r="C814" s="50" t="s">
        <v>712</v>
      </c>
      <c r="D814" s="39" t="s">
        <v>237</v>
      </c>
      <c r="E814" s="40">
        <v>30</v>
      </c>
      <c r="F814" s="41"/>
      <c r="G814" s="42">
        <f>ROUND(E814*F814,2)</f>
        <v>0</v>
      </c>
      <c r="H814" s="16"/>
      <c r="I814" s="16"/>
      <c r="J814" s="16"/>
      <c r="K814" s="16"/>
      <c r="L814" s="16"/>
      <c r="M814" s="16"/>
      <c r="N814" s="16"/>
      <c r="O814" s="16" t="s">
        <v>119</v>
      </c>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row>
    <row r="815" spans="1:42" outlineLevel="2" x14ac:dyDescent="0.2">
      <c r="A815" s="23"/>
      <c r="B815" s="24"/>
      <c r="C815" s="51" t="s">
        <v>713</v>
      </c>
      <c r="D815" s="26"/>
      <c r="E815" s="27">
        <v>30</v>
      </c>
      <c r="F815" s="25"/>
      <c r="G815" s="25"/>
      <c r="H815" s="16"/>
      <c r="I815" s="16"/>
      <c r="J815" s="16"/>
      <c r="K815" s="16"/>
      <c r="L815" s="16"/>
      <c r="M815" s="16"/>
      <c r="N815" s="16"/>
      <c r="O815" s="16" t="s">
        <v>120</v>
      </c>
      <c r="P815" s="16">
        <v>0</v>
      </c>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row>
    <row r="816" spans="1:42" outlineLevel="1" x14ac:dyDescent="0.2">
      <c r="A816" s="37">
        <v>137</v>
      </c>
      <c r="B816" s="38" t="s">
        <v>714</v>
      </c>
      <c r="C816" s="50" t="s">
        <v>715</v>
      </c>
      <c r="D816" s="39" t="s">
        <v>423</v>
      </c>
      <c r="E816" s="40">
        <v>2</v>
      </c>
      <c r="F816" s="41"/>
      <c r="G816" s="42">
        <f>ROUND(E816*F816,2)</f>
        <v>0</v>
      </c>
      <c r="H816" s="16"/>
      <c r="I816" s="16"/>
      <c r="J816" s="16"/>
      <c r="K816" s="16"/>
      <c r="L816" s="16"/>
      <c r="M816" s="16"/>
      <c r="N816" s="16"/>
      <c r="O816" s="16" t="s">
        <v>119</v>
      </c>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row>
    <row r="817" spans="1:42" outlineLevel="2" x14ac:dyDescent="0.2">
      <c r="A817" s="23"/>
      <c r="B817" s="24"/>
      <c r="C817" s="51" t="s">
        <v>716</v>
      </c>
      <c r="D817" s="26"/>
      <c r="E817" s="27">
        <v>1</v>
      </c>
      <c r="F817" s="25"/>
      <c r="G817" s="25"/>
      <c r="H817" s="16"/>
      <c r="I817" s="16"/>
      <c r="J817" s="16"/>
      <c r="K817" s="16"/>
      <c r="L817" s="16"/>
      <c r="M817" s="16"/>
      <c r="N817" s="16"/>
      <c r="O817" s="16" t="s">
        <v>120</v>
      </c>
      <c r="P817" s="16">
        <v>0</v>
      </c>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row>
    <row r="818" spans="1:42" outlineLevel="3" x14ac:dyDescent="0.2">
      <c r="A818" s="23"/>
      <c r="B818" s="24"/>
      <c r="C818" s="51" t="s">
        <v>717</v>
      </c>
      <c r="D818" s="26"/>
      <c r="E818" s="27">
        <v>1</v>
      </c>
      <c r="F818" s="25"/>
      <c r="G818" s="25"/>
      <c r="H818" s="16"/>
      <c r="I818" s="16"/>
      <c r="J818" s="16"/>
      <c r="K818" s="16"/>
      <c r="L818" s="16"/>
      <c r="M818" s="16"/>
      <c r="N818" s="16"/>
      <c r="O818" s="16" t="s">
        <v>120</v>
      </c>
      <c r="P818" s="16">
        <v>0</v>
      </c>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row>
    <row r="819" spans="1:42" x14ac:dyDescent="0.2">
      <c r="A819" s="30" t="s">
        <v>116</v>
      </c>
      <c r="B819" s="31" t="s">
        <v>41</v>
      </c>
      <c r="C819" s="49" t="s">
        <v>42</v>
      </c>
      <c r="D819" s="32"/>
      <c r="E819" s="33"/>
      <c r="F819" s="34"/>
      <c r="G819" s="35">
        <f>SUMIF(O820:O823,"&lt;&gt;NOR",G820:G823)</f>
        <v>0</v>
      </c>
      <c r="O819" t="s">
        <v>117</v>
      </c>
    </row>
    <row r="820" spans="1:42" outlineLevel="1" x14ac:dyDescent="0.2">
      <c r="A820" s="43">
        <v>138</v>
      </c>
      <c r="B820" s="44" t="s">
        <v>718</v>
      </c>
      <c r="C820" s="52" t="s">
        <v>719</v>
      </c>
      <c r="D820" s="45" t="s">
        <v>423</v>
      </c>
      <c r="E820" s="46">
        <v>2</v>
      </c>
      <c r="F820" s="47"/>
      <c r="G820" s="48">
        <f>ROUND(E820*F820,2)</f>
        <v>0</v>
      </c>
      <c r="H820" s="16"/>
      <c r="I820" s="16"/>
      <c r="J820" s="16"/>
      <c r="K820" s="16"/>
      <c r="L820" s="16"/>
      <c r="M820" s="16"/>
      <c r="N820" s="16"/>
      <c r="O820" s="16" t="s">
        <v>119</v>
      </c>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row>
    <row r="821" spans="1:42" outlineLevel="1" x14ac:dyDescent="0.2">
      <c r="A821" s="43">
        <v>139</v>
      </c>
      <c r="B821" s="44" t="s">
        <v>720</v>
      </c>
      <c r="C821" s="52" t="s">
        <v>721</v>
      </c>
      <c r="D821" s="45" t="s">
        <v>423</v>
      </c>
      <c r="E821" s="46">
        <v>1</v>
      </c>
      <c r="F821" s="47"/>
      <c r="G821" s="48">
        <f>ROUND(E821*F821,2)</f>
        <v>0</v>
      </c>
      <c r="H821" s="16"/>
      <c r="I821" s="16"/>
      <c r="J821" s="16"/>
      <c r="K821" s="16"/>
      <c r="L821" s="16"/>
      <c r="M821" s="16"/>
      <c r="N821" s="16"/>
      <c r="O821" s="16" t="s">
        <v>119</v>
      </c>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row>
    <row r="822" spans="1:42" outlineLevel="1" x14ac:dyDescent="0.2">
      <c r="A822" s="37">
        <v>140</v>
      </c>
      <c r="B822" s="38" t="s">
        <v>3348</v>
      </c>
      <c r="C822" s="57" t="s">
        <v>722</v>
      </c>
      <c r="D822" s="39" t="s">
        <v>118</v>
      </c>
      <c r="E822" s="40">
        <v>3.2725</v>
      </c>
      <c r="F822" s="41"/>
      <c r="G822" s="42">
        <f>ROUND(E822*F822,2)</f>
        <v>0</v>
      </c>
      <c r="H822" s="16"/>
      <c r="I822" s="16"/>
      <c r="J822" s="16"/>
      <c r="K822" s="16"/>
      <c r="L822" s="16"/>
      <c r="M822" s="16"/>
      <c r="N822" s="16"/>
      <c r="O822" s="16" t="s">
        <v>452</v>
      </c>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row>
    <row r="823" spans="1:42" outlineLevel="2" x14ac:dyDescent="0.2">
      <c r="A823" s="23"/>
      <c r="B823" s="24"/>
      <c r="C823" s="51" t="s">
        <v>723</v>
      </c>
      <c r="D823" s="26"/>
      <c r="E823" s="27">
        <v>3.2725</v>
      </c>
      <c r="F823" s="25"/>
      <c r="G823" s="25"/>
      <c r="H823" s="16"/>
      <c r="I823" s="16"/>
      <c r="J823" s="16"/>
      <c r="K823" s="16"/>
      <c r="L823" s="16"/>
      <c r="M823" s="16"/>
      <c r="N823" s="16"/>
      <c r="O823" s="16" t="s">
        <v>120</v>
      </c>
      <c r="P823" s="16">
        <v>0</v>
      </c>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row>
    <row r="824" spans="1:42" x14ac:dyDescent="0.2">
      <c r="A824" s="30" t="s">
        <v>116</v>
      </c>
      <c r="B824" s="31" t="s">
        <v>43</v>
      </c>
      <c r="C824" s="49" t="s">
        <v>44</v>
      </c>
      <c r="D824" s="32"/>
      <c r="E824" s="33"/>
      <c r="F824" s="34"/>
      <c r="G824" s="35">
        <f>SUMIF(O825:O830,"&lt;&gt;NOR",G825:G830)</f>
        <v>0</v>
      </c>
      <c r="O824" t="s">
        <v>117</v>
      </c>
    </row>
    <row r="825" spans="1:42" outlineLevel="1" x14ac:dyDescent="0.2">
      <c r="A825" s="37">
        <v>141</v>
      </c>
      <c r="B825" s="38" t="s">
        <v>3347</v>
      </c>
      <c r="C825" s="57" t="s">
        <v>724</v>
      </c>
      <c r="D825" s="39" t="s">
        <v>237</v>
      </c>
      <c r="E825" s="40">
        <v>14.35</v>
      </c>
      <c r="F825" s="41"/>
      <c r="G825" s="42">
        <f>ROUND(E825*F825,2)</f>
        <v>0</v>
      </c>
      <c r="H825" s="16"/>
      <c r="I825" s="16"/>
      <c r="J825" s="16"/>
      <c r="K825" s="16"/>
      <c r="L825" s="16"/>
      <c r="M825" s="16"/>
      <c r="N825" s="16"/>
      <c r="O825" s="16" t="s">
        <v>119</v>
      </c>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row>
    <row r="826" spans="1:42" outlineLevel="2" x14ac:dyDescent="0.2">
      <c r="A826" s="23"/>
      <c r="B826" s="24"/>
      <c r="C826" s="51" t="s">
        <v>725</v>
      </c>
      <c r="D826" s="26"/>
      <c r="E826" s="27">
        <v>14.35</v>
      </c>
      <c r="F826" s="25"/>
      <c r="G826" s="25"/>
      <c r="H826" s="16"/>
      <c r="I826" s="16"/>
      <c r="J826" s="16"/>
      <c r="K826" s="16"/>
      <c r="L826" s="16"/>
      <c r="M826" s="16"/>
      <c r="N826" s="16"/>
      <c r="O826" s="16" t="s">
        <v>120</v>
      </c>
      <c r="P826" s="16">
        <v>0</v>
      </c>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row>
    <row r="827" spans="1:42" outlineLevel="1" x14ac:dyDescent="0.2">
      <c r="A827" s="37">
        <v>142</v>
      </c>
      <c r="B827" s="38" t="s">
        <v>3346</v>
      </c>
      <c r="C827" s="50" t="s">
        <v>727</v>
      </c>
      <c r="D827" s="39" t="s">
        <v>122</v>
      </c>
      <c r="E827" s="40">
        <v>2.1524999999999999</v>
      </c>
      <c r="F827" s="41"/>
      <c r="G827" s="42">
        <f>ROUND(E827*F827,2)</f>
        <v>0</v>
      </c>
      <c r="H827" s="16"/>
      <c r="I827" s="16"/>
      <c r="J827" s="16"/>
      <c r="K827" s="16"/>
      <c r="L827" s="16"/>
      <c r="M827" s="16"/>
      <c r="N827" s="16"/>
      <c r="O827" s="16" t="s">
        <v>119</v>
      </c>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row>
    <row r="828" spans="1:42" outlineLevel="2" x14ac:dyDescent="0.2">
      <c r="A828" s="23"/>
      <c r="B828" s="24"/>
      <c r="C828" s="51" t="s">
        <v>728</v>
      </c>
      <c r="D828" s="26"/>
      <c r="E828" s="27">
        <v>2.1524999999999999</v>
      </c>
      <c r="F828" s="25"/>
      <c r="G828" s="25"/>
      <c r="H828" s="16"/>
      <c r="I828" s="16"/>
      <c r="J828" s="16"/>
      <c r="K828" s="16"/>
      <c r="L828" s="16"/>
      <c r="M828" s="16"/>
      <c r="N828" s="16"/>
      <c r="O828" s="16" t="s">
        <v>120</v>
      </c>
      <c r="P828" s="16">
        <v>0</v>
      </c>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row>
    <row r="829" spans="1:42" outlineLevel="1" x14ac:dyDescent="0.2">
      <c r="A829" s="37">
        <v>143</v>
      </c>
      <c r="B829" s="38" t="s">
        <v>3345</v>
      </c>
      <c r="C829" s="57" t="s">
        <v>729</v>
      </c>
      <c r="D829" s="39" t="s">
        <v>121</v>
      </c>
      <c r="E829" s="40">
        <v>16</v>
      </c>
      <c r="F829" s="41"/>
      <c r="G829" s="42">
        <f>ROUND(E829*F829,2)</f>
        <v>0</v>
      </c>
      <c r="H829" s="16"/>
      <c r="I829" s="16"/>
      <c r="J829" s="16"/>
      <c r="K829" s="16"/>
      <c r="L829" s="16"/>
      <c r="M829" s="16"/>
      <c r="N829" s="16"/>
      <c r="O829" s="16" t="s">
        <v>452</v>
      </c>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row>
    <row r="830" spans="1:42" outlineLevel="2" x14ac:dyDescent="0.2">
      <c r="A830" s="23"/>
      <c r="B830" s="24"/>
      <c r="C830" s="51" t="s">
        <v>730</v>
      </c>
      <c r="D830" s="26"/>
      <c r="E830" s="27">
        <v>16</v>
      </c>
      <c r="F830" s="25"/>
      <c r="G830" s="25"/>
      <c r="H830" s="16"/>
      <c r="I830" s="16"/>
      <c r="J830" s="16"/>
      <c r="K830" s="16"/>
      <c r="L830" s="16"/>
      <c r="M830" s="16"/>
      <c r="N830" s="16"/>
      <c r="O830" s="16" t="s">
        <v>120</v>
      </c>
      <c r="P830" s="16">
        <v>0</v>
      </c>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row>
    <row r="831" spans="1:42" x14ac:dyDescent="0.2">
      <c r="A831" s="30" t="s">
        <v>116</v>
      </c>
      <c r="B831" s="31" t="s">
        <v>47</v>
      </c>
      <c r="C831" s="49" t="s">
        <v>48</v>
      </c>
      <c r="D831" s="32"/>
      <c r="E831" s="33"/>
      <c r="F831" s="34"/>
      <c r="G831" s="35">
        <f>SUMIF(O832:O848,"&lt;&gt;NOR",G832:G848)</f>
        <v>0</v>
      </c>
      <c r="O831" t="s">
        <v>117</v>
      </c>
    </row>
    <row r="832" spans="1:42" outlineLevel="1" x14ac:dyDescent="0.2">
      <c r="A832" s="43">
        <v>144</v>
      </c>
      <c r="B832" s="44" t="s">
        <v>3344</v>
      </c>
      <c r="C832" s="52" t="s">
        <v>731</v>
      </c>
      <c r="D832" s="45" t="s">
        <v>118</v>
      </c>
      <c r="E832" s="46">
        <v>410</v>
      </c>
      <c r="F832" s="47"/>
      <c r="G832" s="48">
        <f>ROUND(E832*F832,2)</f>
        <v>0</v>
      </c>
      <c r="H832" s="16"/>
      <c r="I832" s="16"/>
      <c r="J832" s="16"/>
      <c r="K832" s="16"/>
      <c r="L832" s="16"/>
      <c r="M832" s="16"/>
      <c r="N832" s="16"/>
      <c r="O832" s="16" t="s">
        <v>119</v>
      </c>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row>
    <row r="833" spans="1:42" outlineLevel="1" x14ac:dyDescent="0.2">
      <c r="A833" s="37">
        <v>145</v>
      </c>
      <c r="B833" s="38" t="s">
        <v>3343</v>
      </c>
      <c r="C833" s="50" t="s">
        <v>732</v>
      </c>
      <c r="D833" s="39" t="s">
        <v>118</v>
      </c>
      <c r="E833" s="40">
        <v>2870</v>
      </c>
      <c r="F833" s="41"/>
      <c r="G833" s="42">
        <f>ROUND(E833*F833,2)</f>
        <v>0</v>
      </c>
      <c r="H833" s="16"/>
      <c r="I833" s="16"/>
      <c r="J833" s="16"/>
      <c r="K833" s="16"/>
      <c r="L833" s="16"/>
      <c r="M833" s="16"/>
      <c r="N833" s="16"/>
      <c r="O833" s="16" t="s">
        <v>119</v>
      </c>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row>
    <row r="834" spans="1:42" outlineLevel="2" x14ac:dyDescent="0.2">
      <c r="A834" s="23"/>
      <c r="B834" s="24"/>
      <c r="C834" s="51" t="s">
        <v>733</v>
      </c>
      <c r="D834" s="26"/>
      <c r="E834" s="27">
        <v>2870</v>
      </c>
      <c r="F834" s="25"/>
      <c r="G834" s="25"/>
      <c r="H834" s="16"/>
      <c r="I834" s="16"/>
      <c r="J834" s="16"/>
      <c r="K834" s="16"/>
      <c r="L834" s="16"/>
      <c r="M834" s="16"/>
      <c r="N834" s="16"/>
      <c r="O834" s="16" t="s">
        <v>120</v>
      </c>
      <c r="P834" s="16">
        <v>0</v>
      </c>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row>
    <row r="835" spans="1:42" outlineLevel="1" x14ac:dyDescent="0.2">
      <c r="A835" s="43">
        <v>146</v>
      </c>
      <c r="B835" s="44" t="s">
        <v>3342</v>
      </c>
      <c r="C835" s="52" t="s">
        <v>734</v>
      </c>
      <c r="D835" s="45" t="s">
        <v>118</v>
      </c>
      <c r="E835" s="46">
        <v>410</v>
      </c>
      <c r="F835" s="47"/>
      <c r="G835" s="48">
        <f>ROUND(E835*F835,2)</f>
        <v>0</v>
      </c>
      <c r="H835" s="16"/>
      <c r="I835" s="16"/>
      <c r="J835" s="16"/>
      <c r="K835" s="16"/>
      <c r="L835" s="16"/>
      <c r="M835" s="16"/>
      <c r="N835" s="16"/>
      <c r="O835" s="16" t="s">
        <v>119</v>
      </c>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row>
    <row r="836" spans="1:42" outlineLevel="1" x14ac:dyDescent="0.2">
      <c r="A836" s="43">
        <v>147</v>
      </c>
      <c r="B836" s="44" t="s">
        <v>3341</v>
      </c>
      <c r="C836" s="52" t="s">
        <v>735</v>
      </c>
      <c r="D836" s="45" t="s">
        <v>118</v>
      </c>
      <c r="E836" s="46">
        <v>356.7</v>
      </c>
      <c r="F836" s="47"/>
      <c r="G836" s="48">
        <f>ROUND(E836*F836,2)</f>
        <v>0</v>
      </c>
      <c r="H836" s="16"/>
      <c r="I836" s="16"/>
      <c r="J836" s="16"/>
      <c r="K836" s="16"/>
      <c r="L836" s="16"/>
      <c r="M836" s="16"/>
      <c r="N836" s="16"/>
      <c r="O836" s="16" t="s">
        <v>119</v>
      </c>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row>
    <row r="837" spans="1:42" outlineLevel="1" x14ac:dyDescent="0.2">
      <c r="A837" s="37">
        <v>148</v>
      </c>
      <c r="B837" s="38" t="s">
        <v>3340</v>
      </c>
      <c r="C837" s="50" t="s">
        <v>736</v>
      </c>
      <c r="D837" s="39" t="s">
        <v>122</v>
      </c>
      <c r="E837" s="40">
        <v>80.497</v>
      </c>
      <c r="F837" s="41"/>
      <c r="G837" s="42">
        <f>ROUND(E837*F837,2)</f>
        <v>0</v>
      </c>
      <c r="H837" s="16"/>
      <c r="I837" s="16"/>
      <c r="J837" s="16"/>
      <c r="K837" s="16"/>
      <c r="L837" s="16"/>
      <c r="M837" s="16"/>
      <c r="N837" s="16"/>
      <c r="O837" s="16" t="s">
        <v>119</v>
      </c>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row>
    <row r="838" spans="1:42" outlineLevel="2" x14ac:dyDescent="0.2">
      <c r="A838" s="23"/>
      <c r="B838" s="24"/>
      <c r="C838" s="51" t="s">
        <v>737</v>
      </c>
      <c r="D838" s="26"/>
      <c r="E838" s="27">
        <v>51.597000000000001</v>
      </c>
      <c r="F838" s="25"/>
      <c r="G838" s="25"/>
      <c r="H838" s="16"/>
      <c r="I838" s="16"/>
      <c r="J838" s="16"/>
      <c r="K838" s="16"/>
      <c r="L838" s="16"/>
      <c r="M838" s="16"/>
      <c r="N838" s="16"/>
      <c r="O838" s="16" t="s">
        <v>120</v>
      </c>
      <c r="P838" s="16">
        <v>0</v>
      </c>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row>
    <row r="839" spans="1:42" outlineLevel="3" x14ac:dyDescent="0.2">
      <c r="A839" s="23"/>
      <c r="B839" s="24"/>
      <c r="C839" s="51" t="s">
        <v>738</v>
      </c>
      <c r="D839" s="26"/>
      <c r="E839" s="27">
        <v>28.9</v>
      </c>
      <c r="F839" s="25"/>
      <c r="G839" s="25"/>
      <c r="H839" s="16"/>
      <c r="I839" s="16"/>
      <c r="J839" s="16"/>
      <c r="K839" s="16"/>
      <c r="L839" s="16"/>
      <c r="M839" s="16"/>
      <c r="N839" s="16"/>
      <c r="O839" s="16" t="s">
        <v>120</v>
      </c>
      <c r="P839" s="16">
        <v>0</v>
      </c>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row>
    <row r="840" spans="1:42" outlineLevel="1" x14ac:dyDescent="0.2">
      <c r="A840" s="43">
        <v>149</v>
      </c>
      <c r="B840" s="44" t="s">
        <v>3339</v>
      </c>
      <c r="C840" s="52" t="s">
        <v>739</v>
      </c>
      <c r="D840" s="45" t="s">
        <v>122</v>
      </c>
      <c r="E840" s="46">
        <v>80.497</v>
      </c>
      <c r="F840" s="47"/>
      <c r="G840" s="48">
        <f>ROUND(E840*F840,2)</f>
        <v>0</v>
      </c>
      <c r="H840" s="16"/>
      <c r="I840" s="16"/>
      <c r="J840" s="16"/>
      <c r="K840" s="16"/>
      <c r="L840" s="16"/>
      <c r="M840" s="16"/>
      <c r="N840" s="16"/>
      <c r="O840" s="16" t="s">
        <v>119</v>
      </c>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row>
    <row r="841" spans="1:42" outlineLevel="1" x14ac:dyDescent="0.2">
      <c r="A841" s="43">
        <v>150</v>
      </c>
      <c r="B841" s="44" t="s">
        <v>3338</v>
      </c>
      <c r="C841" s="52" t="s">
        <v>740</v>
      </c>
      <c r="D841" s="45" t="s">
        <v>122</v>
      </c>
      <c r="E841" s="46">
        <v>80.497</v>
      </c>
      <c r="F841" s="47"/>
      <c r="G841" s="48">
        <f>ROUND(E841*F841,2)</f>
        <v>0</v>
      </c>
      <c r="H841" s="16"/>
      <c r="I841" s="16"/>
      <c r="J841" s="16"/>
      <c r="K841" s="16"/>
      <c r="L841" s="16"/>
      <c r="M841" s="16"/>
      <c r="N841" s="16"/>
      <c r="O841" s="16" t="s">
        <v>119</v>
      </c>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row>
    <row r="842" spans="1:42" outlineLevel="1" x14ac:dyDescent="0.2">
      <c r="A842" s="37">
        <v>151</v>
      </c>
      <c r="B842" s="38" t="s">
        <v>3337</v>
      </c>
      <c r="C842" s="50" t="s">
        <v>741</v>
      </c>
      <c r="D842" s="39" t="s">
        <v>118</v>
      </c>
      <c r="E842" s="40">
        <v>50.1</v>
      </c>
      <c r="F842" s="41"/>
      <c r="G842" s="42">
        <f>ROUND(E842*F842,2)</f>
        <v>0</v>
      </c>
      <c r="H842" s="16"/>
      <c r="I842" s="16"/>
      <c r="J842" s="16"/>
      <c r="K842" s="16"/>
      <c r="L842" s="16"/>
      <c r="M842" s="16"/>
      <c r="N842" s="16"/>
      <c r="O842" s="16" t="s">
        <v>119</v>
      </c>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row>
    <row r="843" spans="1:42" outlineLevel="2" x14ac:dyDescent="0.2">
      <c r="A843" s="23"/>
      <c r="B843" s="24"/>
      <c r="C843" s="51" t="s">
        <v>742</v>
      </c>
      <c r="D843" s="26"/>
      <c r="E843" s="27">
        <v>32.76</v>
      </c>
      <c r="F843" s="25"/>
      <c r="G843" s="25"/>
      <c r="H843" s="16"/>
      <c r="I843" s="16"/>
      <c r="J843" s="16"/>
      <c r="K843" s="16"/>
      <c r="L843" s="16"/>
      <c r="M843" s="16"/>
      <c r="N843" s="16"/>
      <c r="O843" s="16" t="s">
        <v>120</v>
      </c>
      <c r="P843" s="16">
        <v>0</v>
      </c>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row>
    <row r="844" spans="1:42" outlineLevel="3" x14ac:dyDescent="0.2">
      <c r="A844" s="23"/>
      <c r="B844" s="24"/>
      <c r="C844" s="51" t="s">
        <v>743</v>
      </c>
      <c r="D844" s="26"/>
      <c r="E844" s="27">
        <v>17.34</v>
      </c>
      <c r="F844" s="25"/>
      <c r="G844" s="25"/>
      <c r="H844" s="16"/>
      <c r="I844" s="16"/>
      <c r="J844" s="16"/>
      <c r="K844" s="16"/>
      <c r="L844" s="16"/>
      <c r="M844" s="16"/>
      <c r="N844" s="16"/>
      <c r="O844" s="16" t="s">
        <v>120</v>
      </c>
      <c r="P844" s="16">
        <v>0</v>
      </c>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row>
    <row r="845" spans="1:42" outlineLevel="1" x14ac:dyDescent="0.2">
      <c r="A845" s="37">
        <v>152</v>
      </c>
      <c r="B845" s="38" t="s">
        <v>3336</v>
      </c>
      <c r="C845" s="50" t="s">
        <v>744</v>
      </c>
      <c r="D845" s="39" t="s">
        <v>118</v>
      </c>
      <c r="E845" s="40">
        <v>4590</v>
      </c>
      <c r="F845" s="41"/>
      <c r="G845" s="42">
        <f>ROUND(E845*F845,2)</f>
        <v>0</v>
      </c>
      <c r="H845" s="16"/>
      <c r="I845" s="16"/>
      <c r="J845" s="16"/>
      <c r="K845" s="16"/>
      <c r="L845" s="16"/>
      <c r="M845" s="16"/>
      <c r="N845" s="16"/>
      <c r="O845" s="16" t="s">
        <v>119</v>
      </c>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row>
    <row r="846" spans="1:42" outlineLevel="2" x14ac:dyDescent="0.2">
      <c r="A846" s="23"/>
      <c r="B846" s="24"/>
      <c r="C846" s="464" t="s">
        <v>745</v>
      </c>
      <c r="D846" s="26"/>
      <c r="E846" s="27"/>
      <c r="F846" s="25"/>
      <c r="G846" s="25"/>
      <c r="H846" s="16"/>
      <c r="I846" s="16"/>
      <c r="J846" s="16"/>
      <c r="K846" s="16"/>
      <c r="L846" s="16"/>
      <c r="M846" s="16"/>
      <c r="N846" s="16"/>
      <c r="O846" s="16" t="s">
        <v>120</v>
      </c>
      <c r="P846" s="16">
        <v>0</v>
      </c>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row>
    <row r="847" spans="1:42" outlineLevel="3" x14ac:dyDescent="0.2">
      <c r="A847" s="23"/>
      <c r="B847" s="24"/>
      <c r="C847" s="51" t="s">
        <v>746</v>
      </c>
      <c r="D847" s="26"/>
      <c r="E847" s="27">
        <v>4590</v>
      </c>
      <c r="F847" s="25"/>
      <c r="G847" s="25"/>
      <c r="H847" s="16"/>
      <c r="I847" s="16"/>
      <c r="J847" s="16"/>
      <c r="K847" s="16"/>
      <c r="L847" s="16"/>
      <c r="M847" s="16"/>
      <c r="N847" s="16"/>
      <c r="O847" s="16" t="s">
        <v>120</v>
      </c>
      <c r="P847" s="16">
        <v>0</v>
      </c>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row>
    <row r="848" spans="1:42" outlineLevel="1" x14ac:dyDescent="0.2">
      <c r="A848" s="43">
        <v>153</v>
      </c>
      <c r="B848" s="44" t="s">
        <v>3335</v>
      </c>
      <c r="C848" s="52" t="s">
        <v>747</v>
      </c>
      <c r="D848" s="45" t="s">
        <v>118</v>
      </c>
      <c r="E848" s="46">
        <v>50.1</v>
      </c>
      <c r="F848" s="47"/>
      <c r="G848" s="48">
        <f>ROUND(E848*F848,2)</f>
        <v>0</v>
      </c>
      <c r="H848" s="16"/>
      <c r="I848" s="16"/>
      <c r="J848" s="16"/>
      <c r="K848" s="16"/>
      <c r="L848" s="16"/>
      <c r="M848" s="16"/>
      <c r="N848" s="16"/>
      <c r="O848" s="16" t="s">
        <v>119</v>
      </c>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row>
    <row r="849" spans="1:42" x14ac:dyDescent="0.2">
      <c r="A849" s="30" t="s">
        <v>116</v>
      </c>
      <c r="B849" s="31" t="s">
        <v>3334</v>
      </c>
      <c r="C849" s="49" t="s">
        <v>3333</v>
      </c>
      <c r="D849" s="32"/>
      <c r="E849" s="33"/>
      <c r="F849" s="34"/>
      <c r="G849" s="35">
        <f>SUMIF(O850:O854,"&lt;&gt;NOR",G850:G854)</f>
        <v>0</v>
      </c>
      <c r="O849" t="s">
        <v>117</v>
      </c>
    </row>
    <row r="850" spans="1:42" outlineLevel="1" x14ac:dyDescent="0.2">
      <c r="A850" s="37">
        <v>154</v>
      </c>
      <c r="B850" s="38" t="s">
        <v>3332</v>
      </c>
      <c r="C850" s="50" t="s">
        <v>3331</v>
      </c>
      <c r="D850" s="39" t="s">
        <v>122</v>
      </c>
      <c r="E850" s="40">
        <v>9.9640000000000004</v>
      </c>
      <c r="F850" s="41"/>
      <c r="G850" s="42">
        <f>ROUND(E850*F850,2)</f>
        <v>0</v>
      </c>
      <c r="H850" s="16"/>
      <c r="I850" s="16"/>
      <c r="J850" s="16"/>
      <c r="K850" s="16"/>
      <c r="L850" s="16"/>
      <c r="M850" s="16"/>
      <c r="N850" s="16"/>
      <c r="O850" s="16" t="s">
        <v>119</v>
      </c>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row>
    <row r="851" spans="1:42" outlineLevel="2" x14ac:dyDescent="0.2">
      <c r="A851" s="23"/>
      <c r="B851" s="24"/>
      <c r="C851" s="51" t="s">
        <v>3330</v>
      </c>
      <c r="D851" s="26"/>
      <c r="E851" s="27"/>
      <c r="F851" s="25"/>
      <c r="G851" s="25"/>
      <c r="H851" s="16"/>
      <c r="I851" s="16"/>
      <c r="J851" s="16"/>
      <c r="K851" s="16"/>
      <c r="L851" s="16"/>
      <c r="M851" s="16"/>
      <c r="N851" s="16"/>
      <c r="O851" s="16" t="s">
        <v>120</v>
      </c>
      <c r="P851" s="16">
        <v>0</v>
      </c>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row>
    <row r="852" spans="1:42" outlineLevel="3" x14ac:dyDescent="0.2">
      <c r="A852" s="23"/>
      <c r="B852" s="24"/>
      <c r="C852" s="464" t="s">
        <v>3329</v>
      </c>
      <c r="D852" s="26"/>
      <c r="E852" s="27"/>
      <c r="F852" s="25"/>
      <c r="G852" s="25"/>
      <c r="H852" s="16"/>
      <c r="I852" s="16"/>
      <c r="J852" s="16"/>
      <c r="K852" s="16"/>
      <c r="L852" s="16"/>
      <c r="M852" s="16"/>
      <c r="N852" s="16"/>
      <c r="O852" s="16" t="s">
        <v>120</v>
      </c>
      <c r="P852" s="16">
        <v>0</v>
      </c>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row>
    <row r="853" spans="1:42" outlineLevel="3" x14ac:dyDescent="0.2">
      <c r="A853" s="23"/>
      <c r="B853" s="24"/>
      <c r="C853" s="51" t="s">
        <v>3328</v>
      </c>
      <c r="D853" s="26"/>
      <c r="E853" s="27">
        <v>5.0999999999999996</v>
      </c>
      <c r="F853" s="25"/>
      <c r="G853" s="25"/>
      <c r="H853" s="16"/>
      <c r="I853" s="16"/>
      <c r="J853" s="16"/>
      <c r="K853" s="16"/>
      <c r="L853" s="16"/>
      <c r="M853" s="16"/>
      <c r="N853" s="16"/>
      <c r="O853" s="16" t="s">
        <v>120</v>
      </c>
      <c r="P853" s="16">
        <v>0</v>
      </c>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row>
    <row r="854" spans="1:42" ht="22.5" outlineLevel="3" x14ac:dyDescent="0.2">
      <c r="A854" s="23"/>
      <c r="B854" s="24"/>
      <c r="C854" s="51" t="s">
        <v>3327</v>
      </c>
      <c r="D854" s="26"/>
      <c r="E854" s="27">
        <v>4.8639999999999999</v>
      </c>
      <c r="F854" s="25"/>
      <c r="G854" s="25"/>
      <c r="H854" s="16"/>
      <c r="I854" s="16"/>
      <c r="J854" s="16"/>
      <c r="K854" s="16"/>
      <c r="L854" s="16"/>
      <c r="M854" s="16"/>
      <c r="N854" s="16"/>
      <c r="O854" s="16" t="s">
        <v>120</v>
      </c>
      <c r="P854" s="16">
        <v>0</v>
      </c>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row>
    <row r="855" spans="1:42" x14ac:dyDescent="0.2">
      <c r="A855" s="30" t="s">
        <v>116</v>
      </c>
      <c r="B855" s="31" t="s">
        <v>51</v>
      </c>
      <c r="C855" s="49" t="s">
        <v>52</v>
      </c>
      <c r="D855" s="32"/>
      <c r="E855" s="33"/>
      <c r="F855" s="34"/>
      <c r="G855" s="35">
        <f>SUMIF(O856:O856,"&lt;&gt;NOR",G856:G856)</f>
        <v>0</v>
      </c>
      <c r="O855" t="s">
        <v>117</v>
      </c>
    </row>
    <row r="856" spans="1:42" outlineLevel="1" x14ac:dyDescent="0.2">
      <c r="A856" s="43">
        <v>155</v>
      </c>
      <c r="B856" s="44" t="s">
        <v>3326</v>
      </c>
      <c r="C856" s="52" t="s">
        <v>748</v>
      </c>
      <c r="D856" s="45" t="s">
        <v>158</v>
      </c>
      <c r="E856" s="46">
        <v>903.32650000000001</v>
      </c>
      <c r="F856" s="47"/>
      <c r="G856" s="48">
        <f>ROUND(E856*F856,2)</f>
        <v>0</v>
      </c>
      <c r="H856" s="16"/>
      <c r="I856" s="16"/>
      <c r="J856" s="16"/>
      <c r="K856" s="16"/>
      <c r="L856" s="16"/>
      <c r="M856" s="16"/>
      <c r="N856" s="16"/>
      <c r="O856" s="16" t="s">
        <v>749</v>
      </c>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row>
    <row r="857" spans="1:42" x14ac:dyDescent="0.2">
      <c r="A857" s="30" t="s">
        <v>116</v>
      </c>
      <c r="B857" s="31" t="s">
        <v>55</v>
      </c>
      <c r="C857" s="49" t="s">
        <v>56</v>
      </c>
      <c r="D857" s="32"/>
      <c r="E857" s="33"/>
      <c r="F857" s="34"/>
      <c r="G857" s="35">
        <f>SUMIF(O858:O923,"&lt;&gt;NOR",G858:G923)</f>
        <v>0</v>
      </c>
      <c r="O857" t="s">
        <v>117</v>
      </c>
    </row>
    <row r="858" spans="1:42" ht="22.5" outlineLevel="1" x14ac:dyDescent="0.2">
      <c r="A858" s="37">
        <v>156</v>
      </c>
      <c r="B858" s="38" t="s">
        <v>3325</v>
      </c>
      <c r="C858" s="50" t="s">
        <v>750</v>
      </c>
      <c r="D858" s="39" t="s">
        <v>118</v>
      </c>
      <c r="E858" s="40">
        <v>153.46969999999999</v>
      </c>
      <c r="F858" s="41"/>
      <c r="G858" s="42">
        <f>ROUND(E858*F858,2)</f>
        <v>0</v>
      </c>
      <c r="H858" s="16"/>
      <c r="I858" s="16"/>
      <c r="J858" s="16"/>
      <c r="K858" s="16"/>
      <c r="L858" s="16"/>
      <c r="M858" s="16"/>
      <c r="N858" s="16"/>
      <c r="O858" s="16" t="s">
        <v>119</v>
      </c>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row>
    <row r="859" spans="1:42" outlineLevel="2" x14ac:dyDescent="0.2">
      <c r="A859" s="23"/>
      <c r="B859" s="24"/>
      <c r="C859" s="464" t="s">
        <v>751</v>
      </c>
      <c r="D859" s="26"/>
      <c r="E859" s="27">
        <v>158.6645</v>
      </c>
      <c r="F859" s="25"/>
      <c r="G859" s="25"/>
      <c r="H859" s="16"/>
      <c r="I859" s="16"/>
      <c r="J859" s="16"/>
      <c r="K859" s="16"/>
      <c r="L859" s="16"/>
      <c r="M859" s="16"/>
      <c r="N859" s="16"/>
      <c r="O859" s="16" t="s">
        <v>120</v>
      </c>
      <c r="P859" s="16">
        <v>0</v>
      </c>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row>
    <row r="860" spans="1:42" outlineLevel="3" x14ac:dyDescent="0.2">
      <c r="A860" s="23"/>
      <c r="B860" s="24"/>
      <c r="C860" s="51" t="s">
        <v>752</v>
      </c>
      <c r="D860" s="26"/>
      <c r="E860" s="27">
        <v>-5.1947999999999999</v>
      </c>
      <c r="F860" s="25"/>
      <c r="G860" s="25"/>
      <c r="H860" s="16"/>
      <c r="I860" s="16"/>
      <c r="J860" s="16"/>
      <c r="K860" s="16"/>
      <c r="L860" s="16"/>
      <c r="M860" s="16"/>
      <c r="N860" s="16"/>
      <c r="O860" s="16" t="s">
        <v>120</v>
      </c>
      <c r="P860" s="16">
        <v>0</v>
      </c>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row>
    <row r="861" spans="1:42" ht="25.5" customHeight="1" outlineLevel="1" x14ac:dyDescent="0.2">
      <c r="A861" s="37">
        <v>157</v>
      </c>
      <c r="B861" s="38" t="s">
        <v>3324</v>
      </c>
      <c r="C861" s="50" t="s">
        <v>753</v>
      </c>
      <c r="D861" s="39" t="s">
        <v>118</v>
      </c>
      <c r="E861" s="40">
        <v>42.889000000000003</v>
      </c>
      <c r="F861" s="41"/>
      <c r="G861" s="42">
        <f>ROUND(E861*F861,2)</f>
        <v>0</v>
      </c>
      <c r="H861" s="16"/>
      <c r="I861" s="16"/>
      <c r="J861" s="16"/>
      <c r="K861" s="16"/>
      <c r="L861" s="16"/>
      <c r="M861" s="16"/>
      <c r="N861" s="16"/>
      <c r="O861" s="16" t="s">
        <v>119</v>
      </c>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row>
    <row r="862" spans="1:42" ht="22.5" outlineLevel="2" x14ac:dyDescent="0.2">
      <c r="A862" s="23"/>
      <c r="B862" s="24"/>
      <c r="C862" s="51" t="s">
        <v>754</v>
      </c>
      <c r="D862" s="26"/>
      <c r="E862" s="27">
        <v>24.201000000000001</v>
      </c>
      <c r="F862" s="25"/>
      <c r="G862" s="25"/>
      <c r="H862" s="16"/>
      <c r="I862" s="16"/>
      <c r="J862" s="16"/>
      <c r="K862" s="16"/>
      <c r="L862" s="16"/>
      <c r="M862" s="16"/>
      <c r="N862" s="16"/>
      <c r="O862" s="16" t="s">
        <v>120</v>
      </c>
      <c r="P862" s="16">
        <v>0</v>
      </c>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row>
    <row r="863" spans="1:42" outlineLevel="3" x14ac:dyDescent="0.2">
      <c r="A863" s="23"/>
      <c r="B863" s="24"/>
      <c r="C863" s="51" t="s">
        <v>755</v>
      </c>
      <c r="D863" s="26"/>
      <c r="E863" s="27">
        <v>10.944000000000001</v>
      </c>
      <c r="F863" s="25"/>
      <c r="G863" s="25"/>
      <c r="H863" s="16"/>
      <c r="I863" s="16"/>
      <c r="J863" s="16"/>
      <c r="K863" s="16"/>
      <c r="L863" s="16"/>
      <c r="M863" s="16"/>
      <c r="N863" s="16"/>
      <c r="O863" s="16" t="s">
        <v>120</v>
      </c>
      <c r="P863" s="16">
        <v>0</v>
      </c>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row>
    <row r="864" spans="1:42" outlineLevel="3" x14ac:dyDescent="0.2">
      <c r="A864" s="23"/>
      <c r="B864" s="24"/>
      <c r="C864" s="51" t="s">
        <v>401</v>
      </c>
      <c r="D864" s="26"/>
      <c r="E864" s="27">
        <v>7.7439999999999998</v>
      </c>
      <c r="F864" s="25"/>
      <c r="G864" s="25"/>
      <c r="H864" s="16"/>
      <c r="I864" s="16"/>
      <c r="J864" s="16"/>
      <c r="K864" s="16"/>
      <c r="L864" s="16"/>
      <c r="M864" s="16"/>
      <c r="N864" s="16"/>
      <c r="O864" s="16" t="s">
        <v>120</v>
      </c>
      <c r="P864" s="16">
        <v>0</v>
      </c>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row>
    <row r="865" spans="1:42" ht="22.5" customHeight="1" outlineLevel="1" x14ac:dyDescent="0.2">
      <c r="A865" s="43">
        <v>158</v>
      </c>
      <c r="B865" s="44" t="s">
        <v>3323</v>
      </c>
      <c r="C865" s="52" t="s">
        <v>756</v>
      </c>
      <c r="D865" s="45" t="s">
        <v>118</v>
      </c>
      <c r="E865" s="46">
        <v>153.46969999999999</v>
      </c>
      <c r="F865" s="47"/>
      <c r="G865" s="48">
        <f>ROUND(E865*F865,2)</f>
        <v>0</v>
      </c>
      <c r="H865" s="16"/>
      <c r="I865" s="16"/>
      <c r="J865" s="16"/>
      <c r="K865" s="16"/>
      <c r="L865" s="16"/>
      <c r="M865" s="16"/>
      <c r="N865" s="16"/>
      <c r="O865" s="16" t="s">
        <v>119</v>
      </c>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row>
    <row r="866" spans="1:42" outlineLevel="1" x14ac:dyDescent="0.2">
      <c r="A866" s="43">
        <v>159</v>
      </c>
      <c r="B866" s="44" t="s">
        <v>3322</v>
      </c>
      <c r="C866" s="58" t="s">
        <v>757</v>
      </c>
      <c r="D866" s="45" t="s">
        <v>118</v>
      </c>
      <c r="E866" s="46">
        <v>42.889000000000003</v>
      </c>
      <c r="F866" s="47"/>
      <c r="G866" s="48">
        <f>ROUND(E866*F866,2)</f>
        <v>0</v>
      </c>
      <c r="H866" s="16"/>
      <c r="I866" s="16"/>
      <c r="J866" s="16"/>
      <c r="K866" s="16"/>
      <c r="L866" s="16"/>
      <c r="M866" s="16"/>
      <c r="N866" s="16"/>
      <c r="O866" s="16" t="s">
        <v>119</v>
      </c>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row>
    <row r="867" spans="1:42" outlineLevel="1" x14ac:dyDescent="0.2">
      <c r="A867" s="37">
        <v>160</v>
      </c>
      <c r="B867" s="38" t="s">
        <v>3321</v>
      </c>
      <c r="C867" s="50" t="s">
        <v>3320</v>
      </c>
      <c r="D867" s="39" t="s">
        <v>118</v>
      </c>
      <c r="E867" s="40">
        <v>83.1</v>
      </c>
      <c r="F867" s="41"/>
      <c r="G867" s="42">
        <f>ROUND(E867*F867,2)</f>
        <v>0</v>
      </c>
      <c r="H867" s="16"/>
      <c r="I867" s="16"/>
      <c r="J867" s="16"/>
      <c r="K867" s="16"/>
      <c r="L867" s="16"/>
      <c r="M867" s="16"/>
      <c r="N867" s="16"/>
      <c r="O867" s="16" t="s">
        <v>119</v>
      </c>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row>
    <row r="868" spans="1:42" outlineLevel="2" x14ac:dyDescent="0.2">
      <c r="A868" s="23"/>
      <c r="B868" s="24"/>
      <c r="C868" s="51" t="s">
        <v>214</v>
      </c>
      <c r="D868" s="26"/>
      <c r="E868" s="27"/>
      <c r="F868" s="25"/>
      <c r="G868" s="25"/>
      <c r="H868" s="16"/>
      <c r="I868" s="16"/>
      <c r="J868" s="16"/>
      <c r="K868" s="16"/>
      <c r="L868" s="16"/>
      <c r="M868" s="16"/>
      <c r="N868" s="16"/>
      <c r="O868" s="16" t="s">
        <v>120</v>
      </c>
      <c r="P868" s="16">
        <v>0</v>
      </c>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row>
    <row r="869" spans="1:42" outlineLevel="3" x14ac:dyDescent="0.2">
      <c r="A869" s="23"/>
      <c r="B869" s="24"/>
      <c r="C869" s="51" t="s">
        <v>524</v>
      </c>
      <c r="D869" s="26"/>
      <c r="E869" s="27">
        <v>4.4000000000000004</v>
      </c>
      <c r="F869" s="25"/>
      <c r="G869" s="25"/>
      <c r="H869" s="16"/>
      <c r="I869" s="16"/>
      <c r="J869" s="16"/>
      <c r="K869" s="16"/>
      <c r="L869" s="16"/>
      <c r="M869" s="16"/>
      <c r="N869" s="16"/>
      <c r="O869" s="16" t="s">
        <v>120</v>
      </c>
      <c r="P869" s="16">
        <v>0</v>
      </c>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row>
    <row r="870" spans="1:42" outlineLevel="3" x14ac:dyDescent="0.2">
      <c r="A870" s="23"/>
      <c r="B870" s="24"/>
      <c r="C870" s="51" t="s">
        <v>525</v>
      </c>
      <c r="D870" s="26"/>
      <c r="E870" s="27">
        <v>1.4</v>
      </c>
      <c r="F870" s="25"/>
      <c r="G870" s="25"/>
      <c r="H870" s="16"/>
      <c r="I870" s="16"/>
      <c r="J870" s="16"/>
      <c r="K870" s="16"/>
      <c r="L870" s="16"/>
      <c r="M870" s="16"/>
      <c r="N870" s="16"/>
      <c r="O870" s="16" t="s">
        <v>120</v>
      </c>
      <c r="P870" s="16">
        <v>0</v>
      </c>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row>
    <row r="871" spans="1:42" outlineLevel="3" x14ac:dyDescent="0.2">
      <c r="A871" s="23"/>
      <c r="B871" s="24"/>
      <c r="C871" s="51" t="s">
        <v>526</v>
      </c>
      <c r="D871" s="26"/>
      <c r="E871" s="27">
        <v>1.2</v>
      </c>
      <c r="F871" s="25"/>
      <c r="G871" s="25"/>
      <c r="H871" s="16"/>
      <c r="I871" s="16"/>
      <c r="J871" s="16"/>
      <c r="K871" s="16"/>
      <c r="L871" s="16"/>
      <c r="M871" s="16"/>
      <c r="N871" s="16"/>
      <c r="O871" s="16" t="s">
        <v>120</v>
      </c>
      <c r="P871" s="16">
        <v>0</v>
      </c>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row>
    <row r="872" spans="1:42" outlineLevel="3" x14ac:dyDescent="0.2">
      <c r="A872" s="23"/>
      <c r="B872" s="24"/>
      <c r="C872" s="51" t="s">
        <v>528</v>
      </c>
      <c r="D872" s="26"/>
      <c r="E872" s="27">
        <v>4.5999999999999996</v>
      </c>
      <c r="F872" s="25"/>
      <c r="G872" s="25"/>
      <c r="H872" s="16"/>
      <c r="I872" s="16"/>
      <c r="J872" s="16"/>
      <c r="K872" s="16"/>
      <c r="L872" s="16"/>
      <c r="M872" s="16"/>
      <c r="N872" s="16"/>
      <c r="O872" s="16" t="s">
        <v>120</v>
      </c>
      <c r="P872" s="16">
        <v>0</v>
      </c>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row>
    <row r="873" spans="1:42" outlineLevel="3" x14ac:dyDescent="0.2">
      <c r="A873" s="23"/>
      <c r="B873" s="24"/>
      <c r="C873" s="51" t="s">
        <v>530</v>
      </c>
      <c r="D873" s="26"/>
      <c r="E873" s="27">
        <v>3</v>
      </c>
      <c r="F873" s="25"/>
      <c r="G873" s="25"/>
      <c r="H873" s="16"/>
      <c r="I873" s="16"/>
      <c r="J873" s="16"/>
      <c r="K873" s="16"/>
      <c r="L873" s="16"/>
      <c r="M873" s="16"/>
      <c r="N873" s="16"/>
      <c r="O873" s="16" t="s">
        <v>120</v>
      </c>
      <c r="P873" s="16">
        <v>0</v>
      </c>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row>
    <row r="874" spans="1:42" outlineLevel="3" x14ac:dyDescent="0.2">
      <c r="A874" s="23"/>
      <c r="B874" s="24"/>
      <c r="C874" s="51" t="s">
        <v>219</v>
      </c>
      <c r="D874" s="26"/>
      <c r="E874" s="27"/>
      <c r="F874" s="25"/>
      <c r="G874" s="25"/>
      <c r="H874" s="16"/>
      <c r="I874" s="16"/>
      <c r="J874" s="16"/>
      <c r="K874" s="16"/>
      <c r="L874" s="16"/>
      <c r="M874" s="16"/>
      <c r="N874" s="16"/>
      <c r="O874" s="16" t="s">
        <v>120</v>
      </c>
      <c r="P874" s="16">
        <v>0</v>
      </c>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row>
    <row r="875" spans="1:42" outlineLevel="3" x14ac:dyDescent="0.2">
      <c r="A875" s="23"/>
      <c r="B875" s="24"/>
      <c r="C875" s="51" t="s">
        <v>758</v>
      </c>
      <c r="D875" s="26"/>
      <c r="E875" s="27">
        <v>9.6999999999999993</v>
      </c>
      <c r="F875" s="25"/>
      <c r="G875" s="25"/>
      <c r="H875" s="16"/>
      <c r="I875" s="16"/>
      <c r="J875" s="16"/>
      <c r="K875" s="16"/>
      <c r="L875" s="16"/>
      <c r="M875" s="16"/>
      <c r="N875" s="16"/>
      <c r="O875" s="16" t="s">
        <v>120</v>
      </c>
      <c r="P875" s="16">
        <v>0</v>
      </c>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row>
    <row r="876" spans="1:42" outlineLevel="3" x14ac:dyDescent="0.2">
      <c r="A876" s="23"/>
      <c r="B876" s="24"/>
      <c r="C876" s="51" t="s">
        <v>536</v>
      </c>
      <c r="D876" s="26"/>
      <c r="E876" s="27">
        <v>3.6</v>
      </c>
      <c r="F876" s="25"/>
      <c r="G876" s="25"/>
      <c r="H876" s="16"/>
      <c r="I876" s="16"/>
      <c r="J876" s="16"/>
      <c r="K876" s="16"/>
      <c r="L876" s="16"/>
      <c r="M876" s="16"/>
      <c r="N876" s="16"/>
      <c r="O876" s="16" t="s">
        <v>120</v>
      </c>
      <c r="P876" s="16">
        <v>0</v>
      </c>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row>
    <row r="877" spans="1:42" outlineLevel="3" x14ac:dyDescent="0.2">
      <c r="A877" s="23"/>
      <c r="B877" s="24"/>
      <c r="C877" s="464" t="s">
        <v>759</v>
      </c>
      <c r="D877" s="26"/>
      <c r="E877" s="27">
        <v>4</v>
      </c>
      <c r="F877" s="25"/>
      <c r="G877" s="25"/>
      <c r="H877" s="16"/>
      <c r="I877" s="16"/>
      <c r="J877" s="16"/>
      <c r="K877" s="16"/>
      <c r="L877" s="16"/>
      <c r="M877" s="16"/>
      <c r="N877" s="16"/>
      <c r="O877" s="16" t="s">
        <v>120</v>
      </c>
      <c r="P877" s="16">
        <v>0</v>
      </c>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row>
    <row r="878" spans="1:42" outlineLevel="3" x14ac:dyDescent="0.2">
      <c r="A878" s="23"/>
      <c r="B878" s="24"/>
      <c r="C878" s="51" t="s">
        <v>125</v>
      </c>
      <c r="D878" s="26"/>
      <c r="E878" s="27"/>
      <c r="F878" s="25"/>
      <c r="G878" s="25"/>
      <c r="H878" s="16"/>
      <c r="I878" s="16"/>
      <c r="J878" s="16"/>
      <c r="K878" s="16"/>
      <c r="L878" s="16"/>
      <c r="M878" s="16"/>
      <c r="N878" s="16"/>
      <c r="O878" s="16" t="s">
        <v>120</v>
      </c>
      <c r="P878" s="16">
        <v>0</v>
      </c>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row>
    <row r="879" spans="1:42" outlineLevel="3" x14ac:dyDescent="0.2">
      <c r="A879" s="23"/>
      <c r="B879" s="24"/>
      <c r="C879" s="51" t="s">
        <v>540</v>
      </c>
      <c r="D879" s="26"/>
      <c r="E879" s="27">
        <v>3.6</v>
      </c>
      <c r="F879" s="25"/>
      <c r="G879" s="25"/>
      <c r="H879" s="16"/>
      <c r="I879" s="16"/>
      <c r="J879" s="16"/>
      <c r="K879" s="16"/>
      <c r="L879" s="16"/>
      <c r="M879" s="16"/>
      <c r="N879" s="16"/>
      <c r="O879" s="16" t="s">
        <v>120</v>
      </c>
      <c r="P879" s="16">
        <v>0</v>
      </c>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row>
    <row r="880" spans="1:42" outlineLevel="3" x14ac:dyDescent="0.2">
      <c r="A880" s="23"/>
      <c r="B880" s="24"/>
      <c r="C880" s="464" t="s">
        <v>760</v>
      </c>
      <c r="D880" s="26"/>
      <c r="E880" s="27">
        <v>4.2</v>
      </c>
      <c r="F880" s="25"/>
      <c r="G880" s="25"/>
      <c r="H880" s="16"/>
      <c r="I880" s="16"/>
      <c r="J880" s="16"/>
      <c r="K880" s="16"/>
      <c r="L880" s="16"/>
      <c r="M880" s="16"/>
      <c r="N880" s="16"/>
      <c r="O880" s="16" t="s">
        <v>120</v>
      </c>
      <c r="P880" s="16">
        <v>0</v>
      </c>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row>
    <row r="881" spans="1:42" outlineLevel="3" x14ac:dyDescent="0.2">
      <c r="A881" s="23"/>
      <c r="B881" s="24"/>
      <c r="C881" s="51" t="s">
        <v>125</v>
      </c>
      <c r="D881" s="26"/>
      <c r="E881" s="27"/>
      <c r="F881" s="25"/>
      <c r="G881" s="25"/>
      <c r="H881" s="16"/>
      <c r="I881" s="16"/>
      <c r="J881" s="16"/>
      <c r="K881" s="16"/>
      <c r="L881" s="16"/>
      <c r="M881" s="16"/>
      <c r="N881" s="16"/>
      <c r="O881" s="16" t="s">
        <v>120</v>
      </c>
      <c r="P881" s="16">
        <v>0</v>
      </c>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row>
    <row r="882" spans="1:42" outlineLevel="3" x14ac:dyDescent="0.2">
      <c r="A882" s="23"/>
      <c r="B882" s="24"/>
      <c r="C882" s="51" t="s">
        <v>544</v>
      </c>
      <c r="D882" s="26"/>
      <c r="E882" s="27">
        <v>8.6999999999999993</v>
      </c>
      <c r="F882" s="25"/>
      <c r="G882" s="25"/>
      <c r="H882" s="16"/>
      <c r="I882" s="16"/>
      <c r="J882" s="16"/>
      <c r="K882" s="16"/>
      <c r="L882" s="16"/>
      <c r="M882" s="16"/>
      <c r="N882" s="16"/>
      <c r="O882" s="16" t="s">
        <v>120</v>
      </c>
      <c r="P882" s="16">
        <v>0</v>
      </c>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row>
    <row r="883" spans="1:42" outlineLevel="3" x14ac:dyDescent="0.2">
      <c r="A883" s="23"/>
      <c r="B883" s="24"/>
      <c r="C883" s="464" t="s">
        <v>761</v>
      </c>
      <c r="D883" s="26"/>
      <c r="E883" s="27">
        <v>6.8</v>
      </c>
      <c r="F883" s="25"/>
      <c r="G883" s="25"/>
      <c r="H883" s="16"/>
      <c r="I883" s="16"/>
      <c r="J883" s="16"/>
      <c r="K883" s="16"/>
      <c r="L883" s="16"/>
      <c r="M883" s="16"/>
      <c r="N883" s="16"/>
      <c r="O883" s="16" t="s">
        <v>120</v>
      </c>
      <c r="P883" s="16">
        <v>0</v>
      </c>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row>
    <row r="884" spans="1:42" outlineLevel="3" x14ac:dyDescent="0.2">
      <c r="A884" s="23"/>
      <c r="B884" s="24"/>
      <c r="C884" s="51" t="s">
        <v>209</v>
      </c>
      <c r="D884" s="26"/>
      <c r="E884" s="27"/>
      <c r="F884" s="25"/>
      <c r="G884" s="25"/>
      <c r="H884" s="16"/>
      <c r="I884" s="16"/>
      <c r="J884" s="16"/>
      <c r="K884" s="16"/>
      <c r="L884" s="16"/>
      <c r="M884" s="16"/>
      <c r="N884" s="16"/>
      <c r="O884" s="16" t="s">
        <v>120</v>
      </c>
      <c r="P884" s="16">
        <v>0</v>
      </c>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row>
    <row r="885" spans="1:42" outlineLevel="3" x14ac:dyDescent="0.2">
      <c r="A885" s="23"/>
      <c r="B885" s="24"/>
      <c r="C885" s="51" t="s">
        <v>663</v>
      </c>
      <c r="D885" s="26"/>
      <c r="E885" s="27">
        <v>7.6</v>
      </c>
      <c r="F885" s="25"/>
      <c r="G885" s="25"/>
      <c r="H885" s="16"/>
      <c r="I885" s="16"/>
      <c r="J885" s="16"/>
      <c r="K885" s="16"/>
      <c r="L885" s="16"/>
      <c r="M885" s="16"/>
      <c r="N885" s="16"/>
      <c r="O885" s="16" t="s">
        <v>120</v>
      </c>
      <c r="P885" s="16">
        <v>0</v>
      </c>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row>
    <row r="886" spans="1:42" outlineLevel="3" x14ac:dyDescent="0.2">
      <c r="A886" s="23"/>
      <c r="B886" s="24"/>
      <c r="C886" s="464" t="s">
        <v>762</v>
      </c>
      <c r="D886" s="26"/>
      <c r="E886" s="27">
        <v>6.8</v>
      </c>
      <c r="F886" s="25"/>
      <c r="G886" s="25"/>
      <c r="H886" s="16"/>
      <c r="I886" s="16"/>
      <c r="J886" s="16"/>
      <c r="K886" s="16"/>
      <c r="L886" s="16"/>
      <c r="M886" s="16"/>
      <c r="N886" s="16"/>
      <c r="O886" s="16" t="s">
        <v>120</v>
      </c>
      <c r="P886" s="16">
        <v>0</v>
      </c>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row>
    <row r="887" spans="1:42" outlineLevel="3" x14ac:dyDescent="0.2">
      <c r="A887" s="23"/>
      <c r="B887" s="24"/>
      <c r="C887" s="51" t="s">
        <v>125</v>
      </c>
      <c r="D887" s="26"/>
      <c r="E887" s="27"/>
      <c r="F887" s="25"/>
      <c r="G887" s="25"/>
      <c r="H887" s="16"/>
      <c r="I887" s="16"/>
      <c r="J887" s="16"/>
      <c r="K887" s="16"/>
      <c r="L887" s="16"/>
      <c r="M887" s="16"/>
      <c r="N887" s="16"/>
      <c r="O887" s="16" t="s">
        <v>120</v>
      </c>
      <c r="P887" s="16">
        <v>0</v>
      </c>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row>
    <row r="888" spans="1:42" outlineLevel="3" x14ac:dyDescent="0.2">
      <c r="A888" s="23"/>
      <c r="B888" s="24"/>
      <c r="C888" s="51" t="s">
        <v>763</v>
      </c>
      <c r="D888" s="26"/>
      <c r="E888" s="27">
        <v>6.7</v>
      </c>
      <c r="F888" s="25"/>
      <c r="G888" s="25"/>
      <c r="H888" s="16"/>
      <c r="I888" s="16"/>
      <c r="J888" s="16"/>
      <c r="K888" s="16"/>
      <c r="L888" s="16"/>
      <c r="M888" s="16"/>
      <c r="N888" s="16"/>
      <c r="O888" s="16" t="s">
        <v>120</v>
      </c>
      <c r="P888" s="16">
        <v>0</v>
      </c>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row>
    <row r="889" spans="1:42" outlineLevel="3" x14ac:dyDescent="0.2">
      <c r="A889" s="23"/>
      <c r="B889" s="24"/>
      <c r="C889" s="464" t="s">
        <v>762</v>
      </c>
      <c r="D889" s="26"/>
      <c r="E889" s="27">
        <v>6.8</v>
      </c>
      <c r="F889" s="25"/>
      <c r="G889" s="25"/>
      <c r="H889" s="16"/>
      <c r="I889" s="16"/>
      <c r="J889" s="16"/>
      <c r="K889" s="16"/>
      <c r="L889" s="16"/>
      <c r="M889" s="16"/>
      <c r="N889" s="16"/>
      <c r="O889" s="16" t="s">
        <v>120</v>
      </c>
      <c r="P889" s="16">
        <v>0</v>
      </c>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row>
    <row r="890" spans="1:42" outlineLevel="1" x14ac:dyDescent="0.2">
      <c r="A890" s="43">
        <v>161</v>
      </c>
      <c r="B890" s="44" t="s">
        <v>3319</v>
      </c>
      <c r="C890" s="58" t="s">
        <v>764</v>
      </c>
      <c r="D890" s="45" t="s">
        <v>118</v>
      </c>
      <c r="E890" s="46">
        <v>83.1</v>
      </c>
      <c r="F890" s="47"/>
      <c r="G890" s="48">
        <f>ROUND(E890*F890,2)</f>
        <v>0</v>
      </c>
      <c r="H890" s="16"/>
      <c r="I890" s="16"/>
      <c r="J890" s="16"/>
      <c r="K890" s="16"/>
      <c r="L890" s="16"/>
      <c r="M890" s="16"/>
      <c r="N890" s="16"/>
      <c r="O890" s="16" t="s">
        <v>119</v>
      </c>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row>
    <row r="891" spans="1:42" ht="26.25" customHeight="1" outlineLevel="1" x14ac:dyDescent="0.2">
      <c r="A891" s="37">
        <v>162</v>
      </c>
      <c r="B891" s="38" t="s">
        <v>3318</v>
      </c>
      <c r="C891" s="50" t="s">
        <v>765</v>
      </c>
      <c r="D891" s="39" t="s">
        <v>237</v>
      </c>
      <c r="E891" s="40">
        <v>14.3</v>
      </c>
      <c r="F891" s="41"/>
      <c r="G891" s="42">
        <f>ROUND(E891*F891,2)</f>
        <v>0</v>
      </c>
      <c r="H891" s="16"/>
      <c r="I891" s="16"/>
      <c r="J891" s="16"/>
      <c r="K891" s="16"/>
      <c r="L891" s="16"/>
      <c r="M891" s="16"/>
      <c r="N891" s="16"/>
      <c r="O891" s="16" t="s">
        <v>119</v>
      </c>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row>
    <row r="892" spans="1:42" outlineLevel="2" x14ac:dyDescent="0.2">
      <c r="A892" s="23"/>
      <c r="B892" s="24"/>
      <c r="C892" s="51" t="s">
        <v>219</v>
      </c>
      <c r="D892" s="26"/>
      <c r="E892" s="27"/>
      <c r="F892" s="25"/>
      <c r="G892" s="25"/>
      <c r="H892" s="16"/>
      <c r="I892" s="16"/>
      <c r="J892" s="16"/>
      <c r="K892" s="16"/>
      <c r="L892" s="16"/>
      <c r="M892" s="16"/>
      <c r="N892" s="16"/>
      <c r="O892" s="16" t="s">
        <v>120</v>
      </c>
      <c r="P892" s="16">
        <v>0</v>
      </c>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row>
    <row r="893" spans="1:42" outlineLevel="3" x14ac:dyDescent="0.2">
      <c r="A893" s="23"/>
      <c r="B893" s="24"/>
      <c r="C893" s="464" t="s">
        <v>766</v>
      </c>
      <c r="D893" s="26"/>
      <c r="E893" s="27">
        <v>2</v>
      </c>
      <c r="F893" s="25"/>
      <c r="G893" s="25"/>
      <c r="H893" s="16"/>
      <c r="I893" s="16"/>
      <c r="J893" s="16"/>
      <c r="K893" s="16"/>
      <c r="L893" s="16"/>
      <c r="M893" s="16"/>
      <c r="N893" s="16"/>
      <c r="O893" s="16" t="s">
        <v>120</v>
      </c>
      <c r="P893" s="16">
        <v>0</v>
      </c>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row>
    <row r="894" spans="1:42" outlineLevel="3" x14ac:dyDescent="0.2">
      <c r="A894" s="23"/>
      <c r="B894" s="24"/>
      <c r="C894" s="51" t="s">
        <v>767</v>
      </c>
      <c r="D894" s="26"/>
      <c r="E894" s="27">
        <v>2.1</v>
      </c>
      <c r="F894" s="25"/>
      <c r="G894" s="25"/>
      <c r="H894" s="16"/>
      <c r="I894" s="16"/>
      <c r="J894" s="16"/>
      <c r="K894" s="16"/>
      <c r="L894" s="16"/>
      <c r="M894" s="16"/>
      <c r="N894" s="16"/>
      <c r="O894" s="16" t="s">
        <v>120</v>
      </c>
      <c r="P894" s="16">
        <v>0</v>
      </c>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row>
    <row r="895" spans="1:42" outlineLevel="3" x14ac:dyDescent="0.2">
      <c r="A895" s="23"/>
      <c r="B895" s="24"/>
      <c r="C895" s="464" t="s">
        <v>768</v>
      </c>
      <c r="D895" s="26"/>
      <c r="E895" s="27">
        <v>3.4</v>
      </c>
      <c r="F895" s="25"/>
      <c r="G895" s="25"/>
      <c r="H895" s="16"/>
      <c r="I895" s="16"/>
      <c r="J895" s="16"/>
      <c r="K895" s="16"/>
      <c r="L895" s="16"/>
      <c r="M895" s="16"/>
      <c r="N895" s="16"/>
      <c r="O895" s="16" t="s">
        <v>120</v>
      </c>
      <c r="P895" s="16">
        <v>0</v>
      </c>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row>
    <row r="896" spans="1:42" outlineLevel="3" x14ac:dyDescent="0.2">
      <c r="A896" s="23"/>
      <c r="B896" s="24"/>
      <c r="C896" s="51" t="s">
        <v>209</v>
      </c>
      <c r="D896" s="26"/>
      <c r="E896" s="27"/>
      <c r="F896" s="25"/>
      <c r="G896" s="25"/>
      <c r="H896" s="16"/>
      <c r="I896" s="16"/>
      <c r="J896" s="16"/>
      <c r="K896" s="16"/>
      <c r="L896" s="16"/>
      <c r="M896" s="16"/>
      <c r="N896" s="16"/>
      <c r="O896" s="16" t="s">
        <v>120</v>
      </c>
      <c r="P896" s="16">
        <v>0</v>
      </c>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row>
    <row r="897" spans="1:42" outlineLevel="3" x14ac:dyDescent="0.2">
      <c r="A897" s="23"/>
      <c r="B897" s="24"/>
      <c r="C897" s="464" t="s">
        <v>769</v>
      </c>
      <c r="D897" s="26"/>
      <c r="E897" s="27">
        <v>3.4</v>
      </c>
      <c r="F897" s="25"/>
      <c r="G897" s="25"/>
      <c r="H897" s="16"/>
      <c r="I897" s="16"/>
      <c r="J897" s="16"/>
      <c r="K897" s="16"/>
      <c r="L897" s="16"/>
      <c r="M897" s="16"/>
      <c r="N897" s="16"/>
      <c r="O897" s="16" t="s">
        <v>120</v>
      </c>
      <c r="P897" s="16">
        <v>0</v>
      </c>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row>
    <row r="898" spans="1:42" outlineLevel="3" x14ac:dyDescent="0.2">
      <c r="A898" s="23"/>
      <c r="B898" s="24"/>
      <c r="C898" s="51" t="s">
        <v>769</v>
      </c>
      <c r="D898" s="26"/>
      <c r="E898" s="27">
        <v>3.4</v>
      </c>
      <c r="F898" s="25"/>
      <c r="G898" s="25"/>
      <c r="H898" s="16"/>
      <c r="I898" s="16"/>
      <c r="J898" s="16"/>
      <c r="K898" s="16"/>
      <c r="L898" s="16"/>
      <c r="M898" s="16"/>
      <c r="N898" s="16"/>
      <c r="O898" s="16" t="s">
        <v>120</v>
      </c>
      <c r="P898" s="16">
        <v>0</v>
      </c>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row>
    <row r="899" spans="1:42" ht="25.5" customHeight="1" outlineLevel="1" x14ac:dyDescent="0.2">
      <c r="A899" s="37">
        <v>163</v>
      </c>
      <c r="B899" s="38" t="s">
        <v>3317</v>
      </c>
      <c r="C899" s="50" t="s">
        <v>770</v>
      </c>
      <c r="D899" s="39" t="s">
        <v>121</v>
      </c>
      <c r="E899" s="40">
        <v>5</v>
      </c>
      <c r="F899" s="41"/>
      <c r="G899" s="42">
        <f>ROUND(E899*F899,2)</f>
        <v>0</v>
      </c>
      <c r="H899" s="16"/>
      <c r="I899" s="16"/>
      <c r="J899" s="16"/>
      <c r="K899" s="16"/>
      <c r="L899" s="16"/>
      <c r="M899" s="16"/>
      <c r="N899" s="16"/>
      <c r="O899" s="16" t="s">
        <v>119</v>
      </c>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row>
    <row r="900" spans="1:42" outlineLevel="2" x14ac:dyDescent="0.2">
      <c r="A900" s="23"/>
      <c r="B900" s="24"/>
      <c r="C900" s="51" t="s">
        <v>219</v>
      </c>
      <c r="D900" s="26"/>
      <c r="E900" s="27"/>
      <c r="F900" s="25"/>
      <c r="G900" s="25"/>
      <c r="H900" s="16"/>
      <c r="I900" s="16"/>
      <c r="J900" s="16"/>
      <c r="K900" s="16"/>
      <c r="L900" s="16"/>
      <c r="M900" s="16"/>
      <c r="N900" s="16"/>
      <c r="O900" s="16" t="s">
        <v>120</v>
      </c>
      <c r="P900" s="16">
        <v>0</v>
      </c>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row>
    <row r="901" spans="1:42" outlineLevel="3" x14ac:dyDescent="0.2">
      <c r="A901" s="23"/>
      <c r="B901" s="24"/>
      <c r="C901" s="51" t="s">
        <v>771</v>
      </c>
      <c r="D901" s="26"/>
      <c r="E901" s="27">
        <v>1</v>
      </c>
      <c r="F901" s="25"/>
      <c r="G901" s="25"/>
      <c r="H901" s="16"/>
      <c r="I901" s="16"/>
      <c r="J901" s="16"/>
      <c r="K901" s="16"/>
      <c r="L901" s="16"/>
      <c r="M901" s="16"/>
      <c r="N901" s="16"/>
      <c r="O901" s="16" t="s">
        <v>120</v>
      </c>
      <c r="P901" s="16">
        <v>0</v>
      </c>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row>
    <row r="902" spans="1:42" outlineLevel="3" x14ac:dyDescent="0.2">
      <c r="A902" s="23"/>
      <c r="B902" s="24"/>
      <c r="C902" s="51" t="s">
        <v>772</v>
      </c>
      <c r="D902" s="26"/>
      <c r="E902" s="27">
        <v>1</v>
      </c>
      <c r="F902" s="25"/>
      <c r="G902" s="25"/>
      <c r="H902" s="16"/>
      <c r="I902" s="16"/>
      <c r="J902" s="16"/>
      <c r="K902" s="16"/>
      <c r="L902" s="16"/>
      <c r="M902" s="16"/>
      <c r="N902" s="16"/>
      <c r="O902" s="16" t="s">
        <v>120</v>
      </c>
      <c r="P902" s="16">
        <v>0</v>
      </c>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row>
    <row r="903" spans="1:42" outlineLevel="3" x14ac:dyDescent="0.2">
      <c r="A903" s="23"/>
      <c r="B903" s="24"/>
      <c r="C903" s="51" t="s">
        <v>773</v>
      </c>
      <c r="D903" s="26"/>
      <c r="E903" s="27">
        <v>1</v>
      </c>
      <c r="F903" s="25"/>
      <c r="G903" s="25"/>
      <c r="H903" s="16"/>
      <c r="I903" s="16"/>
      <c r="J903" s="16"/>
      <c r="K903" s="16"/>
      <c r="L903" s="16"/>
      <c r="M903" s="16"/>
      <c r="N903" s="16"/>
      <c r="O903" s="16" t="s">
        <v>120</v>
      </c>
      <c r="P903" s="16">
        <v>0</v>
      </c>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row>
    <row r="904" spans="1:42" outlineLevel="3" x14ac:dyDescent="0.2">
      <c r="A904" s="23"/>
      <c r="B904" s="24"/>
      <c r="C904" s="51" t="s">
        <v>209</v>
      </c>
      <c r="D904" s="26"/>
      <c r="E904" s="27"/>
      <c r="F904" s="25"/>
      <c r="G904" s="25"/>
      <c r="H904" s="16"/>
      <c r="I904" s="16"/>
      <c r="J904" s="16"/>
      <c r="K904" s="16"/>
      <c r="L904" s="16"/>
      <c r="M904" s="16"/>
      <c r="N904" s="16"/>
      <c r="O904" s="16" t="s">
        <v>120</v>
      </c>
      <c r="P904" s="16">
        <v>0</v>
      </c>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row>
    <row r="905" spans="1:42" outlineLevel="3" x14ac:dyDescent="0.2">
      <c r="A905" s="23"/>
      <c r="B905" s="24"/>
      <c r="C905" s="51" t="s">
        <v>774</v>
      </c>
      <c r="D905" s="26"/>
      <c r="E905" s="27">
        <v>1</v>
      </c>
      <c r="F905" s="25"/>
      <c r="G905" s="25"/>
      <c r="H905" s="16"/>
      <c r="I905" s="16"/>
      <c r="J905" s="16"/>
      <c r="K905" s="16"/>
      <c r="L905" s="16"/>
      <c r="M905" s="16"/>
      <c r="N905" s="16"/>
      <c r="O905" s="16" t="s">
        <v>120</v>
      </c>
      <c r="P905" s="16">
        <v>0</v>
      </c>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row>
    <row r="906" spans="1:42" outlineLevel="3" x14ac:dyDescent="0.2">
      <c r="A906" s="23"/>
      <c r="B906" s="24"/>
      <c r="C906" s="51" t="s">
        <v>774</v>
      </c>
      <c r="D906" s="26"/>
      <c r="E906" s="27">
        <v>1</v>
      </c>
      <c r="F906" s="25"/>
      <c r="G906" s="25"/>
      <c r="H906" s="16"/>
      <c r="I906" s="16"/>
      <c r="J906" s="16"/>
      <c r="K906" s="16"/>
      <c r="L906" s="16"/>
      <c r="M906" s="16"/>
      <c r="N906" s="16"/>
      <c r="O906" s="16" t="s">
        <v>120</v>
      </c>
      <c r="P906" s="16">
        <v>0</v>
      </c>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row>
    <row r="907" spans="1:42" ht="25.5" customHeight="1" outlineLevel="1" x14ac:dyDescent="0.2">
      <c r="A907" s="37">
        <v>164</v>
      </c>
      <c r="B907" s="38" t="s">
        <v>3316</v>
      </c>
      <c r="C907" s="50" t="s">
        <v>775</v>
      </c>
      <c r="D907" s="39" t="s">
        <v>237</v>
      </c>
      <c r="E907" s="40">
        <v>10</v>
      </c>
      <c r="F907" s="41"/>
      <c r="G907" s="42">
        <f>ROUND(E907*F907,2)</f>
        <v>0</v>
      </c>
      <c r="H907" s="16"/>
      <c r="I907" s="16"/>
      <c r="J907" s="16"/>
      <c r="K907" s="16"/>
      <c r="L907" s="16"/>
      <c r="M907" s="16"/>
      <c r="N907" s="16"/>
      <c r="O907" s="16" t="s">
        <v>119</v>
      </c>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row>
    <row r="908" spans="1:42" outlineLevel="2" x14ac:dyDescent="0.2">
      <c r="A908" s="23"/>
      <c r="B908" s="24"/>
      <c r="C908" s="51" t="s">
        <v>219</v>
      </c>
      <c r="D908" s="26"/>
      <c r="E908" s="27"/>
      <c r="F908" s="25"/>
      <c r="G908" s="25"/>
      <c r="H908" s="16"/>
      <c r="I908" s="16"/>
      <c r="J908" s="16"/>
      <c r="K908" s="16"/>
      <c r="L908" s="16"/>
      <c r="M908" s="16"/>
      <c r="N908" s="16"/>
      <c r="O908" s="16" t="s">
        <v>120</v>
      </c>
      <c r="P908" s="16">
        <v>0</v>
      </c>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row>
    <row r="909" spans="1:42" outlineLevel="3" x14ac:dyDescent="0.2">
      <c r="A909" s="23"/>
      <c r="B909" s="24"/>
      <c r="C909" s="51" t="s">
        <v>776</v>
      </c>
      <c r="D909" s="26"/>
      <c r="E909" s="27">
        <v>2</v>
      </c>
      <c r="F909" s="25"/>
      <c r="G909" s="25"/>
      <c r="H909" s="16"/>
      <c r="I909" s="16"/>
      <c r="J909" s="16"/>
      <c r="K909" s="16"/>
      <c r="L909" s="16"/>
      <c r="M909" s="16"/>
      <c r="N909" s="16"/>
      <c r="O909" s="16" t="s">
        <v>120</v>
      </c>
      <c r="P909" s="16">
        <v>0</v>
      </c>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row>
    <row r="910" spans="1:42" outlineLevel="3" x14ac:dyDescent="0.2">
      <c r="A910" s="23"/>
      <c r="B910" s="24"/>
      <c r="C910" s="51" t="s">
        <v>777</v>
      </c>
      <c r="D910" s="26"/>
      <c r="E910" s="27">
        <v>2</v>
      </c>
      <c r="F910" s="25"/>
      <c r="G910" s="25"/>
      <c r="H910" s="16"/>
      <c r="I910" s="16"/>
      <c r="J910" s="16"/>
      <c r="K910" s="16"/>
      <c r="L910" s="16"/>
      <c r="M910" s="16"/>
      <c r="N910" s="16"/>
      <c r="O910" s="16" t="s">
        <v>120</v>
      </c>
      <c r="P910" s="16">
        <v>0</v>
      </c>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row>
    <row r="911" spans="1:42" outlineLevel="3" x14ac:dyDescent="0.2">
      <c r="A911" s="23"/>
      <c r="B911" s="24"/>
      <c r="C911" s="51" t="s">
        <v>778</v>
      </c>
      <c r="D911" s="26"/>
      <c r="E911" s="27">
        <v>2</v>
      </c>
      <c r="F911" s="25"/>
      <c r="G911" s="25"/>
      <c r="H911" s="16"/>
      <c r="I911" s="16"/>
      <c r="J911" s="16"/>
      <c r="K911" s="16"/>
      <c r="L911" s="16"/>
      <c r="M911" s="16"/>
      <c r="N911" s="16"/>
      <c r="O911" s="16" t="s">
        <v>120</v>
      </c>
      <c r="P911" s="16">
        <v>0</v>
      </c>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row>
    <row r="912" spans="1:42" outlineLevel="3" x14ac:dyDescent="0.2">
      <c r="A912" s="23"/>
      <c r="B912" s="24"/>
      <c r="C912" s="51" t="s">
        <v>209</v>
      </c>
      <c r="D912" s="26"/>
      <c r="E912" s="27"/>
      <c r="F912" s="25"/>
      <c r="G912" s="25"/>
      <c r="H912" s="16"/>
      <c r="I912" s="16"/>
      <c r="J912" s="16"/>
      <c r="K912" s="16"/>
      <c r="L912" s="16"/>
      <c r="M912" s="16"/>
      <c r="N912" s="16"/>
      <c r="O912" s="16" t="s">
        <v>120</v>
      </c>
      <c r="P912" s="16">
        <v>0</v>
      </c>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row>
    <row r="913" spans="1:42" outlineLevel="3" x14ac:dyDescent="0.2">
      <c r="A913" s="23"/>
      <c r="B913" s="24"/>
      <c r="C913" s="51" t="s">
        <v>779</v>
      </c>
      <c r="D913" s="26"/>
      <c r="E913" s="27">
        <v>2</v>
      </c>
      <c r="F913" s="25"/>
      <c r="G913" s="25"/>
      <c r="H913" s="16"/>
      <c r="I913" s="16"/>
      <c r="J913" s="16"/>
      <c r="K913" s="16"/>
      <c r="L913" s="16"/>
      <c r="M913" s="16"/>
      <c r="N913" s="16"/>
      <c r="O913" s="16" t="s">
        <v>120</v>
      </c>
      <c r="P913" s="16">
        <v>0</v>
      </c>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row>
    <row r="914" spans="1:42" outlineLevel="3" x14ac:dyDescent="0.2">
      <c r="A914" s="23"/>
      <c r="B914" s="24"/>
      <c r="C914" s="51" t="s">
        <v>779</v>
      </c>
      <c r="D914" s="26"/>
      <c r="E914" s="27">
        <v>2</v>
      </c>
      <c r="F914" s="25"/>
      <c r="G914" s="25"/>
      <c r="H914" s="16"/>
      <c r="I914" s="16"/>
      <c r="J914" s="16"/>
      <c r="K914" s="16"/>
      <c r="L914" s="16"/>
      <c r="M914" s="16"/>
      <c r="N914" s="16"/>
      <c r="O914" s="16" t="s">
        <v>120</v>
      </c>
      <c r="P914" s="16">
        <v>0</v>
      </c>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row>
    <row r="915" spans="1:42" ht="22.5" outlineLevel="1" x14ac:dyDescent="0.2">
      <c r="A915" s="37">
        <v>165</v>
      </c>
      <c r="B915" s="38" t="s">
        <v>3315</v>
      </c>
      <c r="C915" s="50" t="s">
        <v>780</v>
      </c>
      <c r="D915" s="39" t="s">
        <v>121</v>
      </c>
      <c r="E915" s="40">
        <v>12</v>
      </c>
      <c r="F915" s="41"/>
      <c r="G915" s="42">
        <f>ROUND(E915*F915,2)</f>
        <v>0</v>
      </c>
      <c r="H915" s="16"/>
      <c r="I915" s="16"/>
      <c r="J915" s="16"/>
      <c r="K915" s="16"/>
      <c r="L915" s="16"/>
      <c r="M915" s="16"/>
      <c r="N915" s="16"/>
      <c r="O915" s="16" t="s">
        <v>119</v>
      </c>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row>
    <row r="916" spans="1:42" outlineLevel="2" x14ac:dyDescent="0.2">
      <c r="A916" s="23"/>
      <c r="B916" s="24"/>
      <c r="C916" s="51" t="s">
        <v>781</v>
      </c>
      <c r="D916" s="26"/>
      <c r="E916" s="27">
        <v>12</v>
      </c>
      <c r="F916" s="25"/>
      <c r="G916" s="25"/>
      <c r="H916" s="16"/>
      <c r="I916" s="16"/>
      <c r="J916" s="16"/>
      <c r="K916" s="16"/>
      <c r="L916" s="16"/>
      <c r="M916" s="16"/>
      <c r="N916" s="16"/>
      <c r="O916" s="16" t="s">
        <v>120</v>
      </c>
      <c r="P916" s="16">
        <v>0</v>
      </c>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row>
    <row r="917" spans="1:42" outlineLevel="1" x14ac:dyDescent="0.2">
      <c r="A917" s="37">
        <v>166</v>
      </c>
      <c r="B917" s="38" t="s">
        <v>3314</v>
      </c>
      <c r="C917" s="57" t="s">
        <v>782</v>
      </c>
      <c r="D917" s="39" t="s">
        <v>118</v>
      </c>
      <c r="E917" s="40">
        <v>215.99457000000001</v>
      </c>
      <c r="F917" s="41"/>
      <c r="G917" s="42">
        <f>ROUND(E917*F917,2)</f>
        <v>0</v>
      </c>
      <c r="H917" s="16"/>
      <c r="I917" s="16"/>
      <c r="J917" s="16"/>
      <c r="K917" s="16"/>
      <c r="L917" s="16"/>
      <c r="M917" s="16"/>
      <c r="N917" s="16"/>
      <c r="O917" s="16" t="s">
        <v>452</v>
      </c>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row>
    <row r="918" spans="1:42" outlineLevel="2" x14ac:dyDescent="0.2">
      <c r="A918" s="23"/>
      <c r="B918" s="24"/>
      <c r="C918" s="51" t="s">
        <v>783</v>
      </c>
      <c r="D918" s="26"/>
      <c r="E918" s="27">
        <v>153.46969999999999</v>
      </c>
      <c r="F918" s="25"/>
      <c r="G918" s="25"/>
      <c r="H918" s="16"/>
      <c r="I918" s="16"/>
      <c r="J918" s="16"/>
      <c r="K918" s="16"/>
      <c r="L918" s="16"/>
      <c r="M918" s="16"/>
      <c r="N918" s="16"/>
      <c r="O918" s="16" t="s">
        <v>120</v>
      </c>
      <c r="P918" s="16">
        <v>0</v>
      </c>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row>
    <row r="919" spans="1:42" outlineLevel="3" x14ac:dyDescent="0.2">
      <c r="A919" s="23"/>
      <c r="B919" s="24"/>
      <c r="C919" s="51" t="s">
        <v>784</v>
      </c>
      <c r="D919" s="26"/>
      <c r="E919" s="27">
        <v>42.889000000000003</v>
      </c>
      <c r="F919" s="25"/>
      <c r="G919" s="25"/>
      <c r="H919" s="16"/>
      <c r="I919" s="16"/>
      <c r="J919" s="16"/>
      <c r="K919" s="16"/>
      <c r="L919" s="16"/>
      <c r="M919" s="16"/>
      <c r="N919" s="16"/>
      <c r="O919" s="16" t="s">
        <v>120</v>
      </c>
      <c r="P919" s="16">
        <v>0</v>
      </c>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row>
    <row r="920" spans="1:42" outlineLevel="3" x14ac:dyDescent="0.2">
      <c r="A920" s="23"/>
      <c r="B920" s="24"/>
      <c r="C920" s="53" t="s">
        <v>151</v>
      </c>
      <c r="D920" s="28"/>
      <c r="E920" s="29">
        <v>196.3587</v>
      </c>
      <c r="F920" s="25"/>
      <c r="G920" s="25"/>
      <c r="H920" s="16"/>
      <c r="I920" s="16"/>
      <c r="J920" s="16"/>
      <c r="K920" s="16"/>
      <c r="L920" s="16"/>
      <c r="M920" s="16"/>
      <c r="N920" s="16"/>
      <c r="O920" s="16" t="s">
        <v>120</v>
      </c>
      <c r="P920" s="16">
        <v>1</v>
      </c>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row>
    <row r="921" spans="1:42" outlineLevel="3" x14ac:dyDescent="0.2">
      <c r="A921" s="23"/>
      <c r="B921" s="24"/>
      <c r="C921" s="51" t="s">
        <v>785</v>
      </c>
      <c r="D921" s="26"/>
      <c r="E921" s="27">
        <v>19.635870000000001</v>
      </c>
      <c r="F921" s="25"/>
      <c r="G921" s="25"/>
      <c r="H921" s="16"/>
      <c r="I921" s="16"/>
      <c r="J921" s="16"/>
      <c r="K921" s="16"/>
      <c r="L921" s="16"/>
      <c r="M921" s="16"/>
      <c r="N921" s="16"/>
      <c r="O921" s="16" t="s">
        <v>120</v>
      </c>
      <c r="P921" s="16">
        <v>0</v>
      </c>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row>
    <row r="922" spans="1:42" outlineLevel="1" x14ac:dyDescent="0.2">
      <c r="A922" s="43">
        <v>167</v>
      </c>
      <c r="B922" s="44" t="s">
        <v>3313</v>
      </c>
      <c r="C922" s="58" t="s">
        <v>786</v>
      </c>
      <c r="D922" s="45" t="s">
        <v>118</v>
      </c>
      <c r="E922" s="46">
        <v>207.47617</v>
      </c>
      <c r="F922" s="47"/>
      <c r="G922" s="48">
        <f>ROUND(E922*F922,2)</f>
        <v>0</v>
      </c>
      <c r="H922" s="16"/>
      <c r="I922" s="16"/>
      <c r="J922" s="16"/>
      <c r="K922" s="16"/>
      <c r="L922" s="16"/>
      <c r="M922" s="16"/>
      <c r="N922" s="16"/>
      <c r="O922" s="16" t="s">
        <v>452</v>
      </c>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row>
    <row r="923" spans="1:42" outlineLevel="1" x14ac:dyDescent="0.2">
      <c r="A923" s="43">
        <v>168</v>
      </c>
      <c r="B923" s="44" t="s">
        <v>3312</v>
      </c>
      <c r="C923" s="52" t="s">
        <v>787</v>
      </c>
      <c r="D923" s="45" t="s">
        <v>0</v>
      </c>
      <c r="E923" s="46">
        <v>2438.6424999999999</v>
      </c>
      <c r="F923" s="47"/>
      <c r="G923" s="48">
        <f>ROUND(E923*F923,2)</f>
        <v>0</v>
      </c>
      <c r="H923" s="16"/>
      <c r="I923" s="16"/>
      <c r="J923" s="16"/>
      <c r="K923" s="16"/>
      <c r="L923" s="16"/>
      <c r="M923" s="16"/>
      <c r="N923" s="16"/>
      <c r="O923" s="16" t="s">
        <v>749</v>
      </c>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row>
    <row r="924" spans="1:42" x14ac:dyDescent="0.2">
      <c r="A924" s="30" t="s">
        <v>116</v>
      </c>
      <c r="B924" s="31" t="s">
        <v>57</v>
      </c>
      <c r="C924" s="49" t="s">
        <v>58</v>
      </c>
      <c r="D924" s="32"/>
      <c r="E924" s="33"/>
      <c r="F924" s="34"/>
      <c r="G924" s="35">
        <f>SUMIF(O925:O1093,"&lt;&gt;NOR",G925:G1093)</f>
        <v>0</v>
      </c>
      <c r="O924" t="s">
        <v>117</v>
      </c>
    </row>
    <row r="925" spans="1:42" outlineLevel="1" x14ac:dyDescent="0.2">
      <c r="A925" s="37">
        <v>169</v>
      </c>
      <c r="B925" s="38" t="s">
        <v>3311</v>
      </c>
      <c r="C925" s="57" t="s">
        <v>788</v>
      </c>
      <c r="D925" s="39" t="s">
        <v>118</v>
      </c>
      <c r="E925" s="40">
        <v>204.77449999999999</v>
      </c>
      <c r="F925" s="41"/>
      <c r="G925" s="42">
        <f>ROUND(E925*F925,2)</f>
        <v>0</v>
      </c>
      <c r="H925" s="16"/>
      <c r="I925" s="16"/>
      <c r="J925" s="16"/>
      <c r="K925" s="16"/>
      <c r="L925" s="16"/>
      <c r="M925" s="16"/>
      <c r="N925" s="16"/>
      <c r="O925" s="16" t="s">
        <v>119</v>
      </c>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row>
    <row r="926" spans="1:42" outlineLevel="2" x14ac:dyDescent="0.2">
      <c r="A926" s="23"/>
      <c r="B926" s="24"/>
      <c r="C926" s="51" t="s">
        <v>789</v>
      </c>
      <c r="D926" s="26"/>
      <c r="E926" s="27">
        <v>204.77449999999999</v>
      </c>
      <c r="F926" s="25"/>
      <c r="G926" s="25"/>
      <c r="H926" s="16"/>
      <c r="I926" s="16"/>
      <c r="J926" s="16"/>
      <c r="K926" s="16"/>
      <c r="L926" s="16"/>
      <c r="M926" s="16"/>
      <c r="N926" s="16"/>
      <c r="O926" s="16" t="s">
        <v>120</v>
      </c>
      <c r="P926" s="16">
        <v>0</v>
      </c>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row>
    <row r="927" spans="1:42" outlineLevel="1" x14ac:dyDescent="0.2">
      <c r="A927" s="37">
        <v>170</v>
      </c>
      <c r="B927" s="38" t="s">
        <v>3310</v>
      </c>
      <c r="C927" s="57" t="s">
        <v>790</v>
      </c>
      <c r="D927" s="39" t="s">
        <v>118</v>
      </c>
      <c r="E927" s="40">
        <v>205.20500000000001</v>
      </c>
      <c r="F927" s="41"/>
      <c r="G927" s="42">
        <f>ROUND(E927*F927,2)</f>
        <v>0</v>
      </c>
      <c r="H927" s="16"/>
      <c r="I927" s="16"/>
      <c r="J927" s="16"/>
      <c r="K927" s="16"/>
      <c r="L927" s="16"/>
      <c r="M927" s="16"/>
      <c r="N927" s="16"/>
      <c r="O927" s="16" t="s">
        <v>119</v>
      </c>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row>
    <row r="928" spans="1:42" outlineLevel="2" x14ac:dyDescent="0.2">
      <c r="A928" s="23"/>
      <c r="B928" s="24"/>
      <c r="C928" s="51" t="s">
        <v>791</v>
      </c>
      <c r="D928" s="26"/>
      <c r="E928" s="27">
        <v>205.20500000000001</v>
      </c>
      <c r="F928" s="25"/>
      <c r="G928" s="25"/>
      <c r="H928" s="16"/>
      <c r="I928" s="16"/>
      <c r="J928" s="16"/>
      <c r="K928" s="16"/>
      <c r="L928" s="16"/>
      <c r="M928" s="16"/>
      <c r="N928" s="16"/>
      <c r="O928" s="16" t="s">
        <v>120</v>
      </c>
      <c r="P928" s="16">
        <v>0</v>
      </c>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row>
    <row r="929" spans="1:42" outlineLevel="1" x14ac:dyDescent="0.2">
      <c r="A929" s="37">
        <v>171</v>
      </c>
      <c r="B929" s="38" t="s">
        <v>3309</v>
      </c>
      <c r="C929" s="57" t="s">
        <v>792</v>
      </c>
      <c r="D929" s="39" t="s">
        <v>118</v>
      </c>
      <c r="E929" s="40">
        <v>335.7</v>
      </c>
      <c r="F929" s="41"/>
      <c r="G929" s="42">
        <f>ROUND(E929*F929,2)</f>
        <v>0</v>
      </c>
      <c r="H929" s="16"/>
      <c r="I929" s="16"/>
      <c r="J929" s="16"/>
      <c r="K929" s="16"/>
      <c r="L929" s="16"/>
      <c r="M929" s="16"/>
      <c r="N929" s="16"/>
      <c r="O929" s="16" t="s">
        <v>119</v>
      </c>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row>
    <row r="930" spans="1:42" outlineLevel="2" x14ac:dyDescent="0.2">
      <c r="A930" s="23"/>
      <c r="B930" s="24"/>
      <c r="C930" s="51" t="s">
        <v>214</v>
      </c>
      <c r="D930" s="26"/>
      <c r="E930" s="27"/>
      <c r="F930" s="25"/>
      <c r="G930" s="25"/>
      <c r="H930" s="16"/>
      <c r="I930" s="16"/>
      <c r="J930" s="16"/>
      <c r="K930" s="16"/>
      <c r="L930" s="16"/>
      <c r="M930" s="16"/>
      <c r="N930" s="16"/>
      <c r="O930" s="16" t="s">
        <v>120</v>
      </c>
      <c r="P930" s="16">
        <v>0</v>
      </c>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row>
    <row r="931" spans="1:42" outlineLevel="3" x14ac:dyDescent="0.2">
      <c r="A931" s="23"/>
      <c r="B931" s="24"/>
      <c r="C931" s="51" t="s">
        <v>522</v>
      </c>
      <c r="D931" s="26"/>
      <c r="E931" s="27">
        <v>5.8</v>
      </c>
      <c r="F931" s="25"/>
      <c r="G931" s="25"/>
      <c r="H931" s="16"/>
      <c r="I931" s="16"/>
      <c r="J931" s="16"/>
      <c r="K931" s="16"/>
      <c r="L931" s="16"/>
      <c r="M931" s="16"/>
      <c r="N931" s="16"/>
      <c r="O931" s="16" t="s">
        <v>120</v>
      </c>
      <c r="P931" s="16">
        <v>0</v>
      </c>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row>
    <row r="932" spans="1:42" outlineLevel="3" x14ac:dyDescent="0.2">
      <c r="A932" s="23"/>
      <c r="B932" s="24"/>
      <c r="C932" s="51" t="s">
        <v>523</v>
      </c>
      <c r="D932" s="26"/>
      <c r="E932" s="27">
        <v>13.4</v>
      </c>
      <c r="F932" s="25"/>
      <c r="G932" s="25"/>
      <c r="H932" s="16"/>
      <c r="I932" s="16"/>
      <c r="J932" s="16"/>
      <c r="K932" s="16"/>
      <c r="L932" s="16"/>
      <c r="M932" s="16"/>
      <c r="N932" s="16"/>
      <c r="O932" s="16" t="s">
        <v>120</v>
      </c>
      <c r="P932" s="16">
        <v>0</v>
      </c>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row>
    <row r="933" spans="1:42" outlineLevel="3" x14ac:dyDescent="0.2">
      <c r="A933" s="23"/>
      <c r="B933" s="24"/>
      <c r="C933" s="51" t="s">
        <v>524</v>
      </c>
      <c r="D933" s="26"/>
      <c r="E933" s="27">
        <v>4.4000000000000004</v>
      </c>
      <c r="F933" s="25"/>
      <c r="G933" s="25"/>
      <c r="H933" s="16"/>
      <c r="I933" s="16"/>
      <c r="J933" s="16"/>
      <c r="K933" s="16"/>
      <c r="L933" s="16"/>
      <c r="M933" s="16"/>
      <c r="N933" s="16"/>
      <c r="O933" s="16" t="s">
        <v>120</v>
      </c>
      <c r="P933" s="16">
        <v>0</v>
      </c>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row>
    <row r="934" spans="1:42" outlineLevel="3" x14ac:dyDescent="0.2">
      <c r="A934" s="23"/>
      <c r="B934" s="24"/>
      <c r="C934" s="51" t="s">
        <v>525</v>
      </c>
      <c r="D934" s="26"/>
      <c r="E934" s="27">
        <v>1.4</v>
      </c>
      <c r="F934" s="25"/>
      <c r="G934" s="25"/>
      <c r="H934" s="16"/>
      <c r="I934" s="16"/>
      <c r="J934" s="16"/>
      <c r="K934" s="16"/>
      <c r="L934" s="16"/>
      <c r="M934" s="16"/>
      <c r="N934" s="16"/>
      <c r="O934" s="16" t="s">
        <v>120</v>
      </c>
      <c r="P934" s="16">
        <v>0</v>
      </c>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row>
    <row r="935" spans="1:42" outlineLevel="3" x14ac:dyDescent="0.2">
      <c r="A935" s="23"/>
      <c r="B935" s="24"/>
      <c r="C935" s="51" t="s">
        <v>526</v>
      </c>
      <c r="D935" s="26"/>
      <c r="E935" s="27">
        <v>1.2</v>
      </c>
      <c r="F935" s="25"/>
      <c r="G935" s="25"/>
      <c r="H935" s="16"/>
      <c r="I935" s="16"/>
      <c r="J935" s="16"/>
      <c r="K935" s="16"/>
      <c r="L935" s="16"/>
      <c r="M935" s="16"/>
      <c r="N935" s="16"/>
      <c r="O935" s="16" t="s">
        <v>120</v>
      </c>
      <c r="P935" s="16">
        <v>0</v>
      </c>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row>
    <row r="936" spans="1:42" outlineLevel="3" x14ac:dyDescent="0.2">
      <c r="A936" s="23"/>
      <c r="B936" s="24"/>
      <c r="C936" s="51" t="s">
        <v>658</v>
      </c>
      <c r="D936" s="26"/>
      <c r="E936" s="27">
        <v>6.3</v>
      </c>
      <c r="F936" s="25"/>
      <c r="G936" s="25"/>
      <c r="H936" s="16"/>
      <c r="I936" s="16"/>
      <c r="J936" s="16"/>
      <c r="K936" s="16"/>
      <c r="L936" s="16"/>
      <c r="M936" s="16"/>
      <c r="N936" s="16"/>
      <c r="O936" s="16" t="s">
        <v>120</v>
      </c>
      <c r="P936" s="16">
        <v>0</v>
      </c>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row>
    <row r="937" spans="1:42" outlineLevel="3" x14ac:dyDescent="0.2">
      <c r="A937" s="23"/>
      <c r="B937" s="24"/>
      <c r="C937" s="51" t="s">
        <v>528</v>
      </c>
      <c r="D937" s="26"/>
      <c r="E937" s="27">
        <v>4.5999999999999996</v>
      </c>
      <c r="F937" s="25"/>
      <c r="G937" s="25"/>
      <c r="H937" s="16"/>
      <c r="I937" s="16"/>
      <c r="J937" s="16"/>
      <c r="K937" s="16"/>
      <c r="L937" s="16"/>
      <c r="M937" s="16"/>
      <c r="N937" s="16"/>
      <c r="O937" s="16" t="s">
        <v>120</v>
      </c>
      <c r="P937" s="16">
        <v>0</v>
      </c>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row>
    <row r="938" spans="1:42" outlineLevel="3" x14ac:dyDescent="0.2">
      <c r="A938" s="23"/>
      <c r="B938" s="24"/>
      <c r="C938" s="51" t="s">
        <v>529</v>
      </c>
      <c r="D938" s="26"/>
      <c r="E938" s="27">
        <v>56.7</v>
      </c>
      <c r="F938" s="25"/>
      <c r="G938" s="25"/>
      <c r="H938" s="16"/>
      <c r="I938" s="16"/>
      <c r="J938" s="16"/>
      <c r="K938" s="16"/>
      <c r="L938" s="16"/>
      <c r="M938" s="16"/>
      <c r="N938" s="16"/>
      <c r="O938" s="16" t="s">
        <v>120</v>
      </c>
      <c r="P938" s="16">
        <v>0</v>
      </c>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row>
    <row r="939" spans="1:42" outlineLevel="3" x14ac:dyDescent="0.2">
      <c r="A939" s="23"/>
      <c r="B939" s="24"/>
      <c r="C939" s="51" t="s">
        <v>530</v>
      </c>
      <c r="D939" s="26"/>
      <c r="E939" s="27">
        <v>3</v>
      </c>
      <c r="F939" s="25"/>
      <c r="G939" s="25"/>
      <c r="H939" s="16"/>
      <c r="I939" s="16"/>
      <c r="J939" s="16"/>
      <c r="K939" s="16"/>
      <c r="L939" s="16"/>
      <c r="M939" s="16"/>
      <c r="N939" s="16"/>
      <c r="O939" s="16" t="s">
        <v>120</v>
      </c>
      <c r="P939" s="16">
        <v>0</v>
      </c>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row>
    <row r="940" spans="1:42" outlineLevel="3" x14ac:dyDescent="0.2">
      <c r="A940" s="23"/>
      <c r="B940" s="24"/>
      <c r="C940" s="51" t="s">
        <v>659</v>
      </c>
      <c r="D940" s="26"/>
      <c r="E940" s="27">
        <v>8</v>
      </c>
      <c r="F940" s="25"/>
      <c r="G940" s="25"/>
      <c r="H940" s="16"/>
      <c r="I940" s="16"/>
      <c r="J940" s="16"/>
      <c r="K940" s="16"/>
      <c r="L940" s="16"/>
      <c r="M940" s="16"/>
      <c r="N940" s="16"/>
      <c r="O940" s="16" t="s">
        <v>120</v>
      </c>
      <c r="P940" s="16">
        <v>0</v>
      </c>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row>
    <row r="941" spans="1:42" outlineLevel="3" x14ac:dyDescent="0.2">
      <c r="A941" s="23"/>
      <c r="B941" s="24"/>
      <c r="C941" s="51" t="s">
        <v>531</v>
      </c>
      <c r="D941" s="26"/>
      <c r="E941" s="27">
        <v>17.8</v>
      </c>
      <c r="F941" s="25"/>
      <c r="G941" s="25"/>
      <c r="H941" s="16"/>
      <c r="I941" s="16"/>
      <c r="J941" s="16"/>
      <c r="K941" s="16"/>
      <c r="L941" s="16"/>
      <c r="M941" s="16"/>
      <c r="N941" s="16"/>
      <c r="O941" s="16" t="s">
        <v>120</v>
      </c>
      <c r="P941" s="16">
        <v>0</v>
      </c>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row>
    <row r="942" spans="1:42" outlineLevel="3" x14ac:dyDescent="0.2">
      <c r="A942" s="23"/>
      <c r="B942" s="24"/>
      <c r="C942" s="51" t="s">
        <v>125</v>
      </c>
      <c r="D942" s="26"/>
      <c r="E942" s="27"/>
      <c r="F942" s="25"/>
      <c r="G942" s="25"/>
      <c r="H942" s="16"/>
      <c r="I942" s="16"/>
      <c r="J942" s="16"/>
      <c r="K942" s="16"/>
      <c r="L942" s="16"/>
      <c r="M942" s="16"/>
      <c r="N942" s="16"/>
      <c r="O942" s="16" t="s">
        <v>120</v>
      </c>
      <c r="P942" s="16">
        <v>0</v>
      </c>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row>
    <row r="943" spans="1:42" outlineLevel="3" x14ac:dyDescent="0.2">
      <c r="A943" s="23"/>
      <c r="B943" s="24"/>
      <c r="C943" s="51" t="s">
        <v>219</v>
      </c>
      <c r="D943" s="26"/>
      <c r="E943" s="27"/>
      <c r="F943" s="25"/>
      <c r="G943" s="25"/>
      <c r="H943" s="16"/>
      <c r="I943" s="16"/>
      <c r="J943" s="16"/>
      <c r="K943" s="16"/>
      <c r="L943" s="16"/>
      <c r="M943" s="16"/>
      <c r="N943" s="16"/>
      <c r="O943" s="16" t="s">
        <v>120</v>
      </c>
      <c r="P943" s="16">
        <v>0</v>
      </c>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row>
    <row r="944" spans="1:42" outlineLevel="3" x14ac:dyDescent="0.2">
      <c r="A944" s="23"/>
      <c r="B944" s="24"/>
      <c r="C944" s="51" t="s">
        <v>793</v>
      </c>
      <c r="D944" s="26"/>
      <c r="E944" s="27"/>
      <c r="F944" s="25"/>
      <c r="G944" s="25"/>
      <c r="H944" s="16"/>
      <c r="I944" s="16"/>
      <c r="J944" s="16"/>
      <c r="K944" s="16"/>
      <c r="L944" s="16"/>
      <c r="M944" s="16"/>
      <c r="N944" s="16"/>
      <c r="O944" s="16" t="s">
        <v>120</v>
      </c>
      <c r="P944" s="16">
        <v>0</v>
      </c>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row>
    <row r="945" spans="1:42" outlineLevel="3" x14ac:dyDescent="0.2">
      <c r="A945" s="23"/>
      <c r="B945" s="24"/>
      <c r="C945" s="51" t="s">
        <v>532</v>
      </c>
      <c r="D945" s="26"/>
      <c r="E945" s="27">
        <v>15.1</v>
      </c>
      <c r="F945" s="25"/>
      <c r="G945" s="25"/>
      <c r="H945" s="16"/>
      <c r="I945" s="16"/>
      <c r="J945" s="16"/>
      <c r="K945" s="16"/>
      <c r="L945" s="16"/>
      <c r="M945" s="16"/>
      <c r="N945" s="16"/>
      <c r="O945" s="16" t="s">
        <v>120</v>
      </c>
      <c r="P945" s="16">
        <v>0</v>
      </c>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row>
    <row r="946" spans="1:42" outlineLevel="3" x14ac:dyDescent="0.2">
      <c r="A946" s="23"/>
      <c r="B946" s="24"/>
      <c r="C946" s="51" t="s">
        <v>533</v>
      </c>
      <c r="D946" s="26"/>
      <c r="E946" s="27">
        <v>9.6999999999999993</v>
      </c>
      <c r="F946" s="25"/>
      <c r="G946" s="25"/>
      <c r="H946" s="16"/>
      <c r="I946" s="16"/>
      <c r="J946" s="16"/>
      <c r="K946" s="16"/>
      <c r="L946" s="16"/>
      <c r="M946" s="16"/>
      <c r="N946" s="16"/>
      <c r="O946" s="16" t="s">
        <v>120</v>
      </c>
      <c r="P946" s="16">
        <v>0</v>
      </c>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row>
    <row r="947" spans="1:42" outlineLevel="3" x14ac:dyDescent="0.2">
      <c r="A947" s="23"/>
      <c r="B947" s="24"/>
      <c r="C947" s="51" t="s">
        <v>534</v>
      </c>
      <c r="D947" s="26"/>
      <c r="E947" s="27">
        <v>3.1</v>
      </c>
      <c r="F947" s="25"/>
      <c r="G947" s="25"/>
      <c r="H947" s="16"/>
      <c r="I947" s="16"/>
      <c r="J947" s="16"/>
      <c r="K947" s="16"/>
      <c r="L947" s="16"/>
      <c r="M947" s="16"/>
      <c r="N947" s="16"/>
      <c r="O947" s="16" t="s">
        <v>120</v>
      </c>
      <c r="P947" s="16">
        <v>0</v>
      </c>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row>
    <row r="948" spans="1:42" outlineLevel="3" x14ac:dyDescent="0.2">
      <c r="A948" s="23"/>
      <c r="B948" s="24"/>
      <c r="C948" s="51" t="s">
        <v>535</v>
      </c>
      <c r="D948" s="26"/>
      <c r="E948" s="27">
        <v>4.8</v>
      </c>
      <c r="F948" s="25"/>
      <c r="G948" s="25"/>
      <c r="H948" s="16"/>
      <c r="I948" s="16"/>
      <c r="J948" s="16"/>
      <c r="K948" s="16"/>
      <c r="L948" s="16"/>
      <c r="M948" s="16"/>
      <c r="N948" s="16"/>
      <c r="O948" s="16" t="s">
        <v>120</v>
      </c>
      <c r="P948" s="16">
        <v>0</v>
      </c>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row>
    <row r="949" spans="1:42" outlineLevel="3" x14ac:dyDescent="0.2">
      <c r="A949" s="23"/>
      <c r="B949" s="24"/>
      <c r="C949" s="51" t="s">
        <v>536</v>
      </c>
      <c r="D949" s="26"/>
      <c r="E949" s="27">
        <v>3.6</v>
      </c>
      <c r="F949" s="25"/>
      <c r="G949" s="25"/>
      <c r="H949" s="16"/>
      <c r="I949" s="16"/>
      <c r="J949" s="16"/>
      <c r="K949" s="16"/>
      <c r="L949" s="16"/>
      <c r="M949" s="16"/>
      <c r="N949" s="16"/>
      <c r="O949" s="16" t="s">
        <v>120</v>
      </c>
      <c r="P949" s="16">
        <v>0</v>
      </c>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row>
    <row r="950" spans="1:42" outlineLevel="3" x14ac:dyDescent="0.2">
      <c r="A950" s="23"/>
      <c r="B950" s="24"/>
      <c r="C950" s="51" t="s">
        <v>537</v>
      </c>
      <c r="D950" s="26"/>
      <c r="E950" s="27">
        <v>16.600000000000001</v>
      </c>
      <c r="F950" s="25"/>
      <c r="G950" s="25"/>
      <c r="H950" s="16"/>
      <c r="I950" s="16"/>
      <c r="J950" s="16"/>
      <c r="K950" s="16"/>
      <c r="L950" s="16"/>
      <c r="M950" s="16"/>
      <c r="N950" s="16"/>
      <c r="O950" s="16" t="s">
        <v>120</v>
      </c>
      <c r="P950" s="16">
        <v>0</v>
      </c>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row>
    <row r="951" spans="1:42" outlineLevel="3" x14ac:dyDescent="0.2">
      <c r="A951" s="23"/>
      <c r="B951" s="24"/>
      <c r="C951" s="51" t="s">
        <v>538</v>
      </c>
      <c r="D951" s="26"/>
      <c r="E951" s="27">
        <v>4.9000000000000004</v>
      </c>
      <c r="F951" s="25"/>
      <c r="G951" s="25"/>
      <c r="H951" s="16"/>
      <c r="I951" s="16"/>
      <c r="J951" s="16"/>
      <c r="K951" s="16"/>
      <c r="L951" s="16"/>
      <c r="M951" s="16"/>
      <c r="N951" s="16"/>
      <c r="O951" s="16" t="s">
        <v>120</v>
      </c>
      <c r="P951" s="16">
        <v>0</v>
      </c>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row>
    <row r="952" spans="1:42" outlineLevel="3" x14ac:dyDescent="0.2">
      <c r="A952" s="23"/>
      <c r="B952" s="24"/>
      <c r="C952" s="51" t="s">
        <v>539</v>
      </c>
      <c r="D952" s="26"/>
      <c r="E952" s="27">
        <v>16.899999999999999</v>
      </c>
      <c r="F952" s="25"/>
      <c r="G952" s="25"/>
      <c r="H952" s="16"/>
      <c r="I952" s="16"/>
      <c r="J952" s="16"/>
      <c r="K952" s="16"/>
      <c r="L952" s="16"/>
      <c r="M952" s="16"/>
      <c r="N952" s="16"/>
      <c r="O952" s="16" t="s">
        <v>120</v>
      </c>
      <c r="P952" s="16">
        <v>0</v>
      </c>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row>
    <row r="953" spans="1:42" outlineLevel="3" x14ac:dyDescent="0.2">
      <c r="A953" s="23"/>
      <c r="B953" s="24"/>
      <c r="C953" s="51" t="s">
        <v>540</v>
      </c>
      <c r="D953" s="26"/>
      <c r="E953" s="27">
        <v>3.6</v>
      </c>
      <c r="F953" s="25"/>
      <c r="G953" s="25"/>
      <c r="H953" s="16"/>
      <c r="I953" s="16"/>
      <c r="J953" s="16"/>
      <c r="K953" s="16"/>
      <c r="L953" s="16"/>
      <c r="M953" s="16"/>
      <c r="N953" s="16"/>
      <c r="O953" s="16" t="s">
        <v>120</v>
      </c>
      <c r="P953" s="16">
        <v>0</v>
      </c>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row>
    <row r="954" spans="1:42" outlineLevel="3" x14ac:dyDescent="0.2">
      <c r="A954" s="23"/>
      <c r="B954" s="24"/>
      <c r="C954" s="51" t="s">
        <v>542</v>
      </c>
      <c r="D954" s="26"/>
      <c r="E954" s="27">
        <v>5.9</v>
      </c>
      <c r="F954" s="25"/>
      <c r="G954" s="25"/>
      <c r="H954" s="16"/>
      <c r="I954" s="16"/>
      <c r="J954" s="16"/>
      <c r="K954" s="16"/>
      <c r="L954" s="16"/>
      <c r="M954" s="16"/>
      <c r="N954" s="16"/>
      <c r="O954" s="16" t="s">
        <v>120</v>
      </c>
      <c r="P954" s="16">
        <v>0</v>
      </c>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row>
    <row r="955" spans="1:42" outlineLevel="3" x14ac:dyDescent="0.2">
      <c r="A955" s="23"/>
      <c r="B955" s="24"/>
      <c r="C955" s="51" t="s">
        <v>543</v>
      </c>
      <c r="D955" s="26"/>
      <c r="E955" s="27">
        <v>17.399999999999999</v>
      </c>
      <c r="F955" s="25"/>
      <c r="G955" s="25"/>
      <c r="H955" s="16"/>
      <c r="I955" s="16"/>
      <c r="J955" s="16"/>
      <c r="K955" s="16"/>
      <c r="L955" s="16"/>
      <c r="M955" s="16"/>
      <c r="N955" s="16"/>
      <c r="O955" s="16" t="s">
        <v>120</v>
      </c>
      <c r="P955" s="16">
        <v>0</v>
      </c>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row>
    <row r="956" spans="1:42" outlineLevel="3" x14ac:dyDescent="0.2">
      <c r="A956" s="23"/>
      <c r="B956" s="24"/>
      <c r="C956" s="51" t="s">
        <v>544</v>
      </c>
      <c r="D956" s="26"/>
      <c r="E956" s="27">
        <v>8.6999999999999993</v>
      </c>
      <c r="F956" s="25"/>
      <c r="G956" s="25"/>
      <c r="H956" s="16"/>
      <c r="I956" s="16"/>
      <c r="J956" s="16"/>
      <c r="K956" s="16"/>
      <c r="L956" s="16"/>
      <c r="M956" s="16"/>
      <c r="N956" s="16"/>
      <c r="O956" s="16" t="s">
        <v>120</v>
      </c>
      <c r="P956" s="16">
        <v>0</v>
      </c>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row>
    <row r="957" spans="1:42" outlineLevel="3" x14ac:dyDescent="0.2">
      <c r="A957" s="23"/>
      <c r="B957" s="24"/>
      <c r="C957" s="51" t="s">
        <v>125</v>
      </c>
      <c r="D957" s="26"/>
      <c r="E957" s="27"/>
      <c r="F957" s="25"/>
      <c r="G957" s="25"/>
      <c r="H957" s="16"/>
      <c r="I957" s="16"/>
      <c r="J957" s="16"/>
      <c r="K957" s="16"/>
      <c r="L957" s="16"/>
      <c r="M957" s="16"/>
      <c r="N957" s="16"/>
      <c r="O957" s="16" t="s">
        <v>120</v>
      </c>
      <c r="P957" s="16">
        <v>0</v>
      </c>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row>
    <row r="958" spans="1:42" outlineLevel="3" x14ac:dyDescent="0.2">
      <c r="A958" s="23"/>
      <c r="B958" s="24"/>
      <c r="C958" s="51" t="s">
        <v>209</v>
      </c>
      <c r="D958" s="26"/>
      <c r="E958" s="27"/>
      <c r="F958" s="25"/>
      <c r="G958" s="25"/>
      <c r="H958" s="16"/>
      <c r="I958" s="16"/>
      <c r="J958" s="16"/>
      <c r="K958" s="16"/>
      <c r="L958" s="16"/>
      <c r="M958" s="16"/>
      <c r="N958" s="16"/>
      <c r="O958" s="16" t="s">
        <v>120</v>
      </c>
      <c r="P958" s="16">
        <v>0</v>
      </c>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row>
    <row r="959" spans="1:42" outlineLevel="3" x14ac:dyDescent="0.2">
      <c r="A959" s="23"/>
      <c r="B959" s="24"/>
      <c r="C959" s="51" t="s">
        <v>793</v>
      </c>
      <c r="D959" s="26"/>
      <c r="E959" s="27"/>
      <c r="F959" s="25"/>
      <c r="G959" s="25"/>
      <c r="H959" s="16"/>
      <c r="I959" s="16"/>
      <c r="J959" s="16"/>
      <c r="K959" s="16"/>
      <c r="L959" s="16"/>
      <c r="M959" s="16"/>
      <c r="N959" s="16"/>
      <c r="O959" s="16" t="s">
        <v>120</v>
      </c>
      <c r="P959" s="16">
        <v>0</v>
      </c>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row>
    <row r="960" spans="1:42" outlineLevel="3" x14ac:dyDescent="0.2">
      <c r="A960" s="23"/>
      <c r="B960" s="24"/>
      <c r="C960" s="51" t="s">
        <v>660</v>
      </c>
      <c r="D960" s="26"/>
      <c r="E960" s="27">
        <v>6.8</v>
      </c>
      <c r="F960" s="25"/>
      <c r="G960" s="25"/>
      <c r="H960" s="16"/>
      <c r="I960" s="16"/>
      <c r="J960" s="16"/>
      <c r="K960" s="16"/>
      <c r="L960" s="16"/>
      <c r="M960" s="16"/>
      <c r="N960" s="16"/>
      <c r="O960" s="16" t="s">
        <v>120</v>
      </c>
      <c r="P960" s="16">
        <v>0</v>
      </c>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row>
    <row r="961" spans="1:42" outlineLevel="3" x14ac:dyDescent="0.2">
      <c r="A961" s="23"/>
      <c r="B961" s="24"/>
      <c r="C961" s="51" t="s">
        <v>661</v>
      </c>
      <c r="D961" s="26"/>
      <c r="E961" s="27">
        <v>5.4</v>
      </c>
      <c r="F961" s="25"/>
      <c r="G961" s="25"/>
      <c r="H961" s="16"/>
      <c r="I961" s="16"/>
      <c r="J961" s="16"/>
      <c r="K961" s="16"/>
      <c r="L961" s="16"/>
      <c r="M961" s="16"/>
      <c r="N961" s="16"/>
      <c r="O961" s="16" t="s">
        <v>120</v>
      </c>
      <c r="P961" s="16">
        <v>0</v>
      </c>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row>
    <row r="962" spans="1:42" outlineLevel="3" x14ac:dyDescent="0.2">
      <c r="A962" s="23"/>
      <c r="B962" s="24"/>
      <c r="C962" s="51" t="s">
        <v>662</v>
      </c>
      <c r="D962" s="26"/>
      <c r="E962" s="27">
        <v>5.3</v>
      </c>
      <c r="F962" s="25"/>
      <c r="G962" s="25"/>
      <c r="H962" s="16"/>
      <c r="I962" s="16"/>
      <c r="J962" s="16"/>
      <c r="K962" s="16"/>
      <c r="L962" s="16"/>
      <c r="M962" s="16"/>
      <c r="N962" s="16"/>
      <c r="O962" s="16" t="s">
        <v>120</v>
      </c>
      <c r="P962" s="16">
        <v>0</v>
      </c>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row>
    <row r="963" spans="1:42" outlineLevel="3" x14ac:dyDescent="0.2">
      <c r="A963" s="23"/>
      <c r="B963" s="24"/>
      <c r="C963" s="51" t="s">
        <v>663</v>
      </c>
      <c r="D963" s="26"/>
      <c r="E963" s="27">
        <v>7.6</v>
      </c>
      <c r="F963" s="25"/>
      <c r="G963" s="25"/>
      <c r="H963" s="16"/>
      <c r="I963" s="16"/>
      <c r="J963" s="16"/>
      <c r="K963" s="16"/>
      <c r="L963" s="16"/>
      <c r="M963" s="16"/>
      <c r="N963" s="16"/>
      <c r="O963" s="16" t="s">
        <v>120</v>
      </c>
      <c r="P963" s="16">
        <v>0</v>
      </c>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row>
    <row r="964" spans="1:42" outlineLevel="3" x14ac:dyDescent="0.2">
      <c r="A964" s="23"/>
      <c r="B964" s="24"/>
      <c r="C964" s="51" t="s">
        <v>664</v>
      </c>
      <c r="D964" s="26"/>
      <c r="E964" s="27">
        <v>19.600000000000001</v>
      </c>
      <c r="F964" s="25"/>
      <c r="G964" s="25"/>
      <c r="H964" s="16"/>
      <c r="I964" s="16"/>
      <c r="J964" s="16"/>
      <c r="K964" s="16"/>
      <c r="L964" s="16"/>
      <c r="M964" s="16"/>
      <c r="N964" s="16"/>
      <c r="O964" s="16" t="s">
        <v>120</v>
      </c>
      <c r="P964" s="16">
        <v>0</v>
      </c>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row>
    <row r="965" spans="1:42" outlineLevel="3" x14ac:dyDescent="0.2">
      <c r="A965" s="23"/>
      <c r="B965" s="24"/>
      <c r="C965" s="51" t="s">
        <v>665</v>
      </c>
      <c r="D965" s="26"/>
      <c r="E965" s="27">
        <v>7.1</v>
      </c>
      <c r="F965" s="25"/>
      <c r="G965" s="25"/>
      <c r="H965" s="16"/>
      <c r="I965" s="16"/>
      <c r="J965" s="16"/>
      <c r="K965" s="16"/>
      <c r="L965" s="16"/>
      <c r="M965" s="16"/>
      <c r="N965" s="16"/>
      <c r="O965" s="16" t="s">
        <v>120</v>
      </c>
      <c r="P965" s="16">
        <v>0</v>
      </c>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row>
    <row r="966" spans="1:42" outlineLevel="3" x14ac:dyDescent="0.2">
      <c r="A966" s="23"/>
      <c r="B966" s="24"/>
      <c r="C966" s="51" t="s">
        <v>666</v>
      </c>
      <c r="D966" s="26"/>
      <c r="E966" s="27">
        <v>11.7</v>
      </c>
      <c r="F966" s="25"/>
      <c r="G966" s="25"/>
      <c r="H966" s="16"/>
      <c r="I966" s="16"/>
      <c r="J966" s="16"/>
      <c r="K966" s="16"/>
      <c r="L966" s="16"/>
      <c r="M966" s="16"/>
      <c r="N966" s="16"/>
      <c r="O966" s="16" t="s">
        <v>120</v>
      </c>
      <c r="P966" s="16">
        <v>0</v>
      </c>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row>
    <row r="967" spans="1:42" outlineLevel="3" x14ac:dyDescent="0.2">
      <c r="A967" s="23"/>
      <c r="B967" s="24"/>
      <c r="C967" s="51" t="s">
        <v>667</v>
      </c>
      <c r="D967" s="26"/>
      <c r="E967" s="27">
        <v>4.4000000000000004</v>
      </c>
      <c r="F967" s="25"/>
      <c r="G967" s="25"/>
      <c r="H967" s="16"/>
      <c r="I967" s="16"/>
      <c r="J967" s="16"/>
      <c r="K967" s="16"/>
      <c r="L967" s="16"/>
      <c r="M967" s="16"/>
      <c r="N967" s="16"/>
      <c r="O967" s="16" t="s">
        <v>120</v>
      </c>
      <c r="P967" s="16">
        <v>0</v>
      </c>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row>
    <row r="968" spans="1:42" outlineLevel="3" x14ac:dyDescent="0.2">
      <c r="A968" s="23"/>
      <c r="B968" s="24"/>
      <c r="C968" s="51" t="s">
        <v>668</v>
      </c>
      <c r="D968" s="26"/>
      <c r="E968" s="27">
        <v>17.399999999999999</v>
      </c>
      <c r="F968" s="25"/>
      <c r="G968" s="25"/>
      <c r="H968" s="16"/>
      <c r="I968" s="16"/>
      <c r="J968" s="16"/>
      <c r="K968" s="16"/>
      <c r="L968" s="16"/>
      <c r="M968" s="16"/>
      <c r="N968" s="16"/>
      <c r="O968" s="16" t="s">
        <v>120</v>
      </c>
      <c r="P968" s="16">
        <v>0</v>
      </c>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row>
    <row r="969" spans="1:42" outlineLevel="3" x14ac:dyDescent="0.2">
      <c r="A969" s="23"/>
      <c r="B969" s="24"/>
      <c r="C969" s="51" t="s">
        <v>669</v>
      </c>
      <c r="D969" s="26"/>
      <c r="E969" s="27">
        <v>5.5</v>
      </c>
      <c r="F969" s="25"/>
      <c r="G969" s="25"/>
      <c r="H969" s="16"/>
      <c r="I969" s="16"/>
      <c r="J969" s="16"/>
      <c r="K969" s="16"/>
      <c r="L969" s="16"/>
      <c r="M969" s="16"/>
      <c r="N969" s="16"/>
      <c r="O969" s="16" t="s">
        <v>120</v>
      </c>
      <c r="P969" s="16">
        <v>0</v>
      </c>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row>
    <row r="970" spans="1:42" outlineLevel="3" x14ac:dyDescent="0.2">
      <c r="A970" s="23"/>
      <c r="B970" s="24"/>
      <c r="C970" s="51" t="s">
        <v>670</v>
      </c>
      <c r="D970" s="26"/>
      <c r="E970" s="27">
        <v>6.7</v>
      </c>
      <c r="F970" s="25"/>
      <c r="G970" s="25"/>
      <c r="H970" s="16"/>
      <c r="I970" s="16"/>
      <c r="J970" s="16"/>
      <c r="K970" s="16"/>
      <c r="L970" s="16"/>
      <c r="M970" s="16"/>
      <c r="N970" s="16"/>
      <c r="O970" s="16" t="s">
        <v>120</v>
      </c>
      <c r="P970" s="16">
        <v>0</v>
      </c>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row>
    <row r="971" spans="1:42" outlineLevel="3" x14ac:dyDescent="0.2">
      <c r="A971" s="23"/>
      <c r="B971" s="24"/>
      <c r="C971" s="51" t="s">
        <v>671</v>
      </c>
      <c r="D971" s="26"/>
      <c r="E971" s="27">
        <v>5.3</v>
      </c>
      <c r="F971" s="25"/>
      <c r="G971" s="25"/>
      <c r="H971" s="16"/>
      <c r="I971" s="16"/>
      <c r="J971" s="16"/>
      <c r="K971" s="16"/>
      <c r="L971" s="16"/>
      <c r="M971" s="16"/>
      <c r="N971" s="16"/>
      <c r="O971" s="16" t="s">
        <v>120</v>
      </c>
      <c r="P971" s="16">
        <v>0</v>
      </c>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row>
    <row r="972" spans="1:42" outlineLevel="1" x14ac:dyDescent="0.2">
      <c r="A972" s="37">
        <v>172</v>
      </c>
      <c r="B972" s="38" t="s">
        <v>3308</v>
      </c>
      <c r="C972" s="57" t="s">
        <v>794</v>
      </c>
      <c r="D972" s="39" t="s">
        <v>118</v>
      </c>
      <c r="E972" s="40">
        <v>70.025000000000006</v>
      </c>
      <c r="F972" s="41"/>
      <c r="G972" s="42">
        <f>ROUND(E972*F972,2)</f>
        <v>0</v>
      </c>
      <c r="H972" s="16"/>
      <c r="I972" s="16"/>
      <c r="J972" s="16"/>
      <c r="K972" s="16"/>
      <c r="L972" s="16"/>
      <c r="M972" s="16"/>
      <c r="N972" s="16"/>
      <c r="O972" s="16" t="s">
        <v>119</v>
      </c>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row>
    <row r="973" spans="1:42" outlineLevel="2" x14ac:dyDescent="0.2">
      <c r="A973" s="23"/>
      <c r="B973" s="24"/>
      <c r="C973" s="51" t="s">
        <v>795</v>
      </c>
      <c r="D973" s="26"/>
      <c r="E973" s="27"/>
      <c r="F973" s="25"/>
      <c r="G973" s="25"/>
      <c r="H973" s="16"/>
      <c r="I973" s="16"/>
      <c r="J973" s="16"/>
      <c r="K973" s="16"/>
      <c r="L973" s="16"/>
      <c r="M973" s="16"/>
      <c r="N973" s="16"/>
      <c r="O973" s="16" t="s">
        <v>120</v>
      </c>
      <c r="P973" s="16">
        <v>0</v>
      </c>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row>
    <row r="974" spans="1:42" outlineLevel="3" x14ac:dyDescent="0.2">
      <c r="A974" s="23"/>
      <c r="B974" s="24"/>
      <c r="C974" s="51" t="s">
        <v>796</v>
      </c>
      <c r="D974" s="26"/>
      <c r="E974" s="27">
        <v>12.8125</v>
      </c>
      <c r="F974" s="25"/>
      <c r="G974" s="25"/>
      <c r="H974" s="16"/>
      <c r="I974" s="16"/>
      <c r="J974" s="16"/>
      <c r="K974" s="16"/>
      <c r="L974" s="16"/>
      <c r="M974" s="16"/>
      <c r="N974" s="16"/>
      <c r="O974" s="16" t="s">
        <v>120</v>
      </c>
      <c r="P974" s="16">
        <v>0</v>
      </c>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row>
    <row r="975" spans="1:42" outlineLevel="3" x14ac:dyDescent="0.2">
      <c r="A975" s="23"/>
      <c r="B975" s="24"/>
      <c r="C975" s="51" t="s">
        <v>797</v>
      </c>
      <c r="D975" s="26"/>
      <c r="E975" s="27">
        <v>12.8125</v>
      </c>
      <c r="F975" s="25"/>
      <c r="G975" s="25"/>
      <c r="H975" s="16"/>
      <c r="I975" s="16"/>
      <c r="J975" s="16"/>
      <c r="K975" s="16"/>
      <c r="L975" s="16"/>
      <c r="M975" s="16"/>
      <c r="N975" s="16"/>
      <c r="O975" s="16" t="s">
        <v>120</v>
      </c>
      <c r="P975" s="16">
        <v>0</v>
      </c>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row>
    <row r="976" spans="1:42" outlineLevel="3" x14ac:dyDescent="0.2">
      <c r="A976" s="23"/>
      <c r="B976" s="24"/>
      <c r="C976" s="51" t="s">
        <v>798</v>
      </c>
      <c r="D976" s="26"/>
      <c r="E976" s="27"/>
      <c r="F976" s="25"/>
      <c r="G976" s="25"/>
      <c r="H976" s="16"/>
      <c r="I976" s="16"/>
      <c r="J976" s="16"/>
      <c r="K976" s="16"/>
      <c r="L976" s="16"/>
      <c r="M976" s="16"/>
      <c r="N976" s="16"/>
      <c r="O976" s="16" t="s">
        <v>120</v>
      </c>
      <c r="P976" s="16">
        <v>0</v>
      </c>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row>
    <row r="977" spans="1:42" outlineLevel="3" x14ac:dyDescent="0.2">
      <c r="A977" s="23"/>
      <c r="B977" s="24"/>
      <c r="C977" s="51" t="s">
        <v>799</v>
      </c>
      <c r="D977" s="26"/>
      <c r="E977" s="27">
        <v>12.824999999999999</v>
      </c>
      <c r="F977" s="25"/>
      <c r="G977" s="25"/>
      <c r="H977" s="16"/>
      <c r="I977" s="16"/>
      <c r="J977" s="16"/>
      <c r="K977" s="16"/>
      <c r="L977" s="16"/>
      <c r="M977" s="16"/>
      <c r="N977" s="16"/>
      <c r="O977" s="16" t="s">
        <v>120</v>
      </c>
      <c r="P977" s="16">
        <v>0</v>
      </c>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row>
    <row r="978" spans="1:42" outlineLevel="3" x14ac:dyDescent="0.2">
      <c r="A978" s="23"/>
      <c r="B978" s="24"/>
      <c r="C978" s="51" t="s">
        <v>800</v>
      </c>
      <c r="D978" s="26"/>
      <c r="E978" s="27">
        <v>12.824999999999999</v>
      </c>
      <c r="F978" s="25"/>
      <c r="G978" s="25"/>
      <c r="H978" s="16"/>
      <c r="I978" s="16"/>
      <c r="J978" s="16"/>
      <c r="K978" s="16"/>
      <c r="L978" s="16"/>
      <c r="M978" s="16"/>
      <c r="N978" s="16"/>
      <c r="O978" s="16" t="s">
        <v>120</v>
      </c>
      <c r="P978" s="16">
        <v>0</v>
      </c>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row>
    <row r="979" spans="1:42" outlineLevel="3" x14ac:dyDescent="0.2">
      <c r="A979" s="23"/>
      <c r="B979" s="24"/>
      <c r="C979" s="51" t="s">
        <v>209</v>
      </c>
      <c r="D979" s="26"/>
      <c r="E979" s="27"/>
      <c r="F979" s="25"/>
      <c r="G979" s="25"/>
      <c r="H979" s="16"/>
      <c r="I979" s="16"/>
      <c r="J979" s="16"/>
      <c r="K979" s="16"/>
      <c r="L979" s="16"/>
      <c r="M979" s="16"/>
      <c r="N979" s="16"/>
      <c r="O979" s="16" t="s">
        <v>120</v>
      </c>
      <c r="P979" s="16">
        <v>0</v>
      </c>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row>
    <row r="980" spans="1:42" outlineLevel="3" x14ac:dyDescent="0.2">
      <c r="A980" s="23"/>
      <c r="B980" s="24"/>
      <c r="C980" s="464" t="s">
        <v>801</v>
      </c>
      <c r="D980" s="26"/>
      <c r="E980" s="27">
        <v>12.824999999999999</v>
      </c>
      <c r="F980" s="25"/>
      <c r="G980" s="25"/>
      <c r="H980" s="16"/>
      <c r="I980" s="16"/>
      <c r="J980" s="16"/>
      <c r="K980" s="16"/>
      <c r="L980" s="16"/>
      <c r="M980" s="16"/>
      <c r="N980" s="16"/>
      <c r="O980" s="16" t="s">
        <v>120</v>
      </c>
      <c r="P980" s="16">
        <v>0</v>
      </c>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row>
    <row r="981" spans="1:42" outlineLevel="3" x14ac:dyDescent="0.2">
      <c r="A981" s="23"/>
      <c r="B981" s="24"/>
      <c r="C981" s="51" t="s">
        <v>802</v>
      </c>
      <c r="D981" s="26"/>
      <c r="E981" s="27">
        <v>2.6</v>
      </c>
      <c r="F981" s="25"/>
      <c r="G981" s="25"/>
      <c r="H981" s="16"/>
      <c r="I981" s="16"/>
      <c r="J981" s="16"/>
      <c r="K981" s="16"/>
      <c r="L981" s="16"/>
      <c r="M981" s="16"/>
      <c r="N981" s="16"/>
      <c r="O981" s="16" t="s">
        <v>120</v>
      </c>
      <c r="P981" s="16">
        <v>0</v>
      </c>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row>
    <row r="982" spans="1:42" outlineLevel="3" x14ac:dyDescent="0.2">
      <c r="A982" s="23"/>
      <c r="B982" s="24"/>
      <c r="C982" s="51" t="s">
        <v>803</v>
      </c>
      <c r="D982" s="26"/>
      <c r="E982" s="27">
        <v>2.75</v>
      </c>
      <c r="F982" s="25"/>
      <c r="G982" s="25"/>
      <c r="H982" s="16"/>
      <c r="I982" s="16"/>
      <c r="J982" s="16"/>
      <c r="K982" s="16"/>
      <c r="L982" s="16"/>
      <c r="M982" s="16"/>
      <c r="N982" s="16"/>
      <c r="O982" s="16" t="s">
        <v>120</v>
      </c>
      <c r="P982" s="16">
        <v>0</v>
      </c>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row>
    <row r="983" spans="1:42" outlineLevel="3" x14ac:dyDescent="0.2">
      <c r="A983" s="23"/>
      <c r="B983" s="24"/>
      <c r="C983" s="51" t="s">
        <v>804</v>
      </c>
      <c r="D983" s="26"/>
      <c r="E983" s="27">
        <v>0.57499999999999996</v>
      </c>
      <c r="F983" s="25"/>
      <c r="G983" s="25"/>
      <c r="H983" s="16"/>
      <c r="I983" s="16"/>
      <c r="J983" s="16"/>
      <c r="K983" s="16"/>
      <c r="L983" s="16"/>
      <c r="M983" s="16"/>
      <c r="N983" s="16"/>
      <c r="O983" s="16" t="s">
        <v>120</v>
      </c>
      <c r="P983" s="16">
        <v>0</v>
      </c>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row>
    <row r="984" spans="1:42" outlineLevel="1" x14ac:dyDescent="0.2">
      <c r="A984" s="37">
        <v>173</v>
      </c>
      <c r="B984" s="38" t="s">
        <v>3307</v>
      </c>
      <c r="C984" s="50" t="s">
        <v>805</v>
      </c>
      <c r="D984" s="39" t="s">
        <v>118</v>
      </c>
      <c r="E984" s="40">
        <v>66.816000000000003</v>
      </c>
      <c r="F984" s="41"/>
      <c r="G984" s="42">
        <f>ROUND(E984*F984,2)</f>
        <v>0</v>
      </c>
      <c r="H984" s="16"/>
      <c r="I984" s="16"/>
      <c r="J984" s="16"/>
      <c r="K984" s="16"/>
      <c r="L984" s="16"/>
      <c r="M984" s="16"/>
      <c r="N984" s="16"/>
      <c r="O984" s="16" t="s">
        <v>119</v>
      </c>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row>
    <row r="985" spans="1:42" outlineLevel="2" x14ac:dyDescent="0.2">
      <c r="A985" s="23"/>
      <c r="B985" s="24"/>
      <c r="C985" s="464" t="s">
        <v>806</v>
      </c>
      <c r="D985" s="26"/>
      <c r="E985" s="27">
        <v>66.816000000000003</v>
      </c>
      <c r="F985" s="25"/>
      <c r="G985" s="25"/>
      <c r="H985" s="16"/>
      <c r="I985" s="16"/>
      <c r="J985" s="16"/>
      <c r="K985" s="16"/>
      <c r="L985" s="16"/>
      <c r="M985" s="16"/>
      <c r="N985" s="16"/>
      <c r="O985" s="16" t="s">
        <v>120</v>
      </c>
      <c r="P985" s="16">
        <v>0</v>
      </c>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row>
    <row r="986" spans="1:42" outlineLevel="1" x14ac:dyDescent="0.2">
      <c r="A986" s="43">
        <v>174</v>
      </c>
      <c r="B986" s="44" t="s">
        <v>3306</v>
      </c>
      <c r="C986" s="52" t="s">
        <v>807</v>
      </c>
      <c r="D986" s="45" t="s">
        <v>118</v>
      </c>
      <c r="E986" s="46">
        <v>335.7</v>
      </c>
      <c r="F986" s="47"/>
      <c r="G986" s="48">
        <f>ROUND(E986*F986,2)</f>
        <v>0</v>
      </c>
      <c r="H986" s="16"/>
      <c r="I986" s="16"/>
      <c r="J986" s="16"/>
      <c r="K986" s="16"/>
      <c r="L986" s="16"/>
      <c r="M986" s="16"/>
      <c r="N986" s="16"/>
      <c r="O986" s="16" t="s">
        <v>119</v>
      </c>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row>
    <row r="987" spans="1:42" outlineLevel="1" x14ac:dyDescent="0.2">
      <c r="A987" s="37">
        <v>175</v>
      </c>
      <c r="B987" s="38" t="s">
        <v>3305</v>
      </c>
      <c r="C987" s="57" t="s">
        <v>808</v>
      </c>
      <c r="D987" s="39" t="s">
        <v>237</v>
      </c>
      <c r="E987" s="40">
        <v>413.9</v>
      </c>
      <c r="F987" s="41"/>
      <c r="G987" s="42">
        <f>ROUND(E987*F987,2)</f>
        <v>0</v>
      </c>
      <c r="H987" s="16"/>
      <c r="I987" s="16"/>
      <c r="J987" s="16"/>
      <c r="K987" s="16"/>
      <c r="L987" s="16"/>
      <c r="M987" s="16"/>
      <c r="N987" s="16"/>
      <c r="O987" s="16" t="s">
        <v>119</v>
      </c>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row>
    <row r="988" spans="1:42" outlineLevel="2" x14ac:dyDescent="0.2">
      <c r="A988" s="23"/>
      <c r="B988" s="24"/>
      <c r="C988" s="51" t="s">
        <v>214</v>
      </c>
      <c r="D988" s="26"/>
      <c r="E988" s="27"/>
      <c r="F988" s="25"/>
      <c r="G988" s="25"/>
      <c r="H988" s="16"/>
      <c r="I988" s="16"/>
      <c r="J988" s="16"/>
      <c r="K988" s="16"/>
      <c r="L988" s="16"/>
      <c r="M988" s="16"/>
      <c r="N988" s="16"/>
      <c r="O988" s="16" t="s">
        <v>120</v>
      </c>
      <c r="P988" s="16">
        <v>0</v>
      </c>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row>
    <row r="989" spans="1:42" outlineLevel="3" x14ac:dyDescent="0.2">
      <c r="A989" s="23"/>
      <c r="B989" s="24"/>
      <c r="C989" s="51" t="s">
        <v>809</v>
      </c>
      <c r="D989" s="26"/>
      <c r="E989" s="27">
        <v>7.1950000000000003</v>
      </c>
      <c r="F989" s="25"/>
      <c r="G989" s="25"/>
      <c r="H989" s="16"/>
      <c r="I989" s="16"/>
      <c r="J989" s="16"/>
      <c r="K989" s="16"/>
      <c r="L989" s="16"/>
      <c r="M989" s="16"/>
      <c r="N989" s="16"/>
      <c r="O989" s="16" t="s">
        <v>120</v>
      </c>
      <c r="P989" s="16">
        <v>0</v>
      </c>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row>
    <row r="990" spans="1:42" outlineLevel="3" x14ac:dyDescent="0.2">
      <c r="A990" s="23"/>
      <c r="B990" s="24"/>
      <c r="C990" s="464" t="s">
        <v>810</v>
      </c>
      <c r="D990" s="26"/>
      <c r="E990" s="27">
        <v>14.21</v>
      </c>
      <c r="F990" s="25"/>
      <c r="G990" s="25"/>
      <c r="H990" s="16"/>
      <c r="I990" s="16"/>
      <c r="J990" s="16"/>
      <c r="K990" s="16"/>
      <c r="L990" s="16"/>
      <c r="M990" s="16"/>
      <c r="N990" s="16"/>
      <c r="O990" s="16" t="s">
        <v>120</v>
      </c>
      <c r="P990" s="16">
        <v>0</v>
      </c>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row>
    <row r="991" spans="1:42" outlineLevel="3" x14ac:dyDescent="0.2">
      <c r="A991" s="23"/>
      <c r="B991" s="24"/>
      <c r="C991" s="51" t="s">
        <v>811</v>
      </c>
      <c r="D991" s="26"/>
      <c r="E991" s="27">
        <v>8.1999999999999993</v>
      </c>
      <c r="F991" s="25"/>
      <c r="G991" s="25"/>
      <c r="H991" s="16"/>
      <c r="I991" s="16"/>
      <c r="J991" s="16"/>
      <c r="K991" s="16"/>
      <c r="L991" s="16"/>
      <c r="M991" s="16"/>
      <c r="N991" s="16"/>
      <c r="O991" s="16" t="s">
        <v>120</v>
      </c>
      <c r="P991" s="16">
        <v>0</v>
      </c>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row>
    <row r="992" spans="1:42" outlineLevel="3" x14ac:dyDescent="0.2">
      <c r="A992" s="23"/>
      <c r="B992" s="24"/>
      <c r="C992" s="51" t="s">
        <v>812</v>
      </c>
      <c r="D992" s="26"/>
      <c r="E992" s="27">
        <v>4.8</v>
      </c>
      <c r="F992" s="25"/>
      <c r="G992" s="25"/>
      <c r="H992" s="16"/>
      <c r="I992" s="16"/>
      <c r="J992" s="16"/>
      <c r="K992" s="16"/>
      <c r="L992" s="16"/>
      <c r="M992" s="16"/>
      <c r="N992" s="16"/>
      <c r="O992" s="16" t="s">
        <v>120</v>
      </c>
      <c r="P992" s="16">
        <v>0</v>
      </c>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row>
    <row r="993" spans="1:42" outlineLevel="3" x14ac:dyDescent="0.2">
      <c r="A993" s="23"/>
      <c r="B993" s="24"/>
      <c r="C993" s="51" t="s">
        <v>813</v>
      </c>
      <c r="D993" s="26"/>
      <c r="E993" s="27">
        <v>4.8</v>
      </c>
      <c r="F993" s="25"/>
      <c r="G993" s="25"/>
      <c r="H993" s="16"/>
      <c r="I993" s="16"/>
      <c r="J993" s="16"/>
      <c r="K993" s="16"/>
      <c r="L993" s="16"/>
      <c r="M993" s="16"/>
      <c r="N993" s="16"/>
      <c r="O993" s="16" t="s">
        <v>120</v>
      </c>
      <c r="P993" s="16">
        <v>0</v>
      </c>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row>
    <row r="994" spans="1:42" outlineLevel="3" x14ac:dyDescent="0.2">
      <c r="A994" s="23"/>
      <c r="B994" s="24"/>
      <c r="C994" s="51" t="s">
        <v>814</v>
      </c>
      <c r="D994" s="26"/>
      <c r="E994" s="27">
        <v>10.1</v>
      </c>
      <c r="F994" s="25"/>
      <c r="G994" s="25"/>
      <c r="H994" s="16"/>
      <c r="I994" s="16"/>
      <c r="J994" s="16"/>
      <c r="K994" s="16"/>
      <c r="L994" s="16"/>
      <c r="M994" s="16"/>
      <c r="N994" s="16"/>
      <c r="O994" s="16" t="s">
        <v>120</v>
      </c>
      <c r="P994" s="16">
        <v>0</v>
      </c>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row>
    <row r="995" spans="1:42" outlineLevel="3" x14ac:dyDescent="0.2">
      <c r="A995" s="23"/>
      <c r="B995" s="24"/>
      <c r="C995" s="51" t="s">
        <v>815</v>
      </c>
      <c r="D995" s="26"/>
      <c r="E995" s="27">
        <v>8.6</v>
      </c>
      <c r="F995" s="25"/>
      <c r="G995" s="25"/>
      <c r="H995" s="16"/>
      <c r="I995" s="16"/>
      <c r="J995" s="16"/>
      <c r="K995" s="16"/>
      <c r="L995" s="16"/>
      <c r="M995" s="16"/>
      <c r="N995" s="16"/>
      <c r="O995" s="16" t="s">
        <v>120</v>
      </c>
      <c r="P995" s="16">
        <v>0</v>
      </c>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row>
    <row r="996" spans="1:42" outlineLevel="3" x14ac:dyDescent="0.2">
      <c r="A996" s="23"/>
      <c r="B996" s="24"/>
      <c r="C996" s="464" t="s">
        <v>816</v>
      </c>
      <c r="D996" s="26"/>
      <c r="E996" s="27">
        <v>31.7</v>
      </c>
      <c r="F996" s="25"/>
      <c r="G996" s="25"/>
      <c r="H996" s="16"/>
      <c r="I996" s="16"/>
      <c r="J996" s="16"/>
      <c r="K996" s="16"/>
      <c r="L996" s="16"/>
      <c r="M996" s="16"/>
      <c r="N996" s="16"/>
      <c r="O996" s="16" t="s">
        <v>120</v>
      </c>
      <c r="P996" s="16">
        <v>0</v>
      </c>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row>
    <row r="997" spans="1:42" outlineLevel="3" x14ac:dyDescent="0.2">
      <c r="A997" s="23"/>
      <c r="B997" s="24"/>
      <c r="C997" s="464" t="s">
        <v>817</v>
      </c>
      <c r="D997" s="26"/>
      <c r="E997" s="27">
        <v>7.19</v>
      </c>
      <c r="F997" s="25"/>
      <c r="G997" s="25"/>
      <c r="H997" s="16"/>
      <c r="I997" s="16"/>
      <c r="J997" s="16"/>
      <c r="K997" s="16"/>
      <c r="L997" s="16"/>
      <c r="M997" s="16"/>
      <c r="N997" s="16"/>
      <c r="O997" s="16" t="s">
        <v>120</v>
      </c>
      <c r="P997" s="16">
        <v>0</v>
      </c>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row>
    <row r="998" spans="1:42" outlineLevel="3" x14ac:dyDescent="0.2">
      <c r="A998" s="23"/>
      <c r="B998" s="24"/>
      <c r="C998" s="51" t="s">
        <v>818</v>
      </c>
      <c r="D998" s="26"/>
      <c r="E998" s="27">
        <v>10.94</v>
      </c>
      <c r="F998" s="25"/>
      <c r="G998" s="25"/>
      <c r="H998" s="16"/>
      <c r="I998" s="16"/>
      <c r="J998" s="16"/>
      <c r="K998" s="16"/>
      <c r="L998" s="16"/>
      <c r="M998" s="16"/>
      <c r="N998" s="16"/>
      <c r="O998" s="16" t="s">
        <v>120</v>
      </c>
      <c r="P998" s="16">
        <v>0</v>
      </c>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row>
    <row r="999" spans="1:42" outlineLevel="3" x14ac:dyDescent="0.2">
      <c r="A999" s="23"/>
      <c r="B999" s="24"/>
      <c r="C999" s="464" t="s">
        <v>819</v>
      </c>
      <c r="D999" s="26"/>
      <c r="E999" s="27">
        <v>16.940000000000001</v>
      </c>
      <c r="F999" s="25"/>
      <c r="G999" s="25"/>
      <c r="H999" s="16"/>
      <c r="I999" s="16"/>
      <c r="J999" s="16"/>
      <c r="K999" s="16"/>
      <c r="L999" s="16"/>
      <c r="M999" s="16"/>
      <c r="N999" s="16"/>
      <c r="O999" s="16" t="s">
        <v>120</v>
      </c>
      <c r="P999" s="16">
        <v>0</v>
      </c>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row>
    <row r="1000" spans="1:42" outlineLevel="3" x14ac:dyDescent="0.2">
      <c r="A1000" s="23"/>
      <c r="B1000" s="24"/>
      <c r="C1000" s="51" t="s">
        <v>219</v>
      </c>
      <c r="D1000" s="26"/>
      <c r="E1000" s="27"/>
      <c r="F1000" s="25"/>
      <c r="G1000" s="25"/>
      <c r="H1000" s="16"/>
      <c r="I1000" s="16"/>
      <c r="J1000" s="16"/>
      <c r="K1000" s="16"/>
      <c r="L1000" s="16"/>
      <c r="M1000" s="16"/>
      <c r="N1000" s="16"/>
      <c r="O1000" s="16" t="s">
        <v>120</v>
      </c>
      <c r="P1000" s="16">
        <v>0</v>
      </c>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row>
    <row r="1001" spans="1:42" outlineLevel="3" x14ac:dyDescent="0.2">
      <c r="A1001" s="23"/>
      <c r="B1001" s="24"/>
      <c r="C1001" s="51" t="s">
        <v>820</v>
      </c>
      <c r="D1001" s="26"/>
      <c r="E1001" s="27">
        <v>14.135</v>
      </c>
      <c r="F1001" s="25"/>
      <c r="G1001" s="25"/>
      <c r="H1001" s="16"/>
      <c r="I1001" s="16"/>
      <c r="J1001" s="16"/>
      <c r="K1001" s="16"/>
      <c r="L1001" s="16"/>
      <c r="M1001" s="16"/>
      <c r="N1001" s="16"/>
      <c r="O1001" s="16" t="s">
        <v>120</v>
      </c>
      <c r="P1001" s="16">
        <v>0</v>
      </c>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row>
    <row r="1002" spans="1:42" outlineLevel="3" x14ac:dyDescent="0.2">
      <c r="A1002" s="23"/>
      <c r="B1002" s="24"/>
      <c r="C1002" s="464" t="s">
        <v>821</v>
      </c>
      <c r="D1002" s="26"/>
      <c r="E1002" s="27">
        <v>12.85</v>
      </c>
      <c r="F1002" s="25"/>
      <c r="G1002" s="25"/>
      <c r="H1002" s="16"/>
      <c r="I1002" s="16"/>
      <c r="J1002" s="16"/>
      <c r="K1002" s="16"/>
      <c r="L1002" s="16"/>
      <c r="M1002" s="16"/>
      <c r="N1002" s="16"/>
      <c r="O1002" s="16" t="s">
        <v>120</v>
      </c>
      <c r="P1002" s="16">
        <v>0</v>
      </c>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row>
    <row r="1003" spans="1:42" outlineLevel="3" x14ac:dyDescent="0.2">
      <c r="A1003" s="23"/>
      <c r="B1003" s="24"/>
      <c r="C1003" s="51" t="s">
        <v>822</v>
      </c>
      <c r="D1003" s="26"/>
      <c r="E1003" s="27">
        <v>7.22</v>
      </c>
      <c r="F1003" s="25"/>
      <c r="G1003" s="25"/>
      <c r="H1003" s="16"/>
      <c r="I1003" s="16"/>
      <c r="J1003" s="16"/>
      <c r="K1003" s="16"/>
      <c r="L1003" s="16"/>
      <c r="M1003" s="16"/>
      <c r="N1003" s="16"/>
      <c r="O1003" s="16" t="s">
        <v>120</v>
      </c>
      <c r="P1003" s="16">
        <v>0</v>
      </c>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row>
    <row r="1004" spans="1:42" outlineLevel="3" x14ac:dyDescent="0.2">
      <c r="A1004" s="23"/>
      <c r="B1004" s="24"/>
      <c r="C1004" s="51" t="s">
        <v>823</v>
      </c>
      <c r="D1004" s="26"/>
      <c r="E1004" s="27">
        <v>9.77</v>
      </c>
      <c r="F1004" s="25"/>
      <c r="G1004" s="25"/>
      <c r="H1004" s="16"/>
      <c r="I1004" s="16"/>
      <c r="J1004" s="16"/>
      <c r="K1004" s="16"/>
      <c r="L1004" s="16"/>
      <c r="M1004" s="16"/>
      <c r="N1004" s="16"/>
      <c r="O1004" s="16" t="s">
        <v>120</v>
      </c>
      <c r="P1004" s="16">
        <v>0</v>
      </c>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row>
    <row r="1005" spans="1:42" outlineLevel="3" x14ac:dyDescent="0.2">
      <c r="A1005" s="23"/>
      <c r="B1005" s="24"/>
      <c r="C1005" s="51" t="s">
        <v>824</v>
      </c>
      <c r="D1005" s="26"/>
      <c r="E1005" s="27">
        <v>8</v>
      </c>
      <c r="F1005" s="25"/>
      <c r="G1005" s="25"/>
      <c r="H1005" s="16"/>
      <c r="I1005" s="16"/>
      <c r="J1005" s="16"/>
      <c r="K1005" s="16"/>
      <c r="L1005" s="16"/>
      <c r="M1005" s="16"/>
      <c r="N1005" s="16"/>
      <c r="O1005" s="16" t="s">
        <v>120</v>
      </c>
      <c r="P1005" s="16">
        <v>0</v>
      </c>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row>
    <row r="1006" spans="1:42" outlineLevel="3" x14ac:dyDescent="0.2">
      <c r="A1006" s="23"/>
      <c r="B1006" s="24"/>
      <c r="C1006" s="51" t="s">
        <v>825</v>
      </c>
      <c r="D1006" s="26"/>
      <c r="E1006" s="27">
        <v>16.649999999999999</v>
      </c>
      <c r="F1006" s="25"/>
      <c r="G1006" s="25"/>
      <c r="H1006" s="16"/>
      <c r="I1006" s="16"/>
      <c r="J1006" s="16"/>
      <c r="K1006" s="16"/>
      <c r="L1006" s="16"/>
      <c r="M1006" s="16"/>
      <c r="N1006" s="16"/>
      <c r="O1006" s="16" t="s">
        <v>120</v>
      </c>
      <c r="P1006" s="16">
        <v>0</v>
      </c>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row>
    <row r="1007" spans="1:42" outlineLevel="3" x14ac:dyDescent="0.2">
      <c r="A1007" s="23"/>
      <c r="B1007" s="24"/>
      <c r="C1007" s="51" t="s">
        <v>826</v>
      </c>
      <c r="D1007" s="26"/>
      <c r="E1007" s="27">
        <v>9</v>
      </c>
      <c r="F1007" s="25"/>
      <c r="G1007" s="25"/>
      <c r="H1007" s="16"/>
      <c r="I1007" s="16"/>
      <c r="J1007" s="16"/>
      <c r="K1007" s="16"/>
      <c r="L1007" s="16"/>
      <c r="M1007" s="16"/>
      <c r="N1007" s="16"/>
      <c r="O1007" s="16" t="s">
        <v>120</v>
      </c>
      <c r="P1007" s="16">
        <v>0</v>
      </c>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row>
    <row r="1008" spans="1:42" outlineLevel="3" x14ac:dyDescent="0.2">
      <c r="A1008" s="23"/>
      <c r="B1008" s="24"/>
      <c r="C1008" s="51" t="s">
        <v>827</v>
      </c>
      <c r="D1008" s="26"/>
      <c r="E1008" s="27">
        <v>16.850000000000001</v>
      </c>
      <c r="F1008" s="25"/>
      <c r="G1008" s="25"/>
      <c r="H1008" s="16"/>
      <c r="I1008" s="16"/>
      <c r="J1008" s="16"/>
      <c r="K1008" s="16"/>
      <c r="L1008" s="16"/>
      <c r="M1008" s="16"/>
      <c r="N1008" s="16"/>
      <c r="O1008" s="16" t="s">
        <v>120</v>
      </c>
      <c r="P1008" s="16">
        <v>0</v>
      </c>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row>
    <row r="1009" spans="1:42" outlineLevel="3" x14ac:dyDescent="0.2">
      <c r="A1009" s="23"/>
      <c r="B1009" s="24"/>
      <c r="C1009" s="51" t="s">
        <v>828</v>
      </c>
      <c r="D1009" s="26"/>
      <c r="E1009" s="27">
        <v>20.14</v>
      </c>
      <c r="F1009" s="25"/>
      <c r="G1009" s="25"/>
      <c r="H1009" s="16"/>
      <c r="I1009" s="16"/>
      <c r="J1009" s="16"/>
      <c r="K1009" s="16"/>
      <c r="L1009" s="16"/>
      <c r="M1009" s="16"/>
      <c r="N1009" s="16"/>
      <c r="O1009" s="16" t="s">
        <v>120</v>
      </c>
      <c r="P1009" s="16">
        <v>0</v>
      </c>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row>
    <row r="1010" spans="1:42" outlineLevel="3" x14ac:dyDescent="0.2">
      <c r="A1010" s="23"/>
      <c r="B1010" s="24"/>
      <c r="C1010" s="51" t="s">
        <v>829</v>
      </c>
      <c r="D1010" s="26"/>
      <c r="E1010" s="27">
        <v>13.8</v>
      </c>
      <c r="F1010" s="25"/>
      <c r="G1010" s="25"/>
      <c r="H1010" s="16"/>
      <c r="I1010" s="16"/>
      <c r="J1010" s="16"/>
      <c r="K1010" s="16"/>
      <c r="L1010" s="16"/>
      <c r="M1010" s="16"/>
      <c r="N1010" s="16"/>
      <c r="O1010" s="16" t="s">
        <v>120</v>
      </c>
      <c r="P1010" s="16">
        <v>0</v>
      </c>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row>
    <row r="1011" spans="1:42" outlineLevel="3" x14ac:dyDescent="0.2">
      <c r="A1011" s="23"/>
      <c r="B1011" s="24"/>
      <c r="C1011" s="51" t="s">
        <v>830</v>
      </c>
      <c r="D1011" s="26"/>
      <c r="E1011" s="27">
        <v>9.6999999999999993</v>
      </c>
      <c r="F1011" s="25"/>
      <c r="G1011" s="25"/>
      <c r="H1011" s="16"/>
      <c r="I1011" s="16"/>
      <c r="J1011" s="16"/>
      <c r="K1011" s="16"/>
      <c r="L1011" s="16"/>
      <c r="M1011" s="16"/>
      <c r="N1011" s="16"/>
      <c r="O1011" s="16" t="s">
        <v>120</v>
      </c>
      <c r="P1011" s="16">
        <v>0</v>
      </c>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row>
    <row r="1012" spans="1:42" outlineLevel="3" x14ac:dyDescent="0.2">
      <c r="A1012" s="23"/>
      <c r="B1012" s="24"/>
      <c r="C1012" s="51" t="s">
        <v>831</v>
      </c>
      <c r="D1012" s="26"/>
      <c r="E1012" s="27">
        <v>16.739999999999998</v>
      </c>
      <c r="F1012" s="25"/>
      <c r="G1012" s="25"/>
      <c r="H1012" s="16"/>
      <c r="I1012" s="16"/>
      <c r="J1012" s="16"/>
      <c r="K1012" s="16"/>
      <c r="L1012" s="16"/>
      <c r="M1012" s="16"/>
      <c r="N1012" s="16"/>
      <c r="O1012" s="16" t="s">
        <v>120</v>
      </c>
      <c r="P1012" s="16">
        <v>0</v>
      </c>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row>
    <row r="1013" spans="1:42" outlineLevel="3" x14ac:dyDescent="0.2">
      <c r="A1013" s="23"/>
      <c r="B1013" s="24"/>
      <c r="C1013" s="51" t="s">
        <v>832</v>
      </c>
      <c r="D1013" s="26"/>
      <c r="E1013" s="27">
        <v>12.15</v>
      </c>
      <c r="F1013" s="25"/>
      <c r="G1013" s="25"/>
      <c r="H1013" s="16"/>
      <c r="I1013" s="16"/>
      <c r="J1013" s="16"/>
      <c r="K1013" s="16"/>
      <c r="L1013" s="16"/>
      <c r="M1013" s="16"/>
      <c r="N1013" s="16"/>
      <c r="O1013" s="16" t="s">
        <v>120</v>
      </c>
      <c r="P1013" s="16">
        <v>0</v>
      </c>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row>
    <row r="1014" spans="1:42" outlineLevel="3" x14ac:dyDescent="0.2">
      <c r="A1014" s="23"/>
      <c r="B1014" s="24"/>
      <c r="C1014" s="51" t="s">
        <v>598</v>
      </c>
      <c r="D1014" s="26"/>
      <c r="E1014" s="27"/>
      <c r="F1014" s="25"/>
      <c r="G1014" s="25"/>
      <c r="H1014" s="16"/>
      <c r="I1014" s="16"/>
      <c r="J1014" s="16"/>
      <c r="K1014" s="16"/>
      <c r="L1014" s="16"/>
      <c r="M1014" s="16"/>
      <c r="N1014" s="16"/>
      <c r="O1014" s="16" t="s">
        <v>120</v>
      </c>
      <c r="P1014" s="16">
        <v>0</v>
      </c>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row>
    <row r="1015" spans="1:42" outlineLevel="3" x14ac:dyDescent="0.2">
      <c r="A1015" s="23"/>
      <c r="B1015" s="24"/>
      <c r="C1015" s="51" t="s">
        <v>209</v>
      </c>
      <c r="D1015" s="26"/>
      <c r="E1015" s="27"/>
      <c r="F1015" s="25"/>
      <c r="G1015" s="25"/>
      <c r="H1015" s="16"/>
      <c r="I1015" s="16"/>
      <c r="J1015" s="16"/>
      <c r="K1015" s="16"/>
      <c r="L1015" s="16"/>
      <c r="M1015" s="16"/>
      <c r="N1015" s="16"/>
      <c r="O1015" s="16" t="s">
        <v>120</v>
      </c>
      <c r="P1015" s="16">
        <v>0</v>
      </c>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row>
    <row r="1016" spans="1:42" outlineLevel="3" x14ac:dyDescent="0.2">
      <c r="A1016" s="23"/>
      <c r="B1016" s="24"/>
      <c r="C1016" s="51" t="s">
        <v>833</v>
      </c>
      <c r="D1016" s="26"/>
      <c r="E1016" s="27">
        <v>7.61</v>
      </c>
      <c r="F1016" s="25"/>
      <c r="G1016" s="25"/>
      <c r="H1016" s="16"/>
      <c r="I1016" s="16"/>
      <c r="J1016" s="16"/>
      <c r="K1016" s="16"/>
      <c r="L1016" s="16"/>
      <c r="M1016" s="16"/>
      <c r="N1016" s="16"/>
      <c r="O1016" s="16" t="s">
        <v>120</v>
      </c>
      <c r="P1016" s="16">
        <v>0</v>
      </c>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row>
    <row r="1017" spans="1:42" ht="22.5" outlineLevel="3" x14ac:dyDescent="0.2">
      <c r="A1017" s="23"/>
      <c r="B1017" s="24"/>
      <c r="C1017" s="51" t="s">
        <v>834</v>
      </c>
      <c r="D1017" s="26"/>
      <c r="E1017" s="27">
        <v>16.170000000000002</v>
      </c>
      <c r="F1017" s="25"/>
      <c r="G1017" s="25"/>
      <c r="H1017" s="16"/>
      <c r="I1017" s="16"/>
      <c r="J1017" s="16"/>
      <c r="K1017" s="16"/>
      <c r="L1017" s="16"/>
      <c r="M1017" s="16"/>
      <c r="N1017" s="16"/>
      <c r="O1017" s="16" t="s">
        <v>120</v>
      </c>
      <c r="P1017" s="16">
        <v>0</v>
      </c>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row>
    <row r="1018" spans="1:42" outlineLevel="3" x14ac:dyDescent="0.2">
      <c r="A1018" s="23"/>
      <c r="B1018" s="24"/>
      <c r="C1018" s="51" t="s">
        <v>835</v>
      </c>
      <c r="D1018" s="26"/>
      <c r="E1018" s="27">
        <v>7.9950000000000001</v>
      </c>
      <c r="F1018" s="25"/>
      <c r="G1018" s="25"/>
      <c r="H1018" s="16"/>
      <c r="I1018" s="16"/>
      <c r="J1018" s="16"/>
      <c r="K1018" s="16"/>
      <c r="L1018" s="16"/>
      <c r="M1018" s="16"/>
      <c r="N1018" s="16"/>
      <c r="O1018" s="16" t="s">
        <v>120</v>
      </c>
      <c r="P1018" s="16">
        <v>0</v>
      </c>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row>
    <row r="1019" spans="1:42" outlineLevel="3" x14ac:dyDescent="0.2">
      <c r="A1019" s="23"/>
      <c r="B1019" s="24"/>
      <c r="C1019" s="464" t="s">
        <v>836</v>
      </c>
      <c r="D1019" s="26"/>
      <c r="E1019" s="27">
        <v>18.600000000000001</v>
      </c>
      <c r="F1019" s="25"/>
      <c r="G1019" s="25"/>
      <c r="H1019" s="16"/>
      <c r="I1019" s="16"/>
      <c r="J1019" s="16"/>
      <c r="K1019" s="16"/>
      <c r="L1019" s="16"/>
      <c r="M1019" s="16"/>
      <c r="N1019" s="16"/>
      <c r="O1019" s="16" t="s">
        <v>120</v>
      </c>
      <c r="P1019" s="16">
        <v>0</v>
      </c>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row>
    <row r="1020" spans="1:42" outlineLevel="3" x14ac:dyDescent="0.2">
      <c r="A1020" s="23"/>
      <c r="B1020" s="24"/>
      <c r="C1020" s="51" t="s">
        <v>837</v>
      </c>
      <c r="D1020" s="26"/>
      <c r="E1020" s="27">
        <v>10.94</v>
      </c>
      <c r="F1020" s="25"/>
      <c r="G1020" s="25"/>
      <c r="H1020" s="16"/>
      <c r="I1020" s="16"/>
      <c r="J1020" s="16"/>
      <c r="K1020" s="16"/>
      <c r="L1020" s="16"/>
      <c r="M1020" s="16"/>
      <c r="N1020" s="16"/>
      <c r="O1020" s="16" t="s">
        <v>120</v>
      </c>
      <c r="P1020" s="16">
        <v>0</v>
      </c>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row>
    <row r="1021" spans="1:42" outlineLevel="3" x14ac:dyDescent="0.2">
      <c r="A1021" s="23"/>
      <c r="B1021" s="24"/>
      <c r="C1021" s="51" t="s">
        <v>838</v>
      </c>
      <c r="D1021" s="26"/>
      <c r="E1021" s="27">
        <v>10.94</v>
      </c>
      <c r="F1021" s="25"/>
      <c r="G1021" s="25"/>
      <c r="H1021" s="16"/>
      <c r="I1021" s="16"/>
      <c r="J1021" s="16"/>
      <c r="K1021" s="16"/>
      <c r="L1021" s="16"/>
      <c r="M1021" s="16"/>
      <c r="N1021" s="16"/>
      <c r="O1021" s="16" t="s">
        <v>120</v>
      </c>
      <c r="P1021" s="16">
        <v>0</v>
      </c>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row>
    <row r="1022" spans="1:42" outlineLevel="3" x14ac:dyDescent="0.2">
      <c r="A1022" s="23"/>
      <c r="B1022" s="24"/>
      <c r="C1022" s="464" t="s">
        <v>839</v>
      </c>
      <c r="D1022" s="26"/>
      <c r="E1022" s="27">
        <v>14.775</v>
      </c>
      <c r="F1022" s="25"/>
      <c r="G1022" s="25"/>
      <c r="H1022" s="16"/>
      <c r="I1022" s="16"/>
      <c r="J1022" s="16"/>
      <c r="K1022" s="16"/>
      <c r="L1022" s="16"/>
      <c r="M1022" s="16"/>
      <c r="N1022" s="16"/>
      <c r="O1022" s="16" t="s">
        <v>120</v>
      </c>
      <c r="P1022" s="16">
        <v>0</v>
      </c>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row>
    <row r="1023" spans="1:42" outlineLevel="3" x14ac:dyDescent="0.2">
      <c r="A1023" s="23"/>
      <c r="B1023" s="24"/>
      <c r="C1023" s="51" t="s">
        <v>840</v>
      </c>
      <c r="D1023" s="26"/>
      <c r="E1023" s="27">
        <v>17.75</v>
      </c>
      <c r="F1023" s="25"/>
      <c r="G1023" s="25"/>
      <c r="H1023" s="16"/>
      <c r="I1023" s="16"/>
      <c r="J1023" s="16"/>
      <c r="K1023" s="16"/>
      <c r="L1023" s="16"/>
      <c r="M1023" s="16"/>
      <c r="N1023" s="16"/>
      <c r="O1023" s="16" t="s">
        <v>120</v>
      </c>
      <c r="P1023" s="16">
        <v>0</v>
      </c>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row>
    <row r="1024" spans="1:42" outlineLevel="3" x14ac:dyDescent="0.2">
      <c r="A1024" s="23"/>
      <c r="B1024" s="24"/>
      <c r="C1024" s="51" t="s">
        <v>841</v>
      </c>
      <c r="D1024" s="26"/>
      <c r="E1024" s="27">
        <v>9.99</v>
      </c>
      <c r="F1024" s="25"/>
      <c r="G1024" s="25"/>
      <c r="H1024" s="16"/>
      <c r="I1024" s="16"/>
      <c r="J1024" s="16"/>
      <c r="K1024" s="16"/>
      <c r="L1024" s="16"/>
      <c r="M1024" s="16"/>
      <c r="N1024" s="16"/>
      <c r="O1024" s="16" t="s">
        <v>120</v>
      </c>
      <c r="P1024" s="16">
        <v>0</v>
      </c>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row>
    <row r="1025" spans="1:42" outlineLevel="3" x14ac:dyDescent="0.2">
      <c r="A1025" s="23"/>
      <c r="B1025" s="24"/>
      <c r="C1025" s="51" t="s">
        <v>842</v>
      </c>
      <c r="D1025" s="26"/>
      <c r="E1025" s="27">
        <v>7.45</v>
      </c>
      <c r="F1025" s="25"/>
      <c r="G1025" s="25"/>
      <c r="H1025" s="16"/>
      <c r="I1025" s="16"/>
      <c r="J1025" s="16"/>
      <c r="K1025" s="16"/>
      <c r="L1025" s="16"/>
      <c r="M1025" s="16"/>
      <c r="N1025" s="16"/>
      <c r="O1025" s="16" t="s">
        <v>120</v>
      </c>
      <c r="P1025" s="16">
        <v>0</v>
      </c>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row>
    <row r="1026" spans="1:42" outlineLevel="1" x14ac:dyDescent="0.2">
      <c r="A1026" s="43">
        <v>176</v>
      </c>
      <c r="B1026" s="44" t="s">
        <v>3304</v>
      </c>
      <c r="C1026" s="52" t="s">
        <v>843</v>
      </c>
      <c r="D1026" s="45" t="s">
        <v>118</v>
      </c>
      <c r="E1026" s="46">
        <v>9.2943999999999996</v>
      </c>
      <c r="F1026" s="47"/>
      <c r="G1026" s="48">
        <f>ROUND(E1026*F1026,2)</f>
        <v>0</v>
      </c>
      <c r="H1026" s="16"/>
      <c r="I1026" s="16"/>
      <c r="J1026" s="16"/>
      <c r="K1026" s="16"/>
      <c r="L1026" s="16"/>
      <c r="M1026" s="16"/>
      <c r="N1026" s="16"/>
      <c r="O1026" s="16" t="s">
        <v>119</v>
      </c>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row>
    <row r="1027" spans="1:42" outlineLevel="1" x14ac:dyDescent="0.2">
      <c r="A1027" s="37">
        <v>177</v>
      </c>
      <c r="B1027" s="38" t="s">
        <v>3303</v>
      </c>
      <c r="C1027" s="50" t="s">
        <v>844</v>
      </c>
      <c r="D1027" s="39" t="s">
        <v>122</v>
      </c>
      <c r="E1027" s="40">
        <v>17.164000000000001</v>
      </c>
      <c r="F1027" s="41"/>
      <c r="G1027" s="42">
        <f>ROUND(E1027*F1027,2)</f>
        <v>0</v>
      </c>
      <c r="H1027" s="16"/>
      <c r="I1027" s="16"/>
      <c r="J1027" s="16"/>
      <c r="K1027" s="16"/>
      <c r="L1027" s="16"/>
      <c r="M1027" s="16"/>
      <c r="N1027" s="16"/>
      <c r="O1027" s="16" t="s">
        <v>452</v>
      </c>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row>
    <row r="1028" spans="1:42" outlineLevel="2" x14ac:dyDescent="0.2">
      <c r="A1028" s="23"/>
      <c r="B1028" s="24"/>
      <c r="C1028" s="51" t="s">
        <v>214</v>
      </c>
      <c r="D1028" s="26"/>
      <c r="E1028" s="27"/>
      <c r="F1028" s="25"/>
      <c r="G1028" s="25"/>
      <c r="H1028" s="16"/>
      <c r="I1028" s="16"/>
      <c r="J1028" s="16"/>
      <c r="K1028" s="16"/>
      <c r="L1028" s="16"/>
      <c r="M1028" s="16"/>
      <c r="N1028" s="16"/>
      <c r="O1028" s="16" t="s">
        <v>120</v>
      </c>
      <c r="P1028" s="16">
        <v>0</v>
      </c>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row>
    <row r="1029" spans="1:42" outlineLevel="3" x14ac:dyDescent="0.2">
      <c r="A1029" s="23"/>
      <c r="B1029" s="24"/>
      <c r="C1029" s="51" t="s">
        <v>845</v>
      </c>
      <c r="D1029" s="26"/>
      <c r="E1029" s="27">
        <v>0.81200000000000006</v>
      </c>
      <c r="F1029" s="25"/>
      <c r="G1029" s="25"/>
      <c r="H1029" s="16"/>
      <c r="I1029" s="16"/>
      <c r="J1029" s="16"/>
      <c r="K1029" s="16"/>
      <c r="L1029" s="16"/>
      <c r="M1029" s="16"/>
      <c r="N1029" s="16"/>
      <c r="O1029" s="16" t="s">
        <v>120</v>
      </c>
      <c r="P1029" s="16">
        <v>0</v>
      </c>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row>
    <row r="1030" spans="1:42" outlineLevel="3" x14ac:dyDescent="0.2">
      <c r="A1030" s="23"/>
      <c r="B1030" s="24"/>
      <c r="C1030" s="51" t="s">
        <v>846</v>
      </c>
      <c r="D1030" s="26"/>
      <c r="E1030" s="27">
        <v>1.8759999999999999</v>
      </c>
      <c r="F1030" s="25"/>
      <c r="G1030" s="25"/>
      <c r="H1030" s="16"/>
      <c r="I1030" s="16"/>
      <c r="J1030" s="16"/>
      <c r="K1030" s="16"/>
      <c r="L1030" s="16"/>
      <c r="M1030" s="16"/>
      <c r="N1030" s="16"/>
      <c r="O1030" s="16" t="s">
        <v>120</v>
      </c>
      <c r="P1030" s="16">
        <v>0</v>
      </c>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row>
    <row r="1031" spans="1:42" outlineLevel="3" x14ac:dyDescent="0.2">
      <c r="A1031" s="23"/>
      <c r="B1031" s="24"/>
      <c r="C1031" s="51" t="s">
        <v>847</v>
      </c>
      <c r="D1031" s="26"/>
      <c r="E1031" s="27">
        <v>0.61599999999999999</v>
      </c>
      <c r="F1031" s="25"/>
      <c r="G1031" s="25"/>
      <c r="H1031" s="16"/>
      <c r="I1031" s="16"/>
      <c r="J1031" s="16"/>
      <c r="K1031" s="16"/>
      <c r="L1031" s="16"/>
      <c r="M1031" s="16"/>
      <c r="N1031" s="16"/>
      <c r="O1031" s="16" t="s">
        <v>120</v>
      </c>
      <c r="P1031" s="16">
        <v>0</v>
      </c>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row>
    <row r="1032" spans="1:42" outlineLevel="3" x14ac:dyDescent="0.2">
      <c r="A1032" s="23"/>
      <c r="B1032" s="24"/>
      <c r="C1032" s="51" t="s">
        <v>848</v>
      </c>
      <c r="D1032" s="26"/>
      <c r="E1032" s="27">
        <v>0.19600000000000001</v>
      </c>
      <c r="F1032" s="25"/>
      <c r="G1032" s="25"/>
      <c r="H1032" s="16"/>
      <c r="I1032" s="16"/>
      <c r="J1032" s="16"/>
      <c r="K1032" s="16"/>
      <c r="L1032" s="16"/>
      <c r="M1032" s="16"/>
      <c r="N1032" s="16"/>
      <c r="O1032" s="16" t="s">
        <v>120</v>
      </c>
      <c r="P1032" s="16">
        <v>0</v>
      </c>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row>
    <row r="1033" spans="1:42" outlineLevel="3" x14ac:dyDescent="0.2">
      <c r="A1033" s="23"/>
      <c r="B1033" s="24"/>
      <c r="C1033" s="51" t="s">
        <v>849</v>
      </c>
      <c r="D1033" s="26"/>
      <c r="E1033" s="27">
        <v>0.16800000000000001</v>
      </c>
      <c r="F1033" s="25"/>
      <c r="G1033" s="25"/>
      <c r="H1033" s="16"/>
      <c r="I1033" s="16"/>
      <c r="J1033" s="16"/>
      <c r="K1033" s="16"/>
      <c r="L1033" s="16"/>
      <c r="M1033" s="16"/>
      <c r="N1033" s="16"/>
      <c r="O1033" s="16" t="s">
        <v>120</v>
      </c>
      <c r="P1033" s="16">
        <v>0</v>
      </c>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row>
    <row r="1034" spans="1:42" outlineLevel="3" x14ac:dyDescent="0.2">
      <c r="A1034" s="23"/>
      <c r="B1034" s="24"/>
      <c r="C1034" s="51" t="s">
        <v>850</v>
      </c>
      <c r="D1034" s="26"/>
      <c r="E1034" s="27">
        <v>0.88200000000000001</v>
      </c>
      <c r="F1034" s="25"/>
      <c r="G1034" s="25"/>
      <c r="H1034" s="16"/>
      <c r="I1034" s="16"/>
      <c r="J1034" s="16"/>
      <c r="K1034" s="16"/>
      <c r="L1034" s="16"/>
      <c r="M1034" s="16"/>
      <c r="N1034" s="16"/>
      <c r="O1034" s="16" t="s">
        <v>120</v>
      </c>
      <c r="P1034" s="16">
        <v>0</v>
      </c>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row>
    <row r="1035" spans="1:42" outlineLevel="3" x14ac:dyDescent="0.2">
      <c r="A1035" s="23"/>
      <c r="B1035" s="24"/>
      <c r="C1035" s="51" t="s">
        <v>851</v>
      </c>
      <c r="D1035" s="26"/>
      <c r="E1035" s="27">
        <v>0.64400000000000002</v>
      </c>
      <c r="F1035" s="25"/>
      <c r="G1035" s="25"/>
      <c r="H1035" s="16"/>
      <c r="I1035" s="16"/>
      <c r="J1035" s="16"/>
      <c r="K1035" s="16"/>
      <c r="L1035" s="16"/>
      <c r="M1035" s="16"/>
      <c r="N1035" s="16"/>
      <c r="O1035" s="16" t="s">
        <v>120</v>
      </c>
      <c r="P1035" s="16">
        <v>0</v>
      </c>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row>
    <row r="1036" spans="1:42" outlineLevel="3" x14ac:dyDescent="0.2">
      <c r="A1036" s="23"/>
      <c r="B1036" s="24"/>
      <c r="C1036" s="51" t="s">
        <v>852</v>
      </c>
      <c r="D1036" s="26"/>
      <c r="E1036" s="27">
        <v>7.9379999999999997</v>
      </c>
      <c r="F1036" s="25"/>
      <c r="G1036" s="25"/>
      <c r="H1036" s="16"/>
      <c r="I1036" s="16"/>
      <c r="J1036" s="16"/>
      <c r="K1036" s="16"/>
      <c r="L1036" s="16"/>
      <c r="M1036" s="16"/>
      <c r="N1036" s="16"/>
      <c r="O1036" s="16" t="s">
        <v>120</v>
      </c>
      <c r="P1036" s="16">
        <v>0</v>
      </c>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row>
    <row r="1037" spans="1:42" outlineLevel="3" x14ac:dyDescent="0.2">
      <c r="A1037" s="23"/>
      <c r="B1037" s="24"/>
      <c r="C1037" s="51" t="s">
        <v>853</v>
      </c>
      <c r="D1037" s="26"/>
      <c r="E1037" s="27">
        <v>0.42</v>
      </c>
      <c r="F1037" s="25"/>
      <c r="G1037" s="25"/>
      <c r="H1037" s="16"/>
      <c r="I1037" s="16"/>
      <c r="J1037" s="16"/>
      <c r="K1037" s="16"/>
      <c r="L1037" s="16"/>
      <c r="M1037" s="16"/>
      <c r="N1037" s="16"/>
      <c r="O1037" s="16" t="s">
        <v>120</v>
      </c>
      <c r="P1037" s="16">
        <v>0</v>
      </c>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row>
    <row r="1038" spans="1:42" outlineLevel="3" x14ac:dyDescent="0.2">
      <c r="A1038" s="23"/>
      <c r="B1038" s="24"/>
      <c r="C1038" s="51" t="s">
        <v>854</v>
      </c>
      <c r="D1038" s="26"/>
      <c r="E1038" s="27">
        <v>1.1200000000000001</v>
      </c>
      <c r="F1038" s="25"/>
      <c r="G1038" s="25"/>
      <c r="H1038" s="16"/>
      <c r="I1038" s="16"/>
      <c r="J1038" s="16"/>
      <c r="K1038" s="16"/>
      <c r="L1038" s="16"/>
      <c r="M1038" s="16"/>
      <c r="N1038" s="16"/>
      <c r="O1038" s="16" t="s">
        <v>120</v>
      </c>
      <c r="P1038" s="16">
        <v>0</v>
      </c>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row>
    <row r="1039" spans="1:42" outlineLevel="3" x14ac:dyDescent="0.2">
      <c r="A1039" s="23"/>
      <c r="B1039" s="24"/>
      <c r="C1039" s="51" t="s">
        <v>855</v>
      </c>
      <c r="D1039" s="26"/>
      <c r="E1039" s="27">
        <v>2.492</v>
      </c>
      <c r="F1039" s="25"/>
      <c r="G1039" s="25"/>
      <c r="H1039" s="16"/>
      <c r="I1039" s="16"/>
      <c r="J1039" s="16"/>
      <c r="K1039" s="16"/>
      <c r="L1039" s="16"/>
      <c r="M1039" s="16"/>
      <c r="N1039" s="16"/>
      <c r="O1039" s="16" t="s">
        <v>120</v>
      </c>
      <c r="P1039" s="16">
        <v>0</v>
      </c>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row>
    <row r="1040" spans="1:42" outlineLevel="3" x14ac:dyDescent="0.2">
      <c r="A1040" s="23"/>
      <c r="B1040" s="24"/>
      <c r="C1040" s="53" t="s">
        <v>151</v>
      </c>
      <c r="D1040" s="28"/>
      <c r="E1040" s="29">
        <v>17.164000000000001</v>
      </c>
      <c r="F1040" s="25"/>
      <c r="G1040" s="25"/>
      <c r="H1040" s="16"/>
      <c r="I1040" s="16"/>
      <c r="J1040" s="16"/>
      <c r="K1040" s="16"/>
      <c r="L1040" s="16"/>
      <c r="M1040" s="16"/>
      <c r="N1040" s="16"/>
      <c r="O1040" s="16" t="s">
        <v>120</v>
      </c>
      <c r="P1040" s="16">
        <v>1</v>
      </c>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row>
    <row r="1041" spans="1:42" outlineLevel="3" x14ac:dyDescent="0.2">
      <c r="A1041" s="23"/>
      <c r="B1041" s="24"/>
      <c r="C1041" s="51" t="s">
        <v>856</v>
      </c>
      <c r="D1041" s="26"/>
      <c r="E1041" s="27"/>
      <c r="F1041" s="25"/>
      <c r="G1041" s="25"/>
      <c r="H1041" s="16"/>
      <c r="I1041" s="16"/>
      <c r="J1041" s="16"/>
      <c r="K1041" s="16"/>
      <c r="L1041" s="16"/>
      <c r="M1041" s="16"/>
      <c r="N1041" s="16"/>
      <c r="O1041" s="16" t="s">
        <v>120</v>
      </c>
      <c r="P1041" s="16">
        <v>0</v>
      </c>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row>
    <row r="1042" spans="1:42" outlineLevel="1" x14ac:dyDescent="0.2">
      <c r="A1042" s="37">
        <v>178</v>
      </c>
      <c r="B1042" s="38" t="s">
        <v>3302</v>
      </c>
      <c r="C1042" s="50" t="s">
        <v>857</v>
      </c>
      <c r="D1042" s="39" t="s">
        <v>118</v>
      </c>
      <c r="E1042" s="40">
        <v>77.027500000000003</v>
      </c>
      <c r="F1042" s="41"/>
      <c r="G1042" s="42">
        <f>ROUND(E1042*F1042,2)</f>
        <v>0</v>
      </c>
      <c r="H1042" s="16"/>
      <c r="I1042" s="16"/>
      <c r="J1042" s="16"/>
      <c r="K1042" s="16"/>
      <c r="L1042" s="16"/>
      <c r="M1042" s="16"/>
      <c r="N1042" s="16"/>
      <c r="O1042" s="16" t="s">
        <v>452</v>
      </c>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row>
    <row r="1043" spans="1:42" outlineLevel="2" x14ac:dyDescent="0.2">
      <c r="A1043" s="23"/>
      <c r="B1043" s="24"/>
      <c r="C1043" s="51" t="s">
        <v>795</v>
      </c>
      <c r="D1043" s="26"/>
      <c r="E1043" s="27"/>
      <c r="F1043" s="25"/>
      <c r="G1043" s="25"/>
      <c r="H1043" s="16"/>
      <c r="I1043" s="16"/>
      <c r="J1043" s="16"/>
      <c r="K1043" s="16"/>
      <c r="L1043" s="16"/>
      <c r="M1043" s="16"/>
      <c r="N1043" s="16"/>
      <c r="O1043" s="16" t="s">
        <v>120</v>
      </c>
      <c r="P1043" s="16">
        <v>0</v>
      </c>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row>
    <row r="1044" spans="1:42" outlineLevel="3" x14ac:dyDescent="0.2">
      <c r="A1044" s="23"/>
      <c r="B1044" s="24"/>
      <c r="C1044" s="51" t="s">
        <v>796</v>
      </c>
      <c r="D1044" s="26"/>
      <c r="E1044" s="27">
        <v>12.8125</v>
      </c>
      <c r="F1044" s="25"/>
      <c r="G1044" s="25"/>
      <c r="H1044" s="16"/>
      <c r="I1044" s="16"/>
      <c r="J1044" s="16"/>
      <c r="K1044" s="16"/>
      <c r="L1044" s="16"/>
      <c r="M1044" s="16"/>
      <c r="N1044" s="16"/>
      <c r="O1044" s="16" t="s">
        <v>120</v>
      </c>
      <c r="P1044" s="16">
        <v>0</v>
      </c>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row>
    <row r="1045" spans="1:42" outlineLevel="3" x14ac:dyDescent="0.2">
      <c r="A1045" s="23"/>
      <c r="B1045" s="24"/>
      <c r="C1045" s="51" t="s">
        <v>797</v>
      </c>
      <c r="D1045" s="26"/>
      <c r="E1045" s="27">
        <v>12.8125</v>
      </c>
      <c r="F1045" s="25"/>
      <c r="G1045" s="25"/>
      <c r="H1045" s="16"/>
      <c r="I1045" s="16"/>
      <c r="J1045" s="16"/>
      <c r="K1045" s="16"/>
      <c r="L1045" s="16"/>
      <c r="M1045" s="16"/>
      <c r="N1045" s="16"/>
      <c r="O1045" s="16" t="s">
        <v>120</v>
      </c>
      <c r="P1045" s="16">
        <v>0</v>
      </c>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row>
    <row r="1046" spans="1:42" outlineLevel="3" x14ac:dyDescent="0.2">
      <c r="A1046" s="23"/>
      <c r="B1046" s="24"/>
      <c r="C1046" s="51" t="s">
        <v>798</v>
      </c>
      <c r="D1046" s="26"/>
      <c r="E1046" s="27"/>
      <c r="F1046" s="25"/>
      <c r="G1046" s="25"/>
      <c r="H1046" s="16"/>
      <c r="I1046" s="16"/>
      <c r="J1046" s="16"/>
      <c r="K1046" s="16"/>
      <c r="L1046" s="16"/>
      <c r="M1046" s="16"/>
      <c r="N1046" s="16"/>
      <c r="O1046" s="16" t="s">
        <v>120</v>
      </c>
      <c r="P1046" s="16">
        <v>0</v>
      </c>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row>
    <row r="1047" spans="1:42" outlineLevel="3" x14ac:dyDescent="0.2">
      <c r="A1047" s="23"/>
      <c r="B1047" s="24"/>
      <c r="C1047" s="51" t="s">
        <v>799</v>
      </c>
      <c r="D1047" s="26"/>
      <c r="E1047" s="27">
        <v>12.824999999999999</v>
      </c>
      <c r="F1047" s="25"/>
      <c r="G1047" s="25"/>
      <c r="H1047" s="16"/>
      <c r="I1047" s="16"/>
      <c r="J1047" s="16"/>
      <c r="K1047" s="16"/>
      <c r="L1047" s="16"/>
      <c r="M1047" s="16"/>
      <c r="N1047" s="16"/>
      <c r="O1047" s="16" t="s">
        <v>120</v>
      </c>
      <c r="P1047" s="16">
        <v>0</v>
      </c>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row>
    <row r="1048" spans="1:42" outlineLevel="3" x14ac:dyDescent="0.2">
      <c r="A1048" s="23"/>
      <c r="B1048" s="24"/>
      <c r="C1048" s="51" t="s">
        <v>800</v>
      </c>
      <c r="D1048" s="26"/>
      <c r="E1048" s="27">
        <v>12.824999999999999</v>
      </c>
      <c r="F1048" s="25"/>
      <c r="G1048" s="25"/>
      <c r="H1048" s="16"/>
      <c r="I1048" s="16"/>
      <c r="J1048" s="16"/>
      <c r="K1048" s="16"/>
      <c r="L1048" s="16"/>
      <c r="M1048" s="16"/>
      <c r="N1048" s="16"/>
      <c r="O1048" s="16" t="s">
        <v>120</v>
      </c>
      <c r="P1048" s="16">
        <v>0</v>
      </c>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row>
    <row r="1049" spans="1:42" outlineLevel="3" x14ac:dyDescent="0.2">
      <c r="A1049" s="23"/>
      <c r="B1049" s="24"/>
      <c r="C1049" s="51" t="s">
        <v>209</v>
      </c>
      <c r="D1049" s="26"/>
      <c r="E1049" s="27"/>
      <c r="F1049" s="25"/>
      <c r="G1049" s="25"/>
      <c r="H1049" s="16"/>
      <c r="I1049" s="16"/>
      <c r="J1049" s="16"/>
      <c r="K1049" s="16"/>
      <c r="L1049" s="16"/>
      <c r="M1049" s="16"/>
      <c r="N1049" s="16"/>
      <c r="O1049" s="16" t="s">
        <v>120</v>
      </c>
      <c r="P1049" s="16">
        <v>0</v>
      </c>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row>
    <row r="1050" spans="1:42" outlineLevel="3" x14ac:dyDescent="0.2">
      <c r="A1050" s="23"/>
      <c r="B1050" s="24"/>
      <c r="C1050" s="51" t="s">
        <v>801</v>
      </c>
      <c r="D1050" s="26"/>
      <c r="E1050" s="27">
        <v>12.824999999999999</v>
      </c>
      <c r="F1050" s="25"/>
      <c r="G1050" s="25"/>
      <c r="H1050" s="16"/>
      <c r="I1050" s="16"/>
      <c r="J1050" s="16"/>
      <c r="K1050" s="16"/>
      <c r="L1050" s="16"/>
      <c r="M1050" s="16"/>
      <c r="N1050" s="16"/>
      <c r="O1050" s="16" t="s">
        <v>120</v>
      </c>
      <c r="P1050" s="16">
        <v>0</v>
      </c>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row>
    <row r="1051" spans="1:42" outlineLevel="3" x14ac:dyDescent="0.2">
      <c r="A1051" s="23"/>
      <c r="B1051" s="24"/>
      <c r="C1051" s="51" t="s">
        <v>802</v>
      </c>
      <c r="D1051" s="26"/>
      <c r="E1051" s="27">
        <v>2.6</v>
      </c>
      <c r="F1051" s="25"/>
      <c r="G1051" s="25"/>
      <c r="H1051" s="16"/>
      <c r="I1051" s="16"/>
      <c r="J1051" s="16"/>
      <c r="K1051" s="16"/>
      <c r="L1051" s="16"/>
      <c r="M1051" s="16"/>
      <c r="N1051" s="16"/>
      <c r="O1051" s="16" t="s">
        <v>120</v>
      </c>
      <c r="P1051" s="16">
        <v>0</v>
      </c>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row>
    <row r="1052" spans="1:42" outlineLevel="3" x14ac:dyDescent="0.2">
      <c r="A1052" s="23"/>
      <c r="B1052" s="24"/>
      <c r="C1052" s="51" t="s">
        <v>803</v>
      </c>
      <c r="D1052" s="26"/>
      <c r="E1052" s="27">
        <v>2.75</v>
      </c>
      <c r="F1052" s="25"/>
      <c r="G1052" s="25"/>
      <c r="H1052" s="16"/>
      <c r="I1052" s="16"/>
      <c r="J1052" s="16"/>
      <c r="K1052" s="16"/>
      <c r="L1052" s="16"/>
      <c r="M1052" s="16"/>
      <c r="N1052" s="16"/>
      <c r="O1052" s="16" t="s">
        <v>120</v>
      </c>
      <c r="P1052" s="16">
        <v>0</v>
      </c>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row>
    <row r="1053" spans="1:42" outlineLevel="3" x14ac:dyDescent="0.2">
      <c r="A1053" s="23"/>
      <c r="B1053" s="24"/>
      <c r="C1053" s="51" t="s">
        <v>804</v>
      </c>
      <c r="D1053" s="26"/>
      <c r="E1053" s="27">
        <v>0.57499999999999996</v>
      </c>
      <c r="F1053" s="25"/>
      <c r="G1053" s="25"/>
      <c r="H1053" s="16"/>
      <c r="I1053" s="16"/>
      <c r="J1053" s="16"/>
      <c r="K1053" s="16"/>
      <c r="L1053" s="16"/>
      <c r="M1053" s="16"/>
      <c r="N1053" s="16"/>
      <c r="O1053" s="16" t="s">
        <v>120</v>
      </c>
      <c r="P1053" s="16">
        <v>0</v>
      </c>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row>
    <row r="1054" spans="1:42" outlineLevel="3" x14ac:dyDescent="0.2">
      <c r="A1054" s="23"/>
      <c r="B1054" s="24"/>
      <c r="C1054" s="53" t="s">
        <v>151</v>
      </c>
      <c r="D1054" s="28"/>
      <c r="E1054" s="29">
        <v>70.025000000000006</v>
      </c>
      <c r="F1054" s="25"/>
      <c r="G1054" s="25"/>
      <c r="H1054" s="16"/>
      <c r="I1054" s="16"/>
      <c r="J1054" s="16"/>
      <c r="K1054" s="16"/>
      <c r="L1054" s="16"/>
      <c r="M1054" s="16"/>
      <c r="N1054" s="16"/>
      <c r="O1054" s="16" t="s">
        <v>120</v>
      </c>
      <c r="P1054" s="16">
        <v>1</v>
      </c>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row>
    <row r="1055" spans="1:42" outlineLevel="3" x14ac:dyDescent="0.2">
      <c r="A1055" s="23"/>
      <c r="B1055" s="24"/>
      <c r="C1055" s="51" t="s">
        <v>858</v>
      </c>
      <c r="D1055" s="26"/>
      <c r="E1055" s="27">
        <v>7.0025000000000004</v>
      </c>
      <c r="F1055" s="25"/>
      <c r="G1055" s="25"/>
      <c r="H1055" s="16"/>
      <c r="I1055" s="16"/>
      <c r="J1055" s="16"/>
      <c r="K1055" s="16"/>
      <c r="L1055" s="16"/>
      <c r="M1055" s="16"/>
      <c r="N1055" s="16"/>
      <c r="O1055" s="16" t="s">
        <v>120</v>
      </c>
      <c r="P1055" s="16">
        <v>0</v>
      </c>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row>
    <row r="1056" spans="1:42" outlineLevel="1" x14ac:dyDescent="0.2">
      <c r="A1056" s="37">
        <v>179</v>
      </c>
      <c r="B1056" s="38" t="s">
        <v>3301</v>
      </c>
      <c r="C1056" s="50" t="s">
        <v>859</v>
      </c>
      <c r="D1056" s="39" t="s">
        <v>118</v>
      </c>
      <c r="E1056" s="40">
        <v>73.497600000000006</v>
      </c>
      <c r="F1056" s="41"/>
      <c r="G1056" s="42">
        <f>ROUND(E1056*F1056,2)</f>
        <v>0</v>
      </c>
      <c r="H1056" s="16"/>
      <c r="I1056" s="16"/>
      <c r="J1056" s="16"/>
      <c r="K1056" s="16"/>
      <c r="L1056" s="16"/>
      <c r="M1056" s="16"/>
      <c r="N1056" s="16"/>
      <c r="O1056" s="16" t="s">
        <v>452</v>
      </c>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row>
    <row r="1057" spans="1:42" outlineLevel="2" x14ac:dyDescent="0.2">
      <c r="A1057" s="23"/>
      <c r="B1057" s="24"/>
      <c r="C1057" s="464" t="s">
        <v>860</v>
      </c>
      <c r="D1057" s="26"/>
      <c r="E1057" s="27">
        <v>73.497600000000006</v>
      </c>
      <c r="F1057" s="25"/>
      <c r="G1057" s="25"/>
      <c r="H1057" s="16"/>
      <c r="I1057" s="16"/>
      <c r="J1057" s="16"/>
      <c r="K1057" s="16"/>
      <c r="L1057" s="16"/>
      <c r="M1057" s="16"/>
      <c r="N1057" s="16"/>
      <c r="O1057" s="16" t="s">
        <v>120</v>
      </c>
      <c r="P1057" s="16">
        <v>0</v>
      </c>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row>
    <row r="1058" spans="1:42" outlineLevel="1" x14ac:dyDescent="0.2">
      <c r="A1058" s="37">
        <v>180</v>
      </c>
      <c r="B1058" s="38" t="s">
        <v>3300</v>
      </c>
      <c r="C1058" s="50" t="s">
        <v>861</v>
      </c>
      <c r="D1058" s="39" t="s">
        <v>118</v>
      </c>
      <c r="E1058" s="40">
        <v>225.25194999999999</v>
      </c>
      <c r="F1058" s="41"/>
      <c r="G1058" s="42">
        <f>ROUND(E1058*F1058,2)</f>
        <v>0</v>
      </c>
      <c r="H1058" s="16"/>
      <c r="I1058" s="16"/>
      <c r="J1058" s="16"/>
      <c r="K1058" s="16"/>
      <c r="L1058" s="16"/>
      <c r="M1058" s="16"/>
      <c r="N1058" s="16"/>
      <c r="O1058" s="16" t="s">
        <v>452</v>
      </c>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row>
    <row r="1059" spans="1:42" outlineLevel="2" x14ac:dyDescent="0.2">
      <c r="A1059" s="23"/>
      <c r="B1059" s="24"/>
      <c r="C1059" s="51" t="s">
        <v>862</v>
      </c>
      <c r="D1059" s="26"/>
      <c r="E1059" s="27">
        <v>225.25194999999999</v>
      </c>
      <c r="F1059" s="25"/>
      <c r="G1059" s="25"/>
      <c r="H1059" s="16"/>
      <c r="I1059" s="16"/>
      <c r="J1059" s="16"/>
      <c r="K1059" s="16"/>
      <c r="L1059" s="16"/>
      <c r="M1059" s="16"/>
      <c r="N1059" s="16"/>
      <c r="O1059" s="16" t="s">
        <v>120</v>
      </c>
      <c r="P1059" s="16">
        <v>0</v>
      </c>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row>
    <row r="1060" spans="1:42" outlineLevel="1" x14ac:dyDescent="0.2">
      <c r="A1060" s="37">
        <v>181</v>
      </c>
      <c r="B1060" s="38" t="s">
        <v>3299</v>
      </c>
      <c r="C1060" s="50" t="s">
        <v>863</v>
      </c>
      <c r="D1060" s="39" t="s">
        <v>118</v>
      </c>
      <c r="E1060" s="40">
        <v>225.72550000000001</v>
      </c>
      <c r="F1060" s="41"/>
      <c r="G1060" s="42">
        <f>ROUND(E1060*F1060,2)</f>
        <v>0</v>
      </c>
      <c r="H1060" s="16"/>
      <c r="I1060" s="16"/>
      <c r="J1060" s="16"/>
      <c r="K1060" s="16"/>
      <c r="L1060" s="16"/>
      <c r="M1060" s="16"/>
      <c r="N1060" s="16"/>
      <c r="O1060" s="16" t="s">
        <v>452</v>
      </c>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row>
    <row r="1061" spans="1:42" outlineLevel="2" x14ac:dyDescent="0.2">
      <c r="A1061" s="23"/>
      <c r="B1061" s="24"/>
      <c r="C1061" s="51" t="s">
        <v>864</v>
      </c>
      <c r="D1061" s="26"/>
      <c r="E1061" s="27">
        <v>225.72550000000001</v>
      </c>
      <c r="F1061" s="25"/>
      <c r="G1061" s="25"/>
      <c r="H1061" s="16"/>
      <c r="I1061" s="16"/>
      <c r="J1061" s="16"/>
      <c r="K1061" s="16"/>
      <c r="L1061" s="16"/>
      <c r="M1061" s="16"/>
      <c r="N1061" s="16"/>
      <c r="O1061" s="16" t="s">
        <v>120</v>
      </c>
      <c r="P1061" s="16">
        <v>0</v>
      </c>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row>
    <row r="1062" spans="1:42" outlineLevel="1" x14ac:dyDescent="0.2">
      <c r="A1062" s="37">
        <v>182</v>
      </c>
      <c r="B1062" s="38" t="s">
        <v>3298</v>
      </c>
      <c r="C1062" s="50" t="s">
        <v>865</v>
      </c>
      <c r="D1062" s="39" t="s">
        <v>118</v>
      </c>
      <c r="E1062" s="40">
        <v>234.41</v>
      </c>
      <c r="F1062" s="41"/>
      <c r="G1062" s="42">
        <f>ROUND(E1062*F1062,2)</f>
        <v>0</v>
      </c>
      <c r="H1062" s="16"/>
      <c r="I1062" s="16"/>
      <c r="J1062" s="16"/>
      <c r="K1062" s="16"/>
      <c r="L1062" s="16"/>
      <c r="M1062" s="16"/>
      <c r="N1062" s="16"/>
      <c r="O1062" s="16" t="s">
        <v>452</v>
      </c>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row>
    <row r="1063" spans="1:42" outlineLevel="2" x14ac:dyDescent="0.2">
      <c r="A1063" s="23"/>
      <c r="B1063" s="24"/>
      <c r="C1063" s="51" t="s">
        <v>219</v>
      </c>
      <c r="D1063" s="26"/>
      <c r="E1063" s="27"/>
      <c r="F1063" s="25"/>
      <c r="G1063" s="25"/>
      <c r="H1063" s="16"/>
      <c r="I1063" s="16"/>
      <c r="J1063" s="16"/>
      <c r="K1063" s="16"/>
      <c r="L1063" s="16"/>
      <c r="M1063" s="16"/>
      <c r="N1063" s="16"/>
      <c r="O1063" s="16" t="s">
        <v>120</v>
      </c>
      <c r="P1063" s="16">
        <v>0</v>
      </c>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row>
    <row r="1064" spans="1:42" outlineLevel="3" x14ac:dyDescent="0.2">
      <c r="A1064" s="23"/>
      <c r="B1064" s="24"/>
      <c r="C1064" s="51" t="s">
        <v>793</v>
      </c>
      <c r="D1064" s="26"/>
      <c r="E1064" s="27"/>
      <c r="F1064" s="25"/>
      <c r="G1064" s="25"/>
      <c r="H1064" s="16"/>
      <c r="I1064" s="16"/>
      <c r="J1064" s="16"/>
      <c r="K1064" s="16"/>
      <c r="L1064" s="16"/>
      <c r="M1064" s="16"/>
      <c r="N1064" s="16"/>
      <c r="O1064" s="16" t="s">
        <v>120</v>
      </c>
      <c r="P1064" s="16">
        <v>0</v>
      </c>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row>
    <row r="1065" spans="1:42" outlineLevel="3" x14ac:dyDescent="0.2">
      <c r="A1065" s="23"/>
      <c r="B1065" s="24"/>
      <c r="C1065" s="51" t="s">
        <v>532</v>
      </c>
      <c r="D1065" s="26"/>
      <c r="E1065" s="27">
        <v>15.1</v>
      </c>
      <c r="F1065" s="25"/>
      <c r="G1065" s="25"/>
      <c r="H1065" s="16"/>
      <c r="I1065" s="16"/>
      <c r="J1065" s="16"/>
      <c r="K1065" s="16"/>
      <c r="L1065" s="16"/>
      <c r="M1065" s="16"/>
      <c r="N1065" s="16"/>
      <c r="O1065" s="16" t="s">
        <v>120</v>
      </c>
      <c r="P1065" s="16">
        <v>0</v>
      </c>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row>
    <row r="1066" spans="1:42" outlineLevel="3" x14ac:dyDescent="0.2">
      <c r="A1066" s="23"/>
      <c r="B1066" s="24"/>
      <c r="C1066" s="51" t="s">
        <v>533</v>
      </c>
      <c r="D1066" s="26"/>
      <c r="E1066" s="27">
        <v>9.6999999999999993</v>
      </c>
      <c r="F1066" s="25"/>
      <c r="G1066" s="25"/>
      <c r="H1066" s="16"/>
      <c r="I1066" s="16"/>
      <c r="J1066" s="16"/>
      <c r="K1066" s="16"/>
      <c r="L1066" s="16"/>
      <c r="M1066" s="16"/>
      <c r="N1066" s="16"/>
      <c r="O1066" s="16" t="s">
        <v>120</v>
      </c>
      <c r="P1066" s="16">
        <v>0</v>
      </c>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row>
    <row r="1067" spans="1:42" outlineLevel="3" x14ac:dyDescent="0.2">
      <c r="A1067" s="23"/>
      <c r="B1067" s="24"/>
      <c r="C1067" s="51" t="s">
        <v>534</v>
      </c>
      <c r="D1067" s="26"/>
      <c r="E1067" s="27">
        <v>3.1</v>
      </c>
      <c r="F1067" s="25"/>
      <c r="G1067" s="25"/>
      <c r="H1067" s="16"/>
      <c r="I1067" s="16"/>
      <c r="J1067" s="16"/>
      <c r="K1067" s="16"/>
      <c r="L1067" s="16"/>
      <c r="M1067" s="16"/>
      <c r="N1067" s="16"/>
      <c r="O1067" s="16" t="s">
        <v>120</v>
      </c>
      <c r="P1067" s="16">
        <v>0</v>
      </c>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row>
    <row r="1068" spans="1:42" outlineLevel="3" x14ac:dyDescent="0.2">
      <c r="A1068" s="23"/>
      <c r="B1068" s="24"/>
      <c r="C1068" s="51" t="s">
        <v>535</v>
      </c>
      <c r="D1068" s="26"/>
      <c r="E1068" s="27">
        <v>4.8</v>
      </c>
      <c r="F1068" s="25"/>
      <c r="G1068" s="25"/>
      <c r="H1068" s="16"/>
      <c r="I1068" s="16"/>
      <c r="J1068" s="16"/>
      <c r="K1068" s="16"/>
      <c r="L1068" s="16"/>
      <c r="M1068" s="16"/>
      <c r="N1068" s="16"/>
      <c r="O1068" s="16" t="s">
        <v>120</v>
      </c>
      <c r="P1068" s="16">
        <v>0</v>
      </c>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row>
    <row r="1069" spans="1:42" outlineLevel="3" x14ac:dyDescent="0.2">
      <c r="A1069" s="23"/>
      <c r="B1069" s="24"/>
      <c r="C1069" s="51" t="s">
        <v>536</v>
      </c>
      <c r="D1069" s="26"/>
      <c r="E1069" s="27">
        <v>3.6</v>
      </c>
      <c r="F1069" s="25"/>
      <c r="G1069" s="25"/>
      <c r="H1069" s="16"/>
      <c r="I1069" s="16"/>
      <c r="J1069" s="16"/>
      <c r="K1069" s="16"/>
      <c r="L1069" s="16"/>
      <c r="M1069" s="16"/>
      <c r="N1069" s="16"/>
      <c r="O1069" s="16" t="s">
        <v>120</v>
      </c>
      <c r="P1069" s="16">
        <v>0</v>
      </c>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row>
    <row r="1070" spans="1:42" outlineLevel="3" x14ac:dyDescent="0.2">
      <c r="A1070" s="23"/>
      <c r="B1070" s="24"/>
      <c r="C1070" s="51" t="s">
        <v>537</v>
      </c>
      <c r="D1070" s="26"/>
      <c r="E1070" s="27">
        <v>16.600000000000001</v>
      </c>
      <c r="F1070" s="25"/>
      <c r="G1070" s="25"/>
      <c r="H1070" s="16"/>
      <c r="I1070" s="16"/>
      <c r="J1070" s="16"/>
      <c r="K1070" s="16"/>
      <c r="L1070" s="16"/>
      <c r="M1070" s="16"/>
      <c r="N1070" s="16"/>
      <c r="O1070" s="16" t="s">
        <v>120</v>
      </c>
      <c r="P1070" s="16">
        <v>0</v>
      </c>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row>
    <row r="1071" spans="1:42" outlineLevel="3" x14ac:dyDescent="0.2">
      <c r="A1071" s="23"/>
      <c r="B1071" s="24"/>
      <c r="C1071" s="51" t="s">
        <v>538</v>
      </c>
      <c r="D1071" s="26"/>
      <c r="E1071" s="27">
        <v>4.9000000000000004</v>
      </c>
      <c r="F1071" s="25"/>
      <c r="G1071" s="25"/>
      <c r="H1071" s="16"/>
      <c r="I1071" s="16"/>
      <c r="J1071" s="16"/>
      <c r="K1071" s="16"/>
      <c r="L1071" s="16"/>
      <c r="M1071" s="16"/>
      <c r="N1071" s="16"/>
      <c r="O1071" s="16" t="s">
        <v>120</v>
      </c>
      <c r="P1071" s="16">
        <v>0</v>
      </c>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row>
    <row r="1072" spans="1:42" outlineLevel="3" x14ac:dyDescent="0.2">
      <c r="A1072" s="23"/>
      <c r="B1072" s="24"/>
      <c r="C1072" s="51" t="s">
        <v>539</v>
      </c>
      <c r="D1072" s="26"/>
      <c r="E1072" s="27">
        <v>16.899999999999999</v>
      </c>
      <c r="F1072" s="25"/>
      <c r="G1072" s="25"/>
      <c r="H1072" s="16"/>
      <c r="I1072" s="16"/>
      <c r="J1072" s="16"/>
      <c r="K1072" s="16"/>
      <c r="L1072" s="16"/>
      <c r="M1072" s="16"/>
      <c r="N1072" s="16"/>
      <c r="O1072" s="16" t="s">
        <v>120</v>
      </c>
      <c r="P1072" s="16">
        <v>0</v>
      </c>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row>
    <row r="1073" spans="1:42" outlineLevel="3" x14ac:dyDescent="0.2">
      <c r="A1073" s="23"/>
      <c r="B1073" s="24"/>
      <c r="C1073" s="51" t="s">
        <v>540</v>
      </c>
      <c r="D1073" s="26"/>
      <c r="E1073" s="27">
        <v>3.6</v>
      </c>
      <c r="F1073" s="25"/>
      <c r="G1073" s="25"/>
      <c r="H1073" s="16"/>
      <c r="I1073" s="16"/>
      <c r="J1073" s="16"/>
      <c r="K1073" s="16"/>
      <c r="L1073" s="16"/>
      <c r="M1073" s="16"/>
      <c r="N1073" s="16"/>
      <c r="O1073" s="16" t="s">
        <v>120</v>
      </c>
      <c r="P1073" s="16">
        <v>0</v>
      </c>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row>
    <row r="1074" spans="1:42" outlineLevel="3" x14ac:dyDescent="0.2">
      <c r="A1074" s="23"/>
      <c r="B1074" s="24"/>
      <c r="C1074" s="51" t="s">
        <v>542</v>
      </c>
      <c r="D1074" s="26"/>
      <c r="E1074" s="27">
        <v>5.9</v>
      </c>
      <c r="F1074" s="25"/>
      <c r="G1074" s="25"/>
      <c r="H1074" s="16"/>
      <c r="I1074" s="16"/>
      <c r="J1074" s="16"/>
      <c r="K1074" s="16"/>
      <c r="L1074" s="16"/>
      <c r="M1074" s="16"/>
      <c r="N1074" s="16"/>
      <c r="O1074" s="16" t="s">
        <v>120</v>
      </c>
      <c r="P1074" s="16">
        <v>0</v>
      </c>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row>
    <row r="1075" spans="1:42" outlineLevel="3" x14ac:dyDescent="0.2">
      <c r="A1075" s="23"/>
      <c r="B1075" s="24"/>
      <c r="C1075" s="51" t="s">
        <v>543</v>
      </c>
      <c r="D1075" s="26"/>
      <c r="E1075" s="27">
        <v>17.399999999999999</v>
      </c>
      <c r="F1075" s="25"/>
      <c r="G1075" s="25"/>
      <c r="H1075" s="16"/>
      <c r="I1075" s="16"/>
      <c r="J1075" s="16"/>
      <c r="K1075" s="16"/>
      <c r="L1075" s="16"/>
      <c r="M1075" s="16"/>
      <c r="N1075" s="16"/>
      <c r="O1075" s="16" t="s">
        <v>120</v>
      </c>
      <c r="P1075" s="16">
        <v>0</v>
      </c>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row>
    <row r="1076" spans="1:42" outlineLevel="3" x14ac:dyDescent="0.2">
      <c r="A1076" s="23"/>
      <c r="B1076" s="24"/>
      <c r="C1076" s="51" t="s">
        <v>544</v>
      </c>
      <c r="D1076" s="26"/>
      <c r="E1076" s="27">
        <v>8.6999999999999993</v>
      </c>
      <c r="F1076" s="25"/>
      <c r="G1076" s="25"/>
      <c r="H1076" s="16"/>
      <c r="I1076" s="16"/>
      <c r="J1076" s="16"/>
      <c r="K1076" s="16"/>
      <c r="L1076" s="16"/>
      <c r="M1076" s="16"/>
      <c r="N1076" s="16"/>
      <c r="O1076" s="16" t="s">
        <v>120</v>
      </c>
      <c r="P1076" s="16">
        <v>0</v>
      </c>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row>
    <row r="1077" spans="1:42" outlineLevel="3" x14ac:dyDescent="0.2">
      <c r="A1077" s="23"/>
      <c r="B1077" s="24"/>
      <c r="C1077" s="51" t="s">
        <v>209</v>
      </c>
      <c r="D1077" s="26"/>
      <c r="E1077" s="27"/>
      <c r="F1077" s="25"/>
      <c r="G1077" s="25"/>
      <c r="H1077" s="16"/>
      <c r="I1077" s="16"/>
      <c r="J1077" s="16"/>
      <c r="K1077" s="16"/>
      <c r="L1077" s="16"/>
      <c r="M1077" s="16"/>
      <c r="N1077" s="16"/>
      <c r="O1077" s="16" t="s">
        <v>120</v>
      </c>
      <c r="P1077" s="16">
        <v>0</v>
      </c>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row>
    <row r="1078" spans="1:42" outlineLevel="3" x14ac:dyDescent="0.2">
      <c r="A1078" s="23"/>
      <c r="B1078" s="24"/>
      <c r="C1078" s="51" t="s">
        <v>793</v>
      </c>
      <c r="D1078" s="26"/>
      <c r="E1078" s="27"/>
      <c r="F1078" s="25"/>
      <c r="G1078" s="25"/>
      <c r="H1078" s="16"/>
      <c r="I1078" s="16"/>
      <c r="J1078" s="16"/>
      <c r="K1078" s="16"/>
      <c r="L1078" s="16"/>
      <c r="M1078" s="16"/>
      <c r="N1078" s="16"/>
      <c r="O1078" s="16" t="s">
        <v>120</v>
      </c>
      <c r="P1078" s="16">
        <v>0</v>
      </c>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row>
    <row r="1079" spans="1:42" outlineLevel="3" x14ac:dyDescent="0.2">
      <c r="A1079" s="23"/>
      <c r="B1079" s="24"/>
      <c r="C1079" s="51" t="s">
        <v>660</v>
      </c>
      <c r="D1079" s="26"/>
      <c r="E1079" s="27">
        <v>6.8</v>
      </c>
      <c r="F1079" s="25"/>
      <c r="G1079" s="25"/>
      <c r="H1079" s="16"/>
      <c r="I1079" s="16"/>
      <c r="J1079" s="16"/>
      <c r="K1079" s="16"/>
      <c r="L1079" s="16"/>
      <c r="M1079" s="16"/>
      <c r="N1079" s="16"/>
      <c r="O1079" s="16" t="s">
        <v>120</v>
      </c>
      <c r="P1079" s="16">
        <v>0</v>
      </c>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row>
    <row r="1080" spans="1:42" outlineLevel="3" x14ac:dyDescent="0.2">
      <c r="A1080" s="23"/>
      <c r="B1080" s="24"/>
      <c r="C1080" s="51" t="s">
        <v>661</v>
      </c>
      <c r="D1080" s="26"/>
      <c r="E1080" s="27">
        <v>5.4</v>
      </c>
      <c r="F1080" s="25"/>
      <c r="G1080" s="25"/>
      <c r="H1080" s="16"/>
      <c r="I1080" s="16"/>
      <c r="J1080" s="16"/>
      <c r="K1080" s="16"/>
      <c r="L1080" s="16"/>
      <c r="M1080" s="16"/>
      <c r="N1080" s="16"/>
      <c r="O1080" s="16" t="s">
        <v>120</v>
      </c>
      <c r="P1080" s="16">
        <v>0</v>
      </c>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row>
    <row r="1081" spans="1:42" outlineLevel="3" x14ac:dyDescent="0.2">
      <c r="A1081" s="23"/>
      <c r="B1081" s="24"/>
      <c r="C1081" s="51" t="s">
        <v>662</v>
      </c>
      <c r="D1081" s="26"/>
      <c r="E1081" s="27">
        <v>5.3</v>
      </c>
      <c r="F1081" s="25"/>
      <c r="G1081" s="25"/>
      <c r="H1081" s="16"/>
      <c r="I1081" s="16"/>
      <c r="J1081" s="16"/>
      <c r="K1081" s="16"/>
      <c r="L1081" s="16"/>
      <c r="M1081" s="16"/>
      <c r="N1081" s="16"/>
      <c r="O1081" s="16" t="s">
        <v>120</v>
      </c>
      <c r="P1081" s="16">
        <v>0</v>
      </c>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row>
    <row r="1082" spans="1:42" outlineLevel="3" x14ac:dyDescent="0.2">
      <c r="A1082" s="23"/>
      <c r="B1082" s="24"/>
      <c r="C1082" s="51" t="s">
        <v>663</v>
      </c>
      <c r="D1082" s="26"/>
      <c r="E1082" s="27">
        <v>7.6</v>
      </c>
      <c r="F1082" s="25"/>
      <c r="G1082" s="25"/>
      <c r="H1082" s="16"/>
      <c r="I1082" s="16"/>
      <c r="J1082" s="16"/>
      <c r="K1082" s="16"/>
      <c r="L1082" s="16"/>
      <c r="M1082" s="16"/>
      <c r="N1082" s="16"/>
      <c r="O1082" s="16" t="s">
        <v>120</v>
      </c>
      <c r="P1082" s="16">
        <v>0</v>
      </c>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row>
    <row r="1083" spans="1:42" outlineLevel="3" x14ac:dyDescent="0.2">
      <c r="A1083" s="23"/>
      <c r="B1083" s="24"/>
      <c r="C1083" s="51" t="s">
        <v>664</v>
      </c>
      <c r="D1083" s="26"/>
      <c r="E1083" s="27">
        <v>19.600000000000001</v>
      </c>
      <c r="F1083" s="25"/>
      <c r="G1083" s="25"/>
      <c r="H1083" s="16"/>
      <c r="I1083" s="16"/>
      <c r="J1083" s="16"/>
      <c r="K1083" s="16"/>
      <c r="L1083" s="16"/>
      <c r="M1083" s="16"/>
      <c r="N1083" s="16"/>
      <c r="O1083" s="16" t="s">
        <v>120</v>
      </c>
      <c r="P1083" s="16">
        <v>0</v>
      </c>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row>
    <row r="1084" spans="1:42" outlineLevel="3" x14ac:dyDescent="0.2">
      <c r="A1084" s="23"/>
      <c r="B1084" s="24"/>
      <c r="C1084" s="51" t="s">
        <v>665</v>
      </c>
      <c r="D1084" s="26"/>
      <c r="E1084" s="27">
        <v>7.1</v>
      </c>
      <c r="F1084" s="25"/>
      <c r="G1084" s="25"/>
      <c r="H1084" s="16"/>
      <c r="I1084" s="16"/>
      <c r="J1084" s="16"/>
      <c r="K1084" s="16"/>
      <c r="L1084" s="16"/>
      <c r="M1084" s="16"/>
      <c r="N1084" s="16"/>
      <c r="O1084" s="16" t="s">
        <v>120</v>
      </c>
      <c r="P1084" s="16">
        <v>0</v>
      </c>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row>
    <row r="1085" spans="1:42" outlineLevel="3" x14ac:dyDescent="0.2">
      <c r="A1085" s="23"/>
      <c r="B1085" s="24"/>
      <c r="C1085" s="51" t="s">
        <v>666</v>
      </c>
      <c r="D1085" s="26"/>
      <c r="E1085" s="27">
        <v>11.7</v>
      </c>
      <c r="F1085" s="25"/>
      <c r="G1085" s="25"/>
      <c r="H1085" s="16"/>
      <c r="I1085" s="16"/>
      <c r="J1085" s="16"/>
      <c r="K1085" s="16"/>
      <c r="L1085" s="16"/>
      <c r="M1085" s="16"/>
      <c r="N1085" s="16"/>
      <c r="O1085" s="16" t="s">
        <v>120</v>
      </c>
      <c r="P1085" s="16">
        <v>0</v>
      </c>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row>
    <row r="1086" spans="1:42" outlineLevel="3" x14ac:dyDescent="0.2">
      <c r="A1086" s="23"/>
      <c r="B1086" s="24"/>
      <c r="C1086" s="51" t="s">
        <v>667</v>
      </c>
      <c r="D1086" s="26"/>
      <c r="E1086" s="27">
        <v>4.4000000000000004</v>
      </c>
      <c r="F1086" s="25"/>
      <c r="G1086" s="25"/>
      <c r="H1086" s="16"/>
      <c r="I1086" s="16"/>
      <c r="J1086" s="16"/>
      <c r="K1086" s="16"/>
      <c r="L1086" s="16"/>
      <c r="M1086" s="16"/>
      <c r="N1086" s="16"/>
      <c r="O1086" s="16" t="s">
        <v>120</v>
      </c>
      <c r="P1086" s="16">
        <v>0</v>
      </c>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row>
    <row r="1087" spans="1:42" outlineLevel="3" x14ac:dyDescent="0.2">
      <c r="A1087" s="23"/>
      <c r="B1087" s="24"/>
      <c r="C1087" s="51" t="s">
        <v>668</v>
      </c>
      <c r="D1087" s="26"/>
      <c r="E1087" s="27">
        <v>17.399999999999999</v>
      </c>
      <c r="F1087" s="25"/>
      <c r="G1087" s="25"/>
      <c r="H1087" s="16"/>
      <c r="I1087" s="16"/>
      <c r="J1087" s="16"/>
      <c r="K1087" s="16"/>
      <c r="L1087" s="16"/>
      <c r="M1087" s="16"/>
      <c r="N1087" s="16"/>
      <c r="O1087" s="16" t="s">
        <v>120</v>
      </c>
      <c r="P1087" s="16">
        <v>0</v>
      </c>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row>
    <row r="1088" spans="1:42" outlineLevel="3" x14ac:dyDescent="0.2">
      <c r="A1088" s="23"/>
      <c r="B1088" s="24"/>
      <c r="C1088" s="51" t="s">
        <v>669</v>
      </c>
      <c r="D1088" s="26"/>
      <c r="E1088" s="27">
        <v>5.5</v>
      </c>
      <c r="F1088" s="25"/>
      <c r="G1088" s="25"/>
      <c r="H1088" s="16"/>
      <c r="I1088" s="16"/>
      <c r="J1088" s="16"/>
      <c r="K1088" s="16"/>
      <c r="L1088" s="16"/>
      <c r="M1088" s="16"/>
      <c r="N1088" s="16"/>
      <c r="O1088" s="16" t="s">
        <v>120</v>
      </c>
      <c r="P1088" s="16">
        <v>0</v>
      </c>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row>
    <row r="1089" spans="1:42" outlineLevel="3" x14ac:dyDescent="0.2">
      <c r="A1089" s="23"/>
      <c r="B1089" s="24"/>
      <c r="C1089" s="51" t="s">
        <v>670</v>
      </c>
      <c r="D1089" s="26"/>
      <c r="E1089" s="27">
        <v>6.7</v>
      </c>
      <c r="F1089" s="25"/>
      <c r="G1089" s="25"/>
      <c r="H1089" s="16"/>
      <c r="I1089" s="16"/>
      <c r="J1089" s="16"/>
      <c r="K1089" s="16"/>
      <c r="L1089" s="16"/>
      <c r="M1089" s="16"/>
      <c r="N1089" s="16"/>
      <c r="O1089" s="16" t="s">
        <v>120</v>
      </c>
      <c r="P1089" s="16">
        <v>0</v>
      </c>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row>
    <row r="1090" spans="1:42" outlineLevel="3" x14ac:dyDescent="0.2">
      <c r="A1090" s="23"/>
      <c r="B1090" s="24"/>
      <c r="C1090" s="51" t="s">
        <v>671</v>
      </c>
      <c r="D1090" s="26"/>
      <c r="E1090" s="27">
        <v>5.3</v>
      </c>
      <c r="F1090" s="25"/>
      <c r="G1090" s="25"/>
      <c r="H1090" s="16"/>
      <c r="I1090" s="16"/>
      <c r="J1090" s="16"/>
      <c r="K1090" s="16"/>
      <c r="L1090" s="16"/>
      <c r="M1090" s="16"/>
      <c r="N1090" s="16"/>
      <c r="O1090" s="16" t="s">
        <v>120</v>
      </c>
      <c r="P1090" s="16">
        <v>0</v>
      </c>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row>
    <row r="1091" spans="1:42" outlineLevel="3" x14ac:dyDescent="0.2">
      <c r="A1091" s="23"/>
      <c r="B1091" s="24"/>
      <c r="C1091" s="53" t="s">
        <v>151</v>
      </c>
      <c r="D1091" s="28"/>
      <c r="E1091" s="29">
        <v>213.1</v>
      </c>
      <c r="F1091" s="25"/>
      <c r="G1091" s="25"/>
      <c r="H1091" s="16"/>
      <c r="I1091" s="16"/>
      <c r="J1091" s="16"/>
      <c r="K1091" s="16"/>
      <c r="L1091" s="16"/>
      <c r="M1091" s="16"/>
      <c r="N1091" s="16"/>
      <c r="O1091" s="16" t="s">
        <v>120</v>
      </c>
      <c r="P1091" s="16">
        <v>1</v>
      </c>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row>
    <row r="1092" spans="1:42" outlineLevel="3" x14ac:dyDescent="0.2">
      <c r="A1092" s="23"/>
      <c r="B1092" s="24"/>
      <c r="C1092" s="51" t="s">
        <v>866</v>
      </c>
      <c r="D1092" s="26"/>
      <c r="E1092" s="27">
        <v>21.31</v>
      </c>
      <c r="F1092" s="25"/>
      <c r="G1092" s="25"/>
      <c r="H1092" s="16"/>
      <c r="I1092" s="16"/>
      <c r="J1092" s="16"/>
      <c r="K1092" s="16"/>
      <c r="L1092" s="16"/>
      <c r="M1092" s="16"/>
      <c r="N1092" s="16"/>
      <c r="O1092" s="16" t="s">
        <v>120</v>
      </c>
      <c r="P1092" s="16">
        <v>0</v>
      </c>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row>
    <row r="1093" spans="1:42" outlineLevel="1" x14ac:dyDescent="0.2">
      <c r="A1093" s="43">
        <v>183</v>
      </c>
      <c r="B1093" s="44" t="s">
        <v>3297</v>
      </c>
      <c r="C1093" s="52" t="s">
        <v>867</v>
      </c>
      <c r="D1093" s="45" t="s">
        <v>0</v>
      </c>
      <c r="E1093" s="46">
        <v>6139.9861000000001</v>
      </c>
      <c r="F1093" s="47"/>
      <c r="G1093" s="48">
        <f>ROUND(E1093*F1093,2)</f>
        <v>0</v>
      </c>
      <c r="H1093" s="16"/>
      <c r="I1093" s="16"/>
      <c r="J1093" s="16"/>
      <c r="K1093" s="16"/>
      <c r="L1093" s="16"/>
      <c r="M1093" s="16"/>
      <c r="N1093" s="16"/>
      <c r="O1093" s="16" t="s">
        <v>749</v>
      </c>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row>
    <row r="1094" spans="1:42" x14ac:dyDescent="0.2">
      <c r="A1094" s="30" t="s">
        <v>116</v>
      </c>
      <c r="B1094" s="31" t="s">
        <v>59</v>
      </c>
      <c r="C1094" s="49" t="s">
        <v>60</v>
      </c>
      <c r="D1094" s="32"/>
      <c r="E1094" s="33"/>
      <c r="F1094" s="34"/>
      <c r="G1094" s="35">
        <f>SUMIF(O1095:O1106,"&lt;&gt;NOR",G1095:G1106)</f>
        <v>0</v>
      </c>
      <c r="O1094" t="s">
        <v>117</v>
      </c>
    </row>
    <row r="1095" spans="1:42" outlineLevel="1" x14ac:dyDescent="0.2">
      <c r="A1095" s="37">
        <v>184</v>
      </c>
      <c r="B1095" s="38" t="s">
        <v>3296</v>
      </c>
      <c r="C1095" s="50" t="s">
        <v>868</v>
      </c>
      <c r="D1095" s="39" t="s">
        <v>118</v>
      </c>
      <c r="E1095" s="40">
        <v>25</v>
      </c>
      <c r="F1095" s="41"/>
      <c r="G1095" s="42">
        <f>ROUND(E1095*F1095,2)</f>
        <v>0</v>
      </c>
      <c r="H1095" s="16"/>
      <c r="I1095" s="16"/>
      <c r="J1095" s="16"/>
      <c r="K1095" s="16"/>
      <c r="L1095" s="16"/>
      <c r="M1095" s="16"/>
      <c r="N1095" s="16"/>
      <c r="O1095" s="16" t="s">
        <v>119</v>
      </c>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row>
    <row r="1096" spans="1:42" outlineLevel="2" x14ac:dyDescent="0.2">
      <c r="A1096" s="23"/>
      <c r="B1096" s="24"/>
      <c r="C1096" s="51" t="s">
        <v>870</v>
      </c>
      <c r="D1096" s="26"/>
      <c r="E1096" s="27">
        <v>25</v>
      </c>
      <c r="F1096" s="25"/>
      <c r="G1096" s="25"/>
      <c r="H1096" s="16"/>
      <c r="I1096" s="16"/>
      <c r="J1096" s="16"/>
      <c r="K1096" s="16"/>
      <c r="L1096" s="16"/>
      <c r="M1096" s="16"/>
      <c r="N1096" s="16"/>
      <c r="O1096" s="16" t="s">
        <v>120</v>
      </c>
      <c r="P1096" s="16">
        <v>0</v>
      </c>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row>
    <row r="1097" spans="1:42" outlineLevel="1" x14ac:dyDescent="0.2">
      <c r="A1097" s="37">
        <v>185</v>
      </c>
      <c r="B1097" s="38" t="s">
        <v>3296</v>
      </c>
      <c r="C1097" s="50" t="s">
        <v>868</v>
      </c>
      <c r="D1097" s="39" t="s">
        <v>118</v>
      </c>
      <c r="E1097" s="40">
        <v>94.38</v>
      </c>
      <c r="F1097" s="41"/>
      <c r="G1097" s="42">
        <f>ROUND(E1097*F1097,2)</f>
        <v>0</v>
      </c>
      <c r="H1097" s="16"/>
      <c r="I1097" s="16"/>
      <c r="J1097" s="16"/>
      <c r="K1097" s="16"/>
      <c r="L1097" s="16"/>
      <c r="M1097" s="16"/>
      <c r="N1097" s="16"/>
      <c r="O1097" s="16" t="s">
        <v>119</v>
      </c>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row>
    <row r="1098" spans="1:42" outlineLevel="2" x14ac:dyDescent="0.2">
      <c r="A1098" s="23"/>
      <c r="B1098" s="24"/>
      <c r="C1098" s="51" t="s">
        <v>869</v>
      </c>
      <c r="D1098" s="26"/>
      <c r="E1098" s="27">
        <v>102.12</v>
      </c>
      <c r="F1098" s="25"/>
      <c r="G1098" s="25"/>
      <c r="H1098" s="16"/>
      <c r="I1098" s="16"/>
      <c r="J1098" s="16"/>
      <c r="K1098" s="16"/>
      <c r="L1098" s="16"/>
      <c r="M1098" s="16"/>
      <c r="N1098" s="16"/>
      <c r="O1098" s="16" t="s">
        <v>120</v>
      </c>
      <c r="P1098" s="16">
        <v>0</v>
      </c>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row>
    <row r="1099" spans="1:42" outlineLevel="3" x14ac:dyDescent="0.2">
      <c r="A1099" s="23"/>
      <c r="B1099" s="24"/>
      <c r="C1099" s="51" t="s">
        <v>191</v>
      </c>
      <c r="D1099" s="26"/>
      <c r="E1099" s="27">
        <v>-7.74</v>
      </c>
      <c r="F1099" s="25"/>
      <c r="G1099" s="25"/>
      <c r="H1099" s="16"/>
      <c r="I1099" s="16"/>
      <c r="J1099" s="16"/>
      <c r="K1099" s="16"/>
      <c r="L1099" s="16"/>
      <c r="M1099" s="16"/>
      <c r="N1099" s="16"/>
      <c r="O1099" s="16" t="s">
        <v>120</v>
      </c>
      <c r="P1099" s="16">
        <v>0</v>
      </c>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row>
    <row r="1100" spans="1:42" outlineLevel="1" x14ac:dyDescent="0.2">
      <c r="A1100" s="37">
        <v>186</v>
      </c>
      <c r="B1100" s="38" t="s">
        <v>3295</v>
      </c>
      <c r="C1100" s="50" t="s">
        <v>871</v>
      </c>
      <c r="D1100" s="39" t="s">
        <v>118</v>
      </c>
      <c r="E1100" s="40">
        <v>103.818</v>
      </c>
      <c r="F1100" s="41"/>
      <c r="G1100" s="42">
        <f>ROUND(E1100*F1100,2)</f>
        <v>0</v>
      </c>
      <c r="H1100" s="16"/>
      <c r="I1100" s="16"/>
      <c r="J1100" s="16"/>
      <c r="K1100" s="16"/>
      <c r="L1100" s="16"/>
      <c r="M1100" s="16"/>
      <c r="N1100" s="16"/>
      <c r="O1100" s="16" t="s">
        <v>452</v>
      </c>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row>
    <row r="1101" spans="1:42" outlineLevel="2" x14ac:dyDescent="0.2">
      <c r="A1101" s="23"/>
      <c r="B1101" s="24"/>
      <c r="C1101" s="51" t="s">
        <v>869</v>
      </c>
      <c r="D1101" s="26"/>
      <c r="E1101" s="27">
        <v>102.12</v>
      </c>
      <c r="F1101" s="25"/>
      <c r="G1101" s="25"/>
      <c r="H1101" s="16"/>
      <c r="I1101" s="16"/>
      <c r="J1101" s="16"/>
      <c r="K1101" s="16"/>
      <c r="L1101" s="16"/>
      <c r="M1101" s="16"/>
      <c r="N1101" s="16"/>
      <c r="O1101" s="16" t="s">
        <v>120</v>
      </c>
      <c r="P1101" s="16">
        <v>0</v>
      </c>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row>
    <row r="1102" spans="1:42" outlineLevel="3" x14ac:dyDescent="0.2">
      <c r="A1102" s="23"/>
      <c r="B1102" s="24"/>
      <c r="C1102" s="51" t="s">
        <v>191</v>
      </c>
      <c r="D1102" s="26"/>
      <c r="E1102" s="27">
        <v>-7.74</v>
      </c>
      <c r="F1102" s="25"/>
      <c r="G1102" s="25"/>
      <c r="H1102" s="16"/>
      <c r="I1102" s="16"/>
      <c r="J1102" s="16"/>
      <c r="K1102" s="16"/>
      <c r="L1102" s="16"/>
      <c r="M1102" s="16"/>
      <c r="N1102" s="16"/>
      <c r="O1102" s="16" t="s">
        <v>120</v>
      </c>
      <c r="P1102" s="16">
        <v>0</v>
      </c>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row>
    <row r="1103" spans="1:42" outlineLevel="3" x14ac:dyDescent="0.2">
      <c r="A1103" s="23"/>
      <c r="B1103" s="24"/>
      <c r="C1103" s="53" t="s">
        <v>151</v>
      </c>
      <c r="D1103" s="28"/>
      <c r="E1103" s="29">
        <v>94.38</v>
      </c>
      <c r="F1103" s="25"/>
      <c r="G1103" s="25"/>
      <c r="H1103" s="16"/>
      <c r="I1103" s="16"/>
      <c r="J1103" s="16"/>
      <c r="K1103" s="16"/>
      <c r="L1103" s="16"/>
      <c r="M1103" s="16"/>
      <c r="N1103" s="16"/>
      <c r="O1103" s="16" t="s">
        <v>120</v>
      </c>
      <c r="P1103" s="16">
        <v>1</v>
      </c>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row>
    <row r="1104" spans="1:42" outlineLevel="3" x14ac:dyDescent="0.2">
      <c r="A1104" s="23"/>
      <c r="B1104" s="24"/>
      <c r="C1104" s="51" t="s">
        <v>872</v>
      </c>
      <c r="D1104" s="26"/>
      <c r="E1104" s="27">
        <v>9.4380000000000006</v>
      </c>
      <c r="F1104" s="25"/>
      <c r="G1104" s="25"/>
      <c r="H1104" s="16"/>
      <c r="I1104" s="16"/>
      <c r="J1104" s="16"/>
      <c r="K1104" s="16"/>
      <c r="L1104" s="16"/>
      <c r="M1104" s="16"/>
      <c r="N1104" s="16"/>
      <c r="O1104" s="16" t="s">
        <v>120</v>
      </c>
      <c r="P1104" s="16">
        <v>0</v>
      </c>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row>
    <row r="1105" spans="1:42" outlineLevel="1" x14ac:dyDescent="0.2">
      <c r="A1105" s="43">
        <v>187</v>
      </c>
      <c r="B1105" s="44" t="s">
        <v>873</v>
      </c>
      <c r="C1105" s="52" t="s">
        <v>874</v>
      </c>
      <c r="D1105" s="45" t="s">
        <v>118</v>
      </c>
      <c r="E1105" s="46">
        <v>30</v>
      </c>
      <c r="F1105" s="47"/>
      <c r="G1105" s="48">
        <f>ROUND(E1105*F1105,2)</f>
        <v>0</v>
      </c>
      <c r="H1105" s="16"/>
      <c r="I1105" s="16"/>
      <c r="J1105" s="16"/>
      <c r="K1105" s="16"/>
      <c r="L1105" s="16"/>
      <c r="M1105" s="16"/>
      <c r="N1105" s="16"/>
      <c r="O1105" s="16" t="s">
        <v>452</v>
      </c>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row>
    <row r="1106" spans="1:42" outlineLevel="1" x14ac:dyDescent="0.2">
      <c r="A1106" s="43">
        <v>188</v>
      </c>
      <c r="B1106" s="44" t="s">
        <v>3294</v>
      </c>
      <c r="C1106" s="52" t="s">
        <v>875</v>
      </c>
      <c r="D1106" s="45" t="s">
        <v>0</v>
      </c>
      <c r="E1106" s="46">
        <v>718.58479999999997</v>
      </c>
      <c r="F1106" s="47"/>
      <c r="G1106" s="48">
        <f>ROUND(E1106*F1106,2)</f>
        <v>0</v>
      </c>
      <c r="H1106" s="16"/>
      <c r="I1106" s="16"/>
      <c r="J1106" s="16"/>
      <c r="K1106" s="16"/>
      <c r="L1106" s="16"/>
      <c r="M1106" s="16"/>
      <c r="N1106" s="16"/>
      <c r="O1106" s="16" t="s">
        <v>749</v>
      </c>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row>
    <row r="1107" spans="1:42" x14ac:dyDescent="0.2">
      <c r="A1107" s="30" t="s">
        <v>116</v>
      </c>
      <c r="B1107" s="31" t="s">
        <v>61</v>
      </c>
      <c r="C1107" s="49" t="s">
        <v>62</v>
      </c>
      <c r="D1107" s="32"/>
      <c r="E1107" s="33"/>
      <c r="F1107" s="34"/>
      <c r="G1107" s="35">
        <f>SUMIF(O1108:O1121,"&lt;&gt;NOR",G1108:G1121)</f>
        <v>0</v>
      </c>
      <c r="O1107" t="s">
        <v>117</v>
      </c>
    </row>
    <row r="1108" spans="1:42" outlineLevel="1" x14ac:dyDescent="0.2">
      <c r="A1108" s="43">
        <v>189</v>
      </c>
      <c r="B1108" s="44" t="s">
        <v>3293</v>
      </c>
      <c r="C1108" s="52" t="s">
        <v>876</v>
      </c>
      <c r="D1108" s="45" t="s">
        <v>237</v>
      </c>
      <c r="E1108" s="46">
        <v>50</v>
      </c>
      <c r="F1108" s="47"/>
      <c r="G1108" s="48">
        <f t="shared" ref="G1108:G1115" si="0">ROUND(E1108*F1108,2)</f>
        <v>0</v>
      </c>
      <c r="H1108" s="16"/>
      <c r="I1108" s="16"/>
      <c r="J1108" s="16"/>
      <c r="K1108" s="16"/>
      <c r="L1108" s="16"/>
      <c r="M1108" s="16"/>
      <c r="N1108" s="16"/>
      <c r="O1108" s="16" t="s">
        <v>119</v>
      </c>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row>
    <row r="1109" spans="1:42" outlineLevel="1" x14ac:dyDescent="0.2">
      <c r="A1109" s="43">
        <v>190</v>
      </c>
      <c r="B1109" s="44" t="s">
        <v>3292</v>
      </c>
      <c r="C1109" s="52" t="s">
        <v>877</v>
      </c>
      <c r="D1109" s="45" t="s">
        <v>237</v>
      </c>
      <c r="E1109" s="46">
        <v>102</v>
      </c>
      <c r="F1109" s="47"/>
      <c r="G1109" s="48">
        <f t="shared" si="0"/>
        <v>0</v>
      </c>
      <c r="H1109" s="16"/>
      <c r="I1109" s="16"/>
      <c r="J1109" s="16"/>
      <c r="K1109" s="16"/>
      <c r="L1109" s="16"/>
      <c r="M1109" s="16"/>
      <c r="N1109" s="16"/>
      <c r="O1109" s="16" t="s">
        <v>119</v>
      </c>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row>
    <row r="1110" spans="1:42" outlineLevel="1" x14ac:dyDescent="0.2">
      <c r="A1110" s="43">
        <v>191</v>
      </c>
      <c r="B1110" s="44" t="s">
        <v>3291</v>
      </c>
      <c r="C1110" s="52" t="s">
        <v>878</v>
      </c>
      <c r="D1110" s="45" t="s">
        <v>237</v>
      </c>
      <c r="E1110" s="46">
        <v>16</v>
      </c>
      <c r="F1110" s="47"/>
      <c r="G1110" s="48">
        <f t="shared" si="0"/>
        <v>0</v>
      </c>
      <c r="H1110" s="16"/>
      <c r="I1110" s="16"/>
      <c r="J1110" s="16"/>
      <c r="K1110" s="16"/>
      <c r="L1110" s="16"/>
      <c r="M1110" s="16"/>
      <c r="N1110" s="16"/>
      <c r="O1110" s="16" t="s">
        <v>119</v>
      </c>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row>
    <row r="1111" spans="1:42" outlineLevel="1" x14ac:dyDescent="0.2">
      <c r="A1111" s="43">
        <v>192</v>
      </c>
      <c r="B1111" s="44" t="s">
        <v>3290</v>
      </c>
      <c r="C1111" s="52" t="s">
        <v>879</v>
      </c>
      <c r="D1111" s="45" t="s">
        <v>237</v>
      </c>
      <c r="E1111" s="46">
        <v>35</v>
      </c>
      <c r="F1111" s="47"/>
      <c r="G1111" s="48">
        <f t="shared" si="0"/>
        <v>0</v>
      </c>
      <c r="H1111" s="16"/>
      <c r="I1111" s="16"/>
      <c r="J1111" s="16"/>
      <c r="K1111" s="16"/>
      <c r="L1111" s="16"/>
      <c r="M1111" s="16"/>
      <c r="N1111" s="16"/>
      <c r="O1111" s="16" t="s">
        <v>119</v>
      </c>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row>
    <row r="1112" spans="1:42" outlineLevel="1" x14ac:dyDescent="0.2">
      <c r="A1112" s="43">
        <v>193</v>
      </c>
      <c r="B1112" s="44" t="s">
        <v>3289</v>
      </c>
      <c r="C1112" s="52" t="s">
        <v>880</v>
      </c>
      <c r="D1112" s="45" t="s">
        <v>237</v>
      </c>
      <c r="E1112" s="46">
        <v>15</v>
      </c>
      <c r="F1112" s="47"/>
      <c r="G1112" s="48">
        <f t="shared" si="0"/>
        <v>0</v>
      </c>
      <c r="H1112" s="16"/>
      <c r="I1112" s="16"/>
      <c r="J1112" s="16"/>
      <c r="K1112" s="16"/>
      <c r="L1112" s="16"/>
      <c r="M1112" s="16"/>
      <c r="N1112" s="16"/>
      <c r="O1112" s="16" t="s">
        <v>119</v>
      </c>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row>
    <row r="1113" spans="1:42" outlineLevel="1" x14ac:dyDescent="0.2">
      <c r="A1113" s="43">
        <v>194</v>
      </c>
      <c r="B1113" s="44" t="s">
        <v>3288</v>
      </c>
      <c r="C1113" s="52" t="s">
        <v>881</v>
      </c>
      <c r="D1113" s="45" t="s">
        <v>121</v>
      </c>
      <c r="E1113" s="46">
        <v>16</v>
      </c>
      <c r="F1113" s="47"/>
      <c r="G1113" s="48">
        <f t="shared" si="0"/>
        <v>0</v>
      </c>
      <c r="H1113" s="16"/>
      <c r="I1113" s="16"/>
      <c r="J1113" s="16"/>
      <c r="K1113" s="16"/>
      <c r="L1113" s="16"/>
      <c r="M1113" s="16"/>
      <c r="N1113" s="16"/>
      <c r="O1113" s="16" t="s">
        <v>119</v>
      </c>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row>
    <row r="1114" spans="1:42" outlineLevel="1" x14ac:dyDescent="0.2">
      <c r="A1114" s="43">
        <v>195</v>
      </c>
      <c r="B1114" s="44" t="s">
        <v>3287</v>
      </c>
      <c r="C1114" s="58" t="s">
        <v>882</v>
      </c>
      <c r="D1114" s="45" t="s">
        <v>121</v>
      </c>
      <c r="E1114" s="46">
        <v>2</v>
      </c>
      <c r="F1114" s="47"/>
      <c r="G1114" s="48">
        <f t="shared" si="0"/>
        <v>0</v>
      </c>
      <c r="H1114" s="16"/>
      <c r="I1114" s="16"/>
      <c r="J1114" s="16"/>
      <c r="K1114" s="16"/>
      <c r="L1114" s="16"/>
      <c r="M1114" s="16"/>
      <c r="N1114" s="16"/>
      <c r="O1114" s="16" t="s">
        <v>119</v>
      </c>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row>
    <row r="1115" spans="1:42" ht="22.5" outlineLevel="1" x14ac:dyDescent="0.2">
      <c r="A1115" s="37">
        <v>196</v>
      </c>
      <c r="B1115" s="38" t="s">
        <v>3286</v>
      </c>
      <c r="C1115" s="50" t="s">
        <v>883</v>
      </c>
      <c r="D1115" s="39" t="s">
        <v>121</v>
      </c>
      <c r="E1115" s="40">
        <v>4</v>
      </c>
      <c r="F1115" s="41"/>
      <c r="G1115" s="42">
        <f t="shared" si="0"/>
        <v>0</v>
      </c>
      <c r="H1115" s="16"/>
      <c r="I1115" s="16"/>
      <c r="J1115" s="16"/>
      <c r="K1115" s="16"/>
      <c r="L1115" s="16"/>
      <c r="M1115" s="16"/>
      <c r="N1115" s="16"/>
      <c r="O1115" s="16" t="s">
        <v>119</v>
      </c>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row>
    <row r="1116" spans="1:42" outlineLevel="2" x14ac:dyDescent="0.2">
      <c r="A1116" s="23"/>
      <c r="B1116" s="24"/>
      <c r="C1116" s="51" t="s">
        <v>884</v>
      </c>
      <c r="D1116" s="26"/>
      <c r="E1116" s="27">
        <v>1</v>
      </c>
      <c r="F1116" s="25"/>
      <c r="G1116" s="25"/>
      <c r="H1116" s="16"/>
      <c r="I1116" s="16"/>
      <c r="J1116" s="16"/>
      <c r="K1116" s="16"/>
      <c r="L1116" s="16"/>
      <c r="M1116" s="16"/>
      <c r="N1116" s="16"/>
      <c r="O1116" s="16" t="s">
        <v>120</v>
      </c>
      <c r="P1116" s="16">
        <v>0</v>
      </c>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row>
    <row r="1117" spans="1:42" outlineLevel="3" x14ac:dyDescent="0.2">
      <c r="A1117" s="23"/>
      <c r="B1117" s="24"/>
      <c r="C1117" s="51" t="s">
        <v>885</v>
      </c>
      <c r="D1117" s="26"/>
      <c r="E1117" s="27">
        <v>1</v>
      </c>
      <c r="F1117" s="25"/>
      <c r="G1117" s="25"/>
      <c r="H1117" s="16"/>
      <c r="I1117" s="16"/>
      <c r="J1117" s="16"/>
      <c r="K1117" s="16"/>
      <c r="L1117" s="16"/>
      <c r="M1117" s="16"/>
      <c r="N1117" s="16"/>
      <c r="O1117" s="16" t="s">
        <v>120</v>
      </c>
      <c r="P1117" s="16">
        <v>0</v>
      </c>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row>
    <row r="1118" spans="1:42" outlineLevel="3" x14ac:dyDescent="0.2">
      <c r="A1118" s="23"/>
      <c r="B1118" s="24"/>
      <c r="C1118" s="51" t="s">
        <v>886</v>
      </c>
      <c r="D1118" s="26"/>
      <c r="E1118" s="27">
        <v>1</v>
      </c>
      <c r="F1118" s="25"/>
      <c r="G1118" s="25"/>
      <c r="H1118" s="16"/>
      <c r="I1118" s="16"/>
      <c r="J1118" s="16"/>
      <c r="K1118" s="16"/>
      <c r="L1118" s="16"/>
      <c r="M1118" s="16"/>
      <c r="N1118" s="16"/>
      <c r="O1118" s="16" t="s">
        <v>120</v>
      </c>
      <c r="P1118" s="16">
        <v>0</v>
      </c>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row>
    <row r="1119" spans="1:42" outlineLevel="3" x14ac:dyDescent="0.2">
      <c r="A1119" s="23"/>
      <c r="B1119" s="24"/>
      <c r="C1119" s="51" t="s">
        <v>887</v>
      </c>
      <c r="D1119" s="26"/>
      <c r="E1119" s="27">
        <v>1</v>
      </c>
      <c r="F1119" s="25"/>
      <c r="G1119" s="25"/>
      <c r="H1119" s="16"/>
      <c r="I1119" s="16"/>
      <c r="J1119" s="16"/>
      <c r="K1119" s="16"/>
      <c r="L1119" s="16"/>
      <c r="M1119" s="16"/>
      <c r="N1119" s="16"/>
      <c r="O1119" s="16" t="s">
        <v>120</v>
      </c>
      <c r="P1119" s="16">
        <v>0</v>
      </c>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row>
    <row r="1120" spans="1:42" outlineLevel="1" x14ac:dyDescent="0.2">
      <c r="A1120" s="43">
        <v>197</v>
      </c>
      <c r="B1120" s="44" t="s">
        <v>3285</v>
      </c>
      <c r="C1120" s="52" t="s">
        <v>888</v>
      </c>
      <c r="D1120" s="45" t="s">
        <v>121</v>
      </c>
      <c r="E1120" s="46">
        <v>3</v>
      </c>
      <c r="F1120" s="47"/>
      <c r="G1120" s="48">
        <f>ROUND(E1120*F1120,2)</f>
        <v>0</v>
      </c>
      <c r="H1120" s="16"/>
      <c r="I1120" s="16"/>
      <c r="J1120" s="16"/>
      <c r="K1120" s="16"/>
      <c r="L1120" s="16"/>
      <c r="M1120" s="16"/>
      <c r="N1120" s="16"/>
      <c r="O1120" s="16" t="s">
        <v>119</v>
      </c>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row>
    <row r="1121" spans="1:42" outlineLevel="1" x14ac:dyDescent="0.2">
      <c r="A1121" s="43">
        <v>198</v>
      </c>
      <c r="B1121" s="44" t="s">
        <v>3284</v>
      </c>
      <c r="C1121" s="52" t="s">
        <v>889</v>
      </c>
      <c r="D1121" s="45" t="s">
        <v>0</v>
      </c>
      <c r="E1121" s="46">
        <v>2101.9173999999998</v>
      </c>
      <c r="F1121" s="47"/>
      <c r="G1121" s="48">
        <f>ROUND(E1121*F1121,2)</f>
        <v>0</v>
      </c>
      <c r="H1121" s="16"/>
      <c r="I1121" s="16"/>
      <c r="J1121" s="16"/>
      <c r="K1121" s="16"/>
      <c r="L1121" s="16"/>
      <c r="M1121" s="16"/>
      <c r="N1121" s="16"/>
      <c r="O1121" s="16" t="s">
        <v>749</v>
      </c>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row>
    <row r="1122" spans="1:42" x14ac:dyDescent="0.2">
      <c r="A1122" s="30" t="s">
        <v>116</v>
      </c>
      <c r="B1122" s="31" t="s">
        <v>63</v>
      </c>
      <c r="C1122" s="49" t="s">
        <v>64</v>
      </c>
      <c r="D1122" s="32"/>
      <c r="E1122" s="33"/>
      <c r="F1122" s="34"/>
      <c r="G1122" s="35">
        <f>SUMIF(O1123:O1159,"&lt;&gt;NOR",G1123:G1159)</f>
        <v>0</v>
      </c>
      <c r="O1122" t="s">
        <v>117</v>
      </c>
    </row>
    <row r="1123" spans="1:42" outlineLevel="1" x14ac:dyDescent="0.2">
      <c r="A1123" s="43">
        <v>199</v>
      </c>
      <c r="B1123" s="44" t="s">
        <v>3283</v>
      </c>
      <c r="C1123" s="52" t="s">
        <v>890</v>
      </c>
      <c r="D1123" s="45" t="s">
        <v>237</v>
      </c>
      <c r="E1123" s="46">
        <v>15</v>
      </c>
      <c r="F1123" s="47"/>
      <c r="G1123" s="48">
        <f>ROUND(E1123*F1123,2)</f>
        <v>0</v>
      </c>
      <c r="H1123" s="16"/>
      <c r="I1123" s="16"/>
      <c r="J1123" s="16"/>
      <c r="K1123" s="16"/>
      <c r="L1123" s="16"/>
      <c r="M1123" s="16"/>
      <c r="N1123" s="16"/>
      <c r="O1123" s="16" t="s">
        <v>119</v>
      </c>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row>
    <row r="1124" spans="1:42" ht="22.5" outlineLevel="1" x14ac:dyDescent="0.2">
      <c r="A1124" s="43">
        <v>200</v>
      </c>
      <c r="B1124" s="44" t="s">
        <v>3282</v>
      </c>
      <c r="C1124" s="52" t="s">
        <v>891</v>
      </c>
      <c r="D1124" s="45" t="s">
        <v>237</v>
      </c>
      <c r="E1124" s="46">
        <v>34</v>
      </c>
      <c r="F1124" s="47"/>
      <c r="G1124" s="48">
        <f>ROUND(E1124*F1124,2)</f>
        <v>0</v>
      </c>
      <c r="H1124" s="16"/>
      <c r="I1124" s="16"/>
      <c r="J1124" s="16"/>
      <c r="K1124" s="16"/>
      <c r="L1124" s="16"/>
      <c r="M1124" s="16"/>
      <c r="N1124" s="16"/>
      <c r="O1124" s="16" t="s">
        <v>119</v>
      </c>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row>
    <row r="1125" spans="1:42" ht="22.5" outlineLevel="1" x14ac:dyDescent="0.2">
      <c r="A1125" s="37">
        <v>201</v>
      </c>
      <c r="B1125" s="38" t="s">
        <v>3281</v>
      </c>
      <c r="C1125" s="50" t="s">
        <v>892</v>
      </c>
      <c r="D1125" s="39" t="s">
        <v>237</v>
      </c>
      <c r="E1125" s="40">
        <v>261</v>
      </c>
      <c r="F1125" s="41"/>
      <c r="G1125" s="42">
        <f>ROUND(E1125*F1125,2)</f>
        <v>0</v>
      </c>
      <c r="H1125" s="16"/>
      <c r="I1125" s="16"/>
      <c r="J1125" s="16"/>
      <c r="K1125" s="16"/>
      <c r="L1125" s="16"/>
      <c r="M1125" s="16"/>
      <c r="N1125" s="16"/>
      <c r="O1125" s="16" t="s">
        <v>119</v>
      </c>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row>
    <row r="1126" spans="1:42" outlineLevel="2" x14ac:dyDescent="0.2">
      <c r="A1126" s="23"/>
      <c r="B1126" s="24"/>
      <c r="C1126" s="51" t="s">
        <v>893</v>
      </c>
      <c r="D1126" s="26"/>
      <c r="E1126" s="27">
        <v>261</v>
      </c>
      <c r="F1126" s="25"/>
      <c r="G1126" s="25"/>
      <c r="H1126" s="16"/>
      <c r="I1126" s="16"/>
      <c r="J1126" s="16"/>
      <c r="K1126" s="16"/>
      <c r="L1126" s="16"/>
      <c r="M1126" s="16"/>
      <c r="N1126" s="16"/>
      <c r="O1126" s="16" t="s">
        <v>120</v>
      </c>
      <c r="P1126" s="16">
        <v>0</v>
      </c>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row>
    <row r="1127" spans="1:42" ht="22.5" outlineLevel="1" x14ac:dyDescent="0.2">
      <c r="A1127" s="37">
        <v>202</v>
      </c>
      <c r="B1127" s="38" t="s">
        <v>3280</v>
      </c>
      <c r="C1127" s="50" t="s">
        <v>894</v>
      </c>
      <c r="D1127" s="39" t="s">
        <v>237</v>
      </c>
      <c r="E1127" s="40">
        <v>35</v>
      </c>
      <c r="F1127" s="41"/>
      <c r="G1127" s="42">
        <f>ROUND(E1127*F1127,2)</f>
        <v>0</v>
      </c>
      <c r="H1127" s="16"/>
      <c r="I1127" s="16"/>
      <c r="J1127" s="16"/>
      <c r="K1127" s="16"/>
      <c r="L1127" s="16"/>
      <c r="M1127" s="16"/>
      <c r="N1127" s="16"/>
      <c r="O1127" s="16" t="s">
        <v>119</v>
      </c>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row>
    <row r="1128" spans="1:42" outlineLevel="2" x14ac:dyDescent="0.2">
      <c r="A1128" s="23"/>
      <c r="B1128" s="24"/>
      <c r="C1128" s="51" t="s">
        <v>895</v>
      </c>
      <c r="D1128" s="26"/>
      <c r="E1128" s="27">
        <v>35</v>
      </c>
      <c r="F1128" s="25"/>
      <c r="G1128" s="25"/>
      <c r="H1128" s="16"/>
      <c r="I1128" s="16"/>
      <c r="J1128" s="16"/>
      <c r="K1128" s="16"/>
      <c r="L1128" s="16"/>
      <c r="M1128" s="16"/>
      <c r="N1128" s="16"/>
      <c r="O1128" s="16" t="s">
        <v>120</v>
      </c>
      <c r="P1128" s="16">
        <v>0</v>
      </c>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row>
    <row r="1129" spans="1:42" ht="22.5" outlineLevel="1" x14ac:dyDescent="0.2">
      <c r="A1129" s="43">
        <v>203</v>
      </c>
      <c r="B1129" s="44" t="s">
        <v>3279</v>
      </c>
      <c r="C1129" s="52" t="s">
        <v>896</v>
      </c>
      <c r="D1129" s="45" t="s">
        <v>237</v>
      </c>
      <c r="E1129" s="46">
        <v>20</v>
      </c>
      <c r="F1129" s="47"/>
      <c r="G1129" s="48">
        <f t="shared" ref="G1129:G1159" si="1">ROUND(E1129*F1129,2)</f>
        <v>0</v>
      </c>
      <c r="H1129" s="16"/>
      <c r="I1129" s="16"/>
      <c r="J1129" s="16"/>
      <c r="K1129" s="16"/>
      <c r="L1129" s="16"/>
      <c r="M1129" s="16"/>
      <c r="N1129" s="16"/>
      <c r="O1129" s="16" t="s">
        <v>119</v>
      </c>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row>
    <row r="1130" spans="1:42" ht="22.5" outlineLevel="1" x14ac:dyDescent="0.2">
      <c r="A1130" s="43">
        <v>204</v>
      </c>
      <c r="B1130" s="44" t="s">
        <v>3278</v>
      </c>
      <c r="C1130" s="52" t="s">
        <v>897</v>
      </c>
      <c r="D1130" s="45" t="s">
        <v>237</v>
      </c>
      <c r="E1130" s="46">
        <v>15</v>
      </c>
      <c r="F1130" s="47"/>
      <c r="G1130" s="48">
        <f t="shared" si="1"/>
        <v>0</v>
      </c>
      <c r="H1130" s="16"/>
      <c r="I1130" s="16"/>
      <c r="J1130" s="16"/>
      <c r="K1130" s="16"/>
      <c r="L1130" s="16"/>
      <c r="M1130" s="16"/>
      <c r="N1130" s="16"/>
      <c r="O1130" s="16" t="s">
        <v>119</v>
      </c>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row>
    <row r="1131" spans="1:42" outlineLevel="1" x14ac:dyDescent="0.2">
      <c r="A1131" s="43">
        <v>205</v>
      </c>
      <c r="B1131" s="44" t="s">
        <v>3277</v>
      </c>
      <c r="C1131" s="58" t="s">
        <v>898</v>
      </c>
      <c r="D1131" s="45" t="s">
        <v>237</v>
      </c>
      <c r="E1131" s="46">
        <v>17</v>
      </c>
      <c r="F1131" s="47"/>
      <c r="G1131" s="48">
        <f t="shared" si="1"/>
        <v>0</v>
      </c>
      <c r="H1131" s="16"/>
      <c r="I1131" s="16"/>
      <c r="J1131" s="16"/>
      <c r="K1131" s="16"/>
      <c r="L1131" s="16"/>
      <c r="M1131" s="16"/>
      <c r="N1131" s="16"/>
      <c r="O1131" s="16" t="s">
        <v>119</v>
      </c>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row>
    <row r="1132" spans="1:42" outlineLevel="1" x14ac:dyDescent="0.2">
      <c r="A1132" s="43">
        <v>206</v>
      </c>
      <c r="B1132" s="44" t="s">
        <v>3277</v>
      </c>
      <c r="C1132" s="58" t="s">
        <v>899</v>
      </c>
      <c r="D1132" s="45" t="s">
        <v>237</v>
      </c>
      <c r="E1132" s="46">
        <v>130</v>
      </c>
      <c r="F1132" s="47"/>
      <c r="G1132" s="48">
        <f t="shared" si="1"/>
        <v>0</v>
      </c>
      <c r="H1132" s="16"/>
      <c r="I1132" s="16"/>
      <c r="J1132" s="16"/>
      <c r="K1132" s="16"/>
      <c r="L1132" s="16"/>
      <c r="M1132" s="16"/>
      <c r="N1132" s="16"/>
      <c r="O1132" s="16" t="s">
        <v>119</v>
      </c>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row>
    <row r="1133" spans="1:42" outlineLevel="1" x14ac:dyDescent="0.2">
      <c r="A1133" s="43">
        <v>207</v>
      </c>
      <c r="B1133" s="44" t="s">
        <v>3277</v>
      </c>
      <c r="C1133" s="58" t="s">
        <v>900</v>
      </c>
      <c r="D1133" s="45" t="s">
        <v>237</v>
      </c>
      <c r="E1133" s="46">
        <v>15</v>
      </c>
      <c r="F1133" s="47"/>
      <c r="G1133" s="48">
        <f t="shared" si="1"/>
        <v>0</v>
      </c>
      <c r="H1133" s="16"/>
      <c r="I1133" s="16"/>
      <c r="J1133" s="16"/>
      <c r="K1133" s="16"/>
      <c r="L1133" s="16"/>
      <c r="M1133" s="16"/>
      <c r="N1133" s="16"/>
      <c r="O1133" s="16" t="s">
        <v>119</v>
      </c>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row>
    <row r="1134" spans="1:42" outlineLevel="1" x14ac:dyDescent="0.2">
      <c r="A1134" s="43">
        <v>208</v>
      </c>
      <c r="B1134" s="44" t="s">
        <v>3277</v>
      </c>
      <c r="C1134" s="52" t="s">
        <v>901</v>
      </c>
      <c r="D1134" s="45" t="s">
        <v>237</v>
      </c>
      <c r="E1134" s="46">
        <v>10</v>
      </c>
      <c r="F1134" s="47"/>
      <c r="G1134" s="48">
        <f t="shared" si="1"/>
        <v>0</v>
      </c>
      <c r="H1134" s="16"/>
      <c r="I1134" s="16"/>
      <c r="J1134" s="16"/>
      <c r="K1134" s="16"/>
      <c r="L1134" s="16"/>
      <c r="M1134" s="16"/>
      <c r="N1134" s="16"/>
      <c r="O1134" s="16" t="s">
        <v>119</v>
      </c>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row>
    <row r="1135" spans="1:42" outlineLevel="1" x14ac:dyDescent="0.2">
      <c r="A1135" s="43">
        <v>209</v>
      </c>
      <c r="B1135" s="44" t="s">
        <v>3276</v>
      </c>
      <c r="C1135" s="58" t="s">
        <v>902</v>
      </c>
      <c r="D1135" s="45" t="s">
        <v>237</v>
      </c>
      <c r="E1135" s="46">
        <v>17</v>
      </c>
      <c r="F1135" s="47"/>
      <c r="G1135" s="48">
        <f t="shared" si="1"/>
        <v>0</v>
      </c>
      <c r="H1135" s="16"/>
      <c r="I1135" s="16"/>
      <c r="J1135" s="16"/>
      <c r="K1135" s="16"/>
      <c r="L1135" s="16"/>
      <c r="M1135" s="16"/>
      <c r="N1135" s="16"/>
      <c r="O1135" s="16" t="s">
        <v>119</v>
      </c>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row>
    <row r="1136" spans="1:42" outlineLevel="1" x14ac:dyDescent="0.2">
      <c r="A1136" s="43">
        <v>210</v>
      </c>
      <c r="B1136" s="44" t="s">
        <v>3276</v>
      </c>
      <c r="C1136" s="58" t="s">
        <v>903</v>
      </c>
      <c r="D1136" s="45" t="s">
        <v>237</v>
      </c>
      <c r="E1136" s="46">
        <v>126</v>
      </c>
      <c r="F1136" s="47"/>
      <c r="G1136" s="48">
        <f t="shared" si="1"/>
        <v>0</v>
      </c>
      <c r="H1136" s="16"/>
      <c r="I1136" s="16"/>
      <c r="J1136" s="16"/>
      <c r="K1136" s="16"/>
      <c r="L1136" s="16"/>
      <c r="M1136" s="16"/>
      <c r="N1136" s="16"/>
      <c r="O1136" s="16" t="s">
        <v>119</v>
      </c>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row>
    <row r="1137" spans="1:42" outlineLevel="1" x14ac:dyDescent="0.2">
      <c r="A1137" s="43">
        <v>211</v>
      </c>
      <c r="B1137" s="44" t="s">
        <v>3276</v>
      </c>
      <c r="C1137" s="58" t="s">
        <v>904</v>
      </c>
      <c r="D1137" s="45" t="s">
        <v>237</v>
      </c>
      <c r="E1137" s="46">
        <v>15</v>
      </c>
      <c r="F1137" s="47"/>
      <c r="G1137" s="48">
        <f t="shared" si="1"/>
        <v>0</v>
      </c>
      <c r="H1137" s="16"/>
      <c r="I1137" s="16"/>
      <c r="J1137" s="16"/>
      <c r="K1137" s="16"/>
      <c r="L1137" s="16"/>
      <c r="M1137" s="16"/>
      <c r="N1137" s="16"/>
      <c r="O1137" s="16" t="s">
        <v>119</v>
      </c>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row>
    <row r="1138" spans="1:42" outlineLevel="1" x14ac:dyDescent="0.2">
      <c r="A1138" s="43">
        <v>212</v>
      </c>
      <c r="B1138" s="44" t="s">
        <v>3276</v>
      </c>
      <c r="C1138" s="58" t="s">
        <v>905</v>
      </c>
      <c r="D1138" s="45" t="s">
        <v>237</v>
      </c>
      <c r="E1138" s="46">
        <v>10</v>
      </c>
      <c r="F1138" s="47"/>
      <c r="G1138" s="48">
        <f t="shared" si="1"/>
        <v>0</v>
      </c>
      <c r="H1138" s="16"/>
      <c r="I1138" s="16"/>
      <c r="J1138" s="16"/>
      <c r="K1138" s="16"/>
      <c r="L1138" s="16"/>
      <c r="M1138" s="16"/>
      <c r="N1138" s="16"/>
      <c r="O1138" s="16" t="s">
        <v>119</v>
      </c>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row>
    <row r="1139" spans="1:42" outlineLevel="1" x14ac:dyDescent="0.2">
      <c r="A1139" s="43">
        <v>213</v>
      </c>
      <c r="B1139" s="44" t="s">
        <v>3275</v>
      </c>
      <c r="C1139" s="58" t="s">
        <v>906</v>
      </c>
      <c r="D1139" s="45" t="s">
        <v>237</v>
      </c>
      <c r="E1139" s="46">
        <v>5</v>
      </c>
      <c r="F1139" s="47"/>
      <c r="G1139" s="48">
        <f t="shared" si="1"/>
        <v>0</v>
      </c>
      <c r="H1139" s="16"/>
      <c r="I1139" s="16"/>
      <c r="J1139" s="16"/>
      <c r="K1139" s="16"/>
      <c r="L1139" s="16"/>
      <c r="M1139" s="16"/>
      <c r="N1139" s="16"/>
      <c r="O1139" s="16" t="s">
        <v>119</v>
      </c>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row>
    <row r="1140" spans="1:42" outlineLevel="1" x14ac:dyDescent="0.2">
      <c r="A1140" s="43">
        <v>214</v>
      </c>
      <c r="B1140" s="44" t="s">
        <v>3274</v>
      </c>
      <c r="C1140" s="58" t="s">
        <v>907</v>
      </c>
      <c r="D1140" s="45" t="s">
        <v>237</v>
      </c>
      <c r="E1140" s="46">
        <v>5</v>
      </c>
      <c r="F1140" s="47"/>
      <c r="G1140" s="48">
        <f t="shared" si="1"/>
        <v>0</v>
      </c>
      <c r="H1140" s="16"/>
      <c r="I1140" s="16"/>
      <c r="J1140" s="16"/>
      <c r="K1140" s="16"/>
      <c r="L1140" s="16"/>
      <c r="M1140" s="16"/>
      <c r="N1140" s="16"/>
      <c r="O1140" s="16" t="s">
        <v>119</v>
      </c>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row>
    <row r="1141" spans="1:42" outlineLevel="1" x14ac:dyDescent="0.2">
      <c r="A1141" s="43">
        <v>215</v>
      </c>
      <c r="B1141" s="44" t="s">
        <v>3274</v>
      </c>
      <c r="C1141" s="58" t="s">
        <v>908</v>
      </c>
      <c r="D1141" s="45" t="s">
        <v>237</v>
      </c>
      <c r="E1141" s="46">
        <v>15</v>
      </c>
      <c r="F1141" s="47"/>
      <c r="G1141" s="48">
        <f t="shared" si="1"/>
        <v>0</v>
      </c>
      <c r="H1141" s="16"/>
      <c r="I1141" s="16"/>
      <c r="J1141" s="16"/>
      <c r="K1141" s="16"/>
      <c r="L1141" s="16"/>
      <c r="M1141" s="16"/>
      <c r="N1141" s="16"/>
      <c r="O1141" s="16" t="s">
        <v>119</v>
      </c>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row>
    <row r="1142" spans="1:42" outlineLevel="1" x14ac:dyDescent="0.2">
      <c r="A1142" s="43">
        <v>216</v>
      </c>
      <c r="B1142" s="44" t="s">
        <v>3273</v>
      </c>
      <c r="C1142" s="58" t="s">
        <v>909</v>
      </c>
      <c r="D1142" s="45" t="s">
        <v>121</v>
      </c>
      <c r="E1142" s="46">
        <v>2</v>
      </c>
      <c r="F1142" s="47"/>
      <c r="G1142" s="48">
        <f t="shared" si="1"/>
        <v>0</v>
      </c>
      <c r="H1142" s="16"/>
      <c r="I1142" s="16"/>
      <c r="J1142" s="16"/>
      <c r="K1142" s="16"/>
      <c r="L1142" s="16"/>
      <c r="M1142" s="16"/>
      <c r="N1142" s="16"/>
      <c r="O1142" s="16" t="s">
        <v>119</v>
      </c>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row>
    <row r="1143" spans="1:42" outlineLevel="1" x14ac:dyDescent="0.2">
      <c r="A1143" s="43">
        <v>217</v>
      </c>
      <c r="B1143" s="44" t="s">
        <v>3272</v>
      </c>
      <c r="C1143" s="52" t="s">
        <v>910</v>
      </c>
      <c r="D1143" s="45" t="s">
        <v>121</v>
      </c>
      <c r="E1143" s="46">
        <v>16</v>
      </c>
      <c r="F1143" s="47"/>
      <c r="G1143" s="48">
        <f t="shared" si="1"/>
        <v>0</v>
      </c>
      <c r="H1143" s="16"/>
      <c r="I1143" s="16"/>
      <c r="J1143" s="16"/>
      <c r="K1143" s="16"/>
      <c r="L1143" s="16"/>
      <c r="M1143" s="16"/>
      <c r="N1143" s="16"/>
      <c r="O1143" s="16" t="s">
        <v>119</v>
      </c>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row>
    <row r="1144" spans="1:42" outlineLevel="1" x14ac:dyDescent="0.2">
      <c r="A1144" s="43">
        <v>218</v>
      </c>
      <c r="B1144" s="44" t="s">
        <v>3271</v>
      </c>
      <c r="C1144" s="52" t="s">
        <v>911</v>
      </c>
      <c r="D1144" s="45" t="s">
        <v>121</v>
      </c>
      <c r="E1144" s="46">
        <v>5</v>
      </c>
      <c r="F1144" s="47"/>
      <c r="G1144" s="48">
        <f t="shared" si="1"/>
        <v>0</v>
      </c>
      <c r="H1144" s="16"/>
      <c r="I1144" s="16"/>
      <c r="J1144" s="16"/>
      <c r="K1144" s="16"/>
      <c r="L1144" s="16"/>
      <c r="M1144" s="16"/>
      <c r="N1144" s="16"/>
      <c r="O1144" s="16" t="s">
        <v>119</v>
      </c>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row>
    <row r="1145" spans="1:42" outlineLevel="1" x14ac:dyDescent="0.2">
      <c r="A1145" s="43">
        <v>219</v>
      </c>
      <c r="B1145" s="44" t="s">
        <v>3270</v>
      </c>
      <c r="C1145" s="52" t="s">
        <v>912</v>
      </c>
      <c r="D1145" s="45" t="s">
        <v>121</v>
      </c>
      <c r="E1145" s="46">
        <v>1</v>
      </c>
      <c r="F1145" s="47"/>
      <c r="G1145" s="48">
        <f t="shared" si="1"/>
        <v>0</v>
      </c>
      <c r="H1145" s="16"/>
      <c r="I1145" s="16"/>
      <c r="J1145" s="16"/>
      <c r="K1145" s="16"/>
      <c r="L1145" s="16"/>
      <c r="M1145" s="16"/>
      <c r="N1145" s="16"/>
      <c r="O1145" s="16" t="s">
        <v>119</v>
      </c>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row>
    <row r="1146" spans="1:42" outlineLevel="1" x14ac:dyDescent="0.2">
      <c r="A1146" s="43">
        <v>220</v>
      </c>
      <c r="B1146" s="44" t="s">
        <v>3269</v>
      </c>
      <c r="C1146" s="52" t="s">
        <v>3268</v>
      </c>
      <c r="D1146" s="45" t="s">
        <v>121</v>
      </c>
      <c r="E1146" s="46">
        <v>1</v>
      </c>
      <c r="F1146" s="47"/>
      <c r="G1146" s="48">
        <f t="shared" si="1"/>
        <v>0</v>
      </c>
      <c r="H1146" s="16"/>
      <c r="I1146" s="16"/>
      <c r="J1146" s="16"/>
      <c r="K1146" s="16"/>
      <c r="L1146" s="16"/>
      <c r="M1146" s="16"/>
      <c r="N1146" s="16"/>
      <c r="O1146" s="16" t="s">
        <v>119</v>
      </c>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row>
    <row r="1147" spans="1:42" outlineLevel="1" x14ac:dyDescent="0.2">
      <c r="A1147" s="43">
        <v>221</v>
      </c>
      <c r="B1147" s="44" t="s">
        <v>3267</v>
      </c>
      <c r="C1147" s="52" t="s">
        <v>3266</v>
      </c>
      <c r="D1147" s="45" t="s">
        <v>121</v>
      </c>
      <c r="E1147" s="46">
        <v>1</v>
      </c>
      <c r="F1147" s="47"/>
      <c r="G1147" s="48">
        <f t="shared" si="1"/>
        <v>0</v>
      </c>
      <c r="H1147" s="16"/>
      <c r="I1147" s="16"/>
      <c r="J1147" s="16"/>
      <c r="K1147" s="16"/>
      <c r="L1147" s="16"/>
      <c r="M1147" s="16"/>
      <c r="N1147" s="16"/>
      <c r="O1147" s="16" t="s">
        <v>119</v>
      </c>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row>
    <row r="1148" spans="1:42" outlineLevel="1" x14ac:dyDescent="0.2">
      <c r="A1148" s="43">
        <v>222</v>
      </c>
      <c r="B1148" s="44" t="s">
        <v>3265</v>
      </c>
      <c r="C1148" s="58" t="s">
        <v>913</v>
      </c>
      <c r="D1148" s="45" t="s">
        <v>121</v>
      </c>
      <c r="E1148" s="46">
        <v>1</v>
      </c>
      <c r="F1148" s="47"/>
      <c r="G1148" s="48">
        <f t="shared" si="1"/>
        <v>0</v>
      </c>
      <c r="H1148" s="16"/>
      <c r="I1148" s="16"/>
      <c r="J1148" s="16"/>
      <c r="K1148" s="16"/>
      <c r="L1148" s="16"/>
      <c r="M1148" s="16"/>
      <c r="N1148" s="16"/>
      <c r="O1148" s="16" t="s">
        <v>119</v>
      </c>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row>
    <row r="1149" spans="1:42" outlineLevel="1" x14ac:dyDescent="0.2">
      <c r="A1149" s="43">
        <v>223</v>
      </c>
      <c r="B1149" s="44" t="s">
        <v>3264</v>
      </c>
      <c r="C1149" s="52" t="s">
        <v>914</v>
      </c>
      <c r="D1149" s="45" t="s">
        <v>121</v>
      </c>
      <c r="E1149" s="46">
        <v>1</v>
      </c>
      <c r="F1149" s="47"/>
      <c r="G1149" s="48">
        <f t="shared" si="1"/>
        <v>0</v>
      </c>
      <c r="H1149" s="16"/>
      <c r="I1149" s="16"/>
      <c r="J1149" s="16"/>
      <c r="K1149" s="16"/>
      <c r="L1149" s="16"/>
      <c r="M1149" s="16"/>
      <c r="N1149" s="16"/>
      <c r="O1149" s="16" t="s">
        <v>119</v>
      </c>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row>
    <row r="1150" spans="1:42" outlineLevel="1" x14ac:dyDescent="0.2">
      <c r="A1150" s="43">
        <v>224</v>
      </c>
      <c r="B1150" s="44" t="s">
        <v>3263</v>
      </c>
      <c r="C1150" s="58" t="s">
        <v>3262</v>
      </c>
      <c r="D1150" s="45" t="s">
        <v>121</v>
      </c>
      <c r="E1150" s="46">
        <v>1</v>
      </c>
      <c r="F1150" s="47"/>
      <c r="G1150" s="48">
        <f t="shared" si="1"/>
        <v>0</v>
      </c>
      <c r="H1150" s="16"/>
      <c r="I1150" s="16"/>
      <c r="J1150" s="16"/>
      <c r="K1150" s="16"/>
      <c r="L1150" s="16"/>
      <c r="M1150" s="16"/>
      <c r="N1150" s="16"/>
      <c r="O1150" s="16" t="s">
        <v>119</v>
      </c>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row>
    <row r="1151" spans="1:42" outlineLevel="1" x14ac:dyDescent="0.2">
      <c r="A1151" s="43">
        <v>225</v>
      </c>
      <c r="B1151" s="44" t="s">
        <v>3261</v>
      </c>
      <c r="C1151" s="58" t="s">
        <v>3260</v>
      </c>
      <c r="D1151" s="45" t="s">
        <v>121</v>
      </c>
      <c r="E1151" s="46">
        <v>1</v>
      </c>
      <c r="F1151" s="47"/>
      <c r="G1151" s="48">
        <f t="shared" si="1"/>
        <v>0</v>
      </c>
      <c r="H1151" s="16"/>
      <c r="I1151" s="16"/>
      <c r="J1151" s="16"/>
      <c r="K1151" s="16"/>
      <c r="L1151" s="16"/>
      <c r="M1151" s="16"/>
      <c r="N1151" s="16"/>
      <c r="O1151" s="16" t="s">
        <v>119</v>
      </c>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row>
    <row r="1152" spans="1:42" outlineLevel="1" x14ac:dyDescent="0.2">
      <c r="A1152" s="43">
        <v>226</v>
      </c>
      <c r="B1152" s="44" t="s">
        <v>3259</v>
      </c>
      <c r="C1152" s="52" t="s">
        <v>915</v>
      </c>
      <c r="D1152" s="45" t="s">
        <v>121</v>
      </c>
      <c r="E1152" s="46">
        <v>1</v>
      </c>
      <c r="F1152" s="47"/>
      <c r="G1152" s="48">
        <f t="shared" si="1"/>
        <v>0</v>
      </c>
      <c r="H1152" s="16"/>
      <c r="I1152" s="16"/>
      <c r="J1152" s="16"/>
      <c r="K1152" s="16"/>
      <c r="L1152" s="16"/>
      <c r="M1152" s="16"/>
      <c r="N1152" s="16"/>
      <c r="O1152" s="16" t="s">
        <v>119</v>
      </c>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row>
    <row r="1153" spans="1:42" outlineLevel="1" x14ac:dyDescent="0.2">
      <c r="A1153" s="43">
        <v>227</v>
      </c>
      <c r="B1153" s="44" t="s">
        <v>3258</v>
      </c>
      <c r="C1153" s="52" t="s">
        <v>916</v>
      </c>
      <c r="D1153" s="45" t="s">
        <v>917</v>
      </c>
      <c r="E1153" s="46">
        <v>34</v>
      </c>
      <c r="F1153" s="47"/>
      <c r="G1153" s="48">
        <f t="shared" si="1"/>
        <v>0</v>
      </c>
      <c r="H1153" s="16"/>
      <c r="I1153" s="16"/>
      <c r="J1153" s="16"/>
      <c r="K1153" s="16"/>
      <c r="L1153" s="16"/>
      <c r="M1153" s="16"/>
      <c r="N1153" s="16"/>
      <c r="O1153" s="16" t="s">
        <v>119</v>
      </c>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row>
    <row r="1154" spans="1:42" outlineLevel="1" x14ac:dyDescent="0.2">
      <c r="A1154" s="43">
        <v>228</v>
      </c>
      <c r="B1154" s="44" t="s">
        <v>3257</v>
      </c>
      <c r="C1154" s="52" t="s">
        <v>918</v>
      </c>
      <c r="D1154" s="45" t="s">
        <v>121</v>
      </c>
      <c r="E1154" s="46">
        <v>4</v>
      </c>
      <c r="F1154" s="47"/>
      <c r="G1154" s="48">
        <f t="shared" si="1"/>
        <v>0</v>
      </c>
      <c r="H1154" s="16"/>
      <c r="I1154" s="16"/>
      <c r="J1154" s="16"/>
      <c r="K1154" s="16"/>
      <c r="L1154" s="16"/>
      <c r="M1154" s="16"/>
      <c r="N1154" s="16"/>
      <c r="O1154" s="16" t="s">
        <v>119</v>
      </c>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row>
    <row r="1155" spans="1:42" outlineLevel="1" x14ac:dyDescent="0.2">
      <c r="A1155" s="43">
        <v>229</v>
      </c>
      <c r="B1155" s="44" t="s">
        <v>3256</v>
      </c>
      <c r="C1155" s="52" t="s">
        <v>919</v>
      </c>
      <c r="D1155" s="45" t="s">
        <v>121</v>
      </c>
      <c r="E1155" s="46">
        <v>1</v>
      </c>
      <c r="F1155" s="47"/>
      <c r="G1155" s="48">
        <f t="shared" si="1"/>
        <v>0</v>
      </c>
      <c r="H1155" s="16"/>
      <c r="I1155" s="16"/>
      <c r="J1155" s="16"/>
      <c r="K1155" s="16"/>
      <c r="L1155" s="16"/>
      <c r="M1155" s="16"/>
      <c r="N1155" s="16"/>
      <c r="O1155" s="16" t="s">
        <v>119</v>
      </c>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row>
    <row r="1156" spans="1:42" outlineLevel="1" x14ac:dyDescent="0.2">
      <c r="A1156" s="43">
        <v>230</v>
      </c>
      <c r="B1156" s="44" t="s">
        <v>920</v>
      </c>
      <c r="C1156" s="52" t="s">
        <v>921</v>
      </c>
      <c r="D1156" s="45" t="s">
        <v>507</v>
      </c>
      <c r="E1156" s="46">
        <v>1</v>
      </c>
      <c r="F1156" s="47"/>
      <c r="G1156" s="48">
        <f t="shared" si="1"/>
        <v>0</v>
      </c>
      <c r="H1156" s="16"/>
      <c r="I1156" s="16"/>
      <c r="J1156" s="16"/>
      <c r="K1156" s="16"/>
      <c r="L1156" s="16"/>
      <c r="M1156" s="16"/>
      <c r="N1156" s="16"/>
      <c r="O1156" s="16" t="s">
        <v>119</v>
      </c>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row>
    <row r="1157" spans="1:42" outlineLevel="1" x14ac:dyDescent="0.2">
      <c r="A1157" s="43">
        <v>231</v>
      </c>
      <c r="B1157" s="44" t="s">
        <v>922</v>
      </c>
      <c r="C1157" s="52" t="s">
        <v>923</v>
      </c>
      <c r="D1157" s="45" t="s">
        <v>423</v>
      </c>
      <c r="E1157" s="46">
        <v>12</v>
      </c>
      <c r="F1157" s="47"/>
      <c r="G1157" s="48">
        <f t="shared" si="1"/>
        <v>0</v>
      </c>
      <c r="H1157" s="16"/>
      <c r="I1157" s="16"/>
      <c r="J1157" s="16"/>
      <c r="K1157" s="16"/>
      <c r="L1157" s="16"/>
      <c r="M1157" s="16"/>
      <c r="N1157" s="16"/>
      <c r="O1157" s="16" t="s">
        <v>119</v>
      </c>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row>
    <row r="1158" spans="1:42" outlineLevel="1" x14ac:dyDescent="0.2">
      <c r="A1158" s="43">
        <v>232</v>
      </c>
      <c r="B1158" s="44" t="s">
        <v>3255</v>
      </c>
      <c r="C1158" s="58" t="s">
        <v>924</v>
      </c>
      <c r="D1158" s="45" t="s">
        <v>237</v>
      </c>
      <c r="E1158" s="46">
        <v>15</v>
      </c>
      <c r="F1158" s="47"/>
      <c r="G1158" s="48">
        <f t="shared" si="1"/>
        <v>0</v>
      </c>
      <c r="H1158" s="16"/>
      <c r="I1158" s="16"/>
      <c r="J1158" s="16"/>
      <c r="K1158" s="16"/>
      <c r="L1158" s="16"/>
      <c r="M1158" s="16"/>
      <c r="N1158" s="16"/>
      <c r="O1158" s="16" t="s">
        <v>452</v>
      </c>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row>
    <row r="1159" spans="1:42" outlineLevel="1" x14ac:dyDescent="0.2">
      <c r="A1159" s="43">
        <v>233</v>
      </c>
      <c r="B1159" s="44" t="s">
        <v>3254</v>
      </c>
      <c r="C1159" s="52" t="s">
        <v>925</v>
      </c>
      <c r="D1159" s="45" t="s">
        <v>0</v>
      </c>
      <c r="E1159" s="46">
        <v>3491.3838000000001</v>
      </c>
      <c r="F1159" s="47"/>
      <c r="G1159" s="48">
        <f t="shared" si="1"/>
        <v>0</v>
      </c>
      <c r="H1159" s="16"/>
      <c r="I1159" s="16"/>
      <c r="J1159" s="16"/>
      <c r="K1159" s="16"/>
      <c r="L1159" s="16"/>
      <c r="M1159" s="16"/>
      <c r="N1159" s="16"/>
      <c r="O1159" s="16" t="s">
        <v>749</v>
      </c>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row>
    <row r="1160" spans="1:42" x14ac:dyDescent="0.2">
      <c r="A1160" s="30" t="s">
        <v>116</v>
      </c>
      <c r="B1160" s="31" t="s">
        <v>65</v>
      </c>
      <c r="C1160" s="49" t="s">
        <v>66</v>
      </c>
      <c r="D1160" s="32"/>
      <c r="E1160" s="33"/>
      <c r="F1160" s="34"/>
      <c r="G1160" s="35">
        <f>SUMIF(O1161:O1188,"&lt;&gt;NOR",G1161:G1188)</f>
        <v>0</v>
      </c>
      <c r="O1160" t="s">
        <v>117</v>
      </c>
    </row>
    <row r="1161" spans="1:42" outlineLevel="1" x14ac:dyDescent="0.2">
      <c r="A1161" s="43">
        <v>234</v>
      </c>
      <c r="B1161" s="44" t="s">
        <v>3253</v>
      </c>
      <c r="C1161" s="58" t="s">
        <v>926</v>
      </c>
      <c r="D1161" s="45" t="s">
        <v>917</v>
      </c>
      <c r="E1161" s="46">
        <v>2</v>
      </c>
      <c r="F1161" s="47"/>
      <c r="G1161" s="48">
        <f>ROUND(E1161*F1161,2)</f>
        <v>0</v>
      </c>
      <c r="H1161" s="16"/>
      <c r="I1161" s="16"/>
      <c r="J1161" s="16"/>
      <c r="K1161" s="16"/>
      <c r="L1161" s="16"/>
      <c r="M1161" s="16"/>
      <c r="N1161" s="16"/>
      <c r="O1161" s="16" t="s">
        <v>119</v>
      </c>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row>
    <row r="1162" spans="1:42" outlineLevel="1" x14ac:dyDescent="0.2">
      <c r="A1162" s="37">
        <v>235</v>
      </c>
      <c r="B1162" s="38" t="s">
        <v>3252</v>
      </c>
      <c r="C1162" s="50" t="s">
        <v>927</v>
      </c>
      <c r="D1162" s="39" t="s">
        <v>917</v>
      </c>
      <c r="E1162" s="40">
        <v>6</v>
      </c>
      <c r="F1162" s="41"/>
      <c r="G1162" s="42">
        <f>ROUND(E1162*F1162,2)</f>
        <v>0</v>
      </c>
      <c r="H1162" s="16"/>
      <c r="I1162" s="16"/>
      <c r="J1162" s="16"/>
      <c r="K1162" s="16"/>
      <c r="L1162" s="16"/>
      <c r="M1162" s="16"/>
      <c r="N1162" s="16"/>
      <c r="O1162" s="16" t="s">
        <v>119</v>
      </c>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row>
    <row r="1163" spans="1:42" outlineLevel="2" x14ac:dyDescent="0.2">
      <c r="A1163" s="23"/>
      <c r="B1163" s="24"/>
      <c r="C1163" s="51" t="s">
        <v>928</v>
      </c>
      <c r="D1163" s="26"/>
      <c r="E1163" s="27">
        <v>6</v>
      </c>
      <c r="F1163" s="25"/>
      <c r="G1163" s="25"/>
      <c r="H1163" s="16"/>
      <c r="I1163" s="16"/>
      <c r="J1163" s="16"/>
      <c r="K1163" s="16"/>
      <c r="L1163" s="16"/>
      <c r="M1163" s="16"/>
      <c r="N1163" s="16"/>
      <c r="O1163" s="16" t="s">
        <v>120</v>
      </c>
      <c r="P1163" s="16">
        <v>0</v>
      </c>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row>
    <row r="1164" spans="1:42" outlineLevel="1" x14ac:dyDescent="0.2">
      <c r="A1164" s="43">
        <v>236</v>
      </c>
      <c r="B1164" s="44" t="s">
        <v>3251</v>
      </c>
      <c r="C1164" s="52" t="s">
        <v>929</v>
      </c>
      <c r="D1164" s="45" t="s">
        <v>917</v>
      </c>
      <c r="E1164" s="46">
        <v>5</v>
      </c>
      <c r="F1164" s="47"/>
      <c r="G1164" s="48">
        <f t="shared" ref="G1164:G1185" si="2">ROUND(E1164*F1164,2)</f>
        <v>0</v>
      </c>
      <c r="H1164" s="16"/>
      <c r="I1164" s="16"/>
      <c r="J1164" s="16"/>
      <c r="K1164" s="16"/>
      <c r="L1164" s="16"/>
      <c r="M1164" s="16"/>
      <c r="N1164" s="16"/>
      <c r="O1164" s="16" t="s">
        <v>119</v>
      </c>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row>
    <row r="1165" spans="1:42" outlineLevel="1" x14ac:dyDescent="0.2">
      <c r="A1165" s="43">
        <v>237</v>
      </c>
      <c r="B1165" s="44" t="s">
        <v>3250</v>
      </c>
      <c r="C1165" s="52" t="s">
        <v>930</v>
      </c>
      <c r="D1165" s="45" t="s">
        <v>917</v>
      </c>
      <c r="E1165" s="46">
        <v>3</v>
      </c>
      <c r="F1165" s="47"/>
      <c r="G1165" s="48">
        <f t="shared" si="2"/>
        <v>0</v>
      </c>
      <c r="H1165" s="16"/>
      <c r="I1165" s="16"/>
      <c r="J1165" s="16"/>
      <c r="K1165" s="16"/>
      <c r="L1165" s="16"/>
      <c r="M1165" s="16"/>
      <c r="N1165" s="16"/>
      <c r="O1165" s="16" t="s">
        <v>119</v>
      </c>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row>
    <row r="1166" spans="1:42" outlineLevel="1" x14ac:dyDescent="0.2">
      <c r="A1166" s="43">
        <v>238</v>
      </c>
      <c r="B1166" s="44" t="s">
        <v>3249</v>
      </c>
      <c r="C1166" s="52" t="s">
        <v>931</v>
      </c>
      <c r="D1166" s="45" t="s">
        <v>917</v>
      </c>
      <c r="E1166" s="46">
        <v>8</v>
      </c>
      <c r="F1166" s="47"/>
      <c r="G1166" s="48">
        <f t="shared" si="2"/>
        <v>0</v>
      </c>
      <c r="H1166" s="16"/>
      <c r="I1166" s="16"/>
      <c r="J1166" s="16"/>
      <c r="K1166" s="16"/>
      <c r="L1166" s="16"/>
      <c r="M1166" s="16"/>
      <c r="N1166" s="16"/>
      <c r="O1166" s="16" t="s">
        <v>119</v>
      </c>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row>
    <row r="1167" spans="1:42" outlineLevel="1" x14ac:dyDescent="0.2">
      <c r="A1167" s="43">
        <v>239</v>
      </c>
      <c r="B1167" s="44" t="s">
        <v>3248</v>
      </c>
      <c r="C1167" s="52" t="s">
        <v>932</v>
      </c>
      <c r="D1167" s="45" t="s">
        <v>917</v>
      </c>
      <c r="E1167" s="46">
        <v>3</v>
      </c>
      <c r="F1167" s="47"/>
      <c r="G1167" s="48">
        <f t="shared" si="2"/>
        <v>0</v>
      </c>
      <c r="H1167" s="16"/>
      <c r="I1167" s="16"/>
      <c r="J1167" s="16"/>
      <c r="K1167" s="16"/>
      <c r="L1167" s="16"/>
      <c r="M1167" s="16"/>
      <c r="N1167" s="16"/>
      <c r="O1167" s="16" t="s">
        <v>119</v>
      </c>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row>
    <row r="1168" spans="1:42" outlineLevel="1" x14ac:dyDescent="0.2">
      <c r="A1168" s="43">
        <v>240</v>
      </c>
      <c r="B1168" s="44" t="s">
        <v>3247</v>
      </c>
      <c r="C1168" s="52" t="s">
        <v>933</v>
      </c>
      <c r="D1168" s="45" t="s">
        <v>917</v>
      </c>
      <c r="E1168" s="46">
        <v>3</v>
      </c>
      <c r="F1168" s="47"/>
      <c r="G1168" s="48">
        <f t="shared" si="2"/>
        <v>0</v>
      </c>
      <c r="H1168" s="16"/>
      <c r="I1168" s="16"/>
      <c r="J1168" s="16"/>
      <c r="K1168" s="16"/>
      <c r="L1168" s="16"/>
      <c r="M1168" s="16"/>
      <c r="N1168" s="16"/>
      <c r="O1168" s="16" t="s">
        <v>119</v>
      </c>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row>
    <row r="1169" spans="1:42" outlineLevel="1" x14ac:dyDescent="0.2">
      <c r="A1169" s="43">
        <v>241</v>
      </c>
      <c r="B1169" s="44" t="s">
        <v>3246</v>
      </c>
      <c r="C1169" s="52" t="s">
        <v>934</v>
      </c>
      <c r="D1169" s="45" t="s">
        <v>917</v>
      </c>
      <c r="E1169" s="46">
        <v>8</v>
      </c>
      <c r="F1169" s="47"/>
      <c r="G1169" s="48">
        <f t="shared" si="2"/>
        <v>0</v>
      </c>
      <c r="H1169" s="16"/>
      <c r="I1169" s="16"/>
      <c r="J1169" s="16"/>
      <c r="K1169" s="16"/>
      <c r="L1169" s="16"/>
      <c r="M1169" s="16"/>
      <c r="N1169" s="16"/>
      <c r="O1169" s="16" t="s">
        <v>119</v>
      </c>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row>
    <row r="1170" spans="1:42" outlineLevel="1" x14ac:dyDescent="0.2">
      <c r="A1170" s="43">
        <v>242</v>
      </c>
      <c r="B1170" s="44" t="s">
        <v>3245</v>
      </c>
      <c r="C1170" s="52" t="s">
        <v>935</v>
      </c>
      <c r="D1170" s="45" t="s">
        <v>917</v>
      </c>
      <c r="E1170" s="46">
        <v>3</v>
      </c>
      <c r="F1170" s="47"/>
      <c r="G1170" s="48">
        <f t="shared" si="2"/>
        <v>0</v>
      </c>
      <c r="H1170" s="16"/>
      <c r="I1170" s="16"/>
      <c r="J1170" s="16"/>
      <c r="K1170" s="16"/>
      <c r="L1170" s="16"/>
      <c r="M1170" s="16"/>
      <c r="N1170" s="16"/>
      <c r="O1170" s="16" t="s">
        <v>119</v>
      </c>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row>
    <row r="1171" spans="1:42" outlineLevel="1" x14ac:dyDescent="0.2">
      <c r="A1171" s="43">
        <v>243</v>
      </c>
      <c r="B1171" s="44" t="s">
        <v>3244</v>
      </c>
      <c r="C1171" s="52" t="s">
        <v>936</v>
      </c>
      <c r="D1171" s="45" t="s">
        <v>917</v>
      </c>
      <c r="E1171" s="46">
        <v>1</v>
      </c>
      <c r="F1171" s="47"/>
      <c r="G1171" s="48">
        <f t="shared" si="2"/>
        <v>0</v>
      </c>
      <c r="H1171" s="16"/>
      <c r="I1171" s="16"/>
      <c r="J1171" s="16"/>
      <c r="K1171" s="16"/>
      <c r="L1171" s="16"/>
      <c r="M1171" s="16"/>
      <c r="N1171" s="16"/>
      <c r="O1171" s="16" t="s">
        <v>119</v>
      </c>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row>
    <row r="1172" spans="1:42" outlineLevel="1" x14ac:dyDescent="0.2">
      <c r="A1172" s="43">
        <v>244</v>
      </c>
      <c r="B1172" s="44" t="s">
        <v>3243</v>
      </c>
      <c r="C1172" s="58" t="s">
        <v>937</v>
      </c>
      <c r="D1172" s="45" t="s">
        <v>121</v>
      </c>
      <c r="E1172" s="46">
        <v>5</v>
      </c>
      <c r="F1172" s="47"/>
      <c r="G1172" s="48">
        <f t="shared" si="2"/>
        <v>0</v>
      </c>
      <c r="H1172" s="16"/>
      <c r="I1172" s="16"/>
      <c r="J1172" s="16"/>
      <c r="K1172" s="16"/>
      <c r="L1172" s="16"/>
      <c r="M1172" s="16"/>
      <c r="N1172" s="16"/>
      <c r="O1172" s="16" t="s">
        <v>119</v>
      </c>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row>
    <row r="1173" spans="1:42" outlineLevel="1" x14ac:dyDescent="0.2">
      <c r="A1173" s="43">
        <v>245</v>
      </c>
      <c r="B1173" s="44" t="s">
        <v>3243</v>
      </c>
      <c r="C1173" s="58" t="s">
        <v>938</v>
      </c>
      <c r="D1173" s="45" t="s">
        <v>121</v>
      </c>
      <c r="E1173" s="46">
        <v>3</v>
      </c>
      <c r="F1173" s="47"/>
      <c r="G1173" s="48">
        <f t="shared" si="2"/>
        <v>0</v>
      </c>
      <c r="H1173" s="16"/>
      <c r="I1173" s="16"/>
      <c r="J1173" s="16"/>
      <c r="K1173" s="16"/>
      <c r="L1173" s="16"/>
      <c r="M1173" s="16"/>
      <c r="N1173" s="16"/>
      <c r="O1173" s="16" t="s">
        <v>119</v>
      </c>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row>
    <row r="1174" spans="1:42" outlineLevel="1" x14ac:dyDescent="0.2">
      <c r="A1174" s="43">
        <v>246</v>
      </c>
      <c r="B1174" s="44" t="s">
        <v>3242</v>
      </c>
      <c r="C1174" s="52" t="s">
        <v>939</v>
      </c>
      <c r="D1174" s="45" t="s">
        <v>121</v>
      </c>
      <c r="E1174" s="46">
        <v>6</v>
      </c>
      <c r="F1174" s="47"/>
      <c r="G1174" s="48">
        <f t="shared" si="2"/>
        <v>0</v>
      </c>
      <c r="H1174" s="16"/>
      <c r="I1174" s="16"/>
      <c r="J1174" s="16"/>
      <c r="K1174" s="16"/>
      <c r="L1174" s="16"/>
      <c r="M1174" s="16"/>
      <c r="N1174" s="16"/>
      <c r="O1174" s="16" t="s">
        <v>119</v>
      </c>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row>
    <row r="1175" spans="1:42" outlineLevel="1" x14ac:dyDescent="0.2">
      <c r="A1175" s="43">
        <v>247</v>
      </c>
      <c r="B1175" s="44" t="s">
        <v>3241</v>
      </c>
      <c r="C1175" s="52" t="s">
        <v>940</v>
      </c>
      <c r="D1175" s="45" t="s">
        <v>121</v>
      </c>
      <c r="E1175" s="46">
        <v>1</v>
      </c>
      <c r="F1175" s="47"/>
      <c r="G1175" s="48">
        <f t="shared" si="2"/>
        <v>0</v>
      </c>
      <c r="H1175" s="16"/>
      <c r="I1175" s="16"/>
      <c r="J1175" s="16"/>
      <c r="K1175" s="16"/>
      <c r="L1175" s="16"/>
      <c r="M1175" s="16"/>
      <c r="N1175" s="16"/>
      <c r="O1175" s="16" t="s">
        <v>119</v>
      </c>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row>
    <row r="1176" spans="1:42" ht="22.5" outlineLevel="1" x14ac:dyDescent="0.2">
      <c r="A1176" s="43">
        <v>248</v>
      </c>
      <c r="B1176" s="44" t="s">
        <v>3240</v>
      </c>
      <c r="C1176" s="52" t="s">
        <v>941</v>
      </c>
      <c r="D1176" s="45" t="s">
        <v>121</v>
      </c>
      <c r="E1176" s="46">
        <v>5</v>
      </c>
      <c r="F1176" s="47"/>
      <c r="G1176" s="48">
        <f t="shared" si="2"/>
        <v>0</v>
      </c>
      <c r="H1176" s="16"/>
      <c r="I1176" s="16"/>
      <c r="J1176" s="16"/>
      <c r="K1176" s="16"/>
      <c r="L1176" s="16"/>
      <c r="M1176" s="16"/>
      <c r="N1176" s="16"/>
      <c r="O1176" s="16" t="s">
        <v>119</v>
      </c>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row>
    <row r="1177" spans="1:42" outlineLevel="1" x14ac:dyDescent="0.2">
      <c r="A1177" s="43">
        <v>249</v>
      </c>
      <c r="B1177" s="44" t="s">
        <v>3239</v>
      </c>
      <c r="C1177" s="52" t="s">
        <v>942</v>
      </c>
      <c r="D1177" s="45" t="s">
        <v>121</v>
      </c>
      <c r="E1177" s="46">
        <v>8</v>
      </c>
      <c r="F1177" s="47"/>
      <c r="G1177" s="48">
        <f t="shared" si="2"/>
        <v>0</v>
      </c>
      <c r="H1177" s="16"/>
      <c r="I1177" s="16"/>
      <c r="J1177" s="16"/>
      <c r="K1177" s="16"/>
      <c r="L1177" s="16"/>
      <c r="M1177" s="16"/>
      <c r="N1177" s="16"/>
      <c r="O1177" s="16" t="s">
        <v>119</v>
      </c>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row>
    <row r="1178" spans="1:42" ht="22.5" outlineLevel="1" x14ac:dyDescent="0.2">
      <c r="A1178" s="43">
        <v>250</v>
      </c>
      <c r="B1178" s="44" t="s">
        <v>3238</v>
      </c>
      <c r="C1178" s="52" t="s">
        <v>943</v>
      </c>
      <c r="D1178" s="45" t="s">
        <v>121</v>
      </c>
      <c r="E1178" s="46">
        <v>6</v>
      </c>
      <c r="F1178" s="47"/>
      <c r="G1178" s="48">
        <f t="shared" si="2"/>
        <v>0</v>
      </c>
      <c r="H1178" s="16"/>
      <c r="I1178" s="16"/>
      <c r="J1178" s="16"/>
      <c r="K1178" s="16"/>
      <c r="L1178" s="16"/>
      <c r="M1178" s="16"/>
      <c r="N1178" s="16"/>
      <c r="O1178" s="16" t="s">
        <v>119</v>
      </c>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row>
    <row r="1179" spans="1:42" outlineLevel="1" x14ac:dyDescent="0.2">
      <c r="A1179" s="43">
        <v>251</v>
      </c>
      <c r="B1179" s="44" t="s">
        <v>3237</v>
      </c>
      <c r="C1179" s="58" t="s">
        <v>944</v>
      </c>
      <c r="D1179" s="45" t="s">
        <v>121</v>
      </c>
      <c r="E1179" s="46">
        <v>6</v>
      </c>
      <c r="F1179" s="47"/>
      <c r="G1179" s="48">
        <f t="shared" si="2"/>
        <v>0</v>
      </c>
      <c r="H1179" s="16"/>
      <c r="I1179" s="16"/>
      <c r="J1179" s="16"/>
      <c r="K1179" s="16"/>
      <c r="L1179" s="16"/>
      <c r="M1179" s="16"/>
      <c r="N1179" s="16"/>
      <c r="O1179" s="16" t="s">
        <v>119</v>
      </c>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row>
    <row r="1180" spans="1:42" ht="22.5" outlineLevel="1" x14ac:dyDescent="0.2">
      <c r="A1180" s="43">
        <v>252</v>
      </c>
      <c r="B1180" s="44" t="s">
        <v>945</v>
      </c>
      <c r="C1180" s="52" t="s">
        <v>946</v>
      </c>
      <c r="D1180" s="45" t="s">
        <v>423</v>
      </c>
      <c r="E1180" s="46">
        <v>2</v>
      </c>
      <c r="F1180" s="47"/>
      <c r="G1180" s="48">
        <f t="shared" si="2"/>
        <v>0</v>
      </c>
      <c r="H1180" s="16"/>
      <c r="I1180" s="16"/>
      <c r="J1180" s="16"/>
      <c r="K1180" s="16"/>
      <c r="L1180" s="16"/>
      <c r="M1180" s="16"/>
      <c r="N1180" s="16"/>
      <c r="O1180" s="16" t="s">
        <v>119</v>
      </c>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row>
    <row r="1181" spans="1:42" outlineLevel="1" x14ac:dyDescent="0.2">
      <c r="A1181" s="43">
        <v>253</v>
      </c>
      <c r="B1181" s="44" t="s">
        <v>947</v>
      </c>
      <c r="C1181" s="52" t="s">
        <v>948</v>
      </c>
      <c r="D1181" s="45" t="s">
        <v>423</v>
      </c>
      <c r="E1181" s="46">
        <v>3</v>
      </c>
      <c r="F1181" s="47"/>
      <c r="G1181" s="48">
        <f t="shared" si="2"/>
        <v>0</v>
      </c>
      <c r="H1181" s="16"/>
      <c r="I1181" s="16"/>
      <c r="J1181" s="16"/>
      <c r="K1181" s="16"/>
      <c r="L1181" s="16"/>
      <c r="M1181" s="16"/>
      <c r="N1181" s="16"/>
      <c r="O1181" s="16" t="s">
        <v>119</v>
      </c>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row>
    <row r="1182" spans="1:42" outlineLevel="1" x14ac:dyDescent="0.2">
      <c r="A1182" s="43">
        <v>254</v>
      </c>
      <c r="B1182" s="44" t="s">
        <v>949</v>
      </c>
      <c r="C1182" s="52" t="s">
        <v>950</v>
      </c>
      <c r="D1182" s="45" t="s">
        <v>423</v>
      </c>
      <c r="E1182" s="46">
        <v>8</v>
      </c>
      <c r="F1182" s="47"/>
      <c r="G1182" s="48">
        <f t="shared" si="2"/>
        <v>0</v>
      </c>
      <c r="H1182" s="16"/>
      <c r="I1182" s="16"/>
      <c r="J1182" s="16"/>
      <c r="K1182" s="16"/>
      <c r="L1182" s="16"/>
      <c r="M1182" s="16"/>
      <c r="N1182" s="16"/>
      <c r="O1182" s="16" t="s">
        <v>119</v>
      </c>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row>
    <row r="1183" spans="1:42" outlineLevel="1" x14ac:dyDescent="0.2">
      <c r="A1183" s="43">
        <v>255</v>
      </c>
      <c r="B1183" s="44" t="s">
        <v>951</v>
      </c>
      <c r="C1183" s="52" t="s">
        <v>952</v>
      </c>
      <c r="D1183" s="45" t="s">
        <v>423</v>
      </c>
      <c r="E1183" s="46">
        <v>4</v>
      </c>
      <c r="F1183" s="47"/>
      <c r="G1183" s="48">
        <f t="shared" si="2"/>
        <v>0</v>
      </c>
      <c r="H1183" s="16"/>
      <c r="I1183" s="16"/>
      <c r="J1183" s="16"/>
      <c r="K1183" s="16"/>
      <c r="L1183" s="16"/>
      <c r="M1183" s="16"/>
      <c r="N1183" s="16"/>
      <c r="O1183" s="16" t="s">
        <v>119</v>
      </c>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row>
    <row r="1184" spans="1:42" outlineLevel="1" x14ac:dyDescent="0.2">
      <c r="A1184" s="43">
        <v>256</v>
      </c>
      <c r="B1184" s="44" t="s">
        <v>3236</v>
      </c>
      <c r="C1184" s="58" t="s">
        <v>953</v>
      </c>
      <c r="D1184" s="45" t="s">
        <v>121</v>
      </c>
      <c r="E1184" s="46">
        <v>6</v>
      </c>
      <c r="F1184" s="47"/>
      <c r="G1184" s="48">
        <f t="shared" si="2"/>
        <v>0</v>
      </c>
      <c r="H1184" s="16"/>
      <c r="I1184" s="16"/>
      <c r="J1184" s="16"/>
      <c r="K1184" s="16"/>
      <c r="L1184" s="16"/>
      <c r="M1184" s="16"/>
      <c r="N1184" s="16"/>
      <c r="O1184" s="16" t="s">
        <v>452</v>
      </c>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row>
    <row r="1185" spans="1:42" outlineLevel="1" x14ac:dyDescent="0.2">
      <c r="A1185" s="37">
        <v>257</v>
      </c>
      <c r="B1185" s="38" t="s">
        <v>3235</v>
      </c>
      <c r="C1185" s="50" t="s">
        <v>954</v>
      </c>
      <c r="D1185" s="39" t="s">
        <v>121</v>
      </c>
      <c r="E1185" s="40">
        <v>6</v>
      </c>
      <c r="F1185" s="41"/>
      <c r="G1185" s="42">
        <f t="shared" si="2"/>
        <v>0</v>
      </c>
      <c r="H1185" s="16"/>
      <c r="I1185" s="16"/>
      <c r="J1185" s="16"/>
      <c r="K1185" s="16"/>
      <c r="L1185" s="16"/>
      <c r="M1185" s="16"/>
      <c r="N1185" s="16"/>
      <c r="O1185" s="16" t="s">
        <v>452</v>
      </c>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row>
    <row r="1186" spans="1:42" outlineLevel="2" x14ac:dyDescent="0.2">
      <c r="A1186" s="23"/>
      <c r="B1186" s="24"/>
      <c r="C1186" s="51" t="s">
        <v>955</v>
      </c>
      <c r="D1186" s="26"/>
      <c r="E1186" s="27">
        <v>6</v>
      </c>
      <c r="F1186" s="25"/>
      <c r="G1186" s="25"/>
      <c r="H1186" s="16"/>
      <c r="I1186" s="16"/>
      <c r="J1186" s="16"/>
      <c r="K1186" s="16"/>
      <c r="L1186" s="16"/>
      <c r="M1186" s="16"/>
      <c r="N1186" s="16"/>
      <c r="O1186" s="16" t="s">
        <v>120</v>
      </c>
      <c r="P1186" s="16">
        <v>0</v>
      </c>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row>
    <row r="1187" spans="1:42" outlineLevel="1" x14ac:dyDescent="0.2">
      <c r="A1187" s="43">
        <v>258</v>
      </c>
      <c r="B1187" s="44" t="s">
        <v>3234</v>
      </c>
      <c r="C1187" s="52" t="s">
        <v>956</v>
      </c>
      <c r="D1187" s="45" t="s">
        <v>121</v>
      </c>
      <c r="E1187" s="46">
        <v>6</v>
      </c>
      <c r="F1187" s="47"/>
      <c r="G1187" s="48">
        <f>ROUND(E1187*F1187,2)</f>
        <v>0</v>
      </c>
      <c r="H1187" s="16"/>
      <c r="I1187" s="16"/>
      <c r="J1187" s="16"/>
      <c r="K1187" s="16"/>
      <c r="L1187" s="16"/>
      <c r="M1187" s="16"/>
      <c r="N1187" s="16"/>
      <c r="O1187" s="16" t="s">
        <v>452</v>
      </c>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row>
    <row r="1188" spans="1:42" outlineLevel="1" x14ac:dyDescent="0.2">
      <c r="A1188" s="43">
        <v>259</v>
      </c>
      <c r="B1188" s="44" t="s">
        <v>3233</v>
      </c>
      <c r="C1188" s="52" t="s">
        <v>957</v>
      </c>
      <c r="D1188" s="45" t="s">
        <v>0</v>
      </c>
      <c r="E1188" s="46">
        <v>3650.1106</v>
      </c>
      <c r="F1188" s="47"/>
      <c r="G1188" s="48">
        <f>ROUND(E1188*F1188,2)</f>
        <v>0</v>
      </c>
      <c r="H1188" s="16"/>
      <c r="I1188" s="16"/>
      <c r="J1188" s="16"/>
      <c r="K1188" s="16"/>
      <c r="L1188" s="16"/>
      <c r="M1188" s="16"/>
      <c r="N1188" s="16"/>
      <c r="O1188" s="16" t="s">
        <v>749</v>
      </c>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row>
    <row r="1189" spans="1:42" x14ac:dyDescent="0.2">
      <c r="A1189" s="30" t="s">
        <v>116</v>
      </c>
      <c r="B1189" s="31" t="s">
        <v>67</v>
      </c>
      <c r="C1189" s="49" t="s">
        <v>68</v>
      </c>
      <c r="D1189" s="32"/>
      <c r="E1189" s="33"/>
      <c r="F1189" s="34"/>
      <c r="G1189" s="35">
        <f>SUMIF(O1190:O1192,"&lt;&gt;NOR",G1190:G1192)</f>
        <v>0</v>
      </c>
      <c r="O1189" t="s">
        <v>117</v>
      </c>
    </row>
    <row r="1190" spans="1:42" outlineLevel="1" x14ac:dyDescent="0.2">
      <c r="A1190" s="37">
        <v>260</v>
      </c>
      <c r="B1190" s="38" t="s">
        <v>3232</v>
      </c>
      <c r="C1190" s="50" t="s">
        <v>958</v>
      </c>
      <c r="D1190" s="39" t="s">
        <v>917</v>
      </c>
      <c r="E1190" s="40">
        <v>8</v>
      </c>
      <c r="F1190" s="41"/>
      <c r="G1190" s="42">
        <f>ROUND(E1190*F1190,2)</f>
        <v>0</v>
      </c>
      <c r="H1190" s="16"/>
      <c r="I1190" s="16"/>
      <c r="J1190" s="16"/>
      <c r="K1190" s="16"/>
      <c r="L1190" s="16"/>
      <c r="M1190" s="16"/>
      <c r="N1190" s="16"/>
      <c r="O1190" s="16" t="s">
        <v>119</v>
      </c>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row>
    <row r="1191" spans="1:42" outlineLevel="2" x14ac:dyDescent="0.2">
      <c r="A1191" s="23"/>
      <c r="B1191" s="24"/>
      <c r="C1191" s="51" t="s">
        <v>959</v>
      </c>
      <c r="D1191" s="26"/>
      <c r="E1191" s="27">
        <v>8</v>
      </c>
      <c r="F1191" s="25"/>
      <c r="G1191" s="25"/>
      <c r="H1191" s="16"/>
      <c r="I1191" s="16"/>
      <c r="J1191" s="16"/>
      <c r="K1191" s="16"/>
      <c r="L1191" s="16"/>
      <c r="M1191" s="16"/>
      <c r="N1191" s="16"/>
      <c r="O1191" s="16" t="s">
        <v>120</v>
      </c>
      <c r="P1191" s="16">
        <v>0</v>
      </c>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row>
    <row r="1192" spans="1:42" outlineLevel="1" x14ac:dyDescent="0.2">
      <c r="A1192" s="43">
        <v>261</v>
      </c>
      <c r="B1192" s="44" t="s">
        <v>3231</v>
      </c>
      <c r="C1192" s="52" t="s">
        <v>960</v>
      </c>
      <c r="D1192" s="45" t="s">
        <v>917</v>
      </c>
      <c r="E1192" s="46">
        <v>1</v>
      </c>
      <c r="F1192" s="47"/>
      <c r="G1192" s="48">
        <f>ROUND(E1192*F1192,2)</f>
        <v>0</v>
      </c>
      <c r="H1192" s="16"/>
      <c r="I1192" s="16"/>
      <c r="J1192" s="16"/>
      <c r="K1192" s="16"/>
      <c r="L1192" s="16"/>
      <c r="M1192" s="16"/>
      <c r="N1192" s="16"/>
      <c r="O1192" s="16" t="s">
        <v>119</v>
      </c>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row>
    <row r="1193" spans="1:42" x14ac:dyDescent="0.2">
      <c r="A1193" s="30" t="s">
        <v>116</v>
      </c>
      <c r="B1193" s="31" t="s">
        <v>69</v>
      </c>
      <c r="C1193" s="49" t="s">
        <v>70</v>
      </c>
      <c r="D1193" s="32"/>
      <c r="E1193" s="33"/>
      <c r="F1193" s="34"/>
      <c r="G1193" s="35">
        <f>SUMIF(O1194:O1277,"&lt;&gt;NOR",G1194:G1277)</f>
        <v>0</v>
      </c>
      <c r="O1193" t="s">
        <v>117</v>
      </c>
    </row>
    <row r="1194" spans="1:42" outlineLevel="1" x14ac:dyDescent="0.2">
      <c r="A1194" s="37">
        <v>262</v>
      </c>
      <c r="B1194" s="38" t="s">
        <v>3230</v>
      </c>
      <c r="C1194" s="50" t="s">
        <v>961</v>
      </c>
      <c r="D1194" s="39" t="s">
        <v>118</v>
      </c>
      <c r="E1194" s="40">
        <v>9.2943999999999996</v>
      </c>
      <c r="F1194" s="41"/>
      <c r="G1194" s="42">
        <f>ROUND(E1194*F1194,2)</f>
        <v>0</v>
      </c>
      <c r="H1194" s="16"/>
      <c r="I1194" s="16"/>
      <c r="J1194" s="16"/>
      <c r="K1194" s="16"/>
      <c r="L1194" s="16"/>
      <c r="M1194" s="16"/>
      <c r="N1194" s="16"/>
      <c r="O1194" s="16" t="s">
        <v>119</v>
      </c>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row>
    <row r="1195" spans="1:42" outlineLevel="2" x14ac:dyDescent="0.2">
      <c r="A1195" s="23"/>
      <c r="B1195" s="24"/>
      <c r="C1195" s="464" t="s">
        <v>962</v>
      </c>
      <c r="D1195" s="26"/>
      <c r="E1195" s="27"/>
      <c r="F1195" s="25"/>
      <c r="G1195" s="25"/>
      <c r="H1195" s="16"/>
      <c r="I1195" s="16"/>
      <c r="J1195" s="16"/>
      <c r="K1195" s="16"/>
      <c r="L1195" s="16"/>
      <c r="M1195" s="16"/>
      <c r="N1195" s="16"/>
      <c r="O1195" s="16" t="s">
        <v>120</v>
      </c>
      <c r="P1195" s="16">
        <v>0</v>
      </c>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row>
    <row r="1196" spans="1:42" outlineLevel="3" x14ac:dyDescent="0.2">
      <c r="A1196" s="23"/>
      <c r="B1196" s="24"/>
      <c r="C1196" s="51" t="s">
        <v>963</v>
      </c>
      <c r="D1196" s="26"/>
      <c r="E1196" s="27">
        <v>3.2656000000000001</v>
      </c>
      <c r="F1196" s="25"/>
      <c r="G1196" s="25"/>
      <c r="H1196" s="16"/>
      <c r="I1196" s="16"/>
      <c r="J1196" s="16"/>
      <c r="K1196" s="16"/>
      <c r="L1196" s="16"/>
      <c r="M1196" s="16"/>
      <c r="N1196" s="16"/>
      <c r="O1196" s="16" t="s">
        <v>120</v>
      </c>
      <c r="P1196" s="16">
        <v>0</v>
      </c>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row>
    <row r="1197" spans="1:42" outlineLevel="3" x14ac:dyDescent="0.2">
      <c r="A1197" s="23"/>
      <c r="B1197" s="24"/>
      <c r="C1197" s="51" t="s">
        <v>964</v>
      </c>
      <c r="D1197" s="26"/>
      <c r="E1197" s="27">
        <v>5.024</v>
      </c>
      <c r="F1197" s="25"/>
      <c r="G1197" s="25"/>
      <c r="H1197" s="16"/>
      <c r="I1197" s="16"/>
      <c r="J1197" s="16"/>
      <c r="K1197" s="16"/>
      <c r="L1197" s="16"/>
      <c r="M1197" s="16"/>
      <c r="N1197" s="16"/>
      <c r="O1197" s="16" t="s">
        <v>120</v>
      </c>
      <c r="P1197" s="16">
        <v>0</v>
      </c>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row>
    <row r="1198" spans="1:42" outlineLevel="3" x14ac:dyDescent="0.2">
      <c r="A1198" s="23"/>
      <c r="B1198" s="24"/>
      <c r="C1198" s="51" t="s">
        <v>965</v>
      </c>
      <c r="D1198" s="26"/>
      <c r="E1198" s="27">
        <v>1.0047999999999999</v>
      </c>
      <c r="F1198" s="25"/>
      <c r="G1198" s="25"/>
      <c r="H1198" s="16"/>
      <c r="I1198" s="16"/>
      <c r="J1198" s="16"/>
      <c r="K1198" s="16"/>
      <c r="L1198" s="16"/>
      <c r="M1198" s="16"/>
      <c r="N1198" s="16"/>
      <c r="O1198" s="16" t="s">
        <v>120</v>
      </c>
      <c r="P1198" s="16">
        <v>0</v>
      </c>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row>
    <row r="1199" spans="1:42" outlineLevel="1" x14ac:dyDescent="0.2">
      <c r="A1199" s="37">
        <v>263</v>
      </c>
      <c r="B1199" s="38" t="s">
        <v>3229</v>
      </c>
      <c r="C1199" s="57" t="s">
        <v>966</v>
      </c>
      <c r="D1199" s="39" t="s">
        <v>118</v>
      </c>
      <c r="E1199" s="40">
        <v>39.626800000000003</v>
      </c>
      <c r="F1199" s="41"/>
      <c r="G1199" s="42">
        <f>ROUND(E1199*F1199,2)</f>
        <v>0</v>
      </c>
      <c r="H1199" s="16"/>
      <c r="I1199" s="16"/>
      <c r="J1199" s="16"/>
      <c r="K1199" s="16"/>
      <c r="L1199" s="16"/>
      <c r="M1199" s="16"/>
      <c r="N1199" s="16"/>
      <c r="O1199" s="16" t="s">
        <v>119</v>
      </c>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row>
    <row r="1200" spans="1:42" outlineLevel="2" x14ac:dyDescent="0.2">
      <c r="A1200" s="23"/>
      <c r="B1200" s="24"/>
      <c r="C1200" s="51" t="s">
        <v>967</v>
      </c>
      <c r="D1200" s="26"/>
      <c r="E1200" s="27">
        <v>36.11</v>
      </c>
      <c r="F1200" s="25"/>
      <c r="G1200" s="25"/>
      <c r="H1200" s="16"/>
      <c r="I1200" s="16"/>
      <c r="J1200" s="16"/>
      <c r="K1200" s="16"/>
      <c r="L1200" s="16"/>
      <c r="M1200" s="16"/>
      <c r="N1200" s="16"/>
      <c r="O1200" s="16" t="s">
        <v>120</v>
      </c>
      <c r="P1200" s="16">
        <v>0</v>
      </c>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row>
    <row r="1201" spans="1:42" outlineLevel="3" x14ac:dyDescent="0.2">
      <c r="A1201" s="23"/>
      <c r="B1201" s="24"/>
      <c r="C1201" s="51" t="s">
        <v>968</v>
      </c>
      <c r="D1201" s="26"/>
      <c r="E1201" s="27">
        <v>3.5167999999999999</v>
      </c>
      <c r="F1201" s="25"/>
      <c r="G1201" s="25"/>
      <c r="H1201" s="16"/>
      <c r="I1201" s="16"/>
      <c r="J1201" s="16"/>
      <c r="K1201" s="16"/>
      <c r="L1201" s="16"/>
      <c r="M1201" s="16"/>
      <c r="N1201" s="16"/>
      <c r="O1201" s="16" t="s">
        <v>120</v>
      </c>
      <c r="P1201" s="16">
        <v>0</v>
      </c>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row>
    <row r="1202" spans="1:42" outlineLevel="1" x14ac:dyDescent="0.2">
      <c r="A1202" s="43">
        <v>264</v>
      </c>
      <c r="B1202" s="44" t="s">
        <v>3228</v>
      </c>
      <c r="C1202" s="52" t="s">
        <v>969</v>
      </c>
      <c r="D1202" s="45" t="s">
        <v>237</v>
      </c>
      <c r="E1202" s="46">
        <v>5</v>
      </c>
      <c r="F1202" s="47"/>
      <c r="G1202" s="48">
        <f>ROUND(E1202*F1202,2)</f>
        <v>0</v>
      </c>
      <c r="H1202" s="16"/>
      <c r="I1202" s="16"/>
      <c r="J1202" s="16"/>
      <c r="K1202" s="16"/>
      <c r="L1202" s="16"/>
      <c r="M1202" s="16"/>
      <c r="N1202" s="16"/>
      <c r="O1202" s="16" t="s">
        <v>119</v>
      </c>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row>
    <row r="1203" spans="1:42" outlineLevel="1" x14ac:dyDescent="0.2">
      <c r="A1203" s="43">
        <v>265</v>
      </c>
      <c r="B1203" s="44" t="s">
        <v>3228</v>
      </c>
      <c r="C1203" s="52" t="s">
        <v>970</v>
      </c>
      <c r="D1203" s="45" t="s">
        <v>237</v>
      </c>
      <c r="E1203" s="46">
        <v>64</v>
      </c>
      <c r="F1203" s="47"/>
      <c r="G1203" s="48">
        <f>ROUND(E1203*F1203,2)</f>
        <v>0</v>
      </c>
      <c r="H1203" s="16"/>
      <c r="I1203" s="16"/>
      <c r="J1203" s="16"/>
      <c r="K1203" s="16"/>
      <c r="L1203" s="16"/>
      <c r="M1203" s="16"/>
      <c r="N1203" s="16"/>
      <c r="O1203" s="16" t="s">
        <v>119</v>
      </c>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row>
    <row r="1204" spans="1:42" outlineLevel="1" x14ac:dyDescent="0.2">
      <c r="A1204" s="43">
        <v>266</v>
      </c>
      <c r="B1204" s="44" t="s">
        <v>3228</v>
      </c>
      <c r="C1204" s="52" t="s">
        <v>971</v>
      </c>
      <c r="D1204" s="45" t="s">
        <v>237</v>
      </c>
      <c r="E1204" s="46">
        <v>40</v>
      </c>
      <c r="F1204" s="47"/>
      <c r="G1204" s="48">
        <f>ROUND(E1204*F1204,2)</f>
        <v>0</v>
      </c>
      <c r="H1204" s="16"/>
      <c r="I1204" s="16"/>
      <c r="J1204" s="16"/>
      <c r="K1204" s="16"/>
      <c r="L1204" s="16"/>
      <c r="M1204" s="16"/>
      <c r="N1204" s="16"/>
      <c r="O1204" s="16" t="s">
        <v>119</v>
      </c>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row>
    <row r="1205" spans="1:42" outlineLevel="1" x14ac:dyDescent="0.2">
      <c r="A1205" s="37">
        <v>267</v>
      </c>
      <c r="B1205" s="38" t="s">
        <v>3227</v>
      </c>
      <c r="C1205" s="50" t="s">
        <v>972</v>
      </c>
      <c r="D1205" s="39" t="s">
        <v>237</v>
      </c>
      <c r="E1205" s="40">
        <v>208</v>
      </c>
      <c r="F1205" s="41"/>
      <c r="G1205" s="42">
        <f>ROUND(E1205*F1205,2)</f>
        <v>0</v>
      </c>
      <c r="H1205" s="16"/>
      <c r="I1205" s="16"/>
      <c r="J1205" s="16"/>
      <c r="K1205" s="16"/>
      <c r="L1205" s="16"/>
      <c r="M1205" s="16"/>
      <c r="N1205" s="16"/>
      <c r="O1205" s="16" t="s">
        <v>119</v>
      </c>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row>
    <row r="1206" spans="1:42" outlineLevel="2" x14ac:dyDescent="0.2">
      <c r="A1206" s="23"/>
      <c r="B1206" s="24"/>
      <c r="C1206" s="51" t="s">
        <v>973</v>
      </c>
      <c r="D1206" s="26"/>
      <c r="E1206" s="27">
        <v>29</v>
      </c>
      <c r="F1206" s="25"/>
      <c r="G1206" s="25"/>
      <c r="H1206" s="16"/>
      <c r="I1206" s="16"/>
      <c r="J1206" s="16"/>
      <c r="K1206" s="16"/>
      <c r="L1206" s="16"/>
      <c r="M1206" s="16"/>
      <c r="N1206" s="16"/>
      <c r="O1206" s="16" t="s">
        <v>120</v>
      </c>
      <c r="P1206" s="16">
        <v>0</v>
      </c>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row>
    <row r="1207" spans="1:42" outlineLevel="3" x14ac:dyDescent="0.2">
      <c r="A1207" s="23"/>
      <c r="B1207" s="24"/>
      <c r="C1207" s="51" t="s">
        <v>974</v>
      </c>
      <c r="D1207" s="26"/>
      <c r="E1207" s="27">
        <v>179</v>
      </c>
      <c r="F1207" s="25"/>
      <c r="G1207" s="25"/>
      <c r="H1207" s="16"/>
      <c r="I1207" s="16"/>
      <c r="J1207" s="16"/>
      <c r="K1207" s="16"/>
      <c r="L1207" s="16"/>
      <c r="M1207" s="16"/>
      <c r="N1207" s="16"/>
      <c r="O1207" s="16" t="s">
        <v>120</v>
      </c>
      <c r="P1207" s="16">
        <v>0</v>
      </c>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row>
    <row r="1208" spans="1:42" outlineLevel="1" x14ac:dyDescent="0.2">
      <c r="A1208" s="37">
        <v>268</v>
      </c>
      <c r="B1208" s="38" t="s">
        <v>3226</v>
      </c>
      <c r="C1208" s="50" t="s">
        <v>975</v>
      </c>
      <c r="D1208" s="39" t="s">
        <v>237</v>
      </c>
      <c r="E1208" s="40">
        <v>47</v>
      </c>
      <c r="F1208" s="41"/>
      <c r="G1208" s="42">
        <f>ROUND(E1208*F1208,2)</f>
        <v>0</v>
      </c>
      <c r="H1208" s="16"/>
      <c r="I1208" s="16"/>
      <c r="J1208" s="16"/>
      <c r="K1208" s="16"/>
      <c r="L1208" s="16"/>
      <c r="M1208" s="16"/>
      <c r="N1208" s="16"/>
      <c r="O1208" s="16" t="s">
        <v>119</v>
      </c>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row>
    <row r="1209" spans="1:42" outlineLevel="2" x14ac:dyDescent="0.2">
      <c r="A1209" s="23"/>
      <c r="B1209" s="24"/>
      <c r="C1209" s="51" t="s">
        <v>976</v>
      </c>
      <c r="D1209" s="26"/>
      <c r="E1209" s="27">
        <v>47</v>
      </c>
      <c r="F1209" s="25"/>
      <c r="G1209" s="25"/>
      <c r="H1209" s="16"/>
      <c r="I1209" s="16"/>
      <c r="J1209" s="16"/>
      <c r="K1209" s="16"/>
      <c r="L1209" s="16"/>
      <c r="M1209" s="16"/>
      <c r="N1209" s="16"/>
      <c r="O1209" s="16" t="s">
        <v>120</v>
      </c>
      <c r="P1209" s="16">
        <v>0</v>
      </c>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row>
    <row r="1210" spans="1:42" outlineLevel="1" x14ac:dyDescent="0.2">
      <c r="A1210" s="37">
        <v>269</v>
      </c>
      <c r="B1210" s="38" t="s">
        <v>3225</v>
      </c>
      <c r="C1210" s="50" t="s">
        <v>977</v>
      </c>
      <c r="D1210" s="39" t="s">
        <v>118</v>
      </c>
      <c r="E1210" s="40">
        <v>10</v>
      </c>
      <c r="F1210" s="41"/>
      <c r="G1210" s="42">
        <f>ROUND(E1210*F1210,2)</f>
        <v>0</v>
      </c>
      <c r="H1210" s="16"/>
      <c r="I1210" s="16"/>
      <c r="J1210" s="16"/>
      <c r="K1210" s="16"/>
      <c r="L1210" s="16"/>
      <c r="M1210" s="16"/>
      <c r="N1210" s="16"/>
      <c r="O1210" s="16" t="s">
        <v>119</v>
      </c>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row>
    <row r="1211" spans="1:42" outlineLevel="2" x14ac:dyDescent="0.2">
      <c r="A1211" s="23"/>
      <c r="B1211" s="24"/>
      <c r="C1211" s="51" t="s">
        <v>978</v>
      </c>
      <c r="D1211" s="26"/>
      <c r="E1211" s="27">
        <v>10</v>
      </c>
      <c r="F1211" s="25"/>
      <c r="G1211" s="25"/>
      <c r="H1211" s="16"/>
      <c r="I1211" s="16"/>
      <c r="J1211" s="16"/>
      <c r="K1211" s="16"/>
      <c r="L1211" s="16"/>
      <c r="M1211" s="16"/>
      <c r="N1211" s="16"/>
      <c r="O1211" s="16" t="s">
        <v>120</v>
      </c>
      <c r="P1211" s="16">
        <v>0</v>
      </c>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row>
    <row r="1212" spans="1:42" outlineLevel="3" x14ac:dyDescent="0.2">
      <c r="A1212" s="23"/>
      <c r="B1212" s="24"/>
      <c r="C1212" s="51" t="s">
        <v>979</v>
      </c>
      <c r="D1212" s="26"/>
      <c r="E1212" s="27"/>
      <c r="F1212" s="25"/>
      <c r="G1212" s="25"/>
      <c r="H1212" s="16"/>
      <c r="I1212" s="16"/>
      <c r="J1212" s="16"/>
      <c r="K1212" s="16"/>
      <c r="L1212" s="16"/>
      <c r="M1212" s="16"/>
      <c r="N1212" s="16"/>
      <c r="O1212" s="16" t="s">
        <v>120</v>
      </c>
      <c r="P1212" s="16">
        <v>0</v>
      </c>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row>
    <row r="1213" spans="1:42" outlineLevel="3" x14ac:dyDescent="0.2">
      <c r="A1213" s="23"/>
      <c r="B1213" s="24"/>
      <c r="C1213" s="464" t="s">
        <v>980</v>
      </c>
      <c r="D1213" s="26"/>
      <c r="E1213" s="27"/>
      <c r="F1213" s="25"/>
      <c r="G1213" s="25"/>
      <c r="H1213" s="16"/>
      <c r="I1213" s="16"/>
      <c r="J1213" s="16"/>
      <c r="K1213" s="16"/>
      <c r="L1213" s="16"/>
      <c r="M1213" s="16"/>
      <c r="N1213" s="16"/>
      <c r="O1213" s="16" t="s">
        <v>120</v>
      </c>
      <c r="P1213" s="16">
        <v>0</v>
      </c>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row>
    <row r="1214" spans="1:42" outlineLevel="1" x14ac:dyDescent="0.2">
      <c r="A1214" s="37">
        <v>270</v>
      </c>
      <c r="B1214" s="38" t="s">
        <v>3224</v>
      </c>
      <c r="C1214" s="57" t="s">
        <v>981</v>
      </c>
      <c r="D1214" s="39" t="s">
        <v>237</v>
      </c>
      <c r="E1214" s="40">
        <v>7</v>
      </c>
      <c r="F1214" s="41"/>
      <c r="G1214" s="42">
        <f>ROUND(E1214*F1214,2)</f>
        <v>0</v>
      </c>
      <c r="H1214" s="16"/>
      <c r="I1214" s="16"/>
      <c r="J1214" s="16"/>
      <c r="K1214" s="16"/>
      <c r="L1214" s="16"/>
      <c r="M1214" s="16"/>
      <c r="N1214" s="16"/>
      <c r="O1214" s="16" t="s">
        <v>119</v>
      </c>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row>
    <row r="1215" spans="1:42" outlineLevel="2" x14ac:dyDescent="0.2">
      <c r="A1215" s="23"/>
      <c r="B1215" s="24"/>
      <c r="C1215" s="51" t="s">
        <v>982</v>
      </c>
      <c r="D1215" s="26"/>
      <c r="E1215" s="27">
        <v>7</v>
      </c>
      <c r="F1215" s="25"/>
      <c r="G1215" s="25"/>
      <c r="H1215" s="16"/>
      <c r="I1215" s="16"/>
      <c r="J1215" s="16"/>
      <c r="K1215" s="16"/>
      <c r="L1215" s="16"/>
      <c r="M1215" s="16"/>
      <c r="N1215" s="16"/>
      <c r="O1215" s="16" t="s">
        <v>120</v>
      </c>
      <c r="P1215" s="16">
        <v>0</v>
      </c>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row>
    <row r="1216" spans="1:42" outlineLevel="1" x14ac:dyDescent="0.2">
      <c r="A1216" s="37">
        <v>271</v>
      </c>
      <c r="B1216" s="38" t="s">
        <v>3223</v>
      </c>
      <c r="C1216" s="50" t="s">
        <v>983</v>
      </c>
      <c r="D1216" s="39" t="s">
        <v>121</v>
      </c>
      <c r="E1216" s="40">
        <v>6</v>
      </c>
      <c r="F1216" s="41"/>
      <c r="G1216" s="42">
        <f>ROUND(E1216*F1216,2)</f>
        <v>0</v>
      </c>
      <c r="H1216" s="16"/>
      <c r="I1216" s="16"/>
      <c r="J1216" s="16"/>
      <c r="K1216" s="16"/>
      <c r="L1216" s="16"/>
      <c r="M1216" s="16"/>
      <c r="N1216" s="16"/>
      <c r="O1216" s="16" t="s">
        <v>119</v>
      </c>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row>
    <row r="1217" spans="1:42" outlineLevel="2" x14ac:dyDescent="0.2">
      <c r="A1217" s="23"/>
      <c r="B1217" s="24"/>
      <c r="C1217" s="51" t="s">
        <v>984</v>
      </c>
      <c r="D1217" s="26"/>
      <c r="E1217" s="27">
        <v>6</v>
      </c>
      <c r="F1217" s="25"/>
      <c r="G1217" s="25"/>
      <c r="H1217" s="16"/>
      <c r="I1217" s="16"/>
      <c r="J1217" s="16"/>
      <c r="K1217" s="16"/>
      <c r="L1217" s="16"/>
      <c r="M1217" s="16"/>
      <c r="N1217" s="16"/>
      <c r="O1217" s="16" t="s">
        <v>120</v>
      </c>
      <c r="P1217" s="16">
        <v>0</v>
      </c>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row>
    <row r="1218" spans="1:42" outlineLevel="1" x14ac:dyDescent="0.2">
      <c r="A1218" s="43">
        <v>272</v>
      </c>
      <c r="B1218" s="44" t="s">
        <v>3222</v>
      </c>
      <c r="C1218" s="52" t="s">
        <v>985</v>
      </c>
      <c r="D1218" s="45" t="s">
        <v>121</v>
      </c>
      <c r="E1218" s="46">
        <v>6</v>
      </c>
      <c r="F1218" s="47"/>
      <c r="G1218" s="48">
        <f>ROUND(E1218*F1218,2)</f>
        <v>0</v>
      </c>
      <c r="H1218" s="16"/>
      <c r="I1218" s="16"/>
      <c r="J1218" s="16"/>
      <c r="K1218" s="16"/>
      <c r="L1218" s="16"/>
      <c r="M1218" s="16"/>
      <c r="N1218" s="16"/>
      <c r="O1218" s="16" t="s">
        <v>119</v>
      </c>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row>
    <row r="1219" spans="1:42" outlineLevel="1" x14ac:dyDescent="0.2">
      <c r="A1219" s="37">
        <v>273</v>
      </c>
      <c r="B1219" s="38" t="s">
        <v>3221</v>
      </c>
      <c r="C1219" s="50" t="s">
        <v>986</v>
      </c>
      <c r="D1219" s="39" t="s">
        <v>121</v>
      </c>
      <c r="E1219" s="40">
        <v>33</v>
      </c>
      <c r="F1219" s="41"/>
      <c r="G1219" s="42">
        <f>ROUND(E1219*F1219,2)</f>
        <v>0</v>
      </c>
      <c r="H1219" s="16"/>
      <c r="I1219" s="16"/>
      <c r="J1219" s="16"/>
      <c r="K1219" s="16"/>
      <c r="L1219" s="16"/>
      <c r="M1219" s="16"/>
      <c r="N1219" s="16"/>
      <c r="O1219" s="16" t="s">
        <v>119</v>
      </c>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row>
    <row r="1220" spans="1:42" outlineLevel="2" x14ac:dyDescent="0.2">
      <c r="A1220" s="23"/>
      <c r="B1220" s="24"/>
      <c r="C1220" s="51" t="s">
        <v>987</v>
      </c>
      <c r="D1220" s="26"/>
      <c r="E1220" s="27"/>
      <c r="F1220" s="25"/>
      <c r="G1220" s="25"/>
      <c r="H1220" s="16"/>
      <c r="I1220" s="16"/>
      <c r="J1220" s="16"/>
      <c r="K1220" s="16"/>
      <c r="L1220" s="16"/>
      <c r="M1220" s="16"/>
      <c r="N1220" s="16"/>
      <c r="O1220" s="16" t="s">
        <v>120</v>
      </c>
      <c r="P1220" s="16">
        <v>0</v>
      </c>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row>
    <row r="1221" spans="1:42" outlineLevel="3" x14ac:dyDescent="0.2">
      <c r="A1221" s="23"/>
      <c r="B1221" s="24"/>
      <c r="C1221" s="51" t="s">
        <v>988</v>
      </c>
      <c r="D1221" s="26"/>
      <c r="E1221" s="27">
        <v>14</v>
      </c>
      <c r="F1221" s="25"/>
      <c r="G1221" s="25"/>
      <c r="H1221" s="16"/>
      <c r="I1221" s="16"/>
      <c r="J1221" s="16"/>
      <c r="K1221" s="16"/>
      <c r="L1221" s="16"/>
      <c r="M1221" s="16"/>
      <c r="N1221" s="16"/>
      <c r="O1221" s="16" t="s">
        <v>120</v>
      </c>
      <c r="P1221" s="16">
        <v>0</v>
      </c>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row>
    <row r="1222" spans="1:42" outlineLevel="3" x14ac:dyDescent="0.2">
      <c r="A1222" s="23"/>
      <c r="B1222" s="24"/>
      <c r="C1222" s="51" t="s">
        <v>989</v>
      </c>
      <c r="D1222" s="26"/>
      <c r="E1222" s="27">
        <v>4</v>
      </c>
      <c r="F1222" s="25"/>
      <c r="G1222" s="25"/>
      <c r="H1222" s="16"/>
      <c r="I1222" s="16"/>
      <c r="J1222" s="16"/>
      <c r="K1222" s="16"/>
      <c r="L1222" s="16"/>
      <c r="M1222" s="16"/>
      <c r="N1222" s="16"/>
      <c r="O1222" s="16" t="s">
        <v>120</v>
      </c>
      <c r="P1222" s="16">
        <v>0</v>
      </c>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row>
    <row r="1223" spans="1:42" outlineLevel="3" x14ac:dyDescent="0.2">
      <c r="A1223" s="23"/>
      <c r="B1223" s="24"/>
      <c r="C1223" s="51" t="s">
        <v>990</v>
      </c>
      <c r="D1223" s="26"/>
      <c r="E1223" s="27"/>
      <c r="F1223" s="25"/>
      <c r="G1223" s="25"/>
      <c r="H1223" s="16"/>
      <c r="I1223" s="16"/>
      <c r="J1223" s="16"/>
      <c r="K1223" s="16"/>
      <c r="L1223" s="16"/>
      <c r="M1223" s="16"/>
      <c r="N1223" s="16"/>
      <c r="O1223" s="16" t="s">
        <v>120</v>
      </c>
      <c r="P1223" s="16">
        <v>0</v>
      </c>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row>
    <row r="1224" spans="1:42" outlineLevel="3" x14ac:dyDescent="0.2">
      <c r="A1224" s="23"/>
      <c r="B1224" s="24"/>
      <c r="C1224" s="51" t="s">
        <v>991</v>
      </c>
      <c r="D1224" s="26"/>
      <c r="E1224" s="27">
        <v>7</v>
      </c>
      <c r="F1224" s="25"/>
      <c r="G1224" s="25"/>
      <c r="H1224" s="16"/>
      <c r="I1224" s="16"/>
      <c r="J1224" s="16"/>
      <c r="K1224" s="16"/>
      <c r="L1224" s="16"/>
      <c r="M1224" s="16"/>
      <c r="N1224" s="16"/>
      <c r="O1224" s="16" t="s">
        <v>120</v>
      </c>
      <c r="P1224" s="16">
        <v>0</v>
      </c>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row>
    <row r="1225" spans="1:42" outlineLevel="3" x14ac:dyDescent="0.2">
      <c r="A1225" s="23"/>
      <c r="B1225" s="24"/>
      <c r="C1225" s="51" t="s">
        <v>992</v>
      </c>
      <c r="D1225" s="26"/>
      <c r="E1225" s="27">
        <v>8</v>
      </c>
      <c r="F1225" s="25"/>
      <c r="G1225" s="25"/>
      <c r="H1225" s="16"/>
      <c r="I1225" s="16"/>
      <c r="J1225" s="16"/>
      <c r="K1225" s="16"/>
      <c r="L1225" s="16"/>
      <c r="M1225" s="16"/>
      <c r="N1225" s="16"/>
      <c r="O1225" s="16" t="s">
        <v>120</v>
      </c>
      <c r="P1225" s="16">
        <v>0</v>
      </c>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row>
    <row r="1226" spans="1:42" outlineLevel="1" x14ac:dyDescent="0.2">
      <c r="A1226" s="37">
        <v>274</v>
      </c>
      <c r="B1226" s="38" t="s">
        <v>3220</v>
      </c>
      <c r="C1226" s="50" t="s">
        <v>993</v>
      </c>
      <c r="D1226" s="39" t="s">
        <v>121</v>
      </c>
      <c r="E1226" s="40">
        <v>1</v>
      </c>
      <c r="F1226" s="41"/>
      <c r="G1226" s="42">
        <f>ROUND(E1226*F1226,2)</f>
        <v>0</v>
      </c>
      <c r="H1226" s="16"/>
      <c r="I1226" s="16"/>
      <c r="J1226" s="16"/>
      <c r="K1226" s="16"/>
      <c r="L1226" s="16"/>
      <c r="M1226" s="16"/>
      <c r="N1226" s="16"/>
      <c r="O1226" s="16" t="s">
        <v>119</v>
      </c>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row>
    <row r="1227" spans="1:42" outlineLevel="2" x14ac:dyDescent="0.2">
      <c r="A1227" s="23"/>
      <c r="B1227" s="24"/>
      <c r="C1227" s="464" t="s">
        <v>994</v>
      </c>
      <c r="D1227" s="26"/>
      <c r="E1227" s="27">
        <v>1</v>
      </c>
      <c r="F1227" s="25"/>
      <c r="G1227" s="25"/>
      <c r="H1227" s="16"/>
      <c r="I1227" s="16"/>
      <c r="J1227" s="16"/>
      <c r="K1227" s="16"/>
      <c r="L1227" s="16"/>
      <c r="M1227" s="16"/>
      <c r="N1227" s="16"/>
      <c r="O1227" s="16" t="s">
        <v>120</v>
      </c>
      <c r="P1227" s="16">
        <v>0</v>
      </c>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row>
    <row r="1228" spans="1:42" outlineLevel="1" x14ac:dyDescent="0.2">
      <c r="A1228" s="37">
        <v>275</v>
      </c>
      <c r="B1228" s="38" t="s">
        <v>995</v>
      </c>
      <c r="C1228" s="50" t="s">
        <v>996</v>
      </c>
      <c r="D1228" s="39" t="s">
        <v>423</v>
      </c>
      <c r="E1228" s="40">
        <v>1</v>
      </c>
      <c r="F1228" s="41"/>
      <c r="G1228" s="42">
        <f>ROUND(E1228*F1228,2)</f>
        <v>0</v>
      </c>
      <c r="H1228" s="16"/>
      <c r="I1228" s="16"/>
      <c r="J1228" s="16"/>
      <c r="K1228" s="16"/>
      <c r="L1228" s="16"/>
      <c r="M1228" s="16"/>
      <c r="N1228" s="16"/>
      <c r="O1228" s="16" t="s">
        <v>119</v>
      </c>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row>
    <row r="1229" spans="1:42" outlineLevel="2" x14ac:dyDescent="0.2">
      <c r="A1229" s="23"/>
      <c r="B1229" s="24"/>
      <c r="C1229" s="51" t="s">
        <v>17</v>
      </c>
      <c r="D1229" s="26"/>
      <c r="E1229" s="27">
        <v>1</v>
      </c>
      <c r="F1229" s="25"/>
      <c r="G1229" s="25"/>
      <c r="H1229" s="16"/>
      <c r="I1229" s="16"/>
      <c r="J1229" s="16"/>
      <c r="K1229" s="16"/>
      <c r="L1229" s="16"/>
      <c r="M1229" s="16"/>
      <c r="N1229" s="16"/>
      <c r="O1229" s="16" t="s">
        <v>120</v>
      </c>
      <c r="P1229" s="16">
        <v>0</v>
      </c>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row>
    <row r="1230" spans="1:42" outlineLevel="3" x14ac:dyDescent="0.2">
      <c r="A1230" s="23"/>
      <c r="B1230" s="24"/>
      <c r="C1230" s="464" t="s">
        <v>997</v>
      </c>
      <c r="D1230" s="26"/>
      <c r="E1230" s="27"/>
      <c r="F1230" s="25"/>
      <c r="G1230" s="25"/>
      <c r="H1230" s="16"/>
      <c r="I1230" s="16"/>
      <c r="J1230" s="16"/>
      <c r="K1230" s="16"/>
      <c r="L1230" s="16"/>
      <c r="M1230" s="16"/>
      <c r="N1230" s="16"/>
      <c r="O1230" s="16" t="s">
        <v>120</v>
      </c>
      <c r="P1230" s="16">
        <v>0</v>
      </c>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row>
    <row r="1231" spans="1:42" outlineLevel="3" x14ac:dyDescent="0.2">
      <c r="A1231" s="23"/>
      <c r="B1231" s="24"/>
      <c r="C1231" s="51" t="s">
        <v>998</v>
      </c>
      <c r="D1231" s="26"/>
      <c r="E1231" s="27"/>
      <c r="F1231" s="25"/>
      <c r="G1231" s="25"/>
      <c r="H1231" s="16"/>
      <c r="I1231" s="16"/>
      <c r="J1231" s="16"/>
      <c r="K1231" s="16"/>
      <c r="L1231" s="16"/>
      <c r="M1231" s="16"/>
      <c r="N1231" s="16"/>
      <c r="O1231" s="16" t="s">
        <v>120</v>
      </c>
      <c r="P1231" s="16">
        <v>0</v>
      </c>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row>
    <row r="1232" spans="1:42" outlineLevel="3" x14ac:dyDescent="0.2">
      <c r="A1232" s="23"/>
      <c r="B1232" s="24"/>
      <c r="C1232" s="464" t="s">
        <v>999</v>
      </c>
      <c r="D1232" s="26"/>
      <c r="E1232" s="27"/>
      <c r="F1232" s="25"/>
      <c r="G1232" s="25"/>
      <c r="H1232" s="16"/>
      <c r="I1232" s="16"/>
      <c r="J1232" s="16"/>
      <c r="K1232" s="16"/>
      <c r="L1232" s="16"/>
      <c r="M1232" s="16"/>
      <c r="N1232" s="16"/>
      <c r="O1232" s="16" t="s">
        <v>120</v>
      </c>
      <c r="P1232" s="16">
        <v>0</v>
      </c>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row>
    <row r="1233" spans="1:42" outlineLevel="3" x14ac:dyDescent="0.2">
      <c r="A1233" s="23"/>
      <c r="B1233" s="24"/>
      <c r="C1233" s="51" t="s">
        <v>1000</v>
      </c>
      <c r="D1233" s="26"/>
      <c r="E1233" s="27"/>
      <c r="F1233" s="25"/>
      <c r="G1233" s="25"/>
      <c r="H1233" s="16"/>
      <c r="I1233" s="16"/>
      <c r="J1233" s="16"/>
      <c r="K1233" s="16"/>
      <c r="L1233" s="16"/>
      <c r="M1233" s="16"/>
      <c r="N1233" s="16"/>
      <c r="O1233" s="16" t="s">
        <v>120</v>
      </c>
      <c r="P1233" s="16">
        <v>0</v>
      </c>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row>
    <row r="1234" spans="1:42" outlineLevel="3" x14ac:dyDescent="0.2">
      <c r="A1234" s="23"/>
      <c r="B1234" s="24"/>
      <c r="C1234" s="51" t="s">
        <v>1001</v>
      </c>
      <c r="D1234" s="26"/>
      <c r="E1234" s="27"/>
      <c r="F1234" s="25"/>
      <c r="G1234" s="25"/>
      <c r="H1234" s="16"/>
      <c r="I1234" s="16"/>
      <c r="J1234" s="16"/>
      <c r="K1234" s="16"/>
      <c r="L1234" s="16"/>
      <c r="M1234" s="16"/>
      <c r="N1234" s="16"/>
      <c r="O1234" s="16" t="s">
        <v>120</v>
      </c>
      <c r="P1234" s="16">
        <v>0</v>
      </c>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row>
    <row r="1235" spans="1:42" outlineLevel="3" x14ac:dyDescent="0.2">
      <c r="A1235" s="23"/>
      <c r="B1235" s="24"/>
      <c r="C1235" s="464" t="s">
        <v>1002</v>
      </c>
      <c r="D1235" s="26"/>
      <c r="E1235" s="27"/>
      <c r="F1235" s="25"/>
      <c r="G1235" s="25"/>
      <c r="H1235" s="16"/>
      <c r="I1235" s="16"/>
      <c r="J1235" s="16"/>
      <c r="K1235" s="16"/>
      <c r="L1235" s="16"/>
      <c r="M1235" s="16"/>
      <c r="N1235" s="16"/>
      <c r="O1235" s="16" t="s">
        <v>120</v>
      </c>
      <c r="P1235" s="16">
        <v>0</v>
      </c>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row>
    <row r="1236" spans="1:42" outlineLevel="3" x14ac:dyDescent="0.2">
      <c r="A1236" s="23"/>
      <c r="B1236" s="24"/>
      <c r="C1236" s="51" t="s">
        <v>1003</v>
      </c>
      <c r="D1236" s="26"/>
      <c r="E1236" s="27"/>
      <c r="F1236" s="25"/>
      <c r="G1236" s="25"/>
      <c r="H1236" s="16"/>
      <c r="I1236" s="16"/>
      <c r="J1236" s="16"/>
      <c r="K1236" s="16"/>
      <c r="L1236" s="16"/>
      <c r="M1236" s="16"/>
      <c r="N1236" s="16"/>
      <c r="O1236" s="16" t="s">
        <v>120</v>
      </c>
      <c r="P1236" s="16">
        <v>0</v>
      </c>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row>
    <row r="1237" spans="1:42" outlineLevel="1" x14ac:dyDescent="0.2">
      <c r="A1237" s="37">
        <v>276</v>
      </c>
      <c r="B1237" s="38" t="s">
        <v>1004</v>
      </c>
      <c r="C1237" s="50" t="s">
        <v>1005</v>
      </c>
      <c r="D1237" s="39" t="s">
        <v>423</v>
      </c>
      <c r="E1237" s="40">
        <v>6</v>
      </c>
      <c r="F1237" s="41"/>
      <c r="G1237" s="42">
        <f>ROUND(E1237*F1237,2)</f>
        <v>0</v>
      </c>
      <c r="H1237" s="16"/>
      <c r="I1237" s="16"/>
      <c r="J1237" s="16"/>
      <c r="K1237" s="16"/>
      <c r="L1237" s="16"/>
      <c r="M1237" s="16"/>
      <c r="N1237" s="16"/>
      <c r="O1237" s="16" t="s">
        <v>119</v>
      </c>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row>
    <row r="1238" spans="1:42" outlineLevel="2" x14ac:dyDescent="0.2">
      <c r="A1238" s="23"/>
      <c r="B1238" s="24"/>
      <c r="C1238" s="51" t="s">
        <v>1006</v>
      </c>
      <c r="D1238" s="26"/>
      <c r="E1238" s="27">
        <v>6</v>
      </c>
      <c r="F1238" s="25"/>
      <c r="G1238" s="25"/>
      <c r="H1238" s="16"/>
      <c r="I1238" s="16"/>
      <c r="J1238" s="16"/>
      <c r="K1238" s="16"/>
      <c r="L1238" s="16"/>
      <c r="M1238" s="16"/>
      <c r="N1238" s="16"/>
      <c r="O1238" s="16" t="s">
        <v>120</v>
      </c>
      <c r="P1238" s="16">
        <v>0</v>
      </c>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row>
    <row r="1239" spans="1:42" outlineLevel="3" x14ac:dyDescent="0.2">
      <c r="A1239" s="23"/>
      <c r="B1239" s="24"/>
      <c r="C1239" s="51" t="s">
        <v>1007</v>
      </c>
      <c r="D1239" s="26"/>
      <c r="E1239" s="27"/>
      <c r="F1239" s="25"/>
      <c r="G1239" s="25"/>
      <c r="H1239" s="16"/>
      <c r="I1239" s="16"/>
      <c r="J1239" s="16"/>
      <c r="K1239" s="16"/>
      <c r="L1239" s="16"/>
      <c r="M1239" s="16"/>
      <c r="N1239" s="16"/>
      <c r="O1239" s="16" t="s">
        <v>120</v>
      </c>
      <c r="P1239" s="16">
        <v>0</v>
      </c>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row>
    <row r="1240" spans="1:42" outlineLevel="3" x14ac:dyDescent="0.2">
      <c r="A1240" s="23"/>
      <c r="B1240" s="24"/>
      <c r="C1240" s="51" t="s">
        <v>1008</v>
      </c>
      <c r="D1240" s="26"/>
      <c r="E1240" s="27"/>
      <c r="F1240" s="25"/>
      <c r="G1240" s="25"/>
      <c r="H1240" s="16"/>
      <c r="I1240" s="16"/>
      <c r="J1240" s="16"/>
      <c r="K1240" s="16"/>
      <c r="L1240" s="16"/>
      <c r="M1240" s="16"/>
      <c r="N1240" s="16"/>
      <c r="O1240" s="16" t="s">
        <v>120</v>
      </c>
      <c r="P1240" s="16">
        <v>0</v>
      </c>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row>
    <row r="1241" spans="1:42" outlineLevel="3" x14ac:dyDescent="0.2">
      <c r="A1241" s="23"/>
      <c r="B1241" s="24"/>
      <c r="C1241" s="464" t="s">
        <v>999</v>
      </c>
      <c r="D1241" s="26"/>
      <c r="E1241" s="27"/>
      <c r="F1241" s="25"/>
      <c r="G1241" s="25"/>
      <c r="H1241" s="16"/>
      <c r="I1241" s="16"/>
      <c r="J1241" s="16"/>
      <c r="K1241" s="16"/>
      <c r="L1241" s="16"/>
      <c r="M1241" s="16"/>
      <c r="N1241" s="16"/>
      <c r="O1241" s="16" t="s">
        <v>120</v>
      </c>
      <c r="P1241" s="16">
        <v>0</v>
      </c>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row>
    <row r="1242" spans="1:42" outlineLevel="3" x14ac:dyDescent="0.2">
      <c r="A1242" s="23"/>
      <c r="B1242" s="24"/>
      <c r="C1242" s="51" t="s">
        <v>1009</v>
      </c>
      <c r="D1242" s="26"/>
      <c r="E1242" s="27"/>
      <c r="F1242" s="25"/>
      <c r="G1242" s="25"/>
      <c r="H1242" s="16"/>
      <c r="I1242" s="16"/>
      <c r="J1242" s="16"/>
      <c r="K1242" s="16"/>
      <c r="L1242" s="16"/>
      <c r="M1242" s="16"/>
      <c r="N1242" s="16"/>
      <c r="O1242" s="16" t="s">
        <v>120</v>
      </c>
      <c r="P1242" s="16">
        <v>0</v>
      </c>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row>
    <row r="1243" spans="1:42" outlineLevel="3" x14ac:dyDescent="0.2">
      <c r="A1243" s="23"/>
      <c r="B1243" s="24"/>
      <c r="C1243" s="51" t="s">
        <v>1010</v>
      </c>
      <c r="D1243" s="26"/>
      <c r="E1243" s="27"/>
      <c r="F1243" s="25"/>
      <c r="G1243" s="25"/>
      <c r="H1243" s="16"/>
      <c r="I1243" s="16"/>
      <c r="J1243" s="16"/>
      <c r="K1243" s="16"/>
      <c r="L1243" s="16"/>
      <c r="M1243" s="16"/>
      <c r="N1243" s="16"/>
      <c r="O1243" s="16" t="s">
        <v>120</v>
      </c>
      <c r="P1243" s="16">
        <v>0</v>
      </c>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row>
    <row r="1244" spans="1:42" outlineLevel="3" x14ac:dyDescent="0.2">
      <c r="A1244" s="23"/>
      <c r="B1244" s="24"/>
      <c r="C1244" s="51" t="s">
        <v>1011</v>
      </c>
      <c r="D1244" s="26"/>
      <c r="E1244" s="27"/>
      <c r="F1244" s="25"/>
      <c r="G1244" s="25"/>
      <c r="H1244" s="16"/>
      <c r="I1244" s="16"/>
      <c r="J1244" s="16"/>
      <c r="K1244" s="16"/>
      <c r="L1244" s="16"/>
      <c r="M1244" s="16"/>
      <c r="N1244" s="16"/>
      <c r="O1244" s="16" t="s">
        <v>120</v>
      </c>
      <c r="P1244" s="16">
        <v>0</v>
      </c>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row>
    <row r="1245" spans="1:42" outlineLevel="1" x14ac:dyDescent="0.2">
      <c r="A1245" s="43">
        <v>277</v>
      </c>
      <c r="B1245" s="44" t="s">
        <v>1012</v>
      </c>
      <c r="C1245" s="52" t="s">
        <v>1013</v>
      </c>
      <c r="D1245" s="45" t="s">
        <v>423</v>
      </c>
      <c r="E1245" s="46">
        <v>2</v>
      </c>
      <c r="F1245" s="47"/>
      <c r="G1245" s="48">
        <f>ROUND(E1245*F1245,2)</f>
        <v>0</v>
      </c>
      <c r="H1245" s="16"/>
      <c r="I1245" s="16"/>
      <c r="J1245" s="16"/>
      <c r="K1245" s="16"/>
      <c r="L1245" s="16"/>
      <c r="M1245" s="16"/>
      <c r="N1245" s="16"/>
      <c r="O1245" s="16" t="s">
        <v>119</v>
      </c>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row>
    <row r="1246" spans="1:42" outlineLevel="1" x14ac:dyDescent="0.2">
      <c r="A1246" s="43">
        <v>278</v>
      </c>
      <c r="B1246" s="44" t="s">
        <v>1014</v>
      </c>
      <c r="C1246" s="52" t="s">
        <v>1015</v>
      </c>
      <c r="D1246" s="45" t="s">
        <v>1016</v>
      </c>
      <c r="E1246" s="46">
        <v>100</v>
      </c>
      <c r="F1246" s="47"/>
      <c r="G1246" s="48">
        <f>ROUND(E1246*F1246,2)</f>
        <v>0</v>
      </c>
      <c r="H1246" s="16"/>
      <c r="I1246" s="16"/>
      <c r="J1246" s="16"/>
      <c r="K1246" s="16"/>
      <c r="L1246" s="16"/>
      <c r="M1246" s="16"/>
      <c r="N1246" s="16"/>
      <c r="O1246" s="16" t="s">
        <v>119</v>
      </c>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row>
    <row r="1247" spans="1:42" outlineLevel="1" x14ac:dyDescent="0.2">
      <c r="A1247" s="37">
        <v>279</v>
      </c>
      <c r="B1247" s="38" t="s">
        <v>3219</v>
      </c>
      <c r="C1247" s="57" t="s">
        <v>1017</v>
      </c>
      <c r="D1247" s="39" t="s">
        <v>158</v>
      </c>
      <c r="E1247" s="40">
        <v>7.5840000000000005E-2</v>
      </c>
      <c r="F1247" s="41"/>
      <c r="G1247" s="42">
        <f>ROUND(E1247*F1247,2)</f>
        <v>0</v>
      </c>
      <c r="H1247" s="16"/>
      <c r="I1247" s="16"/>
      <c r="J1247" s="16"/>
      <c r="K1247" s="16"/>
      <c r="L1247" s="16"/>
      <c r="M1247" s="16"/>
      <c r="N1247" s="16"/>
      <c r="O1247" s="16" t="s">
        <v>452</v>
      </c>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row>
    <row r="1248" spans="1:42" outlineLevel="2" x14ac:dyDescent="0.2">
      <c r="A1248" s="23"/>
      <c r="B1248" s="24"/>
      <c r="C1248" s="464" t="s">
        <v>962</v>
      </c>
      <c r="D1248" s="26"/>
      <c r="E1248" s="27"/>
      <c r="F1248" s="25"/>
      <c r="G1248" s="25"/>
      <c r="H1248" s="16"/>
      <c r="I1248" s="16"/>
      <c r="J1248" s="16"/>
      <c r="K1248" s="16"/>
      <c r="L1248" s="16"/>
      <c r="M1248" s="16"/>
      <c r="N1248" s="16"/>
      <c r="O1248" s="16" t="s">
        <v>120</v>
      </c>
      <c r="P1248" s="16">
        <v>0</v>
      </c>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row>
    <row r="1249" spans="1:42" outlineLevel="3" x14ac:dyDescent="0.2">
      <c r="A1249" s="23"/>
      <c r="B1249" s="24"/>
      <c r="C1249" s="51" t="s">
        <v>1018</v>
      </c>
      <c r="D1249" s="26"/>
      <c r="E1249" s="27"/>
      <c r="F1249" s="25"/>
      <c r="G1249" s="25"/>
      <c r="H1249" s="16"/>
      <c r="I1249" s="16"/>
      <c r="J1249" s="16"/>
      <c r="K1249" s="16"/>
      <c r="L1249" s="16"/>
      <c r="M1249" s="16"/>
      <c r="N1249" s="16"/>
      <c r="O1249" s="16" t="s">
        <v>120</v>
      </c>
      <c r="P1249" s="16">
        <v>0</v>
      </c>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row>
    <row r="1250" spans="1:42" outlineLevel="3" x14ac:dyDescent="0.2">
      <c r="A1250" s="23"/>
      <c r="B1250" s="24"/>
      <c r="C1250" s="51" t="s">
        <v>1019</v>
      </c>
      <c r="D1250" s="26"/>
      <c r="E1250" s="27">
        <v>2.7650000000000001E-2</v>
      </c>
      <c r="F1250" s="25"/>
      <c r="G1250" s="25"/>
      <c r="H1250" s="16"/>
      <c r="I1250" s="16"/>
      <c r="J1250" s="16"/>
      <c r="K1250" s="16"/>
      <c r="L1250" s="16"/>
      <c r="M1250" s="16"/>
      <c r="N1250" s="16"/>
      <c r="O1250" s="16" t="s">
        <v>120</v>
      </c>
      <c r="P1250" s="16">
        <v>0</v>
      </c>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row>
    <row r="1251" spans="1:42" outlineLevel="3" x14ac:dyDescent="0.2">
      <c r="A1251" s="23"/>
      <c r="B1251" s="24"/>
      <c r="C1251" s="51" t="s">
        <v>1020</v>
      </c>
      <c r="D1251" s="26"/>
      <c r="E1251" s="27">
        <v>4.0289999999999999E-2</v>
      </c>
      <c r="F1251" s="25"/>
      <c r="G1251" s="25"/>
      <c r="H1251" s="16"/>
      <c r="I1251" s="16"/>
      <c r="J1251" s="16"/>
      <c r="K1251" s="16"/>
      <c r="L1251" s="16"/>
      <c r="M1251" s="16"/>
      <c r="N1251" s="16"/>
      <c r="O1251" s="16" t="s">
        <v>120</v>
      </c>
      <c r="P1251" s="16">
        <v>0</v>
      </c>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row>
    <row r="1252" spans="1:42" outlineLevel="3" x14ac:dyDescent="0.2">
      <c r="A1252" s="23"/>
      <c r="B1252" s="24"/>
      <c r="C1252" s="51" t="s">
        <v>1021</v>
      </c>
      <c r="D1252" s="26"/>
      <c r="E1252" s="27">
        <v>7.9000000000000008E-3</v>
      </c>
      <c r="F1252" s="25"/>
      <c r="G1252" s="25"/>
      <c r="H1252" s="16"/>
      <c r="I1252" s="16"/>
      <c r="J1252" s="16"/>
      <c r="K1252" s="16"/>
      <c r="L1252" s="16"/>
      <c r="M1252" s="16"/>
      <c r="N1252" s="16"/>
      <c r="O1252" s="16" t="s">
        <v>120</v>
      </c>
      <c r="P1252" s="16">
        <v>0</v>
      </c>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row>
    <row r="1253" spans="1:42" outlineLevel="1" x14ac:dyDescent="0.2">
      <c r="A1253" s="37">
        <v>280</v>
      </c>
      <c r="B1253" s="38" t="s">
        <v>1022</v>
      </c>
      <c r="C1253" s="50" t="s">
        <v>1023</v>
      </c>
      <c r="D1253" s="39" t="s">
        <v>118</v>
      </c>
      <c r="E1253" s="40">
        <v>43.589480000000002</v>
      </c>
      <c r="F1253" s="41"/>
      <c r="G1253" s="42">
        <f>ROUND(E1253*F1253,2)</f>
        <v>0</v>
      </c>
      <c r="H1253" s="16"/>
      <c r="I1253" s="16"/>
      <c r="J1253" s="16"/>
      <c r="K1253" s="16"/>
      <c r="L1253" s="16"/>
      <c r="M1253" s="16"/>
      <c r="N1253" s="16"/>
      <c r="O1253" s="16" t="s">
        <v>452</v>
      </c>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row>
    <row r="1254" spans="1:42" outlineLevel="2" x14ac:dyDescent="0.2">
      <c r="A1254" s="23"/>
      <c r="B1254" s="24"/>
      <c r="C1254" s="51" t="s">
        <v>967</v>
      </c>
      <c r="D1254" s="26"/>
      <c r="E1254" s="27">
        <v>36.11</v>
      </c>
      <c r="F1254" s="25"/>
      <c r="G1254" s="25"/>
      <c r="H1254" s="16"/>
      <c r="I1254" s="16"/>
      <c r="J1254" s="16"/>
      <c r="K1254" s="16"/>
      <c r="L1254" s="16"/>
      <c r="M1254" s="16"/>
      <c r="N1254" s="16"/>
      <c r="O1254" s="16" t="s">
        <v>120</v>
      </c>
      <c r="P1254" s="16">
        <v>0</v>
      </c>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row>
    <row r="1255" spans="1:42" outlineLevel="3" x14ac:dyDescent="0.2">
      <c r="A1255" s="23"/>
      <c r="B1255" s="24"/>
      <c r="C1255" s="51" t="s">
        <v>968</v>
      </c>
      <c r="D1255" s="26"/>
      <c r="E1255" s="27">
        <v>3.5167999999999999</v>
      </c>
      <c r="F1255" s="25"/>
      <c r="G1255" s="25"/>
      <c r="H1255" s="16"/>
      <c r="I1255" s="16"/>
      <c r="J1255" s="16"/>
      <c r="K1255" s="16"/>
      <c r="L1255" s="16"/>
      <c r="M1255" s="16"/>
      <c r="N1255" s="16"/>
      <c r="O1255" s="16" t="s">
        <v>120</v>
      </c>
      <c r="P1255" s="16">
        <v>0</v>
      </c>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row>
    <row r="1256" spans="1:42" outlineLevel="3" x14ac:dyDescent="0.2">
      <c r="A1256" s="23"/>
      <c r="B1256" s="24"/>
      <c r="C1256" s="53" t="s">
        <v>151</v>
      </c>
      <c r="D1256" s="28"/>
      <c r="E1256" s="29">
        <v>39.626800000000003</v>
      </c>
      <c r="F1256" s="25"/>
      <c r="G1256" s="25"/>
      <c r="H1256" s="16"/>
      <c r="I1256" s="16"/>
      <c r="J1256" s="16"/>
      <c r="K1256" s="16"/>
      <c r="L1256" s="16"/>
      <c r="M1256" s="16"/>
      <c r="N1256" s="16"/>
      <c r="O1256" s="16" t="s">
        <v>120</v>
      </c>
      <c r="P1256" s="16">
        <v>1</v>
      </c>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row>
    <row r="1257" spans="1:42" outlineLevel="3" x14ac:dyDescent="0.2">
      <c r="A1257" s="23"/>
      <c r="B1257" s="24"/>
      <c r="C1257" s="51" t="s">
        <v>1024</v>
      </c>
      <c r="D1257" s="26"/>
      <c r="E1257" s="27">
        <v>3.9626800000000002</v>
      </c>
      <c r="F1257" s="25"/>
      <c r="G1257" s="25"/>
      <c r="H1257" s="16"/>
      <c r="I1257" s="16"/>
      <c r="J1257" s="16"/>
      <c r="K1257" s="16"/>
      <c r="L1257" s="16"/>
      <c r="M1257" s="16"/>
      <c r="N1257" s="16"/>
      <c r="O1257" s="16" t="s">
        <v>120</v>
      </c>
      <c r="P1257" s="16">
        <v>0</v>
      </c>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row>
    <row r="1258" spans="1:42" outlineLevel="1" x14ac:dyDescent="0.2">
      <c r="A1258" s="37">
        <v>281</v>
      </c>
      <c r="B1258" s="38" t="s">
        <v>3218</v>
      </c>
      <c r="C1258" s="50" t="s">
        <v>1025</v>
      </c>
      <c r="D1258" s="39" t="s">
        <v>121</v>
      </c>
      <c r="E1258" s="40">
        <v>6</v>
      </c>
      <c r="F1258" s="41"/>
      <c r="G1258" s="42">
        <f>ROUND(E1258*F1258,2)</f>
        <v>0</v>
      </c>
      <c r="H1258" s="16"/>
      <c r="I1258" s="16"/>
      <c r="J1258" s="16"/>
      <c r="K1258" s="16"/>
      <c r="L1258" s="16"/>
      <c r="M1258" s="16"/>
      <c r="N1258" s="16"/>
      <c r="O1258" s="16" t="s">
        <v>452</v>
      </c>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row>
    <row r="1259" spans="1:42" outlineLevel="2" x14ac:dyDescent="0.2">
      <c r="A1259" s="23"/>
      <c r="B1259" s="24"/>
      <c r="C1259" s="51" t="s">
        <v>1026</v>
      </c>
      <c r="D1259" s="26"/>
      <c r="E1259" s="27">
        <v>6</v>
      </c>
      <c r="F1259" s="25"/>
      <c r="G1259" s="25"/>
      <c r="H1259" s="16"/>
      <c r="I1259" s="16"/>
      <c r="J1259" s="16"/>
      <c r="K1259" s="16"/>
      <c r="L1259" s="16"/>
      <c r="M1259" s="16"/>
      <c r="N1259" s="16"/>
      <c r="O1259" s="16" t="s">
        <v>120</v>
      </c>
      <c r="P1259" s="16">
        <v>0</v>
      </c>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row>
    <row r="1260" spans="1:42" outlineLevel="1" x14ac:dyDescent="0.2">
      <c r="A1260" s="43">
        <v>282</v>
      </c>
      <c r="B1260" s="44" t="s">
        <v>3217</v>
      </c>
      <c r="C1260" s="52" t="s">
        <v>1027</v>
      </c>
      <c r="D1260" s="45" t="s">
        <v>121</v>
      </c>
      <c r="E1260" s="46">
        <v>7</v>
      </c>
      <c r="F1260" s="47"/>
      <c r="G1260" s="48">
        <f t="shared" ref="G1260:G1269" si="3">ROUND(E1260*F1260,2)</f>
        <v>0</v>
      </c>
      <c r="H1260" s="16"/>
      <c r="I1260" s="16"/>
      <c r="J1260" s="16"/>
      <c r="K1260" s="16"/>
      <c r="L1260" s="16"/>
      <c r="M1260" s="16"/>
      <c r="N1260" s="16"/>
      <c r="O1260" s="16" t="s">
        <v>452</v>
      </c>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row>
    <row r="1261" spans="1:42" outlineLevel="1" x14ac:dyDescent="0.2">
      <c r="A1261" s="43">
        <v>283</v>
      </c>
      <c r="B1261" s="44" t="s">
        <v>3216</v>
      </c>
      <c r="C1261" s="52" t="s">
        <v>1028</v>
      </c>
      <c r="D1261" s="45" t="s">
        <v>121</v>
      </c>
      <c r="E1261" s="46">
        <v>8</v>
      </c>
      <c r="F1261" s="47"/>
      <c r="G1261" s="48">
        <f t="shared" si="3"/>
        <v>0</v>
      </c>
      <c r="H1261" s="16"/>
      <c r="I1261" s="16"/>
      <c r="J1261" s="16"/>
      <c r="K1261" s="16"/>
      <c r="L1261" s="16"/>
      <c r="M1261" s="16"/>
      <c r="N1261" s="16"/>
      <c r="O1261" s="16" t="s">
        <v>452</v>
      </c>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row>
    <row r="1262" spans="1:42" outlineLevel="1" x14ac:dyDescent="0.2">
      <c r="A1262" s="43">
        <v>284</v>
      </c>
      <c r="B1262" s="44" t="s">
        <v>3215</v>
      </c>
      <c r="C1262" s="52" t="s">
        <v>1029</v>
      </c>
      <c r="D1262" s="45" t="s">
        <v>121</v>
      </c>
      <c r="E1262" s="46">
        <v>14</v>
      </c>
      <c r="F1262" s="47"/>
      <c r="G1262" s="48">
        <f t="shared" si="3"/>
        <v>0</v>
      </c>
      <c r="H1262" s="16"/>
      <c r="I1262" s="16"/>
      <c r="J1262" s="16"/>
      <c r="K1262" s="16"/>
      <c r="L1262" s="16"/>
      <c r="M1262" s="16"/>
      <c r="N1262" s="16"/>
      <c r="O1262" s="16" t="s">
        <v>452</v>
      </c>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row>
    <row r="1263" spans="1:42" outlineLevel="1" x14ac:dyDescent="0.2">
      <c r="A1263" s="43">
        <v>285</v>
      </c>
      <c r="B1263" s="44" t="s">
        <v>3214</v>
      </c>
      <c r="C1263" s="52" t="s">
        <v>1030</v>
      </c>
      <c r="D1263" s="45" t="s">
        <v>121</v>
      </c>
      <c r="E1263" s="46">
        <v>4</v>
      </c>
      <c r="F1263" s="47"/>
      <c r="G1263" s="48">
        <f t="shared" si="3"/>
        <v>0</v>
      </c>
      <c r="H1263" s="16"/>
      <c r="I1263" s="16"/>
      <c r="J1263" s="16"/>
      <c r="K1263" s="16"/>
      <c r="L1263" s="16"/>
      <c r="M1263" s="16"/>
      <c r="N1263" s="16"/>
      <c r="O1263" s="16" t="s">
        <v>452</v>
      </c>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row>
    <row r="1264" spans="1:42" outlineLevel="1" x14ac:dyDescent="0.2">
      <c r="A1264" s="43">
        <v>286</v>
      </c>
      <c r="B1264" s="44" t="s">
        <v>3213</v>
      </c>
      <c r="C1264" s="52" t="s">
        <v>1031</v>
      </c>
      <c r="D1264" s="45" t="s">
        <v>237</v>
      </c>
      <c r="E1264" s="46">
        <v>35</v>
      </c>
      <c r="F1264" s="47"/>
      <c r="G1264" s="48">
        <f t="shared" si="3"/>
        <v>0</v>
      </c>
      <c r="H1264" s="16"/>
      <c r="I1264" s="16"/>
      <c r="J1264" s="16"/>
      <c r="K1264" s="16"/>
      <c r="L1264" s="16"/>
      <c r="M1264" s="16"/>
      <c r="N1264" s="16"/>
      <c r="O1264" s="16" t="s">
        <v>452</v>
      </c>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row>
    <row r="1265" spans="1:42" outlineLevel="1" x14ac:dyDescent="0.2">
      <c r="A1265" s="43">
        <v>287</v>
      </c>
      <c r="B1265" s="44" t="s">
        <v>3212</v>
      </c>
      <c r="C1265" s="52" t="s">
        <v>1032</v>
      </c>
      <c r="D1265" s="45" t="s">
        <v>237</v>
      </c>
      <c r="E1265" s="46">
        <v>200</v>
      </c>
      <c r="F1265" s="47"/>
      <c r="G1265" s="48">
        <f t="shared" si="3"/>
        <v>0</v>
      </c>
      <c r="H1265" s="16"/>
      <c r="I1265" s="16"/>
      <c r="J1265" s="16"/>
      <c r="K1265" s="16"/>
      <c r="L1265" s="16"/>
      <c r="M1265" s="16"/>
      <c r="N1265" s="16"/>
      <c r="O1265" s="16" t="s">
        <v>452</v>
      </c>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row>
    <row r="1266" spans="1:42" outlineLevel="1" x14ac:dyDescent="0.2">
      <c r="A1266" s="43">
        <v>288</v>
      </c>
      <c r="B1266" s="44" t="s">
        <v>3211</v>
      </c>
      <c r="C1266" s="52" t="s">
        <v>1033</v>
      </c>
      <c r="D1266" s="45" t="s">
        <v>237</v>
      </c>
      <c r="E1266" s="46">
        <v>52</v>
      </c>
      <c r="F1266" s="47"/>
      <c r="G1266" s="48">
        <f t="shared" si="3"/>
        <v>0</v>
      </c>
      <c r="H1266" s="16"/>
      <c r="I1266" s="16"/>
      <c r="J1266" s="16"/>
      <c r="K1266" s="16"/>
      <c r="L1266" s="16"/>
      <c r="M1266" s="16"/>
      <c r="N1266" s="16"/>
      <c r="O1266" s="16" t="s">
        <v>452</v>
      </c>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row>
    <row r="1267" spans="1:42" outlineLevel="1" x14ac:dyDescent="0.2">
      <c r="A1267" s="43">
        <v>289</v>
      </c>
      <c r="B1267" s="44" t="s">
        <v>3210</v>
      </c>
      <c r="C1267" s="52" t="s">
        <v>3209</v>
      </c>
      <c r="D1267" s="45" t="s">
        <v>121</v>
      </c>
      <c r="E1267" s="46">
        <v>10</v>
      </c>
      <c r="F1267" s="47"/>
      <c r="G1267" s="48">
        <f t="shared" si="3"/>
        <v>0</v>
      </c>
      <c r="H1267" s="16"/>
      <c r="I1267" s="16"/>
      <c r="J1267" s="16"/>
      <c r="K1267" s="16"/>
      <c r="L1267" s="16"/>
      <c r="M1267" s="16"/>
      <c r="N1267" s="16"/>
      <c r="O1267" s="16" t="s">
        <v>452</v>
      </c>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row>
    <row r="1268" spans="1:42" outlineLevel="1" x14ac:dyDescent="0.2">
      <c r="A1268" s="43">
        <v>290</v>
      </c>
      <c r="B1268" s="44" t="s">
        <v>1034</v>
      </c>
      <c r="C1268" s="58" t="s">
        <v>1035</v>
      </c>
      <c r="D1268" s="45" t="s">
        <v>121</v>
      </c>
      <c r="E1268" s="46">
        <v>1</v>
      </c>
      <c r="F1268" s="47"/>
      <c r="G1268" s="48">
        <f t="shared" si="3"/>
        <v>0</v>
      </c>
      <c r="H1268" s="16"/>
      <c r="I1268" s="16"/>
      <c r="J1268" s="16"/>
      <c r="K1268" s="16"/>
      <c r="L1268" s="16"/>
      <c r="M1268" s="16"/>
      <c r="N1268" s="16"/>
      <c r="O1268" s="16" t="s">
        <v>452</v>
      </c>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row>
    <row r="1269" spans="1:42" outlineLevel="1" x14ac:dyDescent="0.2">
      <c r="A1269" s="37">
        <v>291</v>
      </c>
      <c r="B1269" s="38" t="s">
        <v>3208</v>
      </c>
      <c r="C1269" s="50" t="s">
        <v>1036</v>
      </c>
      <c r="D1269" s="39" t="s">
        <v>118</v>
      </c>
      <c r="E1269" s="40">
        <v>10.223839999999999</v>
      </c>
      <c r="F1269" s="41"/>
      <c r="G1269" s="42">
        <f t="shared" si="3"/>
        <v>0</v>
      </c>
      <c r="H1269" s="16"/>
      <c r="I1269" s="16"/>
      <c r="J1269" s="16"/>
      <c r="K1269" s="16"/>
      <c r="L1269" s="16"/>
      <c r="M1269" s="16"/>
      <c r="N1269" s="16"/>
      <c r="O1269" s="16" t="s">
        <v>452</v>
      </c>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row>
    <row r="1270" spans="1:42" outlineLevel="2" x14ac:dyDescent="0.2">
      <c r="A1270" s="23"/>
      <c r="B1270" s="24"/>
      <c r="C1270" s="464" t="s">
        <v>962</v>
      </c>
      <c r="D1270" s="26"/>
      <c r="E1270" s="27"/>
      <c r="F1270" s="25"/>
      <c r="G1270" s="25"/>
      <c r="H1270" s="16"/>
      <c r="I1270" s="16"/>
      <c r="J1270" s="16"/>
      <c r="K1270" s="16"/>
      <c r="L1270" s="16"/>
      <c r="M1270" s="16"/>
      <c r="N1270" s="16"/>
      <c r="O1270" s="16" t="s">
        <v>120</v>
      </c>
      <c r="P1270" s="16">
        <v>0</v>
      </c>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row>
    <row r="1271" spans="1:42" outlineLevel="3" x14ac:dyDescent="0.2">
      <c r="A1271" s="23"/>
      <c r="B1271" s="24"/>
      <c r="C1271" s="51" t="s">
        <v>963</v>
      </c>
      <c r="D1271" s="26"/>
      <c r="E1271" s="27">
        <v>3.2656000000000001</v>
      </c>
      <c r="F1271" s="25"/>
      <c r="G1271" s="25"/>
      <c r="H1271" s="16"/>
      <c r="I1271" s="16"/>
      <c r="J1271" s="16"/>
      <c r="K1271" s="16"/>
      <c r="L1271" s="16"/>
      <c r="M1271" s="16"/>
      <c r="N1271" s="16"/>
      <c r="O1271" s="16" t="s">
        <v>120</v>
      </c>
      <c r="P1271" s="16">
        <v>0</v>
      </c>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row>
    <row r="1272" spans="1:42" outlineLevel="3" x14ac:dyDescent="0.2">
      <c r="A1272" s="23"/>
      <c r="B1272" s="24"/>
      <c r="C1272" s="51" t="s">
        <v>964</v>
      </c>
      <c r="D1272" s="26"/>
      <c r="E1272" s="27">
        <v>5.024</v>
      </c>
      <c r="F1272" s="25"/>
      <c r="G1272" s="25"/>
      <c r="H1272" s="16"/>
      <c r="I1272" s="16"/>
      <c r="J1272" s="16"/>
      <c r="K1272" s="16"/>
      <c r="L1272" s="16"/>
      <c r="M1272" s="16"/>
      <c r="N1272" s="16"/>
      <c r="O1272" s="16" t="s">
        <v>120</v>
      </c>
      <c r="P1272" s="16">
        <v>0</v>
      </c>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row>
    <row r="1273" spans="1:42" outlineLevel="3" x14ac:dyDescent="0.2">
      <c r="A1273" s="23"/>
      <c r="B1273" s="24"/>
      <c r="C1273" s="51" t="s">
        <v>965</v>
      </c>
      <c r="D1273" s="26"/>
      <c r="E1273" s="27">
        <v>1.0047999999999999</v>
      </c>
      <c r="F1273" s="25"/>
      <c r="G1273" s="25"/>
      <c r="H1273" s="16"/>
      <c r="I1273" s="16"/>
      <c r="J1273" s="16"/>
      <c r="K1273" s="16"/>
      <c r="L1273" s="16"/>
      <c r="M1273" s="16"/>
      <c r="N1273" s="16"/>
      <c r="O1273" s="16" t="s">
        <v>120</v>
      </c>
      <c r="P1273" s="16">
        <v>0</v>
      </c>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row>
    <row r="1274" spans="1:42" outlineLevel="3" x14ac:dyDescent="0.2">
      <c r="A1274" s="23"/>
      <c r="B1274" s="24"/>
      <c r="C1274" s="53" t="s">
        <v>151</v>
      </c>
      <c r="D1274" s="28"/>
      <c r="E1274" s="29">
        <v>9.2943999999999996</v>
      </c>
      <c r="F1274" s="25"/>
      <c r="G1274" s="25"/>
      <c r="H1274" s="16"/>
      <c r="I1274" s="16"/>
      <c r="J1274" s="16"/>
      <c r="K1274" s="16"/>
      <c r="L1274" s="16"/>
      <c r="M1274" s="16"/>
      <c r="N1274" s="16"/>
      <c r="O1274" s="16" t="s">
        <v>120</v>
      </c>
      <c r="P1274" s="16">
        <v>1</v>
      </c>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row>
    <row r="1275" spans="1:42" outlineLevel="3" x14ac:dyDescent="0.2">
      <c r="A1275" s="23"/>
      <c r="B1275" s="24"/>
      <c r="C1275" s="51" t="s">
        <v>1037</v>
      </c>
      <c r="D1275" s="26"/>
      <c r="E1275" s="27">
        <v>0.92944000000000004</v>
      </c>
      <c r="F1275" s="25"/>
      <c r="G1275" s="25"/>
      <c r="H1275" s="16"/>
      <c r="I1275" s="16"/>
      <c r="J1275" s="16"/>
      <c r="K1275" s="16"/>
      <c r="L1275" s="16"/>
      <c r="M1275" s="16"/>
      <c r="N1275" s="16"/>
      <c r="O1275" s="16" t="s">
        <v>120</v>
      </c>
      <c r="P1275" s="16">
        <v>0</v>
      </c>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row>
    <row r="1276" spans="1:42" outlineLevel="1" x14ac:dyDescent="0.2">
      <c r="A1276" s="43">
        <v>292</v>
      </c>
      <c r="B1276" s="44" t="s">
        <v>1038</v>
      </c>
      <c r="C1276" s="52" t="s">
        <v>1039</v>
      </c>
      <c r="D1276" s="45" t="s">
        <v>121</v>
      </c>
      <c r="E1276" s="46">
        <v>6</v>
      </c>
      <c r="F1276" s="47"/>
      <c r="G1276" s="48">
        <f>ROUND(E1276*F1276,2)</f>
        <v>0</v>
      </c>
      <c r="H1276" s="16"/>
      <c r="I1276" s="16"/>
      <c r="J1276" s="16"/>
      <c r="K1276" s="16"/>
      <c r="L1276" s="16"/>
      <c r="M1276" s="16"/>
      <c r="N1276" s="16"/>
      <c r="O1276" s="16" t="s">
        <v>452</v>
      </c>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row>
    <row r="1277" spans="1:42" outlineLevel="1" x14ac:dyDescent="0.2">
      <c r="A1277" s="43">
        <v>293</v>
      </c>
      <c r="B1277" s="44" t="s">
        <v>3207</v>
      </c>
      <c r="C1277" s="52" t="s">
        <v>1040</v>
      </c>
      <c r="D1277" s="45" t="s">
        <v>0</v>
      </c>
      <c r="E1277" s="46">
        <v>7005.9267</v>
      </c>
      <c r="F1277" s="47"/>
      <c r="G1277" s="48">
        <f>ROUND(E1277*F1277,2)</f>
        <v>0</v>
      </c>
      <c r="H1277" s="16"/>
      <c r="I1277" s="16"/>
      <c r="J1277" s="16"/>
      <c r="K1277" s="16"/>
      <c r="L1277" s="16"/>
      <c r="M1277" s="16"/>
      <c r="N1277" s="16"/>
      <c r="O1277" s="16" t="s">
        <v>749</v>
      </c>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row>
    <row r="1278" spans="1:42" x14ac:dyDescent="0.2">
      <c r="A1278" s="30" t="s">
        <v>116</v>
      </c>
      <c r="B1278" s="31" t="s">
        <v>71</v>
      </c>
      <c r="C1278" s="49" t="s">
        <v>72</v>
      </c>
      <c r="D1278" s="32"/>
      <c r="E1278" s="33"/>
      <c r="F1278" s="34"/>
      <c r="G1278" s="35">
        <f>SUMIF(O1279:O1317,"&lt;&gt;NOR",G1279:G1317)</f>
        <v>0</v>
      </c>
      <c r="O1278" t="s">
        <v>117</v>
      </c>
    </row>
    <row r="1279" spans="1:42" outlineLevel="1" x14ac:dyDescent="0.2">
      <c r="A1279" s="37">
        <v>294</v>
      </c>
      <c r="B1279" s="38" t="s">
        <v>3206</v>
      </c>
      <c r="C1279" s="50" t="s">
        <v>1041</v>
      </c>
      <c r="D1279" s="39" t="s">
        <v>118</v>
      </c>
      <c r="E1279" s="40">
        <v>335.7</v>
      </c>
      <c r="F1279" s="41"/>
      <c r="G1279" s="42">
        <f>ROUND(E1279*F1279,2)</f>
        <v>0</v>
      </c>
      <c r="H1279" s="16"/>
      <c r="I1279" s="16"/>
      <c r="J1279" s="16"/>
      <c r="K1279" s="16"/>
      <c r="L1279" s="16"/>
      <c r="M1279" s="16"/>
      <c r="N1279" s="16"/>
      <c r="O1279" s="16" t="s">
        <v>119</v>
      </c>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row>
    <row r="1280" spans="1:42" outlineLevel="2" x14ac:dyDescent="0.2">
      <c r="A1280" s="23"/>
      <c r="B1280" s="24"/>
      <c r="C1280" s="51" t="s">
        <v>214</v>
      </c>
      <c r="D1280" s="26"/>
      <c r="E1280" s="27"/>
      <c r="F1280" s="25"/>
      <c r="G1280" s="25"/>
      <c r="H1280" s="16"/>
      <c r="I1280" s="16"/>
      <c r="J1280" s="16"/>
      <c r="K1280" s="16"/>
      <c r="L1280" s="16"/>
      <c r="M1280" s="16"/>
      <c r="N1280" s="16"/>
      <c r="O1280" s="16" t="s">
        <v>120</v>
      </c>
      <c r="P1280" s="16">
        <v>0</v>
      </c>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row>
    <row r="1281" spans="1:42" outlineLevel="3" x14ac:dyDescent="0.2">
      <c r="A1281" s="23"/>
      <c r="B1281" s="24"/>
      <c r="C1281" s="51" t="s">
        <v>522</v>
      </c>
      <c r="D1281" s="26"/>
      <c r="E1281" s="27">
        <v>5.8</v>
      </c>
      <c r="F1281" s="25"/>
      <c r="G1281" s="25"/>
      <c r="H1281" s="16"/>
      <c r="I1281" s="16"/>
      <c r="J1281" s="16"/>
      <c r="K1281" s="16"/>
      <c r="L1281" s="16"/>
      <c r="M1281" s="16"/>
      <c r="N1281" s="16"/>
      <c r="O1281" s="16" t="s">
        <v>120</v>
      </c>
      <c r="P1281" s="16">
        <v>0</v>
      </c>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row>
    <row r="1282" spans="1:42" outlineLevel="3" x14ac:dyDescent="0.2">
      <c r="A1282" s="23"/>
      <c r="B1282" s="24"/>
      <c r="C1282" s="51" t="s">
        <v>523</v>
      </c>
      <c r="D1282" s="26"/>
      <c r="E1282" s="27">
        <v>13.4</v>
      </c>
      <c r="F1282" s="25"/>
      <c r="G1282" s="25"/>
      <c r="H1282" s="16"/>
      <c r="I1282" s="16"/>
      <c r="J1282" s="16"/>
      <c r="K1282" s="16"/>
      <c r="L1282" s="16"/>
      <c r="M1282" s="16"/>
      <c r="N1282" s="16"/>
      <c r="O1282" s="16" t="s">
        <v>120</v>
      </c>
      <c r="P1282" s="16">
        <v>0</v>
      </c>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row>
    <row r="1283" spans="1:42" outlineLevel="3" x14ac:dyDescent="0.2">
      <c r="A1283" s="23"/>
      <c r="B1283" s="24"/>
      <c r="C1283" s="51" t="s">
        <v>524</v>
      </c>
      <c r="D1283" s="26"/>
      <c r="E1283" s="27">
        <v>4.4000000000000004</v>
      </c>
      <c r="F1283" s="25"/>
      <c r="G1283" s="25"/>
      <c r="H1283" s="16"/>
      <c r="I1283" s="16"/>
      <c r="J1283" s="16"/>
      <c r="K1283" s="16"/>
      <c r="L1283" s="16"/>
      <c r="M1283" s="16"/>
      <c r="N1283" s="16"/>
      <c r="O1283" s="16" t="s">
        <v>120</v>
      </c>
      <c r="P1283" s="16">
        <v>0</v>
      </c>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row>
    <row r="1284" spans="1:42" outlineLevel="3" x14ac:dyDescent="0.2">
      <c r="A1284" s="23"/>
      <c r="B1284" s="24"/>
      <c r="C1284" s="51" t="s">
        <v>525</v>
      </c>
      <c r="D1284" s="26"/>
      <c r="E1284" s="27">
        <v>1.4</v>
      </c>
      <c r="F1284" s="25"/>
      <c r="G1284" s="25"/>
      <c r="H1284" s="16"/>
      <c r="I1284" s="16"/>
      <c r="J1284" s="16"/>
      <c r="K1284" s="16"/>
      <c r="L1284" s="16"/>
      <c r="M1284" s="16"/>
      <c r="N1284" s="16"/>
      <c r="O1284" s="16" t="s">
        <v>120</v>
      </c>
      <c r="P1284" s="16">
        <v>0</v>
      </c>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row>
    <row r="1285" spans="1:42" outlineLevel="3" x14ac:dyDescent="0.2">
      <c r="A1285" s="23"/>
      <c r="B1285" s="24"/>
      <c r="C1285" s="51" t="s">
        <v>526</v>
      </c>
      <c r="D1285" s="26"/>
      <c r="E1285" s="27">
        <v>1.2</v>
      </c>
      <c r="F1285" s="25"/>
      <c r="G1285" s="25"/>
      <c r="H1285" s="16"/>
      <c r="I1285" s="16"/>
      <c r="J1285" s="16"/>
      <c r="K1285" s="16"/>
      <c r="L1285" s="16"/>
      <c r="M1285" s="16"/>
      <c r="N1285" s="16"/>
      <c r="O1285" s="16" t="s">
        <v>120</v>
      </c>
      <c r="P1285" s="16">
        <v>0</v>
      </c>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row>
    <row r="1286" spans="1:42" outlineLevel="3" x14ac:dyDescent="0.2">
      <c r="A1286" s="23"/>
      <c r="B1286" s="24"/>
      <c r="C1286" s="51" t="s">
        <v>658</v>
      </c>
      <c r="D1286" s="26"/>
      <c r="E1286" s="27">
        <v>6.3</v>
      </c>
      <c r="F1286" s="25"/>
      <c r="G1286" s="25"/>
      <c r="H1286" s="16"/>
      <c r="I1286" s="16"/>
      <c r="J1286" s="16"/>
      <c r="K1286" s="16"/>
      <c r="L1286" s="16"/>
      <c r="M1286" s="16"/>
      <c r="N1286" s="16"/>
      <c r="O1286" s="16" t="s">
        <v>120</v>
      </c>
      <c r="P1286" s="16">
        <v>0</v>
      </c>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row>
    <row r="1287" spans="1:42" outlineLevel="3" x14ac:dyDescent="0.2">
      <c r="A1287" s="23"/>
      <c r="B1287" s="24"/>
      <c r="C1287" s="51" t="s">
        <v>528</v>
      </c>
      <c r="D1287" s="26"/>
      <c r="E1287" s="27">
        <v>4.5999999999999996</v>
      </c>
      <c r="F1287" s="25"/>
      <c r="G1287" s="25"/>
      <c r="H1287" s="16"/>
      <c r="I1287" s="16"/>
      <c r="J1287" s="16"/>
      <c r="K1287" s="16"/>
      <c r="L1287" s="16"/>
      <c r="M1287" s="16"/>
      <c r="N1287" s="16"/>
      <c r="O1287" s="16" t="s">
        <v>120</v>
      </c>
      <c r="P1287" s="16">
        <v>0</v>
      </c>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row>
    <row r="1288" spans="1:42" outlineLevel="3" x14ac:dyDescent="0.2">
      <c r="A1288" s="23"/>
      <c r="B1288" s="24"/>
      <c r="C1288" s="51" t="s">
        <v>529</v>
      </c>
      <c r="D1288" s="26"/>
      <c r="E1288" s="27">
        <v>56.7</v>
      </c>
      <c r="F1288" s="25"/>
      <c r="G1288" s="25"/>
      <c r="H1288" s="16"/>
      <c r="I1288" s="16"/>
      <c r="J1288" s="16"/>
      <c r="K1288" s="16"/>
      <c r="L1288" s="16"/>
      <c r="M1288" s="16"/>
      <c r="N1288" s="16"/>
      <c r="O1288" s="16" t="s">
        <v>120</v>
      </c>
      <c r="P1288" s="16">
        <v>0</v>
      </c>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row>
    <row r="1289" spans="1:42" outlineLevel="3" x14ac:dyDescent="0.2">
      <c r="A1289" s="23"/>
      <c r="B1289" s="24"/>
      <c r="C1289" s="51" t="s">
        <v>530</v>
      </c>
      <c r="D1289" s="26"/>
      <c r="E1289" s="27">
        <v>3</v>
      </c>
      <c r="F1289" s="25"/>
      <c r="G1289" s="25"/>
      <c r="H1289" s="16"/>
      <c r="I1289" s="16"/>
      <c r="J1289" s="16"/>
      <c r="K1289" s="16"/>
      <c r="L1289" s="16"/>
      <c r="M1289" s="16"/>
      <c r="N1289" s="16"/>
      <c r="O1289" s="16" t="s">
        <v>120</v>
      </c>
      <c r="P1289" s="16">
        <v>0</v>
      </c>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row>
    <row r="1290" spans="1:42" outlineLevel="3" x14ac:dyDescent="0.2">
      <c r="A1290" s="23"/>
      <c r="B1290" s="24"/>
      <c r="C1290" s="51" t="s">
        <v>659</v>
      </c>
      <c r="D1290" s="26"/>
      <c r="E1290" s="27">
        <v>8</v>
      </c>
      <c r="F1290" s="25"/>
      <c r="G1290" s="25"/>
      <c r="H1290" s="16"/>
      <c r="I1290" s="16"/>
      <c r="J1290" s="16"/>
      <c r="K1290" s="16"/>
      <c r="L1290" s="16"/>
      <c r="M1290" s="16"/>
      <c r="N1290" s="16"/>
      <c r="O1290" s="16" t="s">
        <v>120</v>
      </c>
      <c r="P1290" s="16">
        <v>0</v>
      </c>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row>
    <row r="1291" spans="1:42" outlineLevel="3" x14ac:dyDescent="0.2">
      <c r="A1291" s="23"/>
      <c r="B1291" s="24"/>
      <c r="C1291" s="51" t="s">
        <v>531</v>
      </c>
      <c r="D1291" s="26"/>
      <c r="E1291" s="27">
        <v>17.8</v>
      </c>
      <c r="F1291" s="25"/>
      <c r="G1291" s="25"/>
      <c r="H1291" s="16"/>
      <c r="I1291" s="16"/>
      <c r="J1291" s="16"/>
      <c r="K1291" s="16"/>
      <c r="L1291" s="16"/>
      <c r="M1291" s="16"/>
      <c r="N1291" s="16"/>
      <c r="O1291" s="16" t="s">
        <v>120</v>
      </c>
      <c r="P1291" s="16">
        <v>0</v>
      </c>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row>
    <row r="1292" spans="1:42" outlineLevel="3" x14ac:dyDescent="0.2">
      <c r="A1292" s="23"/>
      <c r="B1292" s="24"/>
      <c r="C1292" s="51" t="s">
        <v>219</v>
      </c>
      <c r="D1292" s="26"/>
      <c r="E1292" s="27"/>
      <c r="F1292" s="25"/>
      <c r="G1292" s="25"/>
      <c r="H1292" s="16"/>
      <c r="I1292" s="16"/>
      <c r="J1292" s="16"/>
      <c r="K1292" s="16"/>
      <c r="L1292" s="16"/>
      <c r="M1292" s="16"/>
      <c r="N1292" s="16"/>
      <c r="O1292" s="16" t="s">
        <v>120</v>
      </c>
      <c r="P1292" s="16">
        <v>0</v>
      </c>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row>
    <row r="1293" spans="1:42" outlineLevel="3" x14ac:dyDescent="0.2">
      <c r="A1293" s="23"/>
      <c r="B1293" s="24"/>
      <c r="C1293" s="51" t="s">
        <v>532</v>
      </c>
      <c r="D1293" s="26"/>
      <c r="E1293" s="27">
        <v>15.1</v>
      </c>
      <c r="F1293" s="25"/>
      <c r="G1293" s="25"/>
      <c r="H1293" s="16"/>
      <c r="I1293" s="16"/>
      <c r="J1293" s="16"/>
      <c r="K1293" s="16"/>
      <c r="L1293" s="16"/>
      <c r="M1293" s="16"/>
      <c r="N1293" s="16"/>
      <c r="O1293" s="16" t="s">
        <v>120</v>
      </c>
      <c r="P1293" s="16">
        <v>0</v>
      </c>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row>
    <row r="1294" spans="1:42" outlineLevel="3" x14ac:dyDescent="0.2">
      <c r="A1294" s="23"/>
      <c r="B1294" s="24"/>
      <c r="C1294" s="51" t="s">
        <v>533</v>
      </c>
      <c r="D1294" s="26"/>
      <c r="E1294" s="27">
        <v>9.6999999999999993</v>
      </c>
      <c r="F1294" s="25"/>
      <c r="G1294" s="25"/>
      <c r="H1294" s="16"/>
      <c r="I1294" s="16"/>
      <c r="J1294" s="16"/>
      <c r="K1294" s="16"/>
      <c r="L1294" s="16"/>
      <c r="M1294" s="16"/>
      <c r="N1294" s="16"/>
      <c r="O1294" s="16" t="s">
        <v>120</v>
      </c>
      <c r="P1294" s="16">
        <v>0</v>
      </c>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row>
    <row r="1295" spans="1:42" outlineLevel="3" x14ac:dyDescent="0.2">
      <c r="A1295" s="23"/>
      <c r="B1295" s="24"/>
      <c r="C1295" s="51" t="s">
        <v>534</v>
      </c>
      <c r="D1295" s="26"/>
      <c r="E1295" s="27">
        <v>3.1</v>
      </c>
      <c r="F1295" s="25"/>
      <c r="G1295" s="25"/>
      <c r="H1295" s="16"/>
      <c r="I1295" s="16"/>
      <c r="J1295" s="16"/>
      <c r="K1295" s="16"/>
      <c r="L1295" s="16"/>
      <c r="M1295" s="16"/>
      <c r="N1295" s="16"/>
      <c r="O1295" s="16" t="s">
        <v>120</v>
      </c>
      <c r="P1295" s="16">
        <v>0</v>
      </c>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row>
    <row r="1296" spans="1:42" outlineLevel="3" x14ac:dyDescent="0.2">
      <c r="A1296" s="23"/>
      <c r="B1296" s="24"/>
      <c r="C1296" s="51" t="s">
        <v>535</v>
      </c>
      <c r="D1296" s="26"/>
      <c r="E1296" s="27">
        <v>4.8</v>
      </c>
      <c r="F1296" s="25"/>
      <c r="G1296" s="25"/>
      <c r="H1296" s="16"/>
      <c r="I1296" s="16"/>
      <c r="J1296" s="16"/>
      <c r="K1296" s="16"/>
      <c r="L1296" s="16"/>
      <c r="M1296" s="16"/>
      <c r="N1296" s="16"/>
      <c r="O1296" s="16" t="s">
        <v>120</v>
      </c>
      <c r="P1296" s="16">
        <v>0</v>
      </c>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row>
    <row r="1297" spans="1:42" outlineLevel="3" x14ac:dyDescent="0.2">
      <c r="A1297" s="23"/>
      <c r="B1297" s="24"/>
      <c r="C1297" s="51" t="s">
        <v>536</v>
      </c>
      <c r="D1297" s="26"/>
      <c r="E1297" s="27">
        <v>3.6</v>
      </c>
      <c r="F1297" s="25"/>
      <c r="G1297" s="25"/>
      <c r="H1297" s="16"/>
      <c r="I1297" s="16"/>
      <c r="J1297" s="16"/>
      <c r="K1297" s="16"/>
      <c r="L1297" s="16"/>
      <c r="M1297" s="16"/>
      <c r="N1297" s="16"/>
      <c r="O1297" s="16" t="s">
        <v>120</v>
      </c>
      <c r="P1297" s="16">
        <v>0</v>
      </c>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row>
    <row r="1298" spans="1:42" outlineLevel="3" x14ac:dyDescent="0.2">
      <c r="A1298" s="23"/>
      <c r="B1298" s="24"/>
      <c r="C1298" s="51" t="s">
        <v>537</v>
      </c>
      <c r="D1298" s="26"/>
      <c r="E1298" s="27">
        <v>16.600000000000001</v>
      </c>
      <c r="F1298" s="25"/>
      <c r="G1298" s="25"/>
      <c r="H1298" s="16"/>
      <c r="I1298" s="16"/>
      <c r="J1298" s="16"/>
      <c r="K1298" s="16"/>
      <c r="L1298" s="16"/>
      <c r="M1298" s="16"/>
      <c r="N1298" s="16"/>
      <c r="O1298" s="16" t="s">
        <v>120</v>
      </c>
      <c r="P1298" s="16">
        <v>0</v>
      </c>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row>
    <row r="1299" spans="1:42" outlineLevel="3" x14ac:dyDescent="0.2">
      <c r="A1299" s="23"/>
      <c r="B1299" s="24"/>
      <c r="C1299" s="51" t="s">
        <v>538</v>
      </c>
      <c r="D1299" s="26"/>
      <c r="E1299" s="27">
        <v>4.9000000000000004</v>
      </c>
      <c r="F1299" s="25"/>
      <c r="G1299" s="25"/>
      <c r="H1299" s="16"/>
      <c r="I1299" s="16"/>
      <c r="J1299" s="16"/>
      <c r="K1299" s="16"/>
      <c r="L1299" s="16"/>
      <c r="M1299" s="16"/>
      <c r="N1299" s="16"/>
      <c r="O1299" s="16" t="s">
        <v>120</v>
      </c>
      <c r="P1299" s="16">
        <v>0</v>
      </c>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row>
    <row r="1300" spans="1:42" outlineLevel="3" x14ac:dyDescent="0.2">
      <c r="A1300" s="23"/>
      <c r="B1300" s="24"/>
      <c r="C1300" s="51" t="s">
        <v>539</v>
      </c>
      <c r="D1300" s="26"/>
      <c r="E1300" s="27">
        <v>16.899999999999999</v>
      </c>
      <c r="F1300" s="25"/>
      <c r="G1300" s="25"/>
      <c r="H1300" s="16"/>
      <c r="I1300" s="16"/>
      <c r="J1300" s="16"/>
      <c r="K1300" s="16"/>
      <c r="L1300" s="16"/>
      <c r="M1300" s="16"/>
      <c r="N1300" s="16"/>
      <c r="O1300" s="16" t="s">
        <v>120</v>
      </c>
      <c r="P1300" s="16">
        <v>0</v>
      </c>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row>
    <row r="1301" spans="1:42" outlineLevel="3" x14ac:dyDescent="0.2">
      <c r="A1301" s="23"/>
      <c r="B1301" s="24"/>
      <c r="C1301" s="51" t="s">
        <v>540</v>
      </c>
      <c r="D1301" s="26"/>
      <c r="E1301" s="27">
        <v>3.6</v>
      </c>
      <c r="F1301" s="25"/>
      <c r="G1301" s="25"/>
      <c r="H1301" s="16"/>
      <c r="I1301" s="16"/>
      <c r="J1301" s="16"/>
      <c r="K1301" s="16"/>
      <c r="L1301" s="16"/>
      <c r="M1301" s="16"/>
      <c r="N1301" s="16"/>
      <c r="O1301" s="16" t="s">
        <v>120</v>
      </c>
      <c r="P1301" s="16">
        <v>0</v>
      </c>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row>
    <row r="1302" spans="1:42" outlineLevel="3" x14ac:dyDescent="0.2">
      <c r="A1302" s="23"/>
      <c r="B1302" s="24"/>
      <c r="C1302" s="51" t="s">
        <v>542</v>
      </c>
      <c r="D1302" s="26"/>
      <c r="E1302" s="27">
        <v>5.9</v>
      </c>
      <c r="F1302" s="25"/>
      <c r="G1302" s="25"/>
      <c r="H1302" s="16"/>
      <c r="I1302" s="16"/>
      <c r="J1302" s="16"/>
      <c r="K1302" s="16"/>
      <c r="L1302" s="16"/>
      <c r="M1302" s="16"/>
      <c r="N1302" s="16"/>
      <c r="O1302" s="16" t="s">
        <v>120</v>
      </c>
      <c r="P1302" s="16">
        <v>0</v>
      </c>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row>
    <row r="1303" spans="1:42" outlineLevel="3" x14ac:dyDescent="0.2">
      <c r="A1303" s="23"/>
      <c r="B1303" s="24"/>
      <c r="C1303" s="51" t="s">
        <v>543</v>
      </c>
      <c r="D1303" s="26"/>
      <c r="E1303" s="27">
        <v>17.399999999999999</v>
      </c>
      <c r="F1303" s="25"/>
      <c r="G1303" s="25"/>
      <c r="H1303" s="16"/>
      <c r="I1303" s="16"/>
      <c r="J1303" s="16"/>
      <c r="K1303" s="16"/>
      <c r="L1303" s="16"/>
      <c r="M1303" s="16"/>
      <c r="N1303" s="16"/>
      <c r="O1303" s="16" t="s">
        <v>120</v>
      </c>
      <c r="P1303" s="16">
        <v>0</v>
      </c>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row>
    <row r="1304" spans="1:42" outlineLevel="3" x14ac:dyDescent="0.2">
      <c r="A1304" s="23"/>
      <c r="B1304" s="24"/>
      <c r="C1304" s="51" t="s">
        <v>544</v>
      </c>
      <c r="D1304" s="26"/>
      <c r="E1304" s="27">
        <v>8.6999999999999993</v>
      </c>
      <c r="F1304" s="25"/>
      <c r="G1304" s="25"/>
      <c r="H1304" s="16"/>
      <c r="I1304" s="16"/>
      <c r="J1304" s="16"/>
      <c r="K1304" s="16"/>
      <c r="L1304" s="16"/>
      <c r="M1304" s="16"/>
      <c r="N1304" s="16"/>
      <c r="O1304" s="16" t="s">
        <v>120</v>
      </c>
      <c r="P1304" s="16">
        <v>0</v>
      </c>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row>
    <row r="1305" spans="1:42" outlineLevel="3" x14ac:dyDescent="0.2">
      <c r="A1305" s="23"/>
      <c r="B1305" s="24"/>
      <c r="C1305" s="51" t="s">
        <v>209</v>
      </c>
      <c r="D1305" s="26"/>
      <c r="E1305" s="27"/>
      <c r="F1305" s="25"/>
      <c r="G1305" s="25"/>
      <c r="H1305" s="16"/>
      <c r="I1305" s="16"/>
      <c r="J1305" s="16"/>
      <c r="K1305" s="16"/>
      <c r="L1305" s="16"/>
      <c r="M1305" s="16"/>
      <c r="N1305" s="16"/>
      <c r="O1305" s="16" t="s">
        <v>120</v>
      </c>
      <c r="P1305" s="16">
        <v>0</v>
      </c>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row>
    <row r="1306" spans="1:42" outlineLevel="3" x14ac:dyDescent="0.2">
      <c r="A1306" s="23"/>
      <c r="B1306" s="24"/>
      <c r="C1306" s="51" t="s">
        <v>660</v>
      </c>
      <c r="D1306" s="26"/>
      <c r="E1306" s="27">
        <v>6.8</v>
      </c>
      <c r="F1306" s="25"/>
      <c r="G1306" s="25"/>
      <c r="H1306" s="16"/>
      <c r="I1306" s="16"/>
      <c r="J1306" s="16"/>
      <c r="K1306" s="16"/>
      <c r="L1306" s="16"/>
      <c r="M1306" s="16"/>
      <c r="N1306" s="16"/>
      <c r="O1306" s="16" t="s">
        <v>120</v>
      </c>
      <c r="P1306" s="16">
        <v>0</v>
      </c>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row>
    <row r="1307" spans="1:42" outlineLevel="3" x14ac:dyDescent="0.2">
      <c r="A1307" s="23"/>
      <c r="B1307" s="24"/>
      <c r="C1307" s="51" t="s">
        <v>661</v>
      </c>
      <c r="D1307" s="26"/>
      <c r="E1307" s="27">
        <v>5.4</v>
      </c>
      <c r="F1307" s="25"/>
      <c r="G1307" s="25"/>
      <c r="H1307" s="16"/>
      <c r="I1307" s="16"/>
      <c r="J1307" s="16"/>
      <c r="K1307" s="16"/>
      <c r="L1307" s="16"/>
      <c r="M1307" s="16"/>
      <c r="N1307" s="16"/>
      <c r="O1307" s="16" t="s">
        <v>120</v>
      </c>
      <c r="P1307" s="16">
        <v>0</v>
      </c>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row>
    <row r="1308" spans="1:42" outlineLevel="3" x14ac:dyDescent="0.2">
      <c r="A1308" s="23"/>
      <c r="B1308" s="24"/>
      <c r="C1308" s="51" t="s">
        <v>662</v>
      </c>
      <c r="D1308" s="26"/>
      <c r="E1308" s="27">
        <v>5.3</v>
      </c>
      <c r="F1308" s="25"/>
      <c r="G1308" s="25"/>
      <c r="H1308" s="16"/>
      <c r="I1308" s="16"/>
      <c r="J1308" s="16"/>
      <c r="K1308" s="16"/>
      <c r="L1308" s="16"/>
      <c r="M1308" s="16"/>
      <c r="N1308" s="16"/>
      <c r="O1308" s="16" t="s">
        <v>120</v>
      </c>
      <c r="P1308" s="16">
        <v>0</v>
      </c>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row>
    <row r="1309" spans="1:42" outlineLevel="3" x14ac:dyDescent="0.2">
      <c r="A1309" s="23"/>
      <c r="B1309" s="24"/>
      <c r="C1309" s="51" t="s">
        <v>663</v>
      </c>
      <c r="D1309" s="26"/>
      <c r="E1309" s="27">
        <v>7.6</v>
      </c>
      <c r="F1309" s="25"/>
      <c r="G1309" s="25"/>
      <c r="H1309" s="16"/>
      <c r="I1309" s="16"/>
      <c r="J1309" s="16"/>
      <c r="K1309" s="16"/>
      <c r="L1309" s="16"/>
      <c r="M1309" s="16"/>
      <c r="N1309" s="16"/>
      <c r="O1309" s="16" t="s">
        <v>120</v>
      </c>
      <c r="P1309" s="16">
        <v>0</v>
      </c>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row>
    <row r="1310" spans="1:42" outlineLevel="3" x14ac:dyDescent="0.2">
      <c r="A1310" s="23"/>
      <c r="B1310" s="24"/>
      <c r="C1310" s="51" t="s">
        <v>664</v>
      </c>
      <c r="D1310" s="26"/>
      <c r="E1310" s="27">
        <v>19.600000000000001</v>
      </c>
      <c r="F1310" s="25"/>
      <c r="G1310" s="25"/>
      <c r="H1310" s="16"/>
      <c r="I1310" s="16"/>
      <c r="J1310" s="16"/>
      <c r="K1310" s="16"/>
      <c r="L1310" s="16"/>
      <c r="M1310" s="16"/>
      <c r="N1310" s="16"/>
      <c r="O1310" s="16" t="s">
        <v>120</v>
      </c>
      <c r="P1310" s="16">
        <v>0</v>
      </c>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row>
    <row r="1311" spans="1:42" outlineLevel="3" x14ac:dyDescent="0.2">
      <c r="A1311" s="23"/>
      <c r="B1311" s="24"/>
      <c r="C1311" s="51" t="s">
        <v>665</v>
      </c>
      <c r="D1311" s="26"/>
      <c r="E1311" s="27">
        <v>7.1</v>
      </c>
      <c r="F1311" s="25"/>
      <c r="G1311" s="25"/>
      <c r="H1311" s="16"/>
      <c r="I1311" s="16"/>
      <c r="J1311" s="16"/>
      <c r="K1311" s="16"/>
      <c r="L1311" s="16"/>
      <c r="M1311" s="16"/>
      <c r="N1311" s="16"/>
      <c r="O1311" s="16" t="s">
        <v>120</v>
      </c>
      <c r="P1311" s="16">
        <v>0</v>
      </c>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row>
    <row r="1312" spans="1:42" outlineLevel="3" x14ac:dyDescent="0.2">
      <c r="A1312" s="23"/>
      <c r="B1312" s="24"/>
      <c r="C1312" s="51" t="s">
        <v>666</v>
      </c>
      <c r="D1312" s="26"/>
      <c r="E1312" s="27">
        <v>11.7</v>
      </c>
      <c r="F1312" s="25"/>
      <c r="G1312" s="25"/>
      <c r="H1312" s="16"/>
      <c r="I1312" s="16"/>
      <c r="J1312" s="16"/>
      <c r="K1312" s="16"/>
      <c r="L1312" s="16"/>
      <c r="M1312" s="16"/>
      <c r="N1312" s="16"/>
      <c r="O1312" s="16" t="s">
        <v>120</v>
      </c>
      <c r="P1312" s="16">
        <v>0</v>
      </c>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row>
    <row r="1313" spans="1:42" outlineLevel="3" x14ac:dyDescent="0.2">
      <c r="A1313" s="23"/>
      <c r="B1313" s="24"/>
      <c r="C1313" s="51" t="s">
        <v>667</v>
      </c>
      <c r="D1313" s="26"/>
      <c r="E1313" s="27">
        <v>4.4000000000000004</v>
      </c>
      <c r="F1313" s="25"/>
      <c r="G1313" s="25"/>
      <c r="H1313" s="16"/>
      <c r="I1313" s="16"/>
      <c r="J1313" s="16"/>
      <c r="K1313" s="16"/>
      <c r="L1313" s="16"/>
      <c r="M1313" s="16"/>
      <c r="N1313" s="16"/>
      <c r="O1313" s="16" t="s">
        <v>120</v>
      </c>
      <c r="P1313" s="16">
        <v>0</v>
      </c>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row>
    <row r="1314" spans="1:42" outlineLevel="3" x14ac:dyDescent="0.2">
      <c r="A1314" s="23"/>
      <c r="B1314" s="24"/>
      <c r="C1314" s="51" t="s">
        <v>668</v>
      </c>
      <c r="D1314" s="26"/>
      <c r="E1314" s="27">
        <v>17.399999999999999</v>
      </c>
      <c r="F1314" s="25"/>
      <c r="G1314" s="25"/>
      <c r="H1314" s="16"/>
      <c r="I1314" s="16"/>
      <c r="J1314" s="16"/>
      <c r="K1314" s="16"/>
      <c r="L1314" s="16"/>
      <c r="M1314" s="16"/>
      <c r="N1314" s="16"/>
      <c r="O1314" s="16" t="s">
        <v>120</v>
      </c>
      <c r="P1314" s="16">
        <v>0</v>
      </c>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row>
    <row r="1315" spans="1:42" outlineLevel="3" x14ac:dyDescent="0.2">
      <c r="A1315" s="23"/>
      <c r="B1315" s="24"/>
      <c r="C1315" s="51" t="s">
        <v>669</v>
      </c>
      <c r="D1315" s="26"/>
      <c r="E1315" s="27">
        <v>5.5</v>
      </c>
      <c r="F1315" s="25"/>
      <c r="G1315" s="25"/>
      <c r="H1315" s="16"/>
      <c r="I1315" s="16"/>
      <c r="J1315" s="16"/>
      <c r="K1315" s="16"/>
      <c r="L1315" s="16"/>
      <c r="M1315" s="16"/>
      <c r="N1315" s="16"/>
      <c r="O1315" s="16" t="s">
        <v>120</v>
      </c>
      <c r="P1315" s="16">
        <v>0</v>
      </c>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row>
    <row r="1316" spans="1:42" outlineLevel="3" x14ac:dyDescent="0.2">
      <c r="A1316" s="23"/>
      <c r="B1316" s="24"/>
      <c r="C1316" s="51" t="s">
        <v>670</v>
      </c>
      <c r="D1316" s="26"/>
      <c r="E1316" s="27">
        <v>6.7</v>
      </c>
      <c r="F1316" s="25"/>
      <c r="G1316" s="25"/>
      <c r="H1316" s="16"/>
      <c r="I1316" s="16"/>
      <c r="J1316" s="16"/>
      <c r="K1316" s="16"/>
      <c r="L1316" s="16"/>
      <c r="M1316" s="16"/>
      <c r="N1316" s="16"/>
      <c r="O1316" s="16" t="s">
        <v>120</v>
      </c>
      <c r="P1316" s="16">
        <v>0</v>
      </c>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row>
    <row r="1317" spans="1:42" outlineLevel="3" x14ac:dyDescent="0.2">
      <c r="A1317" s="23"/>
      <c r="B1317" s="24"/>
      <c r="C1317" s="51" t="s">
        <v>671</v>
      </c>
      <c r="D1317" s="26"/>
      <c r="E1317" s="27">
        <v>5.3</v>
      </c>
      <c r="F1317" s="25"/>
      <c r="G1317" s="25"/>
      <c r="H1317" s="16"/>
      <c r="I1317" s="16"/>
      <c r="J1317" s="16"/>
      <c r="K1317" s="16"/>
      <c r="L1317" s="16"/>
      <c r="M1317" s="16"/>
      <c r="N1317" s="16"/>
      <c r="O1317" s="16" t="s">
        <v>120</v>
      </c>
      <c r="P1317" s="16">
        <v>0</v>
      </c>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row>
    <row r="1318" spans="1:42" x14ac:dyDescent="0.2">
      <c r="A1318" s="30" t="s">
        <v>116</v>
      </c>
      <c r="B1318" s="31" t="s">
        <v>73</v>
      </c>
      <c r="C1318" s="49" t="s">
        <v>74</v>
      </c>
      <c r="D1318" s="32"/>
      <c r="E1318" s="33"/>
      <c r="F1318" s="34"/>
      <c r="G1318" s="35">
        <f>SUMIF(O1319:O1357,"&lt;&gt;NOR",G1319:G1357)</f>
        <v>0</v>
      </c>
      <c r="O1318" t="s">
        <v>117</v>
      </c>
    </row>
    <row r="1319" spans="1:42" outlineLevel="1" x14ac:dyDescent="0.2">
      <c r="A1319" s="37">
        <v>295</v>
      </c>
      <c r="B1319" s="38" t="s">
        <v>3205</v>
      </c>
      <c r="C1319" s="50" t="s">
        <v>1042</v>
      </c>
      <c r="D1319" s="39" t="s">
        <v>237</v>
      </c>
      <c r="E1319" s="40">
        <v>253.8</v>
      </c>
      <c r="F1319" s="41"/>
      <c r="G1319" s="42">
        <f>ROUND(E1319*F1319,2)</f>
        <v>0</v>
      </c>
      <c r="H1319" s="16"/>
      <c r="I1319" s="16"/>
      <c r="J1319" s="16"/>
      <c r="K1319" s="16"/>
      <c r="L1319" s="16"/>
      <c r="M1319" s="16"/>
      <c r="N1319" s="16"/>
      <c r="O1319" s="16" t="s">
        <v>119</v>
      </c>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row>
    <row r="1320" spans="1:42" outlineLevel="2" x14ac:dyDescent="0.2">
      <c r="A1320" s="23"/>
      <c r="B1320" s="24"/>
      <c r="C1320" s="51" t="s">
        <v>1043</v>
      </c>
      <c r="D1320" s="26"/>
      <c r="E1320" s="27">
        <v>193.8</v>
      </c>
      <c r="F1320" s="25"/>
      <c r="G1320" s="25"/>
      <c r="H1320" s="16"/>
      <c r="I1320" s="16"/>
      <c r="J1320" s="16"/>
      <c r="K1320" s="16"/>
      <c r="L1320" s="16"/>
      <c r="M1320" s="16"/>
      <c r="N1320" s="16"/>
      <c r="O1320" s="16" t="s">
        <v>120</v>
      </c>
      <c r="P1320" s="16">
        <v>0</v>
      </c>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row>
    <row r="1321" spans="1:42" outlineLevel="3" x14ac:dyDescent="0.2">
      <c r="A1321" s="23"/>
      <c r="B1321" s="24"/>
      <c r="C1321" s="51" t="s">
        <v>3096</v>
      </c>
      <c r="D1321" s="26"/>
      <c r="E1321" s="27">
        <v>60</v>
      </c>
      <c r="F1321" s="25"/>
      <c r="G1321" s="25"/>
      <c r="H1321" s="16"/>
      <c r="I1321" s="16"/>
      <c r="J1321" s="16"/>
      <c r="K1321" s="16"/>
      <c r="L1321" s="16"/>
      <c r="M1321" s="16"/>
      <c r="N1321" s="16"/>
      <c r="O1321" s="16" t="s">
        <v>120</v>
      </c>
      <c r="P1321" s="16">
        <v>0</v>
      </c>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row>
    <row r="1322" spans="1:42" outlineLevel="1" x14ac:dyDescent="0.2">
      <c r="A1322" s="37">
        <v>296</v>
      </c>
      <c r="B1322" s="38" t="s">
        <v>3204</v>
      </c>
      <c r="C1322" s="50" t="s">
        <v>1044</v>
      </c>
      <c r="D1322" s="39" t="s">
        <v>237</v>
      </c>
      <c r="E1322" s="40">
        <v>291.5</v>
      </c>
      <c r="F1322" s="41"/>
      <c r="G1322" s="42">
        <f>ROUND(E1322*F1322,2)</f>
        <v>0</v>
      </c>
      <c r="H1322" s="16"/>
      <c r="I1322" s="16"/>
      <c r="J1322" s="16"/>
      <c r="K1322" s="16"/>
      <c r="L1322" s="16"/>
      <c r="M1322" s="16"/>
      <c r="N1322" s="16"/>
      <c r="O1322" s="16" t="s">
        <v>119</v>
      </c>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row>
    <row r="1323" spans="1:42" outlineLevel="2" x14ac:dyDescent="0.2">
      <c r="A1323" s="23"/>
      <c r="B1323" s="24"/>
      <c r="C1323" s="51" t="s">
        <v>3095</v>
      </c>
      <c r="D1323" s="26"/>
      <c r="E1323" s="27">
        <v>255</v>
      </c>
      <c r="F1323" s="25"/>
      <c r="G1323" s="25"/>
      <c r="H1323" s="16"/>
      <c r="I1323" s="16"/>
      <c r="J1323" s="16"/>
      <c r="K1323" s="16"/>
      <c r="L1323" s="16"/>
      <c r="M1323" s="16"/>
      <c r="N1323" s="16"/>
      <c r="O1323" s="16" t="s">
        <v>120</v>
      </c>
      <c r="P1323" s="16">
        <v>0</v>
      </c>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row>
    <row r="1324" spans="1:42" outlineLevel="3" x14ac:dyDescent="0.2">
      <c r="A1324" s="23"/>
      <c r="B1324" s="24"/>
      <c r="C1324" s="51" t="s">
        <v>3094</v>
      </c>
      <c r="D1324" s="26"/>
      <c r="E1324" s="27">
        <v>7.5</v>
      </c>
      <c r="F1324" s="25"/>
      <c r="G1324" s="25"/>
      <c r="H1324" s="16"/>
      <c r="I1324" s="16"/>
      <c r="J1324" s="16"/>
      <c r="K1324" s="16"/>
      <c r="L1324" s="16"/>
      <c r="M1324" s="16"/>
      <c r="N1324" s="16"/>
      <c r="O1324" s="16" t="s">
        <v>120</v>
      </c>
      <c r="P1324" s="16">
        <v>0</v>
      </c>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row>
    <row r="1325" spans="1:42" outlineLevel="3" x14ac:dyDescent="0.2">
      <c r="A1325" s="23"/>
      <c r="B1325" s="24"/>
      <c r="C1325" s="51" t="s">
        <v>1045</v>
      </c>
      <c r="D1325" s="26"/>
      <c r="E1325" s="27">
        <v>29</v>
      </c>
      <c r="F1325" s="25"/>
      <c r="G1325" s="25"/>
      <c r="H1325" s="16"/>
      <c r="I1325" s="16"/>
      <c r="J1325" s="16"/>
      <c r="K1325" s="16"/>
      <c r="L1325" s="16"/>
      <c r="M1325" s="16"/>
      <c r="N1325" s="16"/>
      <c r="O1325" s="16" t="s">
        <v>120</v>
      </c>
      <c r="P1325" s="16">
        <v>0</v>
      </c>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row>
    <row r="1326" spans="1:42" outlineLevel="1" x14ac:dyDescent="0.2">
      <c r="A1326" s="37">
        <v>297</v>
      </c>
      <c r="B1326" s="38" t="s">
        <v>3203</v>
      </c>
      <c r="C1326" s="50" t="s">
        <v>1046</v>
      </c>
      <c r="D1326" s="39" t="s">
        <v>237</v>
      </c>
      <c r="E1326" s="40">
        <v>43.5</v>
      </c>
      <c r="F1326" s="41"/>
      <c r="G1326" s="42">
        <f>ROUND(E1326*F1326,2)</f>
        <v>0</v>
      </c>
      <c r="H1326" s="16"/>
      <c r="I1326" s="16"/>
      <c r="J1326" s="16"/>
      <c r="K1326" s="16"/>
      <c r="L1326" s="16"/>
      <c r="M1326" s="16"/>
      <c r="N1326" s="16"/>
      <c r="O1326" s="16" t="s">
        <v>119</v>
      </c>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row>
    <row r="1327" spans="1:42" outlineLevel="2" x14ac:dyDescent="0.2">
      <c r="A1327" s="23"/>
      <c r="B1327" s="24"/>
      <c r="C1327" s="51" t="s">
        <v>3093</v>
      </c>
      <c r="D1327" s="26"/>
      <c r="E1327" s="27">
        <v>29</v>
      </c>
      <c r="F1327" s="25"/>
      <c r="G1327" s="25"/>
      <c r="H1327" s="16"/>
      <c r="I1327" s="16"/>
      <c r="J1327" s="16"/>
      <c r="K1327" s="16"/>
      <c r="L1327" s="16"/>
      <c r="M1327" s="16"/>
      <c r="N1327" s="16"/>
      <c r="O1327" s="16" t="s">
        <v>120</v>
      </c>
      <c r="P1327" s="16">
        <v>0</v>
      </c>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row>
    <row r="1328" spans="1:42" outlineLevel="3" x14ac:dyDescent="0.2">
      <c r="A1328" s="23"/>
      <c r="B1328" s="24"/>
      <c r="C1328" s="51" t="s">
        <v>1047</v>
      </c>
      <c r="D1328" s="26"/>
      <c r="E1328" s="27">
        <v>14.5</v>
      </c>
      <c r="F1328" s="25"/>
      <c r="G1328" s="25"/>
      <c r="H1328" s="16"/>
      <c r="I1328" s="16"/>
      <c r="J1328" s="16"/>
      <c r="K1328" s="16"/>
      <c r="L1328" s="16"/>
      <c r="M1328" s="16"/>
      <c r="N1328" s="16"/>
      <c r="O1328" s="16" t="s">
        <v>120</v>
      </c>
      <c r="P1328" s="16">
        <v>0</v>
      </c>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row>
    <row r="1329" spans="1:42" outlineLevel="1" x14ac:dyDescent="0.2">
      <c r="A1329" s="43">
        <v>298</v>
      </c>
      <c r="B1329" s="44" t="s">
        <v>3202</v>
      </c>
      <c r="C1329" s="52" t="s">
        <v>1048</v>
      </c>
      <c r="D1329" s="45" t="s">
        <v>118</v>
      </c>
      <c r="E1329" s="46">
        <v>206.64</v>
      </c>
      <c r="F1329" s="47"/>
      <c r="G1329" s="48">
        <f>ROUND(E1329*F1329,2)</f>
        <v>0</v>
      </c>
      <c r="H1329" s="16"/>
      <c r="I1329" s="16"/>
      <c r="J1329" s="16"/>
      <c r="K1329" s="16"/>
      <c r="L1329" s="16"/>
      <c r="M1329" s="16"/>
      <c r="N1329" s="16"/>
      <c r="O1329" s="16" t="s">
        <v>119</v>
      </c>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row>
    <row r="1330" spans="1:42" outlineLevel="1" x14ac:dyDescent="0.2">
      <c r="A1330" s="37">
        <v>299</v>
      </c>
      <c r="B1330" s="38" t="s">
        <v>3201</v>
      </c>
      <c r="C1330" s="50" t="s">
        <v>1049</v>
      </c>
      <c r="D1330" s="39" t="s">
        <v>118</v>
      </c>
      <c r="E1330" s="40">
        <v>270</v>
      </c>
      <c r="F1330" s="41"/>
      <c r="G1330" s="42">
        <f>ROUND(E1330*F1330,2)</f>
        <v>0</v>
      </c>
      <c r="H1330" s="16"/>
      <c r="I1330" s="16"/>
      <c r="J1330" s="16"/>
      <c r="K1330" s="16"/>
      <c r="L1330" s="16"/>
      <c r="M1330" s="16"/>
      <c r="N1330" s="16"/>
      <c r="O1330" s="16" t="s">
        <v>119</v>
      </c>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row>
    <row r="1331" spans="1:42" outlineLevel="2" x14ac:dyDescent="0.2">
      <c r="A1331" s="23"/>
      <c r="B1331" s="24"/>
      <c r="C1331" s="51" t="s">
        <v>1050</v>
      </c>
      <c r="D1331" s="26"/>
      <c r="E1331" s="27">
        <v>270</v>
      </c>
      <c r="F1331" s="25"/>
      <c r="G1331" s="25"/>
      <c r="H1331" s="16"/>
      <c r="I1331" s="16"/>
      <c r="J1331" s="16"/>
      <c r="K1331" s="16"/>
      <c r="L1331" s="16"/>
      <c r="M1331" s="16"/>
      <c r="N1331" s="16"/>
      <c r="O1331" s="16" t="s">
        <v>120</v>
      </c>
      <c r="P1331" s="16">
        <v>0</v>
      </c>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row>
    <row r="1332" spans="1:42" outlineLevel="1" x14ac:dyDescent="0.2">
      <c r="A1332" s="37">
        <v>300</v>
      </c>
      <c r="B1332" s="38" t="s">
        <v>3200</v>
      </c>
      <c r="C1332" s="50" t="s">
        <v>1051</v>
      </c>
      <c r="D1332" s="39" t="s">
        <v>122</v>
      </c>
      <c r="E1332" s="40">
        <v>23.654509999999998</v>
      </c>
      <c r="F1332" s="41"/>
      <c r="G1332" s="42">
        <f>ROUND(E1332*F1332,2)</f>
        <v>0</v>
      </c>
      <c r="H1332" s="16"/>
      <c r="I1332" s="16"/>
      <c r="J1332" s="16"/>
      <c r="K1332" s="16"/>
      <c r="L1332" s="16"/>
      <c r="M1332" s="16"/>
      <c r="N1332" s="16"/>
      <c r="O1332" s="16" t="s">
        <v>119</v>
      </c>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row>
    <row r="1333" spans="1:42" outlineLevel="2" x14ac:dyDescent="0.2">
      <c r="A1333" s="23"/>
      <c r="B1333" s="24"/>
      <c r="C1333" s="51" t="s">
        <v>3092</v>
      </c>
      <c r="D1333" s="26"/>
      <c r="E1333" s="27">
        <v>2.871</v>
      </c>
      <c r="F1333" s="25"/>
      <c r="G1333" s="25"/>
      <c r="H1333" s="16"/>
      <c r="I1333" s="16"/>
      <c r="J1333" s="16"/>
      <c r="K1333" s="16"/>
      <c r="L1333" s="16"/>
      <c r="M1333" s="16"/>
      <c r="N1333" s="16"/>
      <c r="O1333" s="16" t="s">
        <v>120</v>
      </c>
      <c r="P1333" s="16">
        <v>0</v>
      </c>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row>
    <row r="1334" spans="1:42" outlineLevel="3" x14ac:dyDescent="0.2">
      <c r="A1334" s="23"/>
      <c r="B1334" s="24"/>
      <c r="C1334" s="51" t="s">
        <v>3091</v>
      </c>
      <c r="D1334" s="26"/>
      <c r="E1334" s="27">
        <v>10.975009999999999</v>
      </c>
      <c r="F1334" s="25"/>
      <c r="G1334" s="25"/>
      <c r="H1334" s="16"/>
      <c r="I1334" s="16"/>
      <c r="J1334" s="16"/>
      <c r="K1334" s="16"/>
      <c r="L1334" s="16"/>
      <c r="M1334" s="16"/>
      <c r="N1334" s="16"/>
      <c r="O1334" s="16" t="s">
        <v>120</v>
      </c>
      <c r="P1334" s="16">
        <v>0</v>
      </c>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row>
    <row r="1335" spans="1:42" outlineLevel="3" x14ac:dyDescent="0.2">
      <c r="A1335" s="23"/>
      <c r="B1335" s="24"/>
      <c r="C1335" s="51" t="s">
        <v>3090</v>
      </c>
      <c r="D1335" s="26"/>
      <c r="E1335" s="27">
        <v>5.9961000000000002</v>
      </c>
      <c r="F1335" s="25"/>
      <c r="G1335" s="25"/>
      <c r="H1335" s="16"/>
      <c r="I1335" s="16"/>
      <c r="J1335" s="16"/>
      <c r="K1335" s="16"/>
      <c r="L1335" s="16"/>
      <c r="M1335" s="16"/>
      <c r="N1335" s="16"/>
      <c r="O1335" s="16" t="s">
        <v>120</v>
      </c>
      <c r="P1335" s="16">
        <v>0</v>
      </c>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row>
    <row r="1336" spans="1:42" outlineLevel="3" x14ac:dyDescent="0.2">
      <c r="A1336" s="23"/>
      <c r="B1336" s="24"/>
      <c r="C1336" s="51" t="s">
        <v>1052</v>
      </c>
      <c r="D1336" s="26"/>
      <c r="E1336" s="27">
        <v>0.71279999999999999</v>
      </c>
      <c r="F1336" s="25"/>
      <c r="G1336" s="25"/>
      <c r="H1336" s="16"/>
      <c r="I1336" s="16"/>
      <c r="J1336" s="16"/>
      <c r="K1336" s="16"/>
      <c r="L1336" s="16"/>
      <c r="M1336" s="16"/>
      <c r="N1336" s="16"/>
      <c r="O1336" s="16" t="s">
        <v>120</v>
      </c>
      <c r="P1336" s="16">
        <v>0</v>
      </c>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row>
    <row r="1337" spans="1:42" outlineLevel="3" x14ac:dyDescent="0.2">
      <c r="A1337" s="23"/>
      <c r="B1337" s="24"/>
      <c r="C1337" s="51" t="s">
        <v>1053</v>
      </c>
      <c r="D1337" s="26"/>
      <c r="E1337" s="27">
        <v>3.0996000000000001</v>
      </c>
      <c r="F1337" s="25"/>
      <c r="G1337" s="25"/>
      <c r="H1337" s="16"/>
      <c r="I1337" s="16"/>
      <c r="J1337" s="16"/>
      <c r="K1337" s="16"/>
      <c r="L1337" s="16"/>
      <c r="M1337" s="16"/>
      <c r="N1337" s="16"/>
      <c r="O1337" s="16" t="s">
        <v>120</v>
      </c>
      <c r="P1337" s="16">
        <v>0</v>
      </c>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row>
    <row r="1338" spans="1:42" outlineLevel="1" x14ac:dyDescent="0.2">
      <c r="A1338" s="37">
        <v>301</v>
      </c>
      <c r="B1338" s="38" t="s">
        <v>3199</v>
      </c>
      <c r="C1338" s="50" t="s">
        <v>1054</v>
      </c>
      <c r="D1338" s="39" t="s">
        <v>122</v>
      </c>
      <c r="E1338" s="40">
        <v>10.975009999999999</v>
      </c>
      <c r="F1338" s="41"/>
      <c r="G1338" s="42">
        <f>ROUND(E1338*F1338,2)</f>
        <v>0</v>
      </c>
      <c r="H1338" s="16"/>
      <c r="I1338" s="16"/>
      <c r="J1338" s="16"/>
      <c r="K1338" s="16"/>
      <c r="L1338" s="16"/>
      <c r="M1338" s="16"/>
      <c r="N1338" s="16"/>
      <c r="O1338" s="16" t="s">
        <v>452</v>
      </c>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row>
    <row r="1339" spans="1:42" outlineLevel="2" x14ac:dyDescent="0.2">
      <c r="A1339" s="23"/>
      <c r="B1339" s="24"/>
      <c r="C1339" s="51" t="s">
        <v>1055</v>
      </c>
      <c r="D1339" s="26"/>
      <c r="E1339" s="27">
        <v>1.8604799999999999</v>
      </c>
      <c r="F1339" s="25"/>
      <c r="G1339" s="25"/>
      <c r="H1339" s="16"/>
      <c r="I1339" s="16"/>
      <c r="J1339" s="16"/>
      <c r="K1339" s="16"/>
      <c r="L1339" s="16"/>
      <c r="M1339" s="16"/>
      <c r="N1339" s="16"/>
      <c r="O1339" s="16" t="s">
        <v>120</v>
      </c>
      <c r="P1339" s="16">
        <v>0</v>
      </c>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row>
    <row r="1340" spans="1:42" outlineLevel="3" x14ac:dyDescent="0.2">
      <c r="A1340" s="23"/>
      <c r="B1340" s="24"/>
      <c r="C1340" s="51" t="s">
        <v>3089</v>
      </c>
      <c r="D1340" s="26"/>
      <c r="E1340" s="27">
        <v>7.3440000000000003</v>
      </c>
      <c r="F1340" s="25"/>
      <c r="G1340" s="25"/>
      <c r="H1340" s="16"/>
      <c r="I1340" s="16"/>
      <c r="J1340" s="16"/>
      <c r="K1340" s="16"/>
      <c r="L1340" s="16"/>
      <c r="M1340" s="16"/>
      <c r="N1340" s="16"/>
      <c r="O1340" s="16" t="s">
        <v>120</v>
      </c>
      <c r="P1340" s="16">
        <v>0</v>
      </c>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row>
    <row r="1341" spans="1:42" outlineLevel="3" x14ac:dyDescent="0.2">
      <c r="A1341" s="23"/>
      <c r="B1341" s="24"/>
      <c r="C1341" s="51" t="s">
        <v>3088</v>
      </c>
      <c r="D1341" s="26"/>
      <c r="E1341" s="27">
        <v>0.216</v>
      </c>
      <c r="F1341" s="25"/>
      <c r="G1341" s="25"/>
      <c r="H1341" s="16"/>
      <c r="I1341" s="16"/>
      <c r="J1341" s="16"/>
      <c r="K1341" s="16"/>
      <c r="L1341" s="16"/>
      <c r="M1341" s="16"/>
      <c r="N1341" s="16"/>
      <c r="O1341" s="16" t="s">
        <v>120</v>
      </c>
      <c r="P1341" s="16">
        <v>0</v>
      </c>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row>
    <row r="1342" spans="1:42" outlineLevel="3" x14ac:dyDescent="0.2">
      <c r="A1342" s="23"/>
      <c r="B1342" s="24"/>
      <c r="C1342" s="51" t="s">
        <v>1058</v>
      </c>
      <c r="D1342" s="26"/>
      <c r="E1342" s="27">
        <v>0.55679999999999996</v>
      </c>
      <c r="F1342" s="25"/>
      <c r="G1342" s="25"/>
      <c r="H1342" s="16"/>
      <c r="I1342" s="16"/>
      <c r="J1342" s="16"/>
      <c r="K1342" s="16"/>
      <c r="L1342" s="16"/>
      <c r="M1342" s="16"/>
      <c r="N1342" s="16"/>
      <c r="O1342" s="16" t="s">
        <v>120</v>
      </c>
      <c r="P1342" s="16">
        <v>0</v>
      </c>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row>
    <row r="1343" spans="1:42" outlineLevel="3" x14ac:dyDescent="0.2">
      <c r="A1343" s="23"/>
      <c r="B1343" s="24"/>
      <c r="C1343" s="53" t="s">
        <v>151</v>
      </c>
      <c r="D1343" s="28"/>
      <c r="E1343" s="29">
        <v>9.9772800000000004</v>
      </c>
      <c r="F1343" s="25"/>
      <c r="G1343" s="25"/>
      <c r="H1343" s="16"/>
      <c r="I1343" s="16"/>
      <c r="J1343" s="16"/>
      <c r="K1343" s="16"/>
      <c r="L1343" s="16"/>
      <c r="M1343" s="16"/>
      <c r="N1343" s="16"/>
      <c r="O1343" s="16" t="s">
        <v>120</v>
      </c>
      <c r="P1343" s="16">
        <v>1</v>
      </c>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row>
    <row r="1344" spans="1:42" outlineLevel="3" x14ac:dyDescent="0.2">
      <c r="A1344" s="23"/>
      <c r="B1344" s="24"/>
      <c r="C1344" s="51" t="s">
        <v>3087</v>
      </c>
      <c r="D1344" s="26"/>
      <c r="E1344" s="27">
        <v>0.99773000000000001</v>
      </c>
      <c r="F1344" s="25"/>
      <c r="G1344" s="25"/>
      <c r="H1344" s="16"/>
      <c r="I1344" s="16"/>
      <c r="J1344" s="16"/>
      <c r="K1344" s="16"/>
      <c r="L1344" s="16"/>
      <c r="M1344" s="16"/>
      <c r="N1344" s="16"/>
      <c r="O1344" s="16" t="s">
        <v>120</v>
      </c>
      <c r="P1344" s="16">
        <v>0</v>
      </c>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row>
    <row r="1345" spans="1:42" outlineLevel="1" x14ac:dyDescent="0.2">
      <c r="A1345" s="37">
        <v>302</v>
      </c>
      <c r="B1345" s="38" t="s">
        <v>3198</v>
      </c>
      <c r="C1345" s="57" t="s">
        <v>1059</v>
      </c>
      <c r="D1345" s="39" t="s">
        <v>122</v>
      </c>
      <c r="E1345" s="40">
        <v>5.9961000000000002</v>
      </c>
      <c r="F1345" s="41"/>
      <c r="G1345" s="42">
        <f>ROUND(E1345*F1345,2)</f>
        <v>0</v>
      </c>
      <c r="H1345" s="16"/>
      <c r="I1345" s="16"/>
      <c r="J1345" s="16"/>
      <c r="K1345" s="16"/>
      <c r="L1345" s="16"/>
      <c r="M1345" s="16"/>
      <c r="N1345" s="16"/>
      <c r="O1345" s="16" t="s">
        <v>452</v>
      </c>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row>
    <row r="1346" spans="1:42" outlineLevel="2" x14ac:dyDescent="0.2">
      <c r="A1346" s="23"/>
      <c r="B1346" s="24"/>
      <c r="C1346" s="51" t="s">
        <v>3086</v>
      </c>
      <c r="D1346" s="26"/>
      <c r="E1346" s="27">
        <v>5.1660000000000004</v>
      </c>
      <c r="F1346" s="25"/>
      <c r="G1346" s="25"/>
      <c r="H1346" s="16"/>
      <c r="I1346" s="16"/>
      <c r="J1346" s="16"/>
      <c r="K1346" s="16"/>
      <c r="L1346" s="16"/>
      <c r="M1346" s="16"/>
      <c r="N1346" s="16"/>
      <c r="O1346" s="16" t="s">
        <v>120</v>
      </c>
      <c r="P1346" s="16">
        <v>0</v>
      </c>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row>
    <row r="1347" spans="1:42" outlineLevel="3" x14ac:dyDescent="0.2">
      <c r="A1347" s="23"/>
      <c r="B1347" s="24"/>
      <c r="C1347" s="51" t="s">
        <v>3085</v>
      </c>
      <c r="D1347" s="26"/>
      <c r="E1347" s="27">
        <v>4.8000000000000001E-2</v>
      </c>
      <c r="F1347" s="25"/>
      <c r="G1347" s="25"/>
      <c r="H1347" s="16"/>
      <c r="I1347" s="16"/>
      <c r="J1347" s="16"/>
      <c r="K1347" s="16"/>
      <c r="L1347" s="16"/>
      <c r="M1347" s="16"/>
      <c r="N1347" s="16"/>
      <c r="O1347" s="16" t="s">
        <v>120</v>
      </c>
      <c r="P1347" s="16">
        <v>0</v>
      </c>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row>
    <row r="1348" spans="1:42" outlineLevel="3" x14ac:dyDescent="0.2">
      <c r="A1348" s="23"/>
      <c r="B1348" s="24"/>
      <c r="C1348" s="53" t="s">
        <v>151</v>
      </c>
      <c r="D1348" s="28"/>
      <c r="E1348" s="29">
        <v>5.2140000000000004</v>
      </c>
      <c r="F1348" s="25"/>
      <c r="G1348" s="25"/>
      <c r="H1348" s="16"/>
      <c r="I1348" s="16"/>
      <c r="J1348" s="16"/>
      <c r="K1348" s="16"/>
      <c r="L1348" s="16"/>
      <c r="M1348" s="16"/>
      <c r="N1348" s="16"/>
      <c r="O1348" s="16" t="s">
        <v>120</v>
      </c>
      <c r="P1348" s="16">
        <v>1</v>
      </c>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row>
    <row r="1349" spans="1:42" outlineLevel="3" x14ac:dyDescent="0.2">
      <c r="A1349" s="23"/>
      <c r="B1349" s="24"/>
      <c r="C1349" s="51" t="s">
        <v>3084</v>
      </c>
      <c r="D1349" s="26"/>
      <c r="E1349" s="27">
        <v>0.78210000000000002</v>
      </c>
      <c r="F1349" s="25"/>
      <c r="G1349" s="25"/>
      <c r="H1349" s="16"/>
      <c r="I1349" s="16"/>
      <c r="J1349" s="16"/>
      <c r="K1349" s="16"/>
      <c r="L1349" s="16"/>
      <c r="M1349" s="16"/>
      <c r="N1349" s="16"/>
      <c r="O1349" s="16" t="s">
        <v>120</v>
      </c>
      <c r="P1349" s="16">
        <v>0</v>
      </c>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row>
    <row r="1350" spans="1:42" outlineLevel="1" x14ac:dyDescent="0.2">
      <c r="A1350" s="37">
        <v>303</v>
      </c>
      <c r="B1350" s="38" t="s">
        <v>3083</v>
      </c>
      <c r="C1350" s="50" t="s">
        <v>3082</v>
      </c>
      <c r="D1350" s="39" t="s">
        <v>122</v>
      </c>
      <c r="E1350" s="40">
        <v>2.871</v>
      </c>
      <c r="F1350" s="41"/>
      <c r="G1350" s="42">
        <f>ROUND(E1350*F1350,2)</f>
        <v>0</v>
      </c>
      <c r="H1350" s="16"/>
      <c r="I1350" s="16"/>
      <c r="J1350" s="16"/>
      <c r="K1350" s="16"/>
      <c r="L1350" s="16"/>
      <c r="M1350" s="16"/>
      <c r="N1350" s="16"/>
      <c r="O1350" s="16" t="s">
        <v>452</v>
      </c>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row>
    <row r="1351" spans="1:42" outlineLevel="2" x14ac:dyDescent="0.2">
      <c r="A1351" s="23"/>
      <c r="B1351" s="24"/>
      <c r="C1351" s="51" t="s">
        <v>1056</v>
      </c>
      <c r="D1351" s="26"/>
      <c r="E1351" s="27">
        <v>1.74</v>
      </c>
      <c r="F1351" s="25"/>
      <c r="G1351" s="25"/>
      <c r="H1351" s="16"/>
      <c r="I1351" s="16"/>
      <c r="J1351" s="16"/>
      <c r="K1351" s="16"/>
      <c r="L1351" s="16"/>
      <c r="M1351" s="16"/>
      <c r="N1351" s="16"/>
      <c r="O1351" s="16" t="s">
        <v>120</v>
      </c>
      <c r="P1351" s="16">
        <v>0</v>
      </c>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row>
    <row r="1352" spans="1:42" outlineLevel="3" x14ac:dyDescent="0.2">
      <c r="A1352" s="23"/>
      <c r="B1352" s="24"/>
      <c r="C1352" s="51" t="s">
        <v>1057</v>
      </c>
      <c r="D1352" s="26"/>
      <c r="E1352" s="27">
        <v>0.87</v>
      </c>
      <c r="F1352" s="25"/>
      <c r="G1352" s="25"/>
      <c r="H1352" s="16"/>
      <c r="I1352" s="16"/>
      <c r="J1352" s="16"/>
      <c r="K1352" s="16"/>
      <c r="L1352" s="16"/>
      <c r="M1352" s="16"/>
      <c r="N1352" s="16"/>
      <c r="O1352" s="16" t="s">
        <v>120</v>
      </c>
      <c r="P1352" s="16">
        <v>0</v>
      </c>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row>
    <row r="1353" spans="1:42" outlineLevel="3" x14ac:dyDescent="0.2">
      <c r="A1353" s="23"/>
      <c r="B1353" s="24"/>
      <c r="C1353" s="53" t="s">
        <v>151</v>
      </c>
      <c r="D1353" s="28"/>
      <c r="E1353" s="29">
        <v>2.61</v>
      </c>
      <c r="F1353" s="25"/>
      <c r="G1353" s="25"/>
      <c r="H1353" s="16"/>
      <c r="I1353" s="16"/>
      <c r="J1353" s="16"/>
      <c r="K1353" s="16"/>
      <c r="L1353" s="16"/>
      <c r="M1353" s="16"/>
      <c r="N1353" s="16"/>
      <c r="O1353" s="16" t="s">
        <v>120</v>
      </c>
      <c r="P1353" s="16">
        <v>1</v>
      </c>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row>
    <row r="1354" spans="1:42" outlineLevel="3" x14ac:dyDescent="0.2">
      <c r="A1354" s="23"/>
      <c r="B1354" s="24"/>
      <c r="C1354" s="51" t="s">
        <v>3081</v>
      </c>
      <c r="D1354" s="26"/>
      <c r="E1354" s="27">
        <v>0.26100000000000001</v>
      </c>
      <c r="F1354" s="25"/>
      <c r="G1354" s="25"/>
      <c r="H1354" s="16"/>
      <c r="I1354" s="16"/>
      <c r="J1354" s="16"/>
      <c r="K1354" s="16"/>
      <c r="L1354" s="16"/>
      <c r="M1354" s="16"/>
      <c r="N1354" s="16"/>
      <c r="O1354" s="16" t="s">
        <v>120</v>
      </c>
      <c r="P1354" s="16">
        <v>0</v>
      </c>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row>
    <row r="1355" spans="1:42" outlineLevel="1" x14ac:dyDescent="0.2">
      <c r="A1355" s="37">
        <v>304</v>
      </c>
      <c r="B1355" s="38" t="s">
        <v>3197</v>
      </c>
      <c r="C1355" s="50" t="s">
        <v>1060</v>
      </c>
      <c r="D1355" s="39" t="s">
        <v>122</v>
      </c>
      <c r="E1355" s="40">
        <v>0.71279999999999999</v>
      </c>
      <c r="F1355" s="41"/>
      <c r="G1355" s="42">
        <f>ROUND(E1355*F1355,2)</f>
        <v>0</v>
      </c>
      <c r="H1355" s="16"/>
      <c r="I1355" s="16"/>
      <c r="J1355" s="16"/>
      <c r="K1355" s="16"/>
      <c r="L1355" s="16"/>
      <c r="M1355" s="16"/>
      <c r="N1355" s="16"/>
      <c r="O1355" s="16" t="s">
        <v>452</v>
      </c>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row>
    <row r="1356" spans="1:42" outlineLevel="2" x14ac:dyDescent="0.2">
      <c r="A1356" s="23"/>
      <c r="B1356" s="24"/>
      <c r="C1356" s="51" t="s">
        <v>1061</v>
      </c>
      <c r="D1356" s="26"/>
      <c r="E1356" s="27">
        <v>0.71279999999999999</v>
      </c>
      <c r="F1356" s="25"/>
      <c r="G1356" s="25"/>
      <c r="H1356" s="16"/>
      <c r="I1356" s="16"/>
      <c r="J1356" s="16"/>
      <c r="K1356" s="16"/>
      <c r="L1356" s="16"/>
      <c r="M1356" s="16"/>
      <c r="N1356" s="16"/>
      <c r="O1356" s="16" t="s">
        <v>120</v>
      </c>
      <c r="P1356" s="16">
        <v>0</v>
      </c>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row>
    <row r="1357" spans="1:42" outlineLevel="1" x14ac:dyDescent="0.2">
      <c r="A1357" s="43">
        <v>305</v>
      </c>
      <c r="B1357" s="44" t="s">
        <v>3196</v>
      </c>
      <c r="C1357" s="52" t="s">
        <v>1062</v>
      </c>
      <c r="D1357" s="45" t="s">
        <v>0</v>
      </c>
      <c r="E1357" s="46">
        <v>4141.8107</v>
      </c>
      <c r="F1357" s="47"/>
      <c r="G1357" s="48">
        <f>ROUND(E1357*F1357,2)</f>
        <v>0</v>
      </c>
      <c r="H1357" s="16"/>
      <c r="I1357" s="16"/>
      <c r="J1357" s="16"/>
      <c r="K1357" s="16"/>
      <c r="L1357" s="16"/>
      <c r="M1357" s="16"/>
      <c r="N1357" s="16"/>
      <c r="O1357" s="16" t="s">
        <v>749</v>
      </c>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row>
    <row r="1358" spans="1:42" x14ac:dyDescent="0.2">
      <c r="A1358" s="30" t="s">
        <v>116</v>
      </c>
      <c r="B1358" s="31" t="s">
        <v>75</v>
      </c>
      <c r="C1358" s="49" t="s">
        <v>76</v>
      </c>
      <c r="D1358" s="32"/>
      <c r="E1358" s="33"/>
      <c r="F1358" s="34"/>
      <c r="G1358" s="35">
        <f>SUMIF(O1359:O1362,"&lt;&gt;NOR",G1359:G1362)</f>
        <v>0</v>
      </c>
      <c r="O1358" t="s">
        <v>117</v>
      </c>
    </row>
    <row r="1359" spans="1:42" outlineLevel="1" x14ac:dyDescent="0.2">
      <c r="A1359" s="43">
        <v>306</v>
      </c>
      <c r="B1359" s="44" t="s">
        <v>3195</v>
      </c>
      <c r="C1359" s="52" t="s">
        <v>1063</v>
      </c>
      <c r="D1359" s="45" t="s">
        <v>118</v>
      </c>
      <c r="E1359" s="46">
        <v>206.64</v>
      </c>
      <c r="F1359" s="47"/>
      <c r="G1359" s="48">
        <f>ROUND(E1359*F1359,2)</f>
        <v>0</v>
      </c>
      <c r="H1359" s="16"/>
      <c r="I1359" s="16"/>
      <c r="J1359" s="16"/>
      <c r="K1359" s="16"/>
      <c r="L1359" s="16"/>
      <c r="M1359" s="16"/>
      <c r="N1359" s="16"/>
      <c r="O1359" s="16" t="s">
        <v>119</v>
      </c>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row>
    <row r="1360" spans="1:42" outlineLevel="1" x14ac:dyDescent="0.2">
      <c r="A1360" s="37">
        <v>307</v>
      </c>
      <c r="B1360" s="38" t="s">
        <v>3194</v>
      </c>
      <c r="C1360" s="57" t="s">
        <v>1064</v>
      </c>
      <c r="D1360" s="39" t="s">
        <v>118</v>
      </c>
      <c r="E1360" s="40">
        <v>227.304</v>
      </c>
      <c r="F1360" s="41"/>
      <c r="G1360" s="42">
        <f>ROUND(E1360*F1360,2)</f>
        <v>0</v>
      </c>
      <c r="H1360" s="16"/>
      <c r="I1360" s="16"/>
      <c r="J1360" s="16"/>
      <c r="K1360" s="16"/>
      <c r="L1360" s="16"/>
      <c r="M1360" s="16"/>
      <c r="N1360" s="16"/>
      <c r="O1360" s="16" t="s">
        <v>452</v>
      </c>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row>
    <row r="1361" spans="1:42" outlineLevel="2" x14ac:dyDescent="0.2">
      <c r="A1361" s="23"/>
      <c r="B1361" s="24"/>
      <c r="C1361" s="51" t="s">
        <v>1065</v>
      </c>
      <c r="D1361" s="26"/>
      <c r="E1361" s="27">
        <v>227.304</v>
      </c>
      <c r="F1361" s="25"/>
      <c r="G1361" s="25"/>
      <c r="H1361" s="16"/>
      <c r="I1361" s="16"/>
      <c r="J1361" s="16"/>
      <c r="K1361" s="16"/>
      <c r="L1361" s="16"/>
      <c r="M1361" s="16"/>
      <c r="N1361" s="16"/>
      <c r="O1361" s="16" t="s">
        <v>120</v>
      </c>
      <c r="P1361" s="16">
        <v>0</v>
      </c>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row>
    <row r="1362" spans="1:42" outlineLevel="1" x14ac:dyDescent="0.2">
      <c r="A1362" s="43">
        <v>308</v>
      </c>
      <c r="B1362" s="44" t="s">
        <v>3193</v>
      </c>
      <c r="C1362" s="52" t="s">
        <v>1066</v>
      </c>
      <c r="D1362" s="45" t="s">
        <v>0</v>
      </c>
      <c r="E1362" s="46">
        <v>961.35130000000004</v>
      </c>
      <c r="F1362" s="47"/>
      <c r="G1362" s="48">
        <f>ROUND(E1362*F1362,2)</f>
        <v>0</v>
      </c>
      <c r="H1362" s="16"/>
      <c r="I1362" s="16"/>
      <c r="J1362" s="16"/>
      <c r="K1362" s="16"/>
      <c r="L1362" s="16"/>
      <c r="M1362" s="16"/>
      <c r="N1362" s="16"/>
      <c r="O1362" s="16" t="s">
        <v>749</v>
      </c>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row>
    <row r="1363" spans="1:42" x14ac:dyDescent="0.2">
      <c r="A1363" s="30" t="s">
        <v>116</v>
      </c>
      <c r="B1363" s="31" t="s">
        <v>77</v>
      </c>
      <c r="C1363" s="49" t="s">
        <v>78</v>
      </c>
      <c r="D1363" s="32"/>
      <c r="E1363" s="33"/>
      <c r="F1363" s="34"/>
      <c r="G1363" s="35">
        <f>SUMIF(O1364:O1410,"&lt;&gt;NOR",G1364:G1410)</f>
        <v>0</v>
      </c>
      <c r="O1363" t="s">
        <v>117</v>
      </c>
    </row>
    <row r="1364" spans="1:42" outlineLevel="1" x14ac:dyDescent="0.2">
      <c r="A1364" s="37">
        <v>309</v>
      </c>
      <c r="B1364" s="38" t="s">
        <v>3192</v>
      </c>
      <c r="C1364" s="50" t="s">
        <v>3080</v>
      </c>
      <c r="D1364" s="39" t="s">
        <v>237</v>
      </c>
      <c r="E1364" s="40">
        <v>30</v>
      </c>
      <c r="F1364" s="41"/>
      <c r="G1364" s="42">
        <f>ROUND(E1364*F1364,2)</f>
        <v>0</v>
      </c>
      <c r="H1364" s="16"/>
      <c r="I1364" s="16"/>
      <c r="J1364" s="16"/>
      <c r="K1364" s="16"/>
      <c r="L1364" s="16"/>
      <c r="M1364" s="16"/>
      <c r="N1364" s="16"/>
      <c r="O1364" s="16" t="s">
        <v>119</v>
      </c>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row>
    <row r="1365" spans="1:42" outlineLevel="2" x14ac:dyDescent="0.2">
      <c r="A1365" s="23"/>
      <c r="B1365" s="24"/>
      <c r="C1365" s="51" t="s">
        <v>3079</v>
      </c>
      <c r="D1365" s="26"/>
      <c r="E1365" s="27">
        <v>30</v>
      </c>
      <c r="F1365" s="25"/>
      <c r="G1365" s="25"/>
      <c r="H1365" s="16"/>
      <c r="I1365" s="16"/>
      <c r="J1365" s="16"/>
      <c r="K1365" s="16"/>
      <c r="L1365" s="16"/>
      <c r="M1365" s="16"/>
      <c r="N1365" s="16"/>
      <c r="O1365" s="16" t="s">
        <v>120</v>
      </c>
      <c r="P1365" s="16">
        <v>0</v>
      </c>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row>
    <row r="1366" spans="1:42" outlineLevel="1" x14ac:dyDescent="0.2">
      <c r="A1366" s="43">
        <v>310</v>
      </c>
      <c r="B1366" s="44" t="s">
        <v>3191</v>
      </c>
      <c r="C1366" s="52" t="s">
        <v>3078</v>
      </c>
      <c r="D1366" s="45" t="s">
        <v>237</v>
      </c>
      <c r="E1366" s="46">
        <v>4</v>
      </c>
      <c r="F1366" s="47"/>
      <c r="G1366" s="48">
        <f>ROUND(E1366*F1366,2)</f>
        <v>0</v>
      </c>
      <c r="H1366" s="16"/>
      <c r="I1366" s="16"/>
      <c r="J1366" s="16"/>
      <c r="K1366" s="16"/>
      <c r="L1366" s="16"/>
      <c r="M1366" s="16"/>
      <c r="N1366" s="16"/>
      <c r="O1366" s="16" t="s">
        <v>119</v>
      </c>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row>
    <row r="1367" spans="1:42" outlineLevel="1" x14ac:dyDescent="0.2">
      <c r="A1367" s="37">
        <v>311</v>
      </c>
      <c r="B1367" s="38" t="s">
        <v>3190</v>
      </c>
      <c r="C1367" s="50" t="s">
        <v>1067</v>
      </c>
      <c r="D1367" s="39" t="s">
        <v>118</v>
      </c>
      <c r="E1367" s="40">
        <v>206.64</v>
      </c>
      <c r="F1367" s="41"/>
      <c r="G1367" s="42">
        <f>ROUND(E1367*F1367,2)</f>
        <v>0</v>
      </c>
      <c r="H1367" s="16"/>
      <c r="I1367" s="16"/>
      <c r="J1367" s="16"/>
      <c r="K1367" s="16"/>
      <c r="L1367" s="16"/>
      <c r="M1367" s="16"/>
      <c r="N1367" s="16"/>
      <c r="O1367" s="16" t="s">
        <v>119</v>
      </c>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row>
    <row r="1368" spans="1:42" outlineLevel="2" x14ac:dyDescent="0.2">
      <c r="A1368" s="23"/>
      <c r="B1368" s="24"/>
      <c r="C1368" s="51" t="s">
        <v>1068</v>
      </c>
      <c r="D1368" s="26"/>
      <c r="E1368" s="27">
        <v>206.64</v>
      </c>
      <c r="F1368" s="25"/>
      <c r="G1368" s="25"/>
      <c r="H1368" s="16"/>
      <c r="I1368" s="16"/>
      <c r="J1368" s="16"/>
      <c r="K1368" s="16"/>
      <c r="L1368" s="16"/>
      <c r="M1368" s="16"/>
      <c r="N1368" s="16"/>
      <c r="O1368" s="16" t="s">
        <v>120</v>
      </c>
      <c r="P1368" s="16">
        <v>0</v>
      </c>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row>
    <row r="1369" spans="1:42" outlineLevel="1" x14ac:dyDescent="0.2">
      <c r="A1369" s="37">
        <v>312</v>
      </c>
      <c r="B1369" s="38" t="s">
        <v>3189</v>
      </c>
      <c r="C1369" s="50" t="s">
        <v>1069</v>
      </c>
      <c r="D1369" s="39" t="s">
        <v>237</v>
      </c>
      <c r="E1369" s="40">
        <v>30</v>
      </c>
      <c r="F1369" s="41"/>
      <c r="G1369" s="42">
        <f>ROUND(E1369*F1369,2)</f>
        <v>0</v>
      </c>
      <c r="H1369" s="16"/>
      <c r="I1369" s="16"/>
      <c r="J1369" s="16"/>
      <c r="K1369" s="16"/>
      <c r="L1369" s="16"/>
      <c r="M1369" s="16"/>
      <c r="N1369" s="16"/>
      <c r="O1369" s="16" t="s">
        <v>119</v>
      </c>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row>
    <row r="1370" spans="1:42" outlineLevel="2" x14ac:dyDescent="0.2">
      <c r="A1370" s="23"/>
      <c r="B1370" s="24"/>
      <c r="C1370" s="51" t="s">
        <v>1070</v>
      </c>
      <c r="D1370" s="26"/>
      <c r="E1370" s="27">
        <v>30</v>
      </c>
      <c r="F1370" s="25"/>
      <c r="G1370" s="25"/>
      <c r="H1370" s="16"/>
      <c r="I1370" s="16"/>
      <c r="J1370" s="16"/>
      <c r="K1370" s="16"/>
      <c r="L1370" s="16"/>
      <c r="M1370" s="16"/>
      <c r="N1370" s="16"/>
      <c r="O1370" s="16" t="s">
        <v>120</v>
      </c>
      <c r="P1370" s="16">
        <v>0</v>
      </c>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row>
    <row r="1371" spans="1:42" outlineLevel="1" x14ac:dyDescent="0.2">
      <c r="A1371" s="43">
        <v>313</v>
      </c>
      <c r="B1371" s="44" t="s">
        <v>3188</v>
      </c>
      <c r="C1371" s="52" t="s">
        <v>1071</v>
      </c>
      <c r="D1371" s="45" t="s">
        <v>121</v>
      </c>
      <c r="E1371" s="46">
        <v>4</v>
      </c>
      <c r="F1371" s="47"/>
      <c r="G1371" s="48">
        <f>ROUND(E1371*F1371,2)</f>
        <v>0</v>
      </c>
      <c r="H1371" s="16"/>
      <c r="I1371" s="16"/>
      <c r="J1371" s="16"/>
      <c r="K1371" s="16"/>
      <c r="L1371" s="16"/>
      <c r="M1371" s="16"/>
      <c r="N1371" s="16"/>
      <c r="O1371" s="16" t="s">
        <v>119</v>
      </c>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row>
    <row r="1372" spans="1:42" outlineLevel="1" x14ac:dyDescent="0.2">
      <c r="A1372" s="43">
        <v>314</v>
      </c>
      <c r="B1372" s="44" t="s">
        <v>3187</v>
      </c>
      <c r="C1372" s="52" t="s">
        <v>1072</v>
      </c>
      <c r="D1372" s="45" t="s">
        <v>121</v>
      </c>
      <c r="E1372" s="46">
        <v>4</v>
      </c>
      <c r="F1372" s="47"/>
      <c r="G1372" s="48">
        <f>ROUND(E1372*F1372,2)</f>
        <v>0</v>
      </c>
      <c r="H1372" s="16"/>
      <c r="I1372" s="16"/>
      <c r="J1372" s="16"/>
      <c r="K1372" s="16"/>
      <c r="L1372" s="16"/>
      <c r="M1372" s="16"/>
      <c r="N1372" s="16"/>
      <c r="O1372" s="16" t="s">
        <v>119</v>
      </c>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row>
    <row r="1373" spans="1:42" outlineLevel="1" x14ac:dyDescent="0.2">
      <c r="A1373" s="43">
        <v>315</v>
      </c>
      <c r="B1373" s="44" t="s">
        <v>3186</v>
      </c>
      <c r="C1373" s="52" t="s">
        <v>1073</v>
      </c>
      <c r="D1373" s="45" t="s">
        <v>121</v>
      </c>
      <c r="E1373" s="46">
        <v>2</v>
      </c>
      <c r="F1373" s="47"/>
      <c r="G1373" s="48">
        <f>ROUND(E1373*F1373,2)</f>
        <v>0</v>
      </c>
      <c r="H1373" s="16"/>
      <c r="I1373" s="16"/>
      <c r="J1373" s="16"/>
      <c r="K1373" s="16"/>
      <c r="L1373" s="16"/>
      <c r="M1373" s="16"/>
      <c r="N1373" s="16"/>
      <c r="O1373" s="16" t="s">
        <v>119</v>
      </c>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row>
    <row r="1374" spans="1:42" outlineLevel="1" x14ac:dyDescent="0.2">
      <c r="A1374" s="37">
        <v>316</v>
      </c>
      <c r="B1374" s="38" t="s">
        <v>3185</v>
      </c>
      <c r="C1374" s="50" t="s">
        <v>1074</v>
      </c>
      <c r="D1374" s="39" t="s">
        <v>237</v>
      </c>
      <c r="E1374" s="40">
        <v>10</v>
      </c>
      <c r="F1374" s="41"/>
      <c r="G1374" s="42">
        <f>ROUND(E1374*F1374,2)</f>
        <v>0</v>
      </c>
      <c r="H1374" s="16"/>
      <c r="I1374" s="16"/>
      <c r="J1374" s="16"/>
      <c r="K1374" s="16"/>
      <c r="L1374" s="16"/>
      <c r="M1374" s="16"/>
      <c r="N1374" s="16"/>
      <c r="O1374" s="16" t="s">
        <v>119</v>
      </c>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row>
    <row r="1375" spans="1:42" outlineLevel="2" x14ac:dyDescent="0.2">
      <c r="A1375" s="23"/>
      <c r="B1375" s="24"/>
      <c r="C1375" s="51" t="s">
        <v>1075</v>
      </c>
      <c r="D1375" s="26"/>
      <c r="E1375" s="27">
        <v>10</v>
      </c>
      <c r="F1375" s="25"/>
      <c r="G1375" s="25"/>
      <c r="H1375" s="16"/>
      <c r="I1375" s="16"/>
      <c r="J1375" s="16"/>
      <c r="K1375" s="16"/>
      <c r="L1375" s="16"/>
      <c r="M1375" s="16"/>
      <c r="N1375" s="16"/>
      <c r="O1375" s="16" t="s">
        <v>120</v>
      </c>
      <c r="P1375" s="16">
        <v>0</v>
      </c>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row>
    <row r="1376" spans="1:42" outlineLevel="1" x14ac:dyDescent="0.2">
      <c r="A1376" s="37">
        <v>317</v>
      </c>
      <c r="B1376" s="38" t="s">
        <v>3184</v>
      </c>
      <c r="C1376" s="50" t="s">
        <v>3183</v>
      </c>
      <c r="D1376" s="39" t="s">
        <v>237</v>
      </c>
      <c r="E1376" s="40">
        <v>33</v>
      </c>
      <c r="F1376" s="41"/>
      <c r="G1376" s="42">
        <f>ROUND(E1376*F1376,2)</f>
        <v>0</v>
      </c>
      <c r="H1376" s="16"/>
      <c r="I1376" s="16"/>
      <c r="J1376" s="16"/>
      <c r="K1376" s="16"/>
      <c r="L1376" s="16"/>
      <c r="M1376" s="16"/>
      <c r="N1376" s="16"/>
      <c r="O1376" s="16" t="s">
        <v>119</v>
      </c>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row>
    <row r="1377" spans="1:42" outlineLevel="2" x14ac:dyDescent="0.2">
      <c r="A1377" s="23"/>
      <c r="B1377" s="24"/>
      <c r="C1377" s="51" t="s">
        <v>1076</v>
      </c>
      <c r="D1377" s="26"/>
      <c r="E1377" s="27">
        <v>33</v>
      </c>
      <c r="F1377" s="25"/>
      <c r="G1377" s="25"/>
      <c r="H1377" s="16"/>
      <c r="I1377" s="16"/>
      <c r="J1377" s="16"/>
      <c r="K1377" s="16"/>
      <c r="L1377" s="16"/>
      <c r="M1377" s="16"/>
      <c r="N1377" s="16"/>
      <c r="O1377" s="16" t="s">
        <v>120</v>
      </c>
      <c r="P1377" s="16">
        <v>0</v>
      </c>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row>
    <row r="1378" spans="1:42" outlineLevel="1" x14ac:dyDescent="0.2">
      <c r="A1378" s="43">
        <v>318</v>
      </c>
      <c r="B1378" s="44" t="s">
        <v>3182</v>
      </c>
      <c r="C1378" s="52" t="s">
        <v>3077</v>
      </c>
      <c r="D1378" s="45" t="s">
        <v>237</v>
      </c>
      <c r="E1378" s="46">
        <v>30</v>
      </c>
      <c r="F1378" s="47"/>
      <c r="G1378" s="48">
        <f>ROUND(E1378*F1378,2)</f>
        <v>0</v>
      </c>
      <c r="H1378" s="16"/>
      <c r="I1378" s="16"/>
      <c r="J1378" s="16"/>
      <c r="K1378" s="16"/>
      <c r="L1378" s="16"/>
      <c r="M1378" s="16"/>
      <c r="N1378" s="16"/>
      <c r="O1378" s="16" t="s">
        <v>119</v>
      </c>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row>
    <row r="1379" spans="1:42" outlineLevel="1" x14ac:dyDescent="0.2">
      <c r="A1379" s="43">
        <v>319</v>
      </c>
      <c r="B1379" s="44" t="s">
        <v>3181</v>
      </c>
      <c r="C1379" s="52" t="s">
        <v>3076</v>
      </c>
      <c r="D1379" s="45" t="s">
        <v>121</v>
      </c>
      <c r="E1379" s="46">
        <v>4</v>
      </c>
      <c r="F1379" s="47"/>
      <c r="G1379" s="48">
        <f>ROUND(E1379*F1379,2)</f>
        <v>0</v>
      </c>
      <c r="H1379" s="16"/>
      <c r="I1379" s="16"/>
      <c r="J1379" s="16"/>
      <c r="K1379" s="16"/>
      <c r="L1379" s="16"/>
      <c r="M1379" s="16"/>
      <c r="N1379" s="16"/>
      <c r="O1379" s="16" t="s">
        <v>119</v>
      </c>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row>
    <row r="1380" spans="1:42" outlineLevel="1" x14ac:dyDescent="0.2">
      <c r="A1380" s="37">
        <v>320</v>
      </c>
      <c r="B1380" s="38" t="s">
        <v>3180</v>
      </c>
      <c r="C1380" s="50" t="s">
        <v>1077</v>
      </c>
      <c r="D1380" s="39" t="s">
        <v>237</v>
      </c>
      <c r="E1380" s="40">
        <v>36.4</v>
      </c>
      <c r="F1380" s="41"/>
      <c r="G1380" s="42">
        <f>ROUND(E1380*F1380,2)</f>
        <v>0</v>
      </c>
      <c r="H1380" s="16"/>
      <c r="I1380" s="16"/>
      <c r="J1380" s="16"/>
      <c r="K1380" s="16"/>
      <c r="L1380" s="16"/>
      <c r="M1380" s="16"/>
      <c r="N1380" s="16"/>
      <c r="O1380" s="16" t="s">
        <v>119</v>
      </c>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row>
    <row r="1381" spans="1:42" outlineLevel="2" x14ac:dyDescent="0.2">
      <c r="A1381" s="23"/>
      <c r="B1381" s="24"/>
      <c r="C1381" s="51" t="s">
        <v>1078</v>
      </c>
      <c r="D1381" s="26"/>
      <c r="E1381" s="27">
        <v>28.8</v>
      </c>
      <c r="F1381" s="25"/>
      <c r="G1381" s="25"/>
      <c r="H1381" s="16"/>
      <c r="I1381" s="16"/>
      <c r="J1381" s="16"/>
      <c r="K1381" s="16"/>
      <c r="L1381" s="16"/>
      <c r="M1381" s="16"/>
      <c r="N1381" s="16"/>
      <c r="O1381" s="16" t="s">
        <v>120</v>
      </c>
      <c r="P1381" s="16">
        <v>0</v>
      </c>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row>
    <row r="1382" spans="1:42" outlineLevel="3" x14ac:dyDescent="0.2">
      <c r="A1382" s="23"/>
      <c r="B1382" s="24"/>
      <c r="C1382" s="51" t="s">
        <v>1079</v>
      </c>
      <c r="D1382" s="26"/>
      <c r="E1382" s="27">
        <v>7.6</v>
      </c>
      <c r="F1382" s="25"/>
      <c r="G1382" s="25"/>
      <c r="H1382" s="16"/>
      <c r="I1382" s="16"/>
      <c r="J1382" s="16"/>
      <c r="K1382" s="16"/>
      <c r="L1382" s="16"/>
      <c r="M1382" s="16"/>
      <c r="N1382" s="16"/>
      <c r="O1382" s="16" t="s">
        <v>120</v>
      </c>
      <c r="P1382" s="16">
        <v>0</v>
      </c>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row>
    <row r="1383" spans="1:42" outlineLevel="1" x14ac:dyDescent="0.2">
      <c r="A1383" s="43">
        <v>321</v>
      </c>
      <c r="B1383" s="44" t="s">
        <v>3179</v>
      </c>
      <c r="C1383" s="52" t="s">
        <v>1080</v>
      </c>
      <c r="D1383" s="45" t="s">
        <v>121</v>
      </c>
      <c r="E1383" s="46">
        <v>60</v>
      </c>
      <c r="F1383" s="47"/>
      <c r="G1383" s="48">
        <f t="shared" ref="G1383:G1390" si="4">ROUND(E1383*F1383,2)</f>
        <v>0</v>
      </c>
      <c r="H1383" s="16"/>
      <c r="I1383" s="16"/>
      <c r="J1383" s="16"/>
      <c r="K1383" s="16"/>
      <c r="L1383" s="16"/>
      <c r="M1383" s="16"/>
      <c r="N1383" s="16"/>
      <c r="O1383" s="16" t="s">
        <v>119</v>
      </c>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row>
    <row r="1384" spans="1:42" outlineLevel="1" x14ac:dyDescent="0.2">
      <c r="A1384" s="43">
        <v>322</v>
      </c>
      <c r="B1384" s="44" t="s">
        <v>3178</v>
      </c>
      <c r="C1384" s="52" t="s">
        <v>1081</v>
      </c>
      <c r="D1384" s="45" t="s">
        <v>237</v>
      </c>
      <c r="E1384" s="46">
        <v>14.35</v>
      </c>
      <c r="F1384" s="47"/>
      <c r="G1384" s="48">
        <f t="shared" si="4"/>
        <v>0</v>
      </c>
      <c r="H1384" s="16"/>
      <c r="I1384" s="16"/>
      <c r="J1384" s="16"/>
      <c r="K1384" s="16"/>
      <c r="L1384" s="16"/>
      <c r="M1384" s="16"/>
      <c r="N1384" s="16"/>
      <c r="O1384" s="16" t="s">
        <v>119</v>
      </c>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row>
    <row r="1385" spans="1:42" outlineLevel="1" x14ac:dyDescent="0.2">
      <c r="A1385" s="43">
        <v>323</v>
      </c>
      <c r="B1385" s="44" t="s">
        <v>3177</v>
      </c>
      <c r="C1385" s="52" t="s">
        <v>1082</v>
      </c>
      <c r="D1385" s="45" t="s">
        <v>121</v>
      </c>
      <c r="E1385" s="46">
        <v>2</v>
      </c>
      <c r="F1385" s="47"/>
      <c r="G1385" s="48">
        <f t="shared" si="4"/>
        <v>0</v>
      </c>
      <c r="H1385" s="16"/>
      <c r="I1385" s="16"/>
      <c r="J1385" s="16"/>
      <c r="K1385" s="16"/>
      <c r="L1385" s="16"/>
      <c r="M1385" s="16"/>
      <c r="N1385" s="16"/>
      <c r="O1385" s="16" t="s">
        <v>119</v>
      </c>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row>
    <row r="1386" spans="1:42" outlineLevel="1" x14ac:dyDescent="0.2">
      <c r="A1386" s="43">
        <v>324</v>
      </c>
      <c r="B1386" s="44" t="s">
        <v>3176</v>
      </c>
      <c r="C1386" s="52" t="s">
        <v>1083</v>
      </c>
      <c r="D1386" s="45" t="s">
        <v>237</v>
      </c>
      <c r="E1386" s="46">
        <v>28.7</v>
      </c>
      <c r="F1386" s="47"/>
      <c r="G1386" s="48">
        <f t="shared" si="4"/>
        <v>0</v>
      </c>
      <c r="H1386" s="16"/>
      <c r="I1386" s="16"/>
      <c r="J1386" s="16"/>
      <c r="K1386" s="16"/>
      <c r="L1386" s="16"/>
      <c r="M1386" s="16"/>
      <c r="N1386" s="16"/>
      <c r="O1386" s="16" t="s">
        <v>119</v>
      </c>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row>
    <row r="1387" spans="1:42" outlineLevel="1" x14ac:dyDescent="0.2">
      <c r="A1387" s="43">
        <v>325</v>
      </c>
      <c r="B1387" s="44" t="s">
        <v>3175</v>
      </c>
      <c r="C1387" s="52" t="s">
        <v>1084</v>
      </c>
      <c r="D1387" s="45" t="s">
        <v>121</v>
      </c>
      <c r="E1387" s="46">
        <v>4</v>
      </c>
      <c r="F1387" s="47"/>
      <c r="G1387" s="48">
        <f t="shared" si="4"/>
        <v>0</v>
      </c>
      <c r="H1387" s="16"/>
      <c r="I1387" s="16"/>
      <c r="J1387" s="16"/>
      <c r="K1387" s="16"/>
      <c r="L1387" s="16"/>
      <c r="M1387" s="16"/>
      <c r="N1387" s="16"/>
      <c r="O1387" s="16" t="s">
        <v>119</v>
      </c>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row>
    <row r="1388" spans="1:42" outlineLevel="1" x14ac:dyDescent="0.2">
      <c r="A1388" s="43">
        <v>326</v>
      </c>
      <c r="B1388" s="44" t="s">
        <v>3175</v>
      </c>
      <c r="C1388" s="52" t="s">
        <v>1084</v>
      </c>
      <c r="D1388" s="45" t="s">
        <v>121</v>
      </c>
      <c r="E1388" s="46">
        <v>5</v>
      </c>
      <c r="F1388" s="47"/>
      <c r="G1388" s="48">
        <f t="shared" si="4"/>
        <v>0</v>
      </c>
      <c r="H1388" s="16"/>
      <c r="I1388" s="16"/>
      <c r="J1388" s="16"/>
      <c r="K1388" s="16"/>
      <c r="L1388" s="16"/>
      <c r="M1388" s="16"/>
      <c r="N1388" s="16"/>
      <c r="O1388" s="16" t="s">
        <v>119</v>
      </c>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row>
    <row r="1389" spans="1:42" outlineLevel="1" x14ac:dyDescent="0.2">
      <c r="A1389" s="43">
        <v>327</v>
      </c>
      <c r="B1389" s="44" t="s">
        <v>3174</v>
      </c>
      <c r="C1389" s="52" t="s">
        <v>3075</v>
      </c>
      <c r="D1389" s="45" t="s">
        <v>237</v>
      </c>
      <c r="E1389" s="46">
        <v>30</v>
      </c>
      <c r="F1389" s="47"/>
      <c r="G1389" s="48">
        <f t="shared" si="4"/>
        <v>0</v>
      </c>
      <c r="H1389" s="16"/>
      <c r="I1389" s="16"/>
      <c r="J1389" s="16"/>
      <c r="K1389" s="16"/>
      <c r="L1389" s="16"/>
      <c r="M1389" s="16"/>
      <c r="N1389" s="16"/>
      <c r="O1389" s="16" t="s">
        <v>119</v>
      </c>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row>
    <row r="1390" spans="1:42" outlineLevel="1" x14ac:dyDescent="0.2">
      <c r="A1390" s="37">
        <v>328</v>
      </c>
      <c r="B1390" s="38" t="s">
        <v>3173</v>
      </c>
      <c r="C1390" s="50" t="s">
        <v>1085</v>
      </c>
      <c r="D1390" s="39" t="s">
        <v>237</v>
      </c>
      <c r="E1390" s="40">
        <v>16.5</v>
      </c>
      <c r="F1390" s="41"/>
      <c r="G1390" s="42">
        <f t="shared" si="4"/>
        <v>0</v>
      </c>
      <c r="H1390" s="16"/>
      <c r="I1390" s="16"/>
      <c r="J1390" s="16"/>
      <c r="K1390" s="16"/>
      <c r="L1390" s="16"/>
      <c r="M1390" s="16"/>
      <c r="N1390" s="16"/>
      <c r="O1390" s="16" t="s">
        <v>119</v>
      </c>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row>
    <row r="1391" spans="1:42" outlineLevel="2" x14ac:dyDescent="0.2">
      <c r="A1391" s="23"/>
      <c r="B1391" s="24"/>
      <c r="C1391" s="51" t="s">
        <v>695</v>
      </c>
      <c r="D1391" s="26"/>
      <c r="E1391" s="27">
        <v>2</v>
      </c>
      <c r="F1391" s="25"/>
      <c r="G1391" s="25"/>
      <c r="H1391" s="16"/>
      <c r="I1391" s="16"/>
      <c r="J1391" s="16"/>
      <c r="K1391" s="16"/>
      <c r="L1391" s="16"/>
      <c r="M1391" s="16"/>
      <c r="N1391" s="16"/>
      <c r="O1391" s="16" t="s">
        <v>120</v>
      </c>
      <c r="P1391" s="16">
        <v>0</v>
      </c>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row>
    <row r="1392" spans="1:42" outlineLevel="3" x14ac:dyDescent="0.2">
      <c r="A1392" s="23"/>
      <c r="B1392" s="24"/>
      <c r="C1392" s="51" t="s">
        <v>1086</v>
      </c>
      <c r="D1392" s="26"/>
      <c r="E1392" s="27">
        <v>0.95</v>
      </c>
      <c r="F1392" s="25"/>
      <c r="G1392" s="25"/>
      <c r="H1392" s="16"/>
      <c r="I1392" s="16"/>
      <c r="J1392" s="16"/>
      <c r="K1392" s="16"/>
      <c r="L1392" s="16"/>
      <c r="M1392" s="16"/>
      <c r="N1392" s="16"/>
      <c r="O1392" s="16" t="s">
        <v>120</v>
      </c>
      <c r="P1392" s="16">
        <v>0</v>
      </c>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row>
    <row r="1393" spans="1:42" outlineLevel="3" x14ac:dyDescent="0.2">
      <c r="A1393" s="23"/>
      <c r="B1393" s="24"/>
      <c r="C1393" s="51" t="s">
        <v>696</v>
      </c>
      <c r="D1393" s="26"/>
      <c r="E1393" s="27">
        <v>2</v>
      </c>
      <c r="F1393" s="25"/>
      <c r="G1393" s="25"/>
      <c r="H1393" s="16"/>
      <c r="I1393" s="16"/>
      <c r="J1393" s="16"/>
      <c r="K1393" s="16"/>
      <c r="L1393" s="16"/>
      <c r="M1393" s="16"/>
      <c r="N1393" s="16"/>
      <c r="O1393" s="16" t="s">
        <v>120</v>
      </c>
      <c r="P1393" s="16">
        <v>0</v>
      </c>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row>
    <row r="1394" spans="1:42" outlineLevel="3" x14ac:dyDescent="0.2">
      <c r="A1394" s="23"/>
      <c r="B1394" s="24"/>
      <c r="C1394" s="51" t="s">
        <v>125</v>
      </c>
      <c r="D1394" s="26"/>
      <c r="E1394" s="27"/>
      <c r="F1394" s="25"/>
      <c r="G1394" s="25"/>
      <c r="H1394" s="16"/>
      <c r="I1394" s="16"/>
      <c r="J1394" s="16"/>
      <c r="K1394" s="16"/>
      <c r="L1394" s="16"/>
      <c r="M1394" s="16"/>
      <c r="N1394" s="16"/>
      <c r="O1394" s="16" t="s">
        <v>120</v>
      </c>
      <c r="P1394" s="16">
        <v>0</v>
      </c>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row>
    <row r="1395" spans="1:42" outlineLevel="3" x14ac:dyDescent="0.2">
      <c r="A1395" s="23"/>
      <c r="B1395" s="24"/>
      <c r="C1395" s="51" t="s">
        <v>697</v>
      </c>
      <c r="D1395" s="26"/>
      <c r="E1395" s="27">
        <v>1.8</v>
      </c>
      <c r="F1395" s="25"/>
      <c r="G1395" s="25"/>
      <c r="H1395" s="16"/>
      <c r="I1395" s="16"/>
      <c r="J1395" s="16"/>
      <c r="K1395" s="16"/>
      <c r="L1395" s="16"/>
      <c r="M1395" s="16"/>
      <c r="N1395" s="16"/>
      <c r="O1395" s="16" t="s">
        <v>120</v>
      </c>
      <c r="P1395" s="16">
        <v>0</v>
      </c>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row>
    <row r="1396" spans="1:42" outlineLevel="3" x14ac:dyDescent="0.2">
      <c r="A1396" s="23"/>
      <c r="B1396" s="24"/>
      <c r="C1396" s="51" t="s">
        <v>1086</v>
      </c>
      <c r="D1396" s="26"/>
      <c r="E1396" s="27">
        <v>0.95</v>
      </c>
      <c r="F1396" s="25"/>
      <c r="G1396" s="25"/>
      <c r="H1396" s="16"/>
      <c r="I1396" s="16"/>
      <c r="J1396" s="16"/>
      <c r="K1396" s="16"/>
      <c r="L1396" s="16"/>
      <c r="M1396" s="16"/>
      <c r="N1396" s="16"/>
      <c r="O1396" s="16" t="s">
        <v>120</v>
      </c>
      <c r="P1396" s="16">
        <v>0</v>
      </c>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row>
    <row r="1397" spans="1:42" outlineLevel="3" x14ac:dyDescent="0.2">
      <c r="A1397" s="23"/>
      <c r="B1397" s="24"/>
      <c r="C1397" s="51" t="s">
        <v>698</v>
      </c>
      <c r="D1397" s="26"/>
      <c r="E1397" s="27">
        <v>2</v>
      </c>
      <c r="F1397" s="25"/>
      <c r="G1397" s="25"/>
      <c r="H1397" s="16"/>
      <c r="I1397" s="16"/>
      <c r="J1397" s="16"/>
      <c r="K1397" s="16"/>
      <c r="L1397" s="16"/>
      <c r="M1397" s="16"/>
      <c r="N1397" s="16"/>
      <c r="O1397" s="16" t="s">
        <v>120</v>
      </c>
      <c r="P1397" s="16">
        <v>0</v>
      </c>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row>
    <row r="1398" spans="1:42" outlineLevel="3" x14ac:dyDescent="0.2">
      <c r="A1398" s="23"/>
      <c r="B1398" s="24"/>
      <c r="C1398" s="51" t="s">
        <v>125</v>
      </c>
      <c r="D1398" s="26"/>
      <c r="E1398" s="27"/>
      <c r="F1398" s="25"/>
      <c r="G1398" s="25"/>
      <c r="H1398" s="16"/>
      <c r="I1398" s="16"/>
      <c r="J1398" s="16"/>
      <c r="K1398" s="16"/>
      <c r="L1398" s="16"/>
      <c r="M1398" s="16"/>
      <c r="N1398" s="16"/>
      <c r="O1398" s="16" t="s">
        <v>120</v>
      </c>
      <c r="P1398" s="16">
        <v>0</v>
      </c>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row>
    <row r="1399" spans="1:42" outlineLevel="3" x14ac:dyDescent="0.2">
      <c r="A1399" s="23"/>
      <c r="B1399" s="24"/>
      <c r="C1399" s="51" t="s">
        <v>1087</v>
      </c>
      <c r="D1399" s="26"/>
      <c r="E1399" s="27">
        <v>2</v>
      </c>
      <c r="F1399" s="25"/>
      <c r="G1399" s="25"/>
      <c r="H1399" s="16"/>
      <c r="I1399" s="16"/>
      <c r="J1399" s="16"/>
      <c r="K1399" s="16"/>
      <c r="L1399" s="16"/>
      <c r="M1399" s="16"/>
      <c r="N1399" s="16"/>
      <c r="O1399" s="16" t="s">
        <v>120</v>
      </c>
      <c r="P1399" s="16">
        <v>0</v>
      </c>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row>
    <row r="1400" spans="1:42" outlineLevel="3" x14ac:dyDescent="0.2">
      <c r="A1400" s="23"/>
      <c r="B1400" s="24"/>
      <c r="C1400" s="51" t="s">
        <v>1088</v>
      </c>
      <c r="D1400" s="26"/>
      <c r="E1400" s="27">
        <v>2</v>
      </c>
      <c r="F1400" s="25"/>
      <c r="G1400" s="25"/>
      <c r="H1400" s="16"/>
      <c r="I1400" s="16"/>
      <c r="J1400" s="16"/>
      <c r="K1400" s="16"/>
      <c r="L1400" s="16"/>
      <c r="M1400" s="16"/>
      <c r="N1400" s="16"/>
      <c r="O1400" s="16" t="s">
        <v>120</v>
      </c>
      <c r="P1400" s="16">
        <v>0</v>
      </c>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row>
    <row r="1401" spans="1:42" outlineLevel="3" x14ac:dyDescent="0.2">
      <c r="A1401" s="23"/>
      <c r="B1401" s="24"/>
      <c r="C1401" s="51" t="s">
        <v>699</v>
      </c>
      <c r="D1401" s="26"/>
      <c r="E1401" s="27">
        <v>1</v>
      </c>
      <c r="F1401" s="25"/>
      <c r="G1401" s="25"/>
      <c r="H1401" s="16"/>
      <c r="I1401" s="16"/>
      <c r="J1401" s="16"/>
      <c r="K1401" s="16"/>
      <c r="L1401" s="16"/>
      <c r="M1401" s="16"/>
      <c r="N1401" s="16"/>
      <c r="O1401" s="16" t="s">
        <v>120</v>
      </c>
      <c r="P1401" s="16">
        <v>0</v>
      </c>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row>
    <row r="1402" spans="1:42" outlineLevel="3" x14ac:dyDescent="0.2">
      <c r="A1402" s="23"/>
      <c r="B1402" s="24"/>
      <c r="C1402" s="51" t="s">
        <v>125</v>
      </c>
      <c r="D1402" s="26"/>
      <c r="E1402" s="27"/>
      <c r="F1402" s="25"/>
      <c r="G1402" s="25"/>
      <c r="H1402" s="16"/>
      <c r="I1402" s="16"/>
      <c r="J1402" s="16"/>
      <c r="K1402" s="16"/>
      <c r="L1402" s="16"/>
      <c r="M1402" s="16"/>
      <c r="N1402" s="16"/>
      <c r="O1402" s="16" t="s">
        <v>120</v>
      </c>
      <c r="P1402" s="16">
        <v>0</v>
      </c>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row>
    <row r="1403" spans="1:42" outlineLevel="3" x14ac:dyDescent="0.2">
      <c r="A1403" s="23"/>
      <c r="B1403" s="24"/>
      <c r="C1403" s="51" t="s">
        <v>1089</v>
      </c>
      <c r="D1403" s="26"/>
      <c r="E1403" s="27">
        <v>0.9</v>
      </c>
      <c r="F1403" s="25"/>
      <c r="G1403" s="25"/>
      <c r="H1403" s="16"/>
      <c r="I1403" s="16"/>
      <c r="J1403" s="16"/>
      <c r="K1403" s="16"/>
      <c r="L1403" s="16"/>
      <c r="M1403" s="16"/>
      <c r="N1403" s="16"/>
      <c r="O1403" s="16" t="s">
        <v>120</v>
      </c>
      <c r="P1403" s="16">
        <v>0</v>
      </c>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row>
    <row r="1404" spans="1:42" outlineLevel="3" x14ac:dyDescent="0.2">
      <c r="A1404" s="23"/>
      <c r="B1404" s="24"/>
      <c r="C1404" s="51" t="s">
        <v>1090</v>
      </c>
      <c r="D1404" s="26"/>
      <c r="E1404" s="27">
        <v>0.9</v>
      </c>
      <c r="F1404" s="25"/>
      <c r="G1404" s="25"/>
      <c r="H1404" s="16"/>
      <c r="I1404" s="16"/>
      <c r="J1404" s="16"/>
      <c r="K1404" s="16"/>
      <c r="L1404" s="16"/>
      <c r="M1404" s="16"/>
      <c r="N1404" s="16"/>
      <c r="O1404" s="16" t="s">
        <v>120</v>
      </c>
      <c r="P1404" s="16">
        <v>0</v>
      </c>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row>
    <row r="1405" spans="1:42" outlineLevel="1" x14ac:dyDescent="0.2">
      <c r="A1405" s="37">
        <v>329</v>
      </c>
      <c r="B1405" s="38" t="s">
        <v>3172</v>
      </c>
      <c r="C1405" s="50" t="s">
        <v>3171</v>
      </c>
      <c r="D1405" s="39" t="s">
        <v>237</v>
      </c>
      <c r="E1405" s="40">
        <v>12.167999999999999</v>
      </c>
      <c r="F1405" s="41"/>
      <c r="G1405" s="42">
        <f>ROUND(E1405*F1405,2)</f>
        <v>0</v>
      </c>
      <c r="H1405" s="16"/>
      <c r="I1405" s="16"/>
      <c r="J1405" s="16"/>
      <c r="K1405" s="16"/>
      <c r="L1405" s="16"/>
      <c r="M1405" s="16"/>
      <c r="N1405" s="16"/>
      <c r="O1405" s="16" t="s">
        <v>119</v>
      </c>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row>
    <row r="1406" spans="1:42" outlineLevel="2" x14ac:dyDescent="0.2">
      <c r="A1406" s="23"/>
      <c r="B1406" s="24"/>
      <c r="C1406" s="51" t="s">
        <v>3170</v>
      </c>
      <c r="D1406" s="26"/>
      <c r="E1406" s="27">
        <v>12.167999999999999</v>
      </c>
      <c r="F1406" s="25"/>
      <c r="G1406" s="25"/>
      <c r="H1406" s="16"/>
      <c r="I1406" s="16"/>
      <c r="J1406" s="16"/>
      <c r="K1406" s="16"/>
      <c r="L1406" s="16"/>
      <c r="M1406" s="16"/>
      <c r="N1406" s="16"/>
      <c r="O1406" s="16" t="s">
        <v>120</v>
      </c>
      <c r="P1406" s="16">
        <v>0</v>
      </c>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row>
    <row r="1407" spans="1:42" outlineLevel="1" x14ac:dyDescent="0.2">
      <c r="A1407" s="37">
        <v>330</v>
      </c>
      <c r="B1407" s="38" t="s">
        <v>3169</v>
      </c>
      <c r="C1407" s="50" t="s">
        <v>3074</v>
      </c>
      <c r="D1407" s="39" t="s">
        <v>121</v>
      </c>
      <c r="E1407" s="40">
        <v>78</v>
      </c>
      <c r="F1407" s="41"/>
      <c r="G1407" s="42">
        <f>ROUND(E1407*F1407,2)</f>
        <v>0</v>
      </c>
      <c r="H1407" s="16"/>
      <c r="I1407" s="16"/>
      <c r="J1407" s="16"/>
      <c r="K1407" s="16"/>
      <c r="L1407" s="16"/>
      <c r="M1407" s="16"/>
      <c r="N1407" s="16"/>
      <c r="O1407" s="16" t="s">
        <v>452</v>
      </c>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row>
    <row r="1408" spans="1:42" outlineLevel="2" x14ac:dyDescent="0.2">
      <c r="A1408" s="23"/>
      <c r="B1408" s="24"/>
      <c r="C1408" s="51" t="s">
        <v>3073</v>
      </c>
      <c r="D1408" s="26"/>
      <c r="E1408" s="27">
        <v>78</v>
      </c>
      <c r="F1408" s="25"/>
      <c r="G1408" s="25"/>
      <c r="H1408" s="16"/>
      <c r="I1408" s="16"/>
      <c r="J1408" s="16"/>
      <c r="K1408" s="16"/>
      <c r="L1408" s="16"/>
      <c r="M1408" s="16"/>
      <c r="N1408" s="16"/>
      <c r="O1408" s="16" t="s">
        <v>120</v>
      </c>
      <c r="P1408" s="16">
        <v>0</v>
      </c>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row>
    <row r="1409" spans="1:42" outlineLevel="1" x14ac:dyDescent="0.2">
      <c r="A1409" s="43">
        <v>331</v>
      </c>
      <c r="B1409" s="44" t="s">
        <v>3168</v>
      </c>
      <c r="C1409" s="52" t="s">
        <v>3072</v>
      </c>
      <c r="D1409" s="45" t="s">
        <v>237</v>
      </c>
      <c r="E1409" s="46">
        <v>4</v>
      </c>
      <c r="F1409" s="47"/>
      <c r="G1409" s="48">
        <f>ROUND(E1409*F1409,2)</f>
        <v>0</v>
      </c>
      <c r="H1409" s="16"/>
      <c r="I1409" s="16"/>
      <c r="J1409" s="16"/>
      <c r="K1409" s="16"/>
      <c r="L1409" s="16"/>
      <c r="M1409" s="16"/>
      <c r="N1409" s="16"/>
      <c r="O1409" s="16" t="s">
        <v>452</v>
      </c>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row>
    <row r="1410" spans="1:42" outlineLevel="1" x14ac:dyDescent="0.2">
      <c r="A1410" s="43">
        <v>332</v>
      </c>
      <c r="B1410" s="44" t="s">
        <v>3167</v>
      </c>
      <c r="C1410" s="52" t="s">
        <v>1091</v>
      </c>
      <c r="D1410" s="45" t="s">
        <v>0</v>
      </c>
      <c r="E1410" s="46">
        <v>6076.7757000000001</v>
      </c>
      <c r="F1410" s="47"/>
      <c r="G1410" s="48">
        <f>ROUND(E1410*F1410,2)</f>
        <v>0</v>
      </c>
      <c r="H1410" s="16"/>
      <c r="I1410" s="16"/>
      <c r="J1410" s="16"/>
      <c r="K1410" s="16"/>
      <c r="L1410" s="16"/>
      <c r="M1410" s="16"/>
      <c r="N1410" s="16"/>
      <c r="O1410" s="16" t="s">
        <v>749</v>
      </c>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row>
    <row r="1411" spans="1:42" x14ac:dyDescent="0.2">
      <c r="A1411" s="30" t="s">
        <v>116</v>
      </c>
      <c r="B1411" s="31" t="s">
        <v>79</v>
      </c>
      <c r="C1411" s="49" t="s">
        <v>80</v>
      </c>
      <c r="D1411" s="32"/>
      <c r="E1411" s="33"/>
      <c r="F1411" s="34"/>
      <c r="G1411" s="35">
        <f>SUMIF(O1412:O1417,"&lt;&gt;NOR",G1412:G1417)</f>
        <v>0</v>
      </c>
      <c r="O1411" t="s">
        <v>117</v>
      </c>
    </row>
    <row r="1412" spans="1:42" ht="22.5" outlineLevel="1" x14ac:dyDescent="0.2">
      <c r="A1412" s="43">
        <v>333</v>
      </c>
      <c r="B1412" s="44" t="s">
        <v>3166</v>
      </c>
      <c r="C1412" s="52" t="s">
        <v>1092</v>
      </c>
      <c r="D1412" s="45" t="s">
        <v>118</v>
      </c>
      <c r="E1412" s="46">
        <v>206.64</v>
      </c>
      <c r="F1412" s="47"/>
      <c r="G1412" s="48">
        <f>ROUND(E1412*F1412,2)</f>
        <v>0</v>
      </c>
      <c r="H1412" s="16"/>
      <c r="I1412" s="16"/>
      <c r="J1412" s="16"/>
      <c r="K1412" s="16"/>
      <c r="L1412" s="16"/>
      <c r="M1412" s="16"/>
      <c r="N1412" s="16"/>
      <c r="O1412" s="16" t="s">
        <v>119</v>
      </c>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row>
    <row r="1413" spans="1:42" outlineLevel="1" x14ac:dyDescent="0.2">
      <c r="A1413" s="37">
        <v>334</v>
      </c>
      <c r="B1413" s="38" t="s">
        <v>3165</v>
      </c>
      <c r="C1413" s="50" t="s">
        <v>1093</v>
      </c>
      <c r="D1413" s="39" t="s">
        <v>118</v>
      </c>
      <c r="E1413" s="40">
        <v>206.64</v>
      </c>
      <c r="F1413" s="41"/>
      <c r="G1413" s="42">
        <f>ROUND(E1413*F1413,2)</f>
        <v>0</v>
      </c>
      <c r="H1413" s="16"/>
      <c r="I1413" s="16"/>
      <c r="J1413" s="16"/>
      <c r="K1413" s="16"/>
      <c r="L1413" s="16"/>
      <c r="M1413" s="16"/>
      <c r="N1413" s="16"/>
      <c r="O1413" s="16" t="s">
        <v>119</v>
      </c>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row>
    <row r="1414" spans="1:42" outlineLevel="2" x14ac:dyDescent="0.2">
      <c r="A1414" s="23"/>
      <c r="B1414" s="24"/>
      <c r="C1414" s="51" t="s">
        <v>1094</v>
      </c>
      <c r="D1414" s="26"/>
      <c r="E1414" s="27">
        <v>206.64</v>
      </c>
      <c r="F1414" s="25"/>
      <c r="G1414" s="25"/>
      <c r="H1414" s="16"/>
      <c r="I1414" s="16"/>
      <c r="J1414" s="16"/>
      <c r="K1414" s="16"/>
      <c r="L1414" s="16"/>
      <c r="M1414" s="16"/>
      <c r="N1414" s="16"/>
      <c r="O1414" s="16" t="s">
        <v>120</v>
      </c>
      <c r="P1414" s="16">
        <v>0</v>
      </c>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row>
    <row r="1415" spans="1:42" outlineLevel="1" x14ac:dyDescent="0.2">
      <c r="A1415" s="37">
        <v>335</v>
      </c>
      <c r="B1415" s="38" t="s">
        <v>3164</v>
      </c>
      <c r="C1415" s="50" t="s">
        <v>1095</v>
      </c>
      <c r="D1415" s="39" t="s">
        <v>118</v>
      </c>
      <c r="E1415" s="40">
        <v>227.304</v>
      </c>
      <c r="F1415" s="41"/>
      <c r="G1415" s="42">
        <f>ROUND(E1415*F1415,2)</f>
        <v>0</v>
      </c>
      <c r="H1415" s="16"/>
      <c r="I1415" s="16"/>
      <c r="J1415" s="16"/>
      <c r="K1415" s="16"/>
      <c r="L1415" s="16"/>
      <c r="M1415" s="16"/>
      <c r="N1415" s="16"/>
      <c r="O1415" s="16" t="s">
        <v>452</v>
      </c>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row>
    <row r="1416" spans="1:42" outlineLevel="2" x14ac:dyDescent="0.2">
      <c r="A1416" s="23"/>
      <c r="B1416" s="24"/>
      <c r="C1416" s="51" t="s">
        <v>1096</v>
      </c>
      <c r="D1416" s="26"/>
      <c r="E1416" s="27">
        <v>227.304</v>
      </c>
      <c r="F1416" s="25"/>
      <c r="G1416" s="25"/>
      <c r="H1416" s="16"/>
      <c r="I1416" s="16"/>
      <c r="J1416" s="16"/>
      <c r="K1416" s="16"/>
      <c r="L1416" s="16"/>
      <c r="M1416" s="16"/>
      <c r="N1416" s="16"/>
      <c r="O1416" s="16" t="s">
        <v>120</v>
      </c>
      <c r="P1416" s="16">
        <v>0</v>
      </c>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row>
    <row r="1417" spans="1:42" outlineLevel="1" x14ac:dyDescent="0.2">
      <c r="A1417" s="43">
        <v>336</v>
      </c>
      <c r="B1417" s="44" t="s">
        <v>3163</v>
      </c>
      <c r="C1417" s="52" t="s">
        <v>1097</v>
      </c>
      <c r="D1417" s="45" t="s">
        <v>0</v>
      </c>
      <c r="E1417" s="46">
        <v>994.84760000000006</v>
      </c>
      <c r="F1417" s="47"/>
      <c r="G1417" s="48">
        <f>ROUND(E1417*F1417,2)</f>
        <v>0</v>
      </c>
      <c r="H1417" s="16"/>
      <c r="I1417" s="16"/>
      <c r="J1417" s="16"/>
      <c r="K1417" s="16"/>
      <c r="L1417" s="16"/>
      <c r="M1417" s="16"/>
      <c r="N1417" s="16"/>
      <c r="O1417" s="16" t="s">
        <v>749</v>
      </c>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row>
    <row r="1418" spans="1:42" x14ac:dyDescent="0.2">
      <c r="A1418" s="30" t="s">
        <v>116</v>
      </c>
      <c r="B1418" s="31" t="s">
        <v>81</v>
      </c>
      <c r="C1418" s="49" t="s">
        <v>82</v>
      </c>
      <c r="D1418" s="32"/>
      <c r="E1418" s="33"/>
      <c r="F1418" s="34"/>
      <c r="G1418" s="35">
        <f>SUMIF(O1419:O1445,"&lt;&gt;NOR",G1419:G1445)</f>
        <v>0</v>
      </c>
      <c r="O1418" t="s">
        <v>117</v>
      </c>
    </row>
    <row r="1419" spans="1:42" outlineLevel="1" x14ac:dyDescent="0.2">
      <c r="A1419" s="37">
        <v>337</v>
      </c>
      <c r="B1419" s="38" t="s">
        <v>1098</v>
      </c>
      <c r="C1419" s="57" t="s">
        <v>1099</v>
      </c>
      <c r="D1419" s="39" t="s">
        <v>423</v>
      </c>
      <c r="E1419" s="40">
        <v>2</v>
      </c>
      <c r="F1419" s="41"/>
      <c r="G1419" s="42">
        <f>ROUND(E1419*F1419,2)</f>
        <v>0</v>
      </c>
      <c r="H1419" s="16"/>
      <c r="I1419" s="16"/>
      <c r="J1419" s="16"/>
      <c r="K1419" s="16"/>
      <c r="L1419" s="16"/>
      <c r="M1419" s="16"/>
      <c r="N1419" s="16"/>
      <c r="O1419" s="16" t="s">
        <v>119</v>
      </c>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row>
    <row r="1420" spans="1:42" outlineLevel="2" x14ac:dyDescent="0.2">
      <c r="A1420" s="23"/>
      <c r="B1420" s="24"/>
      <c r="C1420" s="51" t="s">
        <v>684</v>
      </c>
      <c r="D1420" s="26"/>
      <c r="E1420" s="27">
        <v>1</v>
      </c>
      <c r="F1420" s="25"/>
      <c r="G1420" s="25"/>
      <c r="H1420" s="16"/>
      <c r="I1420" s="16"/>
      <c r="J1420" s="16"/>
      <c r="K1420" s="16"/>
      <c r="L1420" s="16"/>
      <c r="M1420" s="16"/>
      <c r="N1420" s="16"/>
      <c r="O1420" s="16" t="s">
        <v>120</v>
      </c>
      <c r="P1420" s="16">
        <v>0</v>
      </c>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row>
    <row r="1421" spans="1:42" outlineLevel="3" x14ac:dyDescent="0.2">
      <c r="A1421" s="23"/>
      <c r="B1421" s="24"/>
      <c r="C1421" s="51" t="s">
        <v>685</v>
      </c>
      <c r="D1421" s="26"/>
      <c r="E1421" s="27">
        <v>1</v>
      </c>
      <c r="F1421" s="25"/>
      <c r="G1421" s="25"/>
      <c r="H1421" s="16"/>
      <c r="I1421" s="16"/>
      <c r="J1421" s="16"/>
      <c r="K1421" s="16"/>
      <c r="L1421" s="16"/>
      <c r="M1421" s="16"/>
      <c r="N1421" s="16"/>
      <c r="O1421" s="16" t="s">
        <v>120</v>
      </c>
      <c r="P1421" s="16">
        <v>0</v>
      </c>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row>
    <row r="1422" spans="1:42" outlineLevel="1" x14ac:dyDescent="0.2">
      <c r="A1422" s="37">
        <v>338</v>
      </c>
      <c r="B1422" s="38" t="s">
        <v>1100</v>
      </c>
      <c r="C1422" s="57" t="s">
        <v>1101</v>
      </c>
      <c r="D1422" s="39" t="s">
        <v>423</v>
      </c>
      <c r="E1422" s="40">
        <v>13</v>
      </c>
      <c r="F1422" s="41"/>
      <c r="G1422" s="42">
        <f>ROUND(E1422*F1422,2)</f>
        <v>0</v>
      </c>
      <c r="H1422" s="16"/>
      <c r="I1422" s="16"/>
      <c r="J1422" s="16"/>
      <c r="K1422" s="16"/>
      <c r="L1422" s="16"/>
      <c r="M1422" s="16"/>
      <c r="N1422" s="16"/>
      <c r="O1422" s="16" t="s">
        <v>119</v>
      </c>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row>
    <row r="1423" spans="1:42" outlineLevel="2" x14ac:dyDescent="0.2">
      <c r="A1423" s="23"/>
      <c r="B1423" s="24"/>
      <c r="C1423" s="51" t="s">
        <v>682</v>
      </c>
      <c r="D1423" s="26"/>
      <c r="E1423" s="27">
        <v>1</v>
      </c>
      <c r="F1423" s="25"/>
      <c r="G1423" s="25"/>
      <c r="H1423" s="16"/>
      <c r="I1423" s="16"/>
      <c r="J1423" s="16"/>
      <c r="K1423" s="16"/>
      <c r="L1423" s="16"/>
      <c r="M1423" s="16"/>
      <c r="N1423" s="16"/>
      <c r="O1423" s="16" t="s">
        <v>120</v>
      </c>
      <c r="P1423" s="16">
        <v>0</v>
      </c>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row>
    <row r="1424" spans="1:42" outlineLevel="3" x14ac:dyDescent="0.2">
      <c r="A1424" s="23"/>
      <c r="B1424" s="24"/>
      <c r="C1424" s="51" t="s">
        <v>683</v>
      </c>
      <c r="D1424" s="26"/>
      <c r="E1424" s="27">
        <v>1</v>
      </c>
      <c r="F1424" s="25"/>
      <c r="G1424" s="25"/>
      <c r="H1424" s="16"/>
      <c r="I1424" s="16"/>
      <c r="J1424" s="16"/>
      <c r="K1424" s="16"/>
      <c r="L1424" s="16"/>
      <c r="M1424" s="16"/>
      <c r="N1424" s="16"/>
      <c r="O1424" s="16" t="s">
        <v>120</v>
      </c>
      <c r="P1424" s="16">
        <v>0</v>
      </c>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row>
    <row r="1425" spans="1:42" outlineLevel="3" x14ac:dyDescent="0.2">
      <c r="A1425" s="23"/>
      <c r="B1425" s="24"/>
      <c r="C1425" s="51" t="s">
        <v>686</v>
      </c>
      <c r="D1425" s="26"/>
      <c r="E1425" s="27">
        <v>2</v>
      </c>
      <c r="F1425" s="25"/>
      <c r="G1425" s="25"/>
      <c r="H1425" s="16"/>
      <c r="I1425" s="16"/>
      <c r="J1425" s="16"/>
      <c r="K1425" s="16"/>
      <c r="L1425" s="16"/>
      <c r="M1425" s="16"/>
      <c r="N1425" s="16"/>
      <c r="O1425" s="16" t="s">
        <v>120</v>
      </c>
      <c r="P1425" s="16">
        <v>0</v>
      </c>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row>
    <row r="1426" spans="1:42" outlineLevel="3" x14ac:dyDescent="0.2">
      <c r="A1426" s="23"/>
      <c r="B1426" s="24"/>
      <c r="C1426" s="51" t="s">
        <v>687</v>
      </c>
      <c r="D1426" s="26"/>
      <c r="E1426" s="27">
        <v>1</v>
      </c>
      <c r="F1426" s="25"/>
      <c r="G1426" s="25"/>
      <c r="H1426" s="16"/>
      <c r="I1426" s="16"/>
      <c r="J1426" s="16"/>
      <c r="K1426" s="16"/>
      <c r="L1426" s="16"/>
      <c r="M1426" s="16"/>
      <c r="N1426" s="16"/>
      <c r="O1426" s="16" t="s">
        <v>120</v>
      </c>
      <c r="P1426" s="16">
        <v>0</v>
      </c>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row>
    <row r="1427" spans="1:42" outlineLevel="3" x14ac:dyDescent="0.2">
      <c r="A1427" s="23"/>
      <c r="B1427" s="24"/>
      <c r="C1427" s="51" t="s">
        <v>688</v>
      </c>
      <c r="D1427" s="26"/>
      <c r="E1427" s="27">
        <v>2</v>
      </c>
      <c r="F1427" s="25"/>
      <c r="G1427" s="25"/>
      <c r="H1427" s="16"/>
      <c r="I1427" s="16"/>
      <c r="J1427" s="16"/>
      <c r="K1427" s="16"/>
      <c r="L1427" s="16"/>
      <c r="M1427" s="16"/>
      <c r="N1427" s="16"/>
      <c r="O1427" s="16" t="s">
        <v>120</v>
      </c>
      <c r="P1427" s="16">
        <v>0</v>
      </c>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row>
    <row r="1428" spans="1:42" outlineLevel="3" x14ac:dyDescent="0.2">
      <c r="A1428" s="23"/>
      <c r="B1428" s="24"/>
      <c r="C1428" s="51" t="s">
        <v>689</v>
      </c>
      <c r="D1428" s="26"/>
      <c r="E1428" s="27">
        <v>1</v>
      </c>
      <c r="F1428" s="25"/>
      <c r="G1428" s="25"/>
      <c r="H1428" s="16"/>
      <c r="I1428" s="16"/>
      <c r="J1428" s="16"/>
      <c r="K1428" s="16"/>
      <c r="L1428" s="16"/>
      <c r="M1428" s="16"/>
      <c r="N1428" s="16"/>
      <c r="O1428" s="16" t="s">
        <v>120</v>
      </c>
      <c r="P1428" s="16">
        <v>0</v>
      </c>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row>
    <row r="1429" spans="1:42" outlineLevel="3" x14ac:dyDescent="0.2">
      <c r="A1429" s="23"/>
      <c r="B1429" s="24"/>
      <c r="C1429" s="51" t="s">
        <v>690</v>
      </c>
      <c r="D1429" s="26"/>
      <c r="E1429" s="27">
        <v>1</v>
      </c>
      <c r="F1429" s="25"/>
      <c r="G1429" s="25"/>
      <c r="H1429" s="16"/>
      <c r="I1429" s="16"/>
      <c r="J1429" s="16"/>
      <c r="K1429" s="16"/>
      <c r="L1429" s="16"/>
      <c r="M1429" s="16"/>
      <c r="N1429" s="16"/>
      <c r="O1429" s="16" t="s">
        <v>120</v>
      </c>
      <c r="P1429" s="16">
        <v>0</v>
      </c>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row>
    <row r="1430" spans="1:42" outlineLevel="3" x14ac:dyDescent="0.2">
      <c r="A1430" s="23"/>
      <c r="B1430" s="24"/>
      <c r="C1430" s="51" t="s">
        <v>691</v>
      </c>
      <c r="D1430" s="26"/>
      <c r="E1430" s="27">
        <v>2</v>
      </c>
      <c r="F1430" s="25"/>
      <c r="G1430" s="25"/>
      <c r="H1430" s="16"/>
      <c r="I1430" s="16"/>
      <c r="J1430" s="16"/>
      <c r="K1430" s="16"/>
      <c r="L1430" s="16"/>
      <c r="M1430" s="16"/>
      <c r="N1430" s="16"/>
      <c r="O1430" s="16" t="s">
        <v>120</v>
      </c>
      <c r="P1430" s="16">
        <v>0</v>
      </c>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row>
    <row r="1431" spans="1:42" outlineLevel="3" x14ac:dyDescent="0.2">
      <c r="A1431" s="23"/>
      <c r="B1431" s="24"/>
      <c r="C1431" s="51" t="s">
        <v>692</v>
      </c>
      <c r="D1431" s="26"/>
      <c r="E1431" s="27">
        <v>1</v>
      </c>
      <c r="F1431" s="25"/>
      <c r="G1431" s="25"/>
      <c r="H1431" s="16"/>
      <c r="I1431" s="16"/>
      <c r="J1431" s="16"/>
      <c r="K1431" s="16"/>
      <c r="L1431" s="16"/>
      <c r="M1431" s="16"/>
      <c r="N1431" s="16"/>
      <c r="O1431" s="16" t="s">
        <v>120</v>
      </c>
      <c r="P1431" s="16">
        <v>0</v>
      </c>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row>
    <row r="1432" spans="1:42" outlineLevel="3" x14ac:dyDescent="0.2">
      <c r="A1432" s="23"/>
      <c r="B1432" s="24"/>
      <c r="C1432" s="51" t="s">
        <v>693</v>
      </c>
      <c r="D1432" s="26"/>
      <c r="E1432" s="27">
        <v>1</v>
      </c>
      <c r="F1432" s="25"/>
      <c r="G1432" s="25"/>
      <c r="H1432" s="16"/>
      <c r="I1432" s="16"/>
      <c r="J1432" s="16"/>
      <c r="K1432" s="16"/>
      <c r="L1432" s="16"/>
      <c r="M1432" s="16"/>
      <c r="N1432" s="16"/>
      <c r="O1432" s="16" t="s">
        <v>120</v>
      </c>
      <c r="P1432" s="16">
        <v>0</v>
      </c>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row>
    <row r="1433" spans="1:42" outlineLevel="1" x14ac:dyDescent="0.2">
      <c r="A1433" s="37">
        <v>339</v>
      </c>
      <c r="B1433" s="38" t="s">
        <v>1102</v>
      </c>
      <c r="C1433" s="57" t="s">
        <v>1103</v>
      </c>
      <c r="D1433" s="39" t="s">
        <v>423</v>
      </c>
      <c r="E1433" s="40">
        <v>1</v>
      </c>
      <c r="F1433" s="41"/>
      <c r="G1433" s="42">
        <f>ROUND(E1433*F1433,2)</f>
        <v>0</v>
      </c>
      <c r="H1433" s="16"/>
      <c r="I1433" s="16"/>
      <c r="J1433" s="16"/>
      <c r="K1433" s="16"/>
      <c r="L1433" s="16"/>
      <c r="M1433" s="16"/>
      <c r="N1433" s="16"/>
      <c r="O1433" s="16" t="s">
        <v>119</v>
      </c>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row>
    <row r="1434" spans="1:42" outlineLevel="2" x14ac:dyDescent="0.2">
      <c r="A1434" s="23"/>
      <c r="B1434" s="24"/>
      <c r="C1434" s="51" t="s">
        <v>681</v>
      </c>
      <c r="D1434" s="26"/>
      <c r="E1434" s="27">
        <v>1</v>
      </c>
      <c r="F1434" s="25"/>
      <c r="G1434" s="25"/>
      <c r="H1434" s="16"/>
      <c r="I1434" s="16"/>
      <c r="J1434" s="16"/>
      <c r="K1434" s="16"/>
      <c r="L1434" s="16"/>
      <c r="M1434" s="16"/>
      <c r="N1434" s="16"/>
      <c r="O1434" s="16" t="s">
        <v>120</v>
      </c>
      <c r="P1434" s="16">
        <v>0</v>
      </c>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row>
    <row r="1435" spans="1:42" outlineLevel="1" x14ac:dyDescent="0.2">
      <c r="A1435" s="37">
        <v>340</v>
      </c>
      <c r="B1435" s="38" t="s">
        <v>1104</v>
      </c>
      <c r="C1435" s="57" t="s">
        <v>1105</v>
      </c>
      <c r="D1435" s="39" t="s">
        <v>423</v>
      </c>
      <c r="E1435" s="40">
        <v>4</v>
      </c>
      <c r="F1435" s="41"/>
      <c r="G1435" s="42">
        <f>ROUND(E1435*F1435,2)</f>
        <v>0</v>
      </c>
      <c r="H1435" s="16"/>
      <c r="I1435" s="16"/>
      <c r="J1435" s="16"/>
      <c r="K1435" s="16"/>
      <c r="L1435" s="16"/>
      <c r="M1435" s="16"/>
      <c r="N1435" s="16"/>
      <c r="O1435" s="16" t="s">
        <v>119</v>
      </c>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row>
    <row r="1436" spans="1:42" outlineLevel="2" x14ac:dyDescent="0.2">
      <c r="A1436" s="23"/>
      <c r="B1436" s="24"/>
      <c r="C1436" s="51" t="s">
        <v>678</v>
      </c>
      <c r="D1436" s="26"/>
      <c r="E1436" s="27">
        <v>1</v>
      </c>
      <c r="F1436" s="25"/>
      <c r="G1436" s="25"/>
      <c r="H1436" s="16"/>
      <c r="I1436" s="16"/>
      <c r="J1436" s="16"/>
      <c r="K1436" s="16"/>
      <c r="L1436" s="16"/>
      <c r="M1436" s="16"/>
      <c r="N1436" s="16"/>
      <c r="O1436" s="16" t="s">
        <v>120</v>
      </c>
      <c r="P1436" s="16">
        <v>0</v>
      </c>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row>
    <row r="1437" spans="1:42" outlineLevel="3" x14ac:dyDescent="0.2">
      <c r="A1437" s="23"/>
      <c r="B1437" s="24"/>
      <c r="C1437" s="51" t="s">
        <v>679</v>
      </c>
      <c r="D1437" s="26"/>
      <c r="E1437" s="27">
        <v>1</v>
      </c>
      <c r="F1437" s="25"/>
      <c r="G1437" s="25"/>
      <c r="H1437" s="16"/>
      <c r="I1437" s="16"/>
      <c r="J1437" s="16"/>
      <c r="K1437" s="16"/>
      <c r="L1437" s="16"/>
      <c r="M1437" s="16"/>
      <c r="N1437" s="16"/>
      <c r="O1437" s="16" t="s">
        <v>120</v>
      </c>
      <c r="P1437" s="16">
        <v>0</v>
      </c>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row>
    <row r="1438" spans="1:42" outlineLevel="3" x14ac:dyDescent="0.2">
      <c r="A1438" s="23"/>
      <c r="B1438" s="24"/>
      <c r="C1438" s="51" t="s">
        <v>680</v>
      </c>
      <c r="D1438" s="26"/>
      <c r="E1438" s="27">
        <v>2</v>
      </c>
      <c r="F1438" s="25"/>
      <c r="G1438" s="25"/>
      <c r="H1438" s="16"/>
      <c r="I1438" s="16"/>
      <c r="J1438" s="16"/>
      <c r="K1438" s="16"/>
      <c r="L1438" s="16"/>
      <c r="M1438" s="16"/>
      <c r="N1438" s="16"/>
      <c r="O1438" s="16" t="s">
        <v>120</v>
      </c>
      <c r="P1438" s="16">
        <v>0</v>
      </c>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row>
    <row r="1439" spans="1:42" outlineLevel="1" x14ac:dyDescent="0.2">
      <c r="A1439" s="37">
        <v>341</v>
      </c>
      <c r="B1439" s="38" t="s">
        <v>1106</v>
      </c>
      <c r="C1439" s="57" t="s">
        <v>1107</v>
      </c>
      <c r="D1439" s="39" t="s">
        <v>423</v>
      </c>
      <c r="E1439" s="40">
        <v>2</v>
      </c>
      <c r="F1439" s="41"/>
      <c r="G1439" s="42">
        <f>ROUND(E1439*F1439,2)</f>
        <v>0</v>
      </c>
      <c r="H1439" s="16"/>
      <c r="I1439" s="16"/>
      <c r="J1439" s="16"/>
      <c r="K1439" s="16"/>
      <c r="L1439" s="16"/>
      <c r="M1439" s="16"/>
      <c r="N1439" s="16"/>
      <c r="O1439" s="16" t="s">
        <v>119</v>
      </c>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row>
    <row r="1440" spans="1:42" outlineLevel="2" x14ac:dyDescent="0.2">
      <c r="A1440" s="23"/>
      <c r="B1440" s="24"/>
      <c r="C1440" s="51" t="s">
        <v>676</v>
      </c>
      <c r="D1440" s="26"/>
      <c r="E1440" s="27">
        <v>1</v>
      </c>
      <c r="F1440" s="25"/>
      <c r="G1440" s="25"/>
      <c r="H1440" s="16"/>
      <c r="I1440" s="16"/>
      <c r="J1440" s="16"/>
      <c r="K1440" s="16"/>
      <c r="L1440" s="16"/>
      <c r="M1440" s="16"/>
      <c r="N1440" s="16"/>
      <c r="O1440" s="16" t="s">
        <v>120</v>
      </c>
      <c r="P1440" s="16">
        <v>0</v>
      </c>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row>
    <row r="1441" spans="1:42" outlineLevel="3" x14ac:dyDescent="0.2">
      <c r="A1441" s="23"/>
      <c r="B1441" s="24"/>
      <c r="C1441" s="51" t="s">
        <v>677</v>
      </c>
      <c r="D1441" s="26"/>
      <c r="E1441" s="27">
        <v>1</v>
      </c>
      <c r="F1441" s="25"/>
      <c r="G1441" s="25"/>
      <c r="H1441" s="16"/>
      <c r="I1441" s="16"/>
      <c r="J1441" s="16"/>
      <c r="K1441" s="16"/>
      <c r="L1441" s="16"/>
      <c r="M1441" s="16"/>
      <c r="N1441" s="16"/>
      <c r="O1441" s="16" t="s">
        <v>120</v>
      </c>
      <c r="P1441" s="16">
        <v>0</v>
      </c>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row>
    <row r="1442" spans="1:42" outlineLevel="1" x14ac:dyDescent="0.2">
      <c r="A1442" s="37">
        <v>342</v>
      </c>
      <c r="B1442" s="38" t="s">
        <v>3162</v>
      </c>
      <c r="C1442" s="50" t="s">
        <v>3097</v>
      </c>
      <c r="D1442" s="39" t="s">
        <v>423</v>
      </c>
      <c r="E1442" s="40">
        <v>2</v>
      </c>
      <c r="F1442" s="41"/>
      <c r="G1442" s="42">
        <f>ROUND(E1442*F1442,2)</f>
        <v>0</v>
      </c>
      <c r="H1442" s="16"/>
      <c r="I1442" s="16"/>
      <c r="J1442" s="16"/>
      <c r="K1442" s="16"/>
      <c r="L1442" s="16"/>
      <c r="M1442" s="16"/>
      <c r="N1442" s="16"/>
      <c r="O1442" s="16" t="s">
        <v>119</v>
      </c>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row>
    <row r="1443" spans="1:42" outlineLevel="2" x14ac:dyDescent="0.2">
      <c r="A1443" s="23"/>
      <c r="B1443" s="24"/>
      <c r="C1443" s="51" t="s">
        <v>3098</v>
      </c>
      <c r="D1443" s="26"/>
      <c r="E1443" s="27">
        <v>1</v>
      </c>
      <c r="F1443" s="25"/>
      <c r="G1443" s="25"/>
      <c r="H1443" s="16"/>
      <c r="I1443" s="16"/>
      <c r="J1443" s="16"/>
      <c r="K1443" s="16"/>
      <c r="L1443" s="16"/>
      <c r="M1443" s="16"/>
      <c r="N1443" s="16"/>
      <c r="O1443" s="16" t="s">
        <v>120</v>
      </c>
      <c r="P1443" s="16">
        <v>0</v>
      </c>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row>
    <row r="1444" spans="1:42" outlineLevel="3" x14ac:dyDescent="0.2">
      <c r="A1444" s="23"/>
      <c r="B1444" s="24"/>
      <c r="C1444" s="51" t="s">
        <v>3099</v>
      </c>
      <c r="D1444" s="26"/>
      <c r="E1444" s="27">
        <v>1</v>
      </c>
      <c r="F1444" s="25"/>
      <c r="G1444" s="25"/>
      <c r="H1444" s="16"/>
      <c r="I1444" s="16"/>
      <c r="J1444" s="16"/>
      <c r="K1444" s="16"/>
      <c r="L1444" s="16"/>
      <c r="M1444" s="16"/>
      <c r="N1444" s="16"/>
      <c r="O1444" s="16" t="s">
        <v>120</v>
      </c>
      <c r="P1444" s="16">
        <v>0</v>
      </c>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row>
    <row r="1445" spans="1:42" outlineLevel="1" x14ac:dyDescent="0.2">
      <c r="A1445" s="43">
        <v>343</v>
      </c>
      <c r="B1445" s="44" t="s">
        <v>3161</v>
      </c>
      <c r="C1445" s="52" t="s">
        <v>1108</v>
      </c>
      <c r="D1445" s="45" t="s">
        <v>0</v>
      </c>
      <c r="E1445" s="46">
        <v>1213.9828</v>
      </c>
      <c r="F1445" s="47"/>
      <c r="G1445" s="48">
        <f>ROUND(E1445*F1445,2)</f>
        <v>0</v>
      </c>
      <c r="H1445" s="16"/>
      <c r="I1445" s="16"/>
      <c r="J1445" s="16"/>
      <c r="K1445" s="16"/>
      <c r="L1445" s="16"/>
      <c r="M1445" s="16"/>
      <c r="N1445" s="16"/>
      <c r="O1445" s="16" t="s">
        <v>749</v>
      </c>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row>
    <row r="1446" spans="1:42" x14ac:dyDescent="0.2">
      <c r="A1446" s="30" t="s">
        <v>116</v>
      </c>
      <c r="B1446" s="31" t="s">
        <v>83</v>
      </c>
      <c r="C1446" s="49" t="s">
        <v>84</v>
      </c>
      <c r="D1446" s="32"/>
      <c r="E1446" s="33"/>
      <c r="F1446" s="34"/>
      <c r="G1446" s="35">
        <f>SUMIF(O1447:O1464,"&lt;&gt;NOR",G1447:G1464)</f>
        <v>0</v>
      </c>
      <c r="O1446" t="s">
        <v>117</v>
      </c>
    </row>
    <row r="1447" spans="1:42" outlineLevel="1" x14ac:dyDescent="0.2">
      <c r="A1447" s="37">
        <v>344</v>
      </c>
      <c r="B1447" s="38" t="s">
        <v>3160</v>
      </c>
      <c r="C1447" s="50" t="s">
        <v>1109</v>
      </c>
      <c r="D1447" s="39" t="s">
        <v>121</v>
      </c>
      <c r="E1447" s="40">
        <v>2</v>
      </c>
      <c r="F1447" s="41"/>
      <c r="G1447" s="42">
        <f>ROUND(E1447*F1447,2)</f>
        <v>0</v>
      </c>
      <c r="H1447" s="16"/>
      <c r="I1447" s="16"/>
      <c r="J1447" s="16"/>
      <c r="K1447" s="16"/>
      <c r="L1447" s="16"/>
      <c r="M1447" s="16"/>
      <c r="N1447" s="16"/>
      <c r="O1447" s="16" t="s">
        <v>119</v>
      </c>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row>
    <row r="1448" spans="1:42" outlineLevel="2" x14ac:dyDescent="0.2">
      <c r="A1448" s="23"/>
      <c r="B1448" s="24"/>
      <c r="C1448" s="51" t="s">
        <v>1110</v>
      </c>
      <c r="D1448" s="26"/>
      <c r="E1448" s="27">
        <v>2</v>
      </c>
      <c r="F1448" s="25"/>
      <c r="G1448" s="25"/>
      <c r="H1448" s="16"/>
      <c r="I1448" s="16"/>
      <c r="J1448" s="16"/>
      <c r="K1448" s="16"/>
      <c r="L1448" s="16"/>
      <c r="M1448" s="16"/>
      <c r="N1448" s="16"/>
      <c r="O1448" s="16" t="s">
        <v>120</v>
      </c>
      <c r="P1448" s="16">
        <v>0</v>
      </c>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row>
    <row r="1449" spans="1:42" outlineLevel="1" x14ac:dyDescent="0.2">
      <c r="A1449" s="37">
        <v>345</v>
      </c>
      <c r="B1449" s="38" t="s">
        <v>3159</v>
      </c>
      <c r="C1449" s="50" t="s">
        <v>1111</v>
      </c>
      <c r="D1449" s="39" t="s">
        <v>121</v>
      </c>
      <c r="E1449" s="40">
        <v>8</v>
      </c>
      <c r="F1449" s="41"/>
      <c r="G1449" s="42">
        <f>ROUND(E1449*F1449,2)</f>
        <v>0</v>
      </c>
      <c r="H1449" s="16"/>
      <c r="I1449" s="16"/>
      <c r="J1449" s="16"/>
      <c r="K1449" s="16"/>
      <c r="L1449" s="16"/>
      <c r="M1449" s="16"/>
      <c r="N1449" s="16"/>
      <c r="O1449" s="16" t="s">
        <v>119</v>
      </c>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row>
    <row r="1450" spans="1:42" outlineLevel="2" x14ac:dyDescent="0.2">
      <c r="A1450" s="23"/>
      <c r="B1450" s="24"/>
      <c r="C1450" s="51" t="s">
        <v>1112</v>
      </c>
      <c r="D1450" s="26"/>
      <c r="E1450" s="27">
        <v>4</v>
      </c>
      <c r="F1450" s="25"/>
      <c r="G1450" s="25"/>
      <c r="H1450" s="16"/>
      <c r="I1450" s="16"/>
      <c r="J1450" s="16"/>
      <c r="K1450" s="16"/>
      <c r="L1450" s="16"/>
      <c r="M1450" s="16"/>
      <c r="N1450" s="16"/>
      <c r="O1450" s="16" t="s">
        <v>120</v>
      </c>
      <c r="P1450" s="16">
        <v>0</v>
      </c>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row>
    <row r="1451" spans="1:42" outlineLevel="3" x14ac:dyDescent="0.2">
      <c r="A1451" s="23"/>
      <c r="B1451" s="24"/>
      <c r="C1451" s="51" t="s">
        <v>1113</v>
      </c>
      <c r="D1451" s="26"/>
      <c r="E1451" s="27">
        <v>4</v>
      </c>
      <c r="F1451" s="25"/>
      <c r="G1451" s="25"/>
      <c r="H1451" s="16"/>
      <c r="I1451" s="16"/>
      <c r="J1451" s="16"/>
      <c r="K1451" s="16"/>
      <c r="L1451" s="16"/>
      <c r="M1451" s="16"/>
      <c r="N1451" s="16"/>
      <c r="O1451" s="16" t="s">
        <v>120</v>
      </c>
      <c r="P1451" s="16">
        <v>0</v>
      </c>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row>
    <row r="1452" spans="1:42" outlineLevel="1" x14ac:dyDescent="0.2">
      <c r="A1452" s="43">
        <v>346</v>
      </c>
      <c r="B1452" s="44" t="s">
        <v>3158</v>
      </c>
      <c r="C1452" s="58" t="s">
        <v>1114</v>
      </c>
      <c r="D1452" s="45" t="s">
        <v>121</v>
      </c>
      <c r="E1452" s="46">
        <v>4</v>
      </c>
      <c r="F1452" s="47"/>
      <c r="G1452" s="48">
        <f t="shared" ref="G1452:G1464" si="5">ROUND(E1452*F1452,2)</f>
        <v>0</v>
      </c>
      <c r="H1452" s="16"/>
      <c r="I1452" s="16"/>
      <c r="J1452" s="16"/>
      <c r="K1452" s="16"/>
      <c r="L1452" s="16"/>
      <c r="M1452" s="16"/>
      <c r="N1452" s="16"/>
      <c r="O1452" s="16" t="s">
        <v>452</v>
      </c>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row>
    <row r="1453" spans="1:42" outlineLevel="1" x14ac:dyDescent="0.2">
      <c r="A1453" s="43">
        <v>347</v>
      </c>
      <c r="B1453" s="44" t="s">
        <v>3157</v>
      </c>
      <c r="C1453" s="58" t="s">
        <v>1115</v>
      </c>
      <c r="D1453" s="45" t="s">
        <v>121</v>
      </c>
      <c r="E1453" s="46">
        <v>4</v>
      </c>
      <c r="F1453" s="47"/>
      <c r="G1453" s="48">
        <f t="shared" si="5"/>
        <v>0</v>
      </c>
      <c r="H1453" s="16"/>
      <c r="I1453" s="16"/>
      <c r="J1453" s="16"/>
      <c r="K1453" s="16"/>
      <c r="L1453" s="16"/>
      <c r="M1453" s="16"/>
      <c r="N1453" s="16"/>
      <c r="O1453" s="16" t="s">
        <v>452</v>
      </c>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row>
    <row r="1454" spans="1:42" outlineLevel="1" x14ac:dyDescent="0.2">
      <c r="A1454" s="43">
        <v>348</v>
      </c>
      <c r="B1454" s="44" t="s">
        <v>3156</v>
      </c>
      <c r="C1454" s="58" t="s">
        <v>1116</v>
      </c>
      <c r="D1454" s="45" t="s">
        <v>121</v>
      </c>
      <c r="E1454" s="46">
        <v>8</v>
      </c>
      <c r="F1454" s="47"/>
      <c r="G1454" s="48">
        <f t="shared" si="5"/>
        <v>0</v>
      </c>
      <c r="H1454" s="16"/>
      <c r="I1454" s="16"/>
      <c r="J1454" s="16"/>
      <c r="K1454" s="16"/>
      <c r="L1454" s="16"/>
      <c r="M1454" s="16"/>
      <c r="N1454" s="16"/>
      <c r="O1454" s="16" t="s">
        <v>452</v>
      </c>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row>
    <row r="1455" spans="1:42" outlineLevel="1" x14ac:dyDescent="0.2">
      <c r="A1455" s="43">
        <v>349</v>
      </c>
      <c r="B1455" s="44" t="s">
        <v>3155</v>
      </c>
      <c r="C1455" s="52" t="s">
        <v>1117</v>
      </c>
      <c r="D1455" s="45" t="s">
        <v>121</v>
      </c>
      <c r="E1455" s="46">
        <v>4</v>
      </c>
      <c r="F1455" s="47"/>
      <c r="G1455" s="48">
        <f t="shared" si="5"/>
        <v>0</v>
      </c>
      <c r="H1455" s="16"/>
      <c r="I1455" s="16"/>
      <c r="J1455" s="16"/>
      <c r="K1455" s="16"/>
      <c r="L1455" s="16"/>
      <c r="M1455" s="16"/>
      <c r="N1455" s="16"/>
      <c r="O1455" s="16" t="s">
        <v>452</v>
      </c>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row>
    <row r="1456" spans="1:42" outlineLevel="1" x14ac:dyDescent="0.2">
      <c r="A1456" s="43">
        <v>350</v>
      </c>
      <c r="B1456" s="44" t="s">
        <v>3154</v>
      </c>
      <c r="C1456" s="52" t="s">
        <v>1118</v>
      </c>
      <c r="D1456" s="45" t="s">
        <v>121</v>
      </c>
      <c r="E1456" s="46">
        <v>4</v>
      </c>
      <c r="F1456" s="47"/>
      <c r="G1456" s="48">
        <f t="shared" si="5"/>
        <v>0</v>
      </c>
      <c r="H1456" s="16"/>
      <c r="I1456" s="16"/>
      <c r="J1456" s="16"/>
      <c r="K1456" s="16"/>
      <c r="L1456" s="16"/>
      <c r="M1456" s="16"/>
      <c r="N1456" s="16"/>
      <c r="O1456" s="16" t="s">
        <v>452</v>
      </c>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row>
    <row r="1457" spans="1:42" outlineLevel="1" x14ac:dyDescent="0.2">
      <c r="A1457" s="43">
        <v>351</v>
      </c>
      <c r="B1457" s="44" t="s">
        <v>3153</v>
      </c>
      <c r="C1457" s="58" t="s">
        <v>1119</v>
      </c>
      <c r="D1457" s="45" t="s">
        <v>121</v>
      </c>
      <c r="E1457" s="46">
        <v>4</v>
      </c>
      <c r="F1457" s="47"/>
      <c r="G1457" s="48">
        <f t="shared" si="5"/>
        <v>0</v>
      </c>
      <c r="H1457" s="16"/>
      <c r="I1457" s="16"/>
      <c r="J1457" s="16"/>
      <c r="K1457" s="16"/>
      <c r="L1457" s="16"/>
      <c r="M1457" s="16"/>
      <c r="N1457" s="16"/>
      <c r="O1457" s="16" t="s">
        <v>452</v>
      </c>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row>
    <row r="1458" spans="1:42" outlineLevel="1" x14ac:dyDescent="0.2">
      <c r="A1458" s="43">
        <v>352</v>
      </c>
      <c r="B1458" s="44" t="s">
        <v>3152</v>
      </c>
      <c r="C1458" s="58" t="s">
        <v>3071</v>
      </c>
      <c r="D1458" s="45" t="s">
        <v>121</v>
      </c>
      <c r="E1458" s="46">
        <v>4</v>
      </c>
      <c r="F1458" s="47"/>
      <c r="G1458" s="48">
        <f t="shared" si="5"/>
        <v>0</v>
      </c>
      <c r="H1458" s="16"/>
      <c r="I1458" s="16"/>
      <c r="J1458" s="16"/>
      <c r="K1458" s="16"/>
      <c r="L1458" s="16"/>
      <c r="M1458" s="16"/>
      <c r="N1458" s="16"/>
      <c r="O1458" s="16" t="s">
        <v>452</v>
      </c>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row>
    <row r="1459" spans="1:42" outlineLevel="1" x14ac:dyDescent="0.2">
      <c r="A1459" s="43">
        <v>353</v>
      </c>
      <c r="B1459" s="44" t="s">
        <v>3151</v>
      </c>
      <c r="C1459" s="58" t="s">
        <v>3070</v>
      </c>
      <c r="D1459" s="45" t="s">
        <v>121</v>
      </c>
      <c r="E1459" s="46">
        <v>4</v>
      </c>
      <c r="F1459" s="47"/>
      <c r="G1459" s="48">
        <f t="shared" si="5"/>
        <v>0</v>
      </c>
      <c r="H1459" s="16"/>
      <c r="I1459" s="16"/>
      <c r="J1459" s="16"/>
      <c r="K1459" s="16"/>
      <c r="L1459" s="16"/>
      <c r="M1459" s="16"/>
      <c r="N1459" s="16"/>
      <c r="O1459" s="16" t="s">
        <v>452</v>
      </c>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row>
    <row r="1460" spans="1:42" ht="22.5" outlineLevel="1" x14ac:dyDescent="0.2">
      <c r="A1460" s="43">
        <v>354</v>
      </c>
      <c r="B1460" s="44" t="s">
        <v>1120</v>
      </c>
      <c r="C1460" s="52" t="s">
        <v>1121</v>
      </c>
      <c r="D1460" s="45" t="s">
        <v>423</v>
      </c>
      <c r="E1460" s="46">
        <v>2</v>
      </c>
      <c r="F1460" s="47"/>
      <c r="G1460" s="48">
        <f t="shared" si="5"/>
        <v>0</v>
      </c>
      <c r="H1460" s="16"/>
      <c r="I1460" s="16"/>
      <c r="J1460" s="16"/>
      <c r="K1460" s="16"/>
      <c r="L1460" s="16"/>
      <c r="M1460" s="16"/>
      <c r="N1460" s="16"/>
      <c r="O1460" s="16" t="s">
        <v>452</v>
      </c>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row>
    <row r="1461" spans="1:42" outlineLevel="1" x14ac:dyDescent="0.2">
      <c r="A1461" s="43">
        <v>355</v>
      </c>
      <c r="B1461" s="44" t="s">
        <v>1122</v>
      </c>
      <c r="C1461" s="52" t="s">
        <v>1123</v>
      </c>
      <c r="D1461" s="45" t="s">
        <v>121</v>
      </c>
      <c r="E1461" s="46">
        <v>4</v>
      </c>
      <c r="F1461" s="47"/>
      <c r="G1461" s="48">
        <f t="shared" si="5"/>
        <v>0</v>
      </c>
      <c r="H1461" s="16"/>
      <c r="I1461" s="16"/>
      <c r="J1461" s="16"/>
      <c r="K1461" s="16"/>
      <c r="L1461" s="16"/>
      <c r="M1461" s="16"/>
      <c r="N1461" s="16"/>
      <c r="O1461" s="16" t="s">
        <v>452</v>
      </c>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row>
    <row r="1462" spans="1:42" outlineLevel="1" x14ac:dyDescent="0.2">
      <c r="A1462" s="43">
        <v>356</v>
      </c>
      <c r="B1462" s="44" t="s">
        <v>3150</v>
      </c>
      <c r="C1462" s="52" t="s">
        <v>1124</v>
      </c>
      <c r="D1462" s="45" t="s">
        <v>121</v>
      </c>
      <c r="E1462" s="46">
        <v>4</v>
      </c>
      <c r="F1462" s="47"/>
      <c r="G1462" s="48">
        <f t="shared" si="5"/>
        <v>0</v>
      </c>
      <c r="H1462" s="16"/>
      <c r="I1462" s="16"/>
      <c r="J1462" s="16"/>
      <c r="K1462" s="16"/>
      <c r="L1462" s="16"/>
      <c r="M1462" s="16"/>
      <c r="N1462" s="16"/>
      <c r="O1462" s="16" t="s">
        <v>452</v>
      </c>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row>
    <row r="1463" spans="1:42" outlineLevel="1" x14ac:dyDescent="0.2">
      <c r="A1463" s="43">
        <v>357</v>
      </c>
      <c r="B1463" s="44" t="s">
        <v>3150</v>
      </c>
      <c r="C1463" s="52" t="s">
        <v>1124</v>
      </c>
      <c r="D1463" s="45" t="s">
        <v>121</v>
      </c>
      <c r="E1463" s="46">
        <v>4</v>
      </c>
      <c r="F1463" s="47"/>
      <c r="G1463" s="48">
        <f t="shared" si="5"/>
        <v>0</v>
      </c>
      <c r="H1463" s="16"/>
      <c r="I1463" s="16"/>
      <c r="J1463" s="16"/>
      <c r="K1463" s="16"/>
      <c r="L1463" s="16"/>
      <c r="M1463" s="16"/>
      <c r="N1463" s="16"/>
      <c r="O1463" s="16" t="s">
        <v>452</v>
      </c>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row>
    <row r="1464" spans="1:42" outlineLevel="1" x14ac:dyDescent="0.2">
      <c r="A1464" s="43">
        <v>358</v>
      </c>
      <c r="B1464" s="44" t="s">
        <v>3149</v>
      </c>
      <c r="C1464" s="52" t="s">
        <v>3069</v>
      </c>
      <c r="D1464" s="45" t="s">
        <v>121</v>
      </c>
      <c r="E1464" s="46">
        <v>1</v>
      </c>
      <c r="F1464" s="47"/>
      <c r="G1464" s="48">
        <f t="shared" si="5"/>
        <v>0</v>
      </c>
      <c r="H1464" s="16"/>
      <c r="I1464" s="16"/>
      <c r="J1464" s="16"/>
      <c r="K1464" s="16"/>
      <c r="L1464" s="16"/>
      <c r="M1464" s="16"/>
      <c r="N1464" s="16"/>
      <c r="O1464" s="16" t="s">
        <v>452</v>
      </c>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row>
    <row r="1465" spans="1:42" x14ac:dyDescent="0.2">
      <c r="A1465" s="30" t="s">
        <v>116</v>
      </c>
      <c r="B1465" s="31" t="s">
        <v>85</v>
      </c>
      <c r="C1465" s="49" t="s">
        <v>86</v>
      </c>
      <c r="D1465" s="32"/>
      <c r="E1465" s="33"/>
      <c r="F1465" s="34"/>
      <c r="G1465" s="35">
        <f>SUMIF(O1466:O1487,"&lt;&gt;NOR",G1466:G1487)</f>
        <v>0</v>
      </c>
      <c r="O1465" t="s">
        <v>117</v>
      </c>
    </row>
    <row r="1466" spans="1:42" ht="22.5" outlineLevel="1" x14ac:dyDescent="0.2">
      <c r="A1466" s="43">
        <v>359</v>
      </c>
      <c r="B1466" s="44" t="s">
        <v>1125</v>
      </c>
      <c r="C1466" s="52" t="s">
        <v>1126</v>
      </c>
      <c r="D1466" s="45" t="s">
        <v>423</v>
      </c>
      <c r="E1466" s="46">
        <v>1</v>
      </c>
      <c r="F1466" s="47"/>
      <c r="G1466" s="48">
        <f t="shared" ref="G1466:G1479" si="6">ROUND(E1466*F1466,2)</f>
        <v>0</v>
      </c>
      <c r="H1466" s="16"/>
      <c r="I1466" s="16"/>
      <c r="J1466" s="16"/>
      <c r="K1466" s="16"/>
      <c r="L1466" s="16"/>
      <c r="M1466" s="16"/>
      <c r="N1466" s="16"/>
      <c r="O1466" s="16" t="s">
        <v>119</v>
      </c>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row>
    <row r="1467" spans="1:42" ht="22.5" outlineLevel="1" x14ac:dyDescent="0.2">
      <c r="A1467" s="43">
        <v>360</v>
      </c>
      <c r="B1467" s="44" t="s">
        <v>1127</v>
      </c>
      <c r="C1467" s="52" t="s">
        <v>1128</v>
      </c>
      <c r="D1467" s="45" t="s">
        <v>423</v>
      </c>
      <c r="E1467" s="46">
        <v>1</v>
      </c>
      <c r="F1467" s="47"/>
      <c r="G1467" s="48">
        <f t="shared" si="6"/>
        <v>0</v>
      </c>
      <c r="H1467" s="16"/>
      <c r="I1467" s="16"/>
      <c r="J1467" s="16"/>
      <c r="K1467" s="16"/>
      <c r="L1467" s="16"/>
      <c r="M1467" s="16"/>
      <c r="N1467" s="16"/>
      <c r="O1467" s="16" t="s">
        <v>119</v>
      </c>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row>
    <row r="1468" spans="1:42" outlineLevel="1" x14ac:dyDescent="0.2">
      <c r="A1468" s="43">
        <v>361</v>
      </c>
      <c r="B1468" s="44" t="s">
        <v>1129</v>
      </c>
      <c r="C1468" s="58" t="s">
        <v>1130</v>
      </c>
      <c r="D1468" s="45" t="s">
        <v>423</v>
      </c>
      <c r="E1468" s="46">
        <v>1</v>
      </c>
      <c r="F1468" s="47"/>
      <c r="G1468" s="48">
        <f t="shared" si="6"/>
        <v>0</v>
      </c>
      <c r="H1468" s="16"/>
      <c r="I1468" s="16"/>
      <c r="J1468" s="16"/>
      <c r="K1468" s="16"/>
      <c r="L1468" s="16"/>
      <c r="M1468" s="16"/>
      <c r="N1468" s="16"/>
      <c r="O1468" s="16" t="s">
        <v>119</v>
      </c>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row>
    <row r="1469" spans="1:42" outlineLevel="1" x14ac:dyDescent="0.2">
      <c r="A1469" s="43">
        <v>362</v>
      </c>
      <c r="B1469" s="44" t="s">
        <v>1131</v>
      </c>
      <c r="C1469" s="58" t="s">
        <v>1132</v>
      </c>
      <c r="D1469" s="45" t="s">
        <v>423</v>
      </c>
      <c r="E1469" s="46">
        <v>1</v>
      </c>
      <c r="F1469" s="47"/>
      <c r="G1469" s="48">
        <f t="shared" si="6"/>
        <v>0</v>
      </c>
      <c r="H1469" s="16"/>
      <c r="I1469" s="16"/>
      <c r="J1469" s="16"/>
      <c r="K1469" s="16"/>
      <c r="L1469" s="16"/>
      <c r="M1469" s="16"/>
      <c r="N1469" s="16"/>
      <c r="O1469" s="16" t="s">
        <v>119</v>
      </c>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row>
    <row r="1470" spans="1:42" outlineLevel="1" x14ac:dyDescent="0.2">
      <c r="A1470" s="43">
        <v>363</v>
      </c>
      <c r="B1470" s="44" t="s">
        <v>1133</v>
      </c>
      <c r="C1470" s="52" t="s">
        <v>1134</v>
      </c>
      <c r="D1470" s="45" t="s">
        <v>423</v>
      </c>
      <c r="E1470" s="46">
        <v>2</v>
      </c>
      <c r="F1470" s="47"/>
      <c r="G1470" s="48">
        <f t="shared" si="6"/>
        <v>0</v>
      </c>
      <c r="H1470" s="16"/>
      <c r="I1470" s="16"/>
      <c r="J1470" s="16"/>
      <c r="K1470" s="16"/>
      <c r="L1470" s="16"/>
      <c r="M1470" s="16"/>
      <c r="N1470" s="16"/>
      <c r="O1470" s="16" t="s">
        <v>119</v>
      </c>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row>
    <row r="1471" spans="1:42" outlineLevel="1" x14ac:dyDescent="0.2">
      <c r="A1471" s="43">
        <v>364</v>
      </c>
      <c r="B1471" s="44" t="s">
        <v>1135</v>
      </c>
      <c r="C1471" s="52" t="s">
        <v>1136</v>
      </c>
      <c r="D1471" s="45" t="s">
        <v>423</v>
      </c>
      <c r="E1471" s="46">
        <v>4</v>
      </c>
      <c r="F1471" s="47"/>
      <c r="G1471" s="48">
        <f t="shared" si="6"/>
        <v>0</v>
      </c>
      <c r="H1471" s="16"/>
      <c r="I1471" s="16"/>
      <c r="J1471" s="16"/>
      <c r="K1471" s="16"/>
      <c r="L1471" s="16"/>
      <c r="M1471" s="16"/>
      <c r="N1471" s="16"/>
      <c r="O1471" s="16" t="s">
        <v>119</v>
      </c>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row>
    <row r="1472" spans="1:42" outlineLevel="1" x14ac:dyDescent="0.2">
      <c r="A1472" s="43">
        <v>365</v>
      </c>
      <c r="B1472" s="44" t="s">
        <v>1137</v>
      </c>
      <c r="C1472" s="52" t="s">
        <v>1138</v>
      </c>
      <c r="D1472" s="45" t="s">
        <v>423</v>
      </c>
      <c r="E1472" s="46">
        <v>3</v>
      </c>
      <c r="F1472" s="47"/>
      <c r="G1472" s="48">
        <f t="shared" si="6"/>
        <v>0</v>
      </c>
      <c r="H1472" s="16"/>
      <c r="I1472" s="16"/>
      <c r="J1472" s="16"/>
      <c r="K1472" s="16"/>
      <c r="L1472" s="16"/>
      <c r="M1472" s="16"/>
      <c r="N1472" s="16"/>
      <c r="O1472" s="16" t="s">
        <v>119</v>
      </c>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row>
    <row r="1473" spans="1:42" outlineLevel="1" x14ac:dyDescent="0.2">
      <c r="A1473" s="43">
        <v>366</v>
      </c>
      <c r="B1473" s="44" t="s">
        <v>1139</v>
      </c>
      <c r="C1473" s="52" t="s">
        <v>1140</v>
      </c>
      <c r="D1473" s="45" t="s">
        <v>423</v>
      </c>
      <c r="E1473" s="46">
        <v>1</v>
      </c>
      <c r="F1473" s="47"/>
      <c r="G1473" s="48">
        <f t="shared" si="6"/>
        <v>0</v>
      </c>
      <c r="H1473" s="16"/>
      <c r="I1473" s="16"/>
      <c r="J1473" s="16"/>
      <c r="K1473" s="16"/>
      <c r="L1473" s="16"/>
      <c r="M1473" s="16"/>
      <c r="N1473" s="16"/>
      <c r="O1473" s="16" t="s">
        <v>119</v>
      </c>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row>
    <row r="1474" spans="1:42" outlineLevel="1" x14ac:dyDescent="0.2">
      <c r="A1474" s="43">
        <v>367</v>
      </c>
      <c r="B1474" s="44" t="s">
        <v>1141</v>
      </c>
      <c r="C1474" s="52" t="s">
        <v>1142</v>
      </c>
      <c r="D1474" s="45" t="s">
        <v>423</v>
      </c>
      <c r="E1474" s="46">
        <v>1</v>
      </c>
      <c r="F1474" s="47"/>
      <c r="G1474" s="48">
        <f t="shared" si="6"/>
        <v>0</v>
      </c>
      <c r="H1474" s="16"/>
      <c r="I1474" s="16"/>
      <c r="J1474" s="16"/>
      <c r="K1474" s="16"/>
      <c r="L1474" s="16"/>
      <c r="M1474" s="16"/>
      <c r="N1474" s="16"/>
      <c r="O1474" s="16" t="s">
        <v>119</v>
      </c>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row>
    <row r="1475" spans="1:42" outlineLevel="1" x14ac:dyDescent="0.2">
      <c r="A1475" s="43">
        <v>368</v>
      </c>
      <c r="B1475" s="44" t="s">
        <v>1143</v>
      </c>
      <c r="C1475" s="52" t="s">
        <v>1144</v>
      </c>
      <c r="D1475" s="45" t="s">
        <v>423</v>
      </c>
      <c r="E1475" s="46">
        <v>5</v>
      </c>
      <c r="F1475" s="47"/>
      <c r="G1475" s="48">
        <f t="shared" si="6"/>
        <v>0</v>
      </c>
      <c r="H1475" s="16"/>
      <c r="I1475" s="16"/>
      <c r="J1475" s="16"/>
      <c r="K1475" s="16"/>
      <c r="L1475" s="16"/>
      <c r="M1475" s="16"/>
      <c r="N1475" s="16"/>
      <c r="O1475" s="16" t="s">
        <v>119</v>
      </c>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row>
    <row r="1476" spans="1:42" outlineLevel="1" x14ac:dyDescent="0.2">
      <c r="A1476" s="43">
        <v>369</v>
      </c>
      <c r="B1476" s="44" t="s">
        <v>1145</v>
      </c>
      <c r="C1476" s="52" t="s">
        <v>1146</v>
      </c>
      <c r="D1476" s="45" t="s">
        <v>507</v>
      </c>
      <c r="E1476" s="46">
        <v>1</v>
      </c>
      <c r="F1476" s="47"/>
      <c r="G1476" s="48">
        <f t="shared" si="6"/>
        <v>0</v>
      </c>
      <c r="H1476" s="16"/>
      <c r="I1476" s="16"/>
      <c r="J1476" s="16"/>
      <c r="K1476" s="16"/>
      <c r="L1476" s="16"/>
      <c r="M1476" s="16"/>
      <c r="N1476" s="16"/>
      <c r="O1476" s="16" t="s">
        <v>119</v>
      </c>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row>
    <row r="1477" spans="1:42" ht="22.5" outlineLevel="1" x14ac:dyDescent="0.2">
      <c r="A1477" s="43">
        <v>370</v>
      </c>
      <c r="B1477" s="44" t="s">
        <v>1147</v>
      </c>
      <c r="C1477" s="52" t="s">
        <v>1148</v>
      </c>
      <c r="D1477" s="45" t="s">
        <v>423</v>
      </c>
      <c r="E1477" s="46">
        <v>1</v>
      </c>
      <c r="F1477" s="47"/>
      <c r="G1477" s="48">
        <f t="shared" si="6"/>
        <v>0</v>
      </c>
      <c r="H1477" s="16"/>
      <c r="I1477" s="16"/>
      <c r="J1477" s="16"/>
      <c r="K1477" s="16"/>
      <c r="L1477" s="16"/>
      <c r="M1477" s="16"/>
      <c r="N1477" s="16"/>
      <c r="O1477" s="16" t="s">
        <v>119</v>
      </c>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row>
    <row r="1478" spans="1:42" outlineLevel="1" x14ac:dyDescent="0.2">
      <c r="A1478" s="43">
        <v>371</v>
      </c>
      <c r="B1478" s="44" t="s">
        <v>1149</v>
      </c>
      <c r="C1478" s="58" t="s">
        <v>1150</v>
      </c>
      <c r="D1478" s="45" t="s">
        <v>423</v>
      </c>
      <c r="E1478" s="46">
        <v>1</v>
      </c>
      <c r="F1478" s="47"/>
      <c r="G1478" s="48">
        <f t="shared" si="6"/>
        <v>0</v>
      </c>
      <c r="H1478" s="16"/>
      <c r="I1478" s="16"/>
      <c r="J1478" s="16"/>
      <c r="K1478" s="16"/>
      <c r="L1478" s="16"/>
      <c r="M1478" s="16"/>
      <c r="N1478" s="16"/>
      <c r="O1478" s="16" t="s">
        <v>119</v>
      </c>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row>
    <row r="1479" spans="1:42" outlineLevel="1" x14ac:dyDescent="0.2">
      <c r="A1479" s="37">
        <v>372</v>
      </c>
      <c r="B1479" s="38" t="s">
        <v>1151</v>
      </c>
      <c r="C1479" s="50" t="s">
        <v>1152</v>
      </c>
      <c r="D1479" s="39" t="s">
        <v>237</v>
      </c>
      <c r="E1479" s="40">
        <v>13.1</v>
      </c>
      <c r="F1479" s="41"/>
      <c r="G1479" s="42">
        <f t="shared" si="6"/>
        <v>0</v>
      </c>
      <c r="H1479" s="16"/>
      <c r="I1479" s="16"/>
      <c r="J1479" s="16"/>
      <c r="K1479" s="16"/>
      <c r="L1479" s="16"/>
      <c r="M1479" s="16"/>
      <c r="N1479" s="16"/>
      <c r="O1479" s="16" t="s">
        <v>119</v>
      </c>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row>
    <row r="1480" spans="1:42" outlineLevel="2" x14ac:dyDescent="0.2">
      <c r="A1480" s="23"/>
      <c r="B1480" s="24"/>
      <c r="C1480" s="51" t="s">
        <v>1153</v>
      </c>
      <c r="D1480" s="26"/>
      <c r="E1480" s="27">
        <v>11.6</v>
      </c>
      <c r="F1480" s="25"/>
      <c r="G1480" s="25"/>
      <c r="H1480" s="16"/>
      <c r="I1480" s="16"/>
      <c r="J1480" s="16"/>
      <c r="K1480" s="16"/>
      <c r="L1480" s="16"/>
      <c r="M1480" s="16"/>
      <c r="N1480" s="16"/>
      <c r="O1480" s="16" t="s">
        <v>120</v>
      </c>
      <c r="P1480" s="16">
        <v>0</v>
      </c>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row>
    <row r="1481" spans="1:42" outlineLevel="3" x14ac:dyDescent="0.2">
      <c r="A1481" s="23"/>
      <c r="B1481" s="24"/>
      <c r="C1481" s="51" t="s">
        <v>1154</v>
      </c>
      <c r="D1481" s="26"/>
      <c r="E1481" s="27">
        <v>1.5</v>
      </c>
      <c r="F1481" s="25"/>
      <c r="G1481" s="25"/>
      <c r="H1481" s="16"/>
      <c r="I1481" s="16"/>
      <c r="J1481" s="16"/>
      <c r="K1481" s="16"/>
      <c r="L1481" s="16"/>
      <c r="M1481" s="16"/>
      <c r="N1481" s="16"/>
      <c r="O1481" s="16" t="s">
        <v>120</v>
      </c>
      <c r="P1481" s="16">
        <v>0</v>
      </c>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row>
    <row r="1482" spans="1:42" outlineLevel="1" x14ac:dyDescent="0.2">
      <c r="A1482" s="43">
        <v>373</v>
      </c>
      <c r="B1482" s="44" t="s">
        <v>1155</v>
      </c>
      <c r="C1482" s="52" t="s">
        <v>1156</v>
      </c>
      <c r="D1482" s="45" t="s">
        <v>237</v>
      </c>
      <c r="E1482" s="46">
        <v>11.6</v>
      </c>
      <c r="F1482" s="47"/>
      <c r="G1482" s="48">
        <f t="shared" ref="G1482:G1487" si="7">ROUND(E1482*F1482,2)</f>
        <v>0</v>
      </c>
      <c r="H1482" s="16"/>
      <c r="I1482" s="16"/>
      <c r="J1482" s="16"/>
      <c r="K1482" s="16"/>
      <c r="L1482" s="16"/>
      <c r="M1482" s="16"/>
      <c r="N1482" s="16"/>
      <c r="O1482" s="16" t="s">
        <v>119</v>
      </c>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row>
    <row r="1483" spans="1:42" outlineLevel="1" x14ac:dyDescent="0.2">
      <c r="A1483" s="43">
        <v>374</v>
      </c>
      <c r="B1483" s="44" t="s">
        <v>1157</v>
      </c>
      <c r="C1483" s="52" t="s">
        <v>1158</v>
      </c>
      <c r="D1483" s="45" t="s">
        <v>423</v>
      </c>
      <c r="E1483" s="46">
        <v>1</v>
      </c>
      <c r="F1483" s="47"/>
      <c r="G1483" s="48">
        <f t="shared" si="7"/>
        <v>0</v>
      </c>
      <c r="H1483" s="16"/>
      <c r="I1483" s="16"/>
      <c r="J1483" s="16"/>
      <c r="K1483" s="16"/>
      <c r="L1483" s="16"/>
      <c r="M1483" s="16"/>
      <c r="N1483" s="16"/>
      <c r="O1483" s="16" t="s">
        <v>119</v>
      </c>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row>
    <row r="1484" spans="1:42" outlineLevel="1" x14ac:dyDescent="0.2">
      <c r="A1484" s="43">
        <v>375</v>
      </c>
      <c r="B1484" s="44" t="s">
        <v>1159</v>
      </c>
      <c r="C1484" s="52" t="s">
        <v>1160</v>
      </c>
      <c r="D1484" s="45" t="s">
        <v>423</v>
      </c>
      <c r="E1484" s="46">
        <v>1</v>
      </c>
      <c r="F1484" s="47"/>
      <c r="G1484" s="48">
        <f t="shared" si="7"/>
        <v>0</v>
      </c>
      <c r="H1484" s="16"/>
      <c r="I1484" s="16"/>
      <c r="J1484" s="16"/>
      <c r="K1484" s="16"/>
      <c r="L1484" s="16"/>
      <c r="M1484" s="16"/>
      <c r="N1484" s="16"/>
      <c r="O1484" s="16" t="s">
        <v>119</v>
      </c>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row>
    <row r="1485" spans="1:42" outlineLevel="1" x14ac:dyDescent="0.2">
      <c r="A1485" s="43">
        <v>376</v>
      </c>
      <c r="B1485" s="44" t="s">
        <v>1161</v>
      </c>
      <c r="C1485" s="52" t="s">
        <v>1162</v>
      </c>
      <c r="D1485" s="45" t="s">
        <v>423</v>
      </c>
      <c r="E1485" s="46">
        <v>1</v>
      </c>
      <c r="F1485" s="47"/>
      <c r="G1485" s="48">
        <f t="shared" si="7"/>
        <v>0</v>
      </c>
      <c r="H1485" s="16"/>
      <c r="I1485" s="16"/>
      <c r="J1485" s="16"/>
      <c r="K1485" s="16"/>
      <c r="L1485" s="16"/>
      <c r="M1485" s="16"/>
      <c r="N1485" s="16"/>
      <c r="O1485" s="16" t="s">
        <v>119</v>
      </c>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row>
    <row r="1486" spans="1:42" outlineLevel="1" x14ac:dyDescent="0.2">
      <c r="A1486" s="43">
        <v>377</v>
      </c>
      <c r="B1486" s="44" t="s">
        <v>1163</v>
      </c>
      <c r="C1486" s="52" t="s">
        <v>1164</v>
      </c>
      <c r="D1486" s="45" t="s">
        <v>237</v>
      </c>
      <c r="E1486" s="46">
        <v>130</v>
      </c>
      <c r="F1486" s="47"/>
      <c r="G1486" s="48">
        <f t="shared" si="7"/>
        <v>0</v>
      </c>
      <c r="H1486" s="16"/>
      <c r="I1486" s="16"/>
      <c r="J1486" s="16"/>
      <c r="K1486" s="16"/>
      <c r="L1486" s="16"/>
      <c r="M1486" s="16"/>
      <c r="N1486" s="16"/>
      <c r="O1486" s="16" t="s">
        <v>119</v>
      </c>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row>
    <row r="1487" spans="1:42" outlineLevel="1" x14ac:dyDescent="0.2">
      <c r="A1487" s="43">
        <v>378</v>
      </c>
      <c r="B1487" s="44" t="s">
        <v>3148</v>
      </c>
      <c r="C1487" s="52" t="s">
        <v>1165</v>
      </c>
      <c r="D1487" s="45" t="s">
        <v>0</v>
      </c>
      <c r="E1487" s="46">
        <v>25553.56</v>
      </c>
      <c r="F1487" s="47"/>
      <c r="G1487" s="48">
        <f t="shared" si="7"/>
        <v>0</v>
      </c>
      <c r="H1487" s="16"/>
      <c r="I1487" s="16"/>
      <c r="J1487" s="16"/>
      <c r="K1487" s="16"/>
      <c r="L1487" s="16"/>
      <c r="M1487" s="16"/>
      <c r="N1487" s="16"/>
      <c r="O1487" s="16" t="s">
        <v>749</v>
      </c>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row>
    <row r="1488" spans="1:42" x14ac:dyDescent="0.2">
      <c r="A1488" s="30" t="s">
        <v>116</v>
      </c>
      <c r="B1488" s="31" t="s">
        <v>87</v>
      </c>
      <c r="C1488" s="49" t="s">
        <v>88</v>
      </c>
      <c r="D1488" s="32"/>
      <c r="E1488" s="33"/>
      <c r="F1488" s="34"/>
      <c r="G1488" s="35">
        <f>SUMIF(O1489:O1529,"&lt;&gt;NOR",G1489:G1529)</f>
        <v>0</v>
      </c>
      <c r="O1488" t="s">
        <v>117</v>
      </c>
    </row>
    <row r="1489" spans="1:42" ht="22.5" outlineLevel="1" x14ac:dyDescent="0.2">
      <c r="A1489" s="37">
        <v>379</v>
      </c>
      <c r="B1489" s="38" t="s">
        <v>3147</v>
      </c>
      <c r="C1489" s="50" t="s">
        <v>1166</v>
      </c>
      <c r="D1489" s="39" t="s">
        <v>237</v>
      </c>
      <c r="E1489" s="40">
        <v>156.024</v>
      </c>
      <c r="F1489" s="41"/>
      <c r="G1489" s="42">
        <f>ROUND(E1489*F1489,2)</f>
        <v>0</v>
      </c>
      <c r="H1489" s="16"/>
      <c r="I1489" s="16"/>
      <c r="J1489" s="16"/>
      <c r="K1489" s="16"/>
      <c r="L1489" s="16"/>
      <c r="M1489" s="16"/>
      <c r="N1489" s="16"/>
      <c r="O1489" s="16" t="s">
        <v>119</v>
      </c>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row>
    <row r="1490" spans="1:42" outlineLevel="2" x14ac:dyDescent="0.2">
      <c r="A1490" s="23"/>
      <c r="B1490" s="24"/>
      <c r="C1490" s="51" t="s">
        <v>1167</v>
      </c>
      <c r="D1490" s="26"/>
      <c r="E1490" s="27">
        <v>45.5</v>
      </c>
      <c r="F1490" s="25"/>
      <c r="G1490" s="25"/>
      <c r="H1490" s="16"/>
      <c r="I1490" s="16"/>
      <c r="J1490" s="16"/>
      <c r="K1490" s="16"/>
      <c r="L1490" s="16"/>
      <c r="M1490" s="16"/>
      <c r="N1490" s="16"/>
      <c r="O1490" s="16" t="s">
        <v>120</v>
      </c>
      <c r="P1490" s="16">
        <v>0</v>
      </c>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row>
    <row r="1491" spans="1:42" outlineLevel="3" x14ac:dyDescent="0.2">
      <c r="A1491" s="23"/>
      <c r="B1491" s="24"/>
      <c r="C1491" s="51" t="s">
        <v>1168</v>
      </c>
      <c r="D1491" s="26"/>
      <c r="E1491" s="27">
        <v>7.1</v>
      </c>
      <c r="F1491" s="25"/>
      <c r="G1491" s="25"/>
      <c r="H1491" s="16"/>
      <c r="I1491" s="16"/>
      <c r="J1491" s="16"/>
      <c r="K1491" s="16"/>
      <c r="L1491" s="16"/>
      <c r="M1491" s="16"/>
      <c r="N1491" s="16"/>
      <c r="O1491" s="16" t="s">
        <v>120</v>
      </c>
      <c r="P1491" s="16">
        <v>0</v>
      </c>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row>
    <row r="1492" spans="1:42" outlineLevel="3" x14ac:dyDescent="0.2">
      <c r="A1492" s="23"/>
      <c r="B1492" s="24"/>
      <c r="C1492" s="51" t="s">
        <v>1169</v>
      </c>
      <c r="D1492" s="26"/>
      <c r="E1492" s="27">
        <v>7.1</v>
      </c>
      <c r="F1492" s="25"/>
      <c r="G1492" s="25"/>
      <c r="H1492" s="16"/>
      <c r="I1492" s="16"/>
      <c r="J1492" s="16"/>
      <c r="K1492" s="16"/>
      <c r="L1492" s="16"/>
      <c r="M1492" s="16"/>
      <c r="N1492" s="16"/>
      <c r="O1492" s="16" t="s">
        <v>120</v>
      </c>
      <c r="P1492" s="16">
        <v>0</v>
      </c>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row>
    <row r="1493" spans="1:42" outlineLevel="3" x14ac:dyDescent="0.2">
      <c r="A1493" s="23"/>
      <c r="B1493" s="24"/>
      <c r="C1493" s="51" t="s">
        <v>1170</v>
      </c>
      <c r="D1493" s="26"/>
      <c r="E1493" s="27">
        <v>18</v>
      </c>
      <c r="F1493" s="25"/>
      <c r="G1493" s="25"/>
      <c r="H1493" s="16"/>
      <c r="I1493" s="16"/>
      <c r="J1493" s="16"/>
      <c r="K1493" s="16"/>
      <c r="L1493" s="16"/>
      <c r="M1493" s="16"/>
      <c r="N1493" s="16"/>
      <c r="O1493" s="16" t="s">
        <v>120</v>
      </c>
      <c r="P1493" s="16">
        <v>0</v>
      </c>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row>
    <row r="1494" spans="1:42" outlineLevel="3" x14ac:dyDescent="0.2">
      <c r="A1494" s="23"/>
      <c r="B1494" s="24"/>
      <c r="C1494" s="51" t="s">
        <v>1171</v>
      </c>
      <c r="D1494" s="26"/>
      <c r="E1494" s="27">
        <v>5.6</v>
      </c>
      <c r="F1494" s="25"/>
      <c r="G1494" s="25"/>
      <c r="H1494" s="16"/>
      <c r="I1494" s="16"/>
      <c r="J1494" s="16"/>
      <c r="K1494" s="16"/>
      <c r="L1494" s="16"/>
      <c r="M1494" s="16"/>
      <c r="N1494" s="16"/>
      <c r="O1494" s="16" t="s">
        <v>120</v>
      </c>
      <c r="P1494" s="16">
        <v>0</v>
      </c>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row>
    <row r="1495" spans="1:42" outlineLevel="3" x14ac:dyDescent="0.2">
      <c r="A1495" s="23"/>
      <c r="B1495" s="24"/>
      <c r="C1495" s="51" t="s">
        <v>1172</v>
      </c>
      <c r="D1495" s="26"/>
      <c r="E1495" s="27">
        <v>7.8</v>
      </c>
      <c r="F1495" s="25"/>
      <c r="G1495" s="25"/>
      <c r="H1495" s="16"/>
      <c r="I1495" s="16"/>
      <c r="J1495" s="16"/>
      <c r="K1495" s="16"/>
      <c r="L1495" s="16"/>
      <c r="M1495" s="16"/>
      <c r="N1495" s="16"/>
      <c r="O1495" s="16" t="s">
        <v>120</v>
      </c>
      <c r="P1495" s="16">
        <v>0</v>
      </c>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row>
    <row r="1496" spans="1:42" outlineLevel="3" x14ac:dyDescent="0.2">
      <c r="A1496" s="23"/>
      <c r="B1496" s="24"/>
      <c r="C1496" s="51" t="s">
        <v>1173</v>
      </c>
      <c r="D1496" s="26"/>
      <c r="E1496" s="27">
        <v>11.304</v>
      </c>
      <c r="F1496" s="25"/>
      <c r="G1496" s="25"/>
      <c r="H1496" s="16"/>
      <c r="I1496" s="16"/>
      <c r="J1496" s="16"/>
      <c r="K1496" s="16"/>
      <c r="L1496" s="16"/>
      <c r="M1496" s="16"/>
      <c r="N1496" s="16"/>
      <c r="O1496" s="16" t="s">
        <v>120</v>
      </c>
      <c r="P1496" s="16">
        <v>0</v>
      </c>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row>
    <row r="1497" spans="1:42" outlineLevel="3" x14ac:dyDescent="0.2">
      <c r="A1497" s="23"/>
      <c r="B1497" s="24"/>
      <c r="C1497" s="51" t="s">
        <v>1174</v>
      </c>
      <c r="D1497" s="26"/>
      <c r="E1497" s="27">
        <v>10.11</v>
      </c>
      <c r="F1497" s="25"/>
      <c r="G1497" s="25"/>
      <c r="H1497" s="16"/>
      <c r="I1497" s="16"/>
      <c r="J1497" s="16"/>
      <c r="K1497" s="16"/>
      <c r="L1497" s="16"/>
      <c r="M1497" s="16"/>
      <c r="N1497" s="16"/>
      <c r="O1497" s="16" t="s">
        <v>120</v>
      </c>
      <c r="P1497" s="16">
        <v>0</v>
      </c>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row>
    <row r="1498" spans="1:42" outlineLevel="3" x14ac:dyDescent="0.2">
      <c r="A1498" s="23"/>
      <c r="B1498" s="24"/>
      <c r="C1498" s="51" t="s">
        <v>1175</v>
      </c>
      <c r="D1498" s="26"/>
      <c r="E1498" s="27">
        <v>10.11</v>
      </c>
      <c r="F1498" s="25"/>
      <c r="G1498" s="25"/>
      <c r="H1498" s="16"/>
      <c r="I1498" s="16"/>
      <c r="J1498" s="16"/>
      <c r="K1498" s="16"/>
      <c r="L1498" s="16"/>
      <c r="M1498" s="16"/>
      <c r="N1498" s="16"/>
      <c r="O1498" s="16" t="s">
        <v>120</v>
      </c>
      <c r="P1498" s="16">
        <v>0</v>
      </c>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row>
    <row r="1499" spans="1:42" outlineLevel="3" x14ac:dyDescent="0.2">
      <c r="A1499" s="23"/>
      <c r="B1499" s="24"/>
      <c r="C1499" s="51" t="s">
        <v>1176</v>
      </c>
      <c r="D1499" s="26"/>
      <c r="E1499" s="27">
        <v>6.2</v>
      </c>
      <c r="F1499" s="25"/>
      <c r="G1499" s="25"/>
      <c r="H1499" s="16"/>
      <c r="I1499" s="16"/>
      <c r="J1499" s="16"/>
      <c r="K1499" s="16"/>
      <c r="L1499" s="16"/>
      <c r="M1499" s="16"/>
      <c r="N1499" s="16"/>
      <c r="O1499" s="16" t="s">
        <v>120</v>
      </c>
      <c r="P1499" s="16">
        <v>0</v>
      </c>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row>
    <row r="1500" spans="1:42" outlineLevel="3" x14ac:dyDescent="0.2">
      <c r="A1500" s="23"/>
      <c r="B1500" s="24"/>
      <c r="C1500" s="51" t="s">
        <v>1177</v>
      </c>
      <c r="D1500" s="26"/>
      <c r="E1500" s="27">
        <v>9</v>
      </c>
      <c r="F1500" s="25"/>
      <c r="G1500" s="25"/>
      <c r="H1500" s="16"/>
      <c r="I1500" s="16"/>
      <c r="J1500" s="16"/>
      <c r="K1500" s="16"/>
      <c r="L1500" s="16"/>
      <c r="M1500" s="16"/>
      <c r="N1500" s="16"/>
      <c r="O1500" s="16" t="s">
        <v>120</v>
      </c>
      <c r="P1500" s="16">
        <v>0</v>
      </c>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row>
    <row r="1501" spans="1:42" outlineLevel="3" x14ac:dyDescent="0.2">
      <c r="A1501" s="23"/>
      <c r="B1501" s="24"/>
      <c r="C1501" s="51" t="s">
        <v>1178</v>
      </c>
      <c r="D1501" s="26"/>
      <c r="E1501" s="27">
        <v>18.2</v>
      </c>
      <c r="F1501" s="25"/>
      <c r="G1501" s="25"/>
      <c r="H1501" s="16"/>
      <c r="I1501" s="16"/>
      <c r="J1501" s="16"/>
      <c r="K1501" s="16"/>
      <c r="L1501" s="16"/>
      <c r="M1501" s="16"/>
      <c r="N1501" s="16"/>
      <c r="O1501" s="16" t="s">
        <v>120</v>
      </c>
      <c r="P1501" s="16">
        <v>0</v>
      </c>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row>
    <row r="1502" spans="1:42" outlineLevel="1" x14ac:dyDescent="0.2">
      <c r="A1502" s="37">
        <v>380</v>
      </c>
      <c r="B1502" s="38" t="s">
        <v>1179</v>
      </c>
      <c r="C1502" s="57" t="s">
        <v>1180</v>
      </c>
      <c r="D1502" s="39" t="s">
        <v>423</v>
      </c>
      <c r="E1502" s="40">
        <v>5</v>
      </c>
      <c r="F1502" s="41"/>
      <c r="G1502" s="42">
        <f>ROUND(E1502*F1502,2)</f>
        <v>0</v>
      </c>
      <c r="H1502" s="16"/>
      <c r="I1502" s="16"/>
      <c r="J1502" s="16"/>
      <c r="K1502" s="16"/>
      <c r="L1502" s="16"/>
      <c r="M1502" s="16"/>
      <c r="N1502" s="16"/>
      <c r="O1502" s="16" t="s">
        <v>119</v>
      </c>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row>
    <row r="1503" spans="1:42" outlineLevel="2" x14ac:dyDescent="0.2">
      <c r="A1503" s="23"/>
      <c r="B1503" s="24"/>
      <c r="C1503" s="51" t="s">
        <v>214</v>
      </c>
      <c r="D1503" s="26"/>
      <c r="E1503" s="27"/>
      <c r="F1503" s="25"/>
      <c r="G1503" s="25"/>
      <c r="H1503" s="16"/>
      <c r="I1503" s="16"/>
      <c r="J1503" s="16"/>
      <c r="K1503" s="16"/>
      <c r="L1503" s="16"/>
      <c r="M1503" s="16"/>
      <c r="N1503" s="16"/>
      <c r="O1503" s="16" t="s">
        <v>120</v>
      </c>
      <c r="P1503" s="16">
        <v>0</v>
      </c>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row>
    <row r="1504" spans="1:42" outlineLevel="3" x14ac:dyDescent="0.2">
      <c r="A1504" s="23"/>
      <c r="B1504" s="24"/>
      <c r="C1504" s="51" t="s">
        <v>1181</v>
      </c>
      <c r="D1504" s="26"/>
      <c r="E1504" s="27">
        <v>3</v>
      </c>
      <c r="F1504" s="25"/>
      <c r="G1504" s="25"/>
      <c r="H1504" s="16"/>
      <c r="I1504" s="16"/>
      <c r="J1504" s="16"/>
      <c r="K1504" s="16"/>
      <c r="L1504" s="16"/>
      <c r="M1504" s="16"/>
      <c r="N1504" s="16"/>
      <c r="O1504" s="16" t="s">
        <v>120</v>
      </c>
      <c r="P1504" s="16">
        <v>0</v>
      </c>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row>
    <row r="1505" spans="1:42" outlineLevel="3" x14ac:dyDescent="0.2">
      <c r="A1505" s="23"/>
      <c r="B1505" s="24"/>
      <c r="C1505" s="51" t="s">
        <v>1182</v>
      </c>
      <c r="D1505" s="26"/>
      <c r="E1505" s="27">
        <v>1</v>
      </c>
      <c r="F1505" s="25"/>
      <c r="G1505" s="25"/>
      <c r="H1505" s="16"/>
      <c r="I1505" s="16"/>
      <c r="J1505" s="16"/>
      <c r="K1505" s="16"/>
      <c r="L1505" s="16"/>
      <c r="M1505" s="16"/>
      <c r="N1505" s="16"/>
      <c r="O1505" s="16" t="s">
        <v>120</v>
      </c>
      <c r="P1505" s="16">
        <v>0</v>
      </c>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row>
    <row r="1506" spans="1:42" outlineLevel="3" x14ac:dyDescent="0.2">
      <c r="A1506" s="23"/>
      <c r="B1506" s="24"/>
      <c r="C1506" s="51" t="s">
        <v>219</v>
      </c>
      <c r="D1506" s="26"/>
      <c r="E1506" s="27"/>
      <c r="F1506" s="25"/>
      <c r="G1506" s="25"/>
      <c r="H1506" s="16"/>
      <c r="I1506" s="16"/>
      <c r="J1506" s="16"/>
      <c r="K1506" s="16"/>
      <c r="L1506" s="16"/>
      <c r="M1506" s="16"/>
      <c r="N1506" s="16"/>
      <c r="O1506" s="16" t="s">
        <v>120</v>
      </c>
      <c r="P1506" s="16">
        <v>0</v>
      </c>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row>
    <row r="1507" spans="1:42" outlineLevel="3" x14ac:dyDescent="0.2">
      <c r="A1507" s="23"/>
      <c r="B1507" s="24"/>
      <c r="C1507" s="51" t="s">
        <v>1183</v>
      </c>
      <c r="D1507" s="26"/>
      <c r="E1507" s="27">
        <v>1</v>
      </c>
      <c r="F1507" s="25"/>
      <c r="G1507" s="25"/>
      <c r="H1507" s="16"/>
      <c r="I1507" s="16"/>
      <c r="J1507" s="16"/>
      <c r="K1507" s="16"/>
      <c r="L1507" s="16"/>
      <c r="M1507" s="16"/>
      <c r="N1507" s="16"/>
      <c r="O1507" s="16" t="s">
        <v>120</v>
      </c>
      <c r="P1507" s="16">
        <v>0</v>
      </c>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row>
    <row r="1508" spans="1:42" outlineLevel="1" x14ac:dyDescent="0.2">
      <c r="A1508" s="37">
        <v>381</v>
      </c>
      <c r="B1508" s="38" t="s">
        <v>1184</v>
      </c>
      <c r="C1508" s="57" t="s">
        <v>1185</v>
      </c>
      <c r="D1508" s="39" t="s">
        <v>423</v>
      </c>
      <c r="E1508" s="40">
        <v>1</v>
      </c>
      <c r="F1508" s="41"/>
      <c r="G1508" s="42">
        <f>ROUND(E1508*F1508,2)</f>
        <v>0</v>
      </c>
      <c r="H1508" s="16"/>
      <c r="I1508" s="16"/>
      <c r="J1508" s="16"/>
      <c r="K1508" s="16"/>
      <c r="L1508" s="16"/>
      <c r="M1508" s="16"/>
      <c r="N1508" s="16"/>
      <c r="O1508" s="16" t="s">
        <v>119</v>
      </c>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row>
    <row r="1509" spans="1:42" outlineLevel="2" x14ac:dyDescent="0.2">
      <c r="A1509" s="23"/>
      <c r="B1509" s="24"/>
      <c r="C1509" s="51" t="s">
        <v>1186</v>
      </c>
      <c r="D1509" s="26"/>
      <c r="E1509" s="27">
        <v>1</v>
      </c>
      <c r="F1509" s="25"/>
      <c r="G1509" s="25"/>
      <c r="H1509" s="16"/>
      <c r="I1509" s="16"/>
      <c r="J1509" s="16"/>
      <c r="K1509" s="16"/>
      <c r="L1509" s="16"/>
      <c r="M1509" s="16"/>
      <c r="N1509" s="16"/>
      <c r="O1509" s="16" t="s">
        <v>120</v>
      </c>
      <c r="P1509" s="16">
        <v>0</v>
      </c>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row>
    <row r="1510" spans="1:42" ht="22.5" outlineLevel="1" x14ac:dyDescent="0.2">
      <c r="A1510" s="37">
        <v>382</v>
      </c>
      <c r="B1510" s="38" t="s">
        <v>1187</v>
      </c>
      <c r="C1510" s="50" t="s">
        <v>1188</v>
      </c>
      <c r="D1510" s="39" t="s">
        <v>423</v>
      </c>
      <c r="E1510" s="40">
        <v>1</v>
      </c>
      <c r="F1510" s="41"/>
      <c r="G1510" s="42">
        <f>ROUND(E1510*F1510,2)</f>
        <v>0</v>
      </c>
      <c r="H1510" s="16"/>
      <c r="I1510" s="16"/>
      <c r="J1510" s="16"/>
      <c r="K1510" s="16"/>
      <c r="L1510" s="16"/>
      <c r="M1510" s="16"/>
      <c r="N1510" s="16"/>
      <c r="O1510" s="16" t="s">
        <v>119</v>
      </c>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row>
    <row r="1511" spans="1:42" outlineLevel="2" x14ac:dyDescent="0.2">
      <c r="A1511" s="23"/>
      <c r="B1511" s="24"/>
      <c r="C1511" s="51" t="s">
        <v>1189</v>
      </c>
      <c r="D1511" s="26"/>
      <c r="E1511" s="27">
        <v>1</v>
      </c>
      <c r="F1511" s="25"/>
      <c r="G1511" s="25"/>
      <c r="H1511" s="16"/>
      <c r="I1511" s="16"/>
      <c r="J1511" s="16"/>
      <c r="K1511" s="16"/>
      <c r="L1511" s="16"/>
      <c r="M1511" s="16"/>
      <c r="N1511" s="16"/>
      <c r="O1511" s="16" t="s">
        <v>120</v>
      </c>
      <c r="P1511" s="16">
        <v>0</v>
      </c>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row>
    <row r="1512" spans="1:42" outlineLevel="1" x14ac:dyDescent="0.2">
      <c r="A1512" s="37">
        <v>383</v>
      </c>
      <c r="B1512" s="38" t="s">
        <v>1190</v>
      </c>
      <c r="C1512" s="57" t="s">
        <v>1191</v>
      </c>
      <c r="D1512" s="39" t="s">
        <v>423</v>
      </c>
      <c r="E1512" s="40">
        <v>3</v>
      </c>
      <c r="F1512" s="41"/>
      <c r="G1512" s="42">
        <f>ROUND(E1512*F1512,2)</f>
        <v>0</v>
      </c>
      <c r="H1512" s="16"/>
      <c r="I1512" s="16"/>
      <c r="J1512" s="16"/>
      <c r="K1512" s="16"/>
      <c r="L1512" s="16"/>
      <c r="M1512" s="16"/>
      <c r="N1512" s="16"/>
      <c r="O1512" s="16" t="s">
        <v>119</v>
      </c>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row>
    <row r="1513" spans="1:42" outlineLevel="2" x14ac:dyDescent="0.2">
      <c r="A1513" s="23"/>
      <c r="B1513" s="24"/>
      <c r="C1513" s="464" t="s">
        <v>1192</v>
      </c>
      <c r="D1513" s="26"/>
      <c r="E1513" s="27">
        <v>1</v>
      </c>
      <c r="F1513" s="25"/>
      <c r="G1513" s="25"/>
      <c r="H1513" s="16"/>
      <c r="I1513" s="16"/>
      <c r="J1513" s="16"/>
      <c r="K1513" s="16"/>
      <c r="L1513" s="16"/>
      <c r="M1513" s="16"/>
      <c r="N1513" s="16"/>
      <c r="O1513" s="16" t="s">
        <v>120</v>
      </c>
      <c r="P1513" s="16">
        <v>0</v>
      </c>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row>
    <row r="1514" spans="1:42" outlineLevel="3" x14ac:dyDescent="0.2">
      <c r="A1514" s="23"/>
      <c r="B1514" s="24"/>
      <c r="C1514" s="464" t="s">
        <v>1193</v>
      </c>
      <c r="D1514" s="26"/>
      <c r="E1514" s="27">
        <v>1</v>
      </c>
      <c r="F1514" s="25"/>
      <c r="G1514" s="25"/>
      <c r="H1514" s="16"/>
      <c r="I1514" s="16"/>
      <c r="J1514" s="16"/>
      <c r="K1514" s="16"/>
      <c r="L1514" s="16"/>
      <c r="M1514" s="16"/>
      <c r="N1514" s="16"/>
      <c r="O1514" s="16" t="s">
        <v>120</v>
      </c>
      <c r="P1514" s="16">
        <v>0</v>
      </c>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row>
    <row r="1515" spans="1:42" outlineLevel="3" x14ac:dyDescent="0.2">
      <c r="A1515" s="23"/>
      <c r="B1515" s="24"/>
      <c r="C1515" s="464" t="s">
        <v>885</v>
      </c>
      <c r="D1515" s="26"/>
      <c r="E1515" s="27">
        <v>1</v>
      </c>
      <c r="F1515" s="25"/>
      <c r="G1515" s="25"/>
      <c r="H1515" s="16"/>
      <c r="I1515" s="16"/>
      <c r="J1515" s="16"/>
      <c r="K1515" s="16"/>
      <c r="L1515" s="16"/>
      <c r="M1515" s="16"/>
      <c r="N1515" s="16"/>
      <c r="O1515" s="16" t="s">
        <v>120</v>
      </c>
      <c r="P1515" s="16">
        <v>0</v>
      </c>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row>
    <row r="1516" spans="1:42" outlineLevel="1" x14ac:dyDescent="0.2">
      <c r="A1516" s="37">
        <v>384</v>
      </c>
      <c r="B1516" s="38" t="s">
        <v>1194</v>
      </c>
      <c r="C1516" s="57" t="s">
        <v>1195</v>
      </c>
      <c r="D1516" s="39" t="s">
        <v>423</v>
      </c>
      <c r="E1516" s="40">
        <v>1</v>
      </c>
      <c r="F1516" s="41"/>
      <c r="G1516" s="42">
        <f>ROUND(E1516*F1516,2)</f>
        <v>0</v>
      </c>
      <c r="H1516" s="16"/>
      <c r="I1516" s="16"/>
      <c r="J1516" s="16"/>
      <c r="K1516" s="16"/>
      <c r="L1516" s="16"/>
      <c r="M1516" s="16"/>
      <c r="N1516" s="16"/>
      <c r="O1516" s="16" t="s">
        <v>119</v>
      </c>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row>
    <row r="1517" spans="1:42" outlineLevel="2" x14ac:dyDescent="0.2">
      <c r="A1517" s="23"/>
      <c r="B1517" s="24"/>
      <c r="C1517" s="51" t="s">
        <v>1196</v>
      </c>
      <c r="D1517" s="26"/>
      <c r="E1517" s="27">
        <v>1</v>
      </c>
      <c r="F1517" s="25"/>
      <c r="G1517" s="25"/>
      <c r="H1517" s="16"/>
      <c r="I1517" s="16"/>
      <c r="J1517" s="16"/>
      <c r="K1517" s="16"/>
      <c r="L1517" s="16"/>
      <c r="M1517" s="16"/>
      <c r="N1517" s="16"/>
      <c r="O1517" s="16" t="s">
        <v>120</v>
      </c>
      <c r="P1517" s="16">
        <v>0</v>
      </c>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row>
    <row r="1518" spans="1:42" ht="22.5" outlineLevel="1" x14ac:dyDescent="0.2">
      <c r="A1518" s="43">
        <v>385</v>
      </c>
      <c r="B1518" s="44" t="s">
        <v>1197</v>
      </c>
      <c r="C1518" s="52" t="s">
        <v>1198</v>
      </c>
      <c r="D1518" s="45" t="s">
        <v>423</v>
      </c>
      <c r="E1518" s="46">
        <v>2</v>
      </c>
      <c r="F1518" s="47"/>
      <c r="G1518" s="48">
        <f>ROUND(E1518*F1518,2)</f>
        <v>0</v>
      </c>
      <c r="H1518" s="16"/>
      <c r="I1518" s="16"/>
      <c r="J1518" s="16"/>
      <c r="K1518" s="16"/>
      <c r="L1518" s="16"/>
      <c r="M1518" s="16"/>
      <c r="N1518" s="16"/>
      <c r="O1518" s="16" t="s">
        <v>119</v>
      </c>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row>
    <row r="1519" spans="1:42" ht="22.5" outlineLevel="1" x14ac:dyDescent="0.2">
      <c r="A1519" s="43">
        <v>386</v>
      </c>
      <c r="B1519" s="44" t="s">
        <v>1199</v>
      </c>
      <c r="C1519" s="52" t="s">
        <v>1200</v>
      </c>
      <c r="D1519" s="45" t="s">
        <v>423</v>
      </c>
      <c r="E1519" s="46">
        <v>2</v>
      </c>
      <c r="F1519" s="47"/>
      <c r="G1519" s="48">
        <f>ROUND(E1519*F1519,2)</f>
        <v>0</v>
      </c>
      <c r="H1519" s="16"/>
      <c r="I1519" s="16"/>
      <c r="J1519" s="16"/>
      <c r="K1519" s="16"/>
      <c r="L1519" s="16"/>
      <c r="M1519" s="16"/>
      <c r="N1519" s="16"/>
      <c r="O1519" s="16" t="s">
        <v>119</v>
      </c>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row>
    <row r="1520" spans="1:42" outlineLevel="1" x14ac:dyDescent="0.2">
      <c r="A1520" s="37">
        <v>387</v>
      </c>
      <c r="B1520" s="38" t="s">
        <v>1201</v>
      </c>
      <c r="C1520" s="57" t="s">
        <v>1202</v>
      </c>
      <c r="D1520" s="39" t="s">
        <v>507</v>
      </c>
      <c r="E1520" s="40">
        <v>1</v>
      </c>
      <c r="F1520" s="41"/>
      <c r="G1520" s="42">
        <f>ROUND(E1520*F1520,2)</f>
        <v>0</v>
      </c>
      <c r="H1520" s="16"/>
      <c r="I1520" s="16"/>
      <c r="J1520" s="16"/>
      <c r="K1520" s="16"/>
      <c r="L1520" s="16"/>
      <c r="M1520" s="16"/>
      <c r="N1520" s="16"/>
      <c r="O1520" s="16" t="s">
        <v>119</v>
      </c>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row>
    <row r="1521" spans="1:42" outlineLevel="2" x14ac:dyDescent="0.2">
      <c r="A1521" s="23"/>
      <c r="B1521" s="24"/>
      <c r="C1521" s="51" t="s">
        <v>1203</v>
      </c>
      <c r="D1521" s="26"/>
      <c r="E1521" s="27">
        <v>1</v>
      </c>
      <c r="F1521" s="25"/>
      <c r="G1521" s="25"/>
      <c r="H1521" s="16"/>
      <c r="I1521" s="16"/>
      <c r="J1521" s="16"/>
      <c r="K1521" s="16"/>
      <c r="L1521" s="16"/>
      <c r="M1521" s="16"/>
      <c r="N1521" s="16"/>
      <c r="O1521" s="16" t="s">
        <v>120</v>
      </c>
      <c r="P1521" s="16">
        <v>0</v>
      </c>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row>
    <row r="1522" spans="1:42" outlineLevel="1" x14ac:dyDescent="0.2">
      <c r="A1522" s="37">
        <v>388</v>
      </c>
      <c r="B1522" s="38" t="s">
        <v>1204</v>
      </c>
      <c r="C1522" s="57" t="s">
        <v>1205</v>
      </c>
      <c r="D1522" s="39" t="s">
        <v>507</v>
      </c>
      <c r="E1522" s="40">
        <v>1</v>
      </c>
      <c r="F1522" s="41"/>
      <c r="G1522" s="42">
        <f>ROUND(E1522*F1522,2)</f>
        <v>0</v>
      </c>
      <c r="H1522" s="16"/>
      <c r="I1522" s="16"/>
      <c r="J1522" s="16"/>
      <c r="K1522" s="16"/>
      <c r="L1522" s="16"/>
      <c r="M1522" s="16"/>
      <c r="N1522" s="16"/>
      <c r="O1522" s="16" t="s">
        <v>119</v>
      </c>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row>
    <row r="1523" spans="1:42" outlineLevel="2" x14ac:dyDescent="0.2">
      <c r="A1523" s="23"/>
      <c r="B1523" s="24"/>
      <c r="C1523" s="51" t="s">
        <v>1206</v>
      </c>
      <c r="D1523" s="26"/>
      <c r="E1523" s="27">
        <v>1</v>
      </c>
      <c r="F1523" s="25"/>
      <c r="G1523" s="25"/>
      <c r="H1523" s="16"/>
      <c r="I1523" s="16"/>
      <c r="J1523" s="16"/>
      <c r="K1523" s="16"/>
      <c r="L1523" s="16"/>
      <c r="M1523" s="16"/>
      <c r="N1523" s="16"/>
      <c r="O1523" s="16" t="s">
        <v>120</v>
      </c>
      <c r="P1523" s="16">
        <v>0</v>
      </c>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row>
    <row r="1524" spans="1:42" outlineLevel="1" x14ac:dyDescent="0.2">
      <c r="A1524" s="37">
        <v>389</v>
      </c>
      <c r="B1524" s="38" t="s">
        <v>1207</v>
      </c>
      <c r="C1524" s="57" t="s">
        <v>1208</v>
      </c>
      <c r="D1524" s="39" t="s">
        <v>423</v>
      </c>
      <c r="E1524" s="40">
        <v>1</v>
      </c>
      <c r="F1524" s="41"/>
      <c r="G1524" s="42">
        <f>ROUND(E1524*F1524,2)</f>
        <v>0</v>
      </c>
      <c r="H1524" s="16"/>
      <c r="I1524" s="16"/>
      <c r="J1524" s="16"/>
      <c r="K1524" s="16"/>
      <c r="L1524" s="16"/>
      <c r="M1524" s="16"/>
      <c r="N1524" s="16"/>
      <c r="O1524" s="16" t="s">
        <v>119</v>
      </c>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row>
    <row r="1525" spans="1:42" outlineLevel="2" x14ac:dyDescent="0.2">
      <c r="A1525" s="23"/>
      <c r="B1525" s="24"/>
      <c r="C1525" s="51" t="s">
        <v>1209</v>
      </c>
      <c r="D1525" s="26"/>
      <c r="E1525" s="27">
        <v>1</v>
      </c>
      <c r="F1525" s="25"/>
      <c r="G1525" s="25"/>
      <c r="H1525" s="16"/>
      <c r="I1525" s="16"/>
      <c r="J1525" s="16"/>
      <c r="K1525" s="16"/>
      <c r="L1525" s="16"/>
      <c r="M1525" s="16"/>
      <c r="N1525" s="16"/>
      <c r="O1525" s="16" t="s">
        <v>120</v>
      </c>
      <c r="P1525" s="16">
        <v>0</v>
      </c>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row>
    <row r="1526" spans="1:42" outlineLevel="1" x14ac:dyDescent="0.2">
      <c r="A1526" s="37">
        <v>390</v>
      </c>
      <c r="B1526" s="38" t="s">
        <v>1210</v>
      </c>
      <c r="C1526" s="57" t="s">
        <v>1211</v>
      </c>
      <c r="D1526" s="39" t="s">
        <v>423</v>
      </c>
      <c r="E1526" s="40">
        <v>1</v>
      </c>
      <c r="F1526" s="41"/>
      <c r="G1526" s="42">
        <f>ROUND(E1526*F1526,2)</f>
        <v>0</v>
      </c>
      <c r="H1526" s="16"/>
      <c r="I1526" s="16"/>
      <c r="J1526" s="16"/>
      <c r="K1526" s="16"/>
      <c r="L1526" s="16"/>
      <c r="M1526" s="16"/>
      <c r="N1526" s="16"/>
      <c r="O1526" s="16" t="s">
        <v>119</v>
      </c>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row>
    <row r="1527" spans="1:42" outlineLevel="2" x14ac:dyDescent="0.2">
      <c r="A1527" s="23"/>
      <c r="B1527" s="24"/>
      <c r="C1527" s="51" t="s">
        <v>1212</v>
      </c>
      <c r="D1527" s="26"/>
      <c r="E1527" s="27">
        <v>1</v>
      </c>
      <c r="F1527" s="25"/>
      <c r="G1527" s="25"/>
      <c r="H1527" s="16"/>
      <c r="I1527" s="16"/>
      <c r="J1527" s="16"/>
      <c r="K1527" s="16"/>
      <c r="L1527" s="16"/>
      <c r="M1527" s="16"/>
      <c r="N1527" s="16"/>
      <c r="O1527" s="16" t="s">
        <v>120</v>
      </c>
      <c r="P1527" s="16">
        <v>0</v>
      </c>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row>
    <row r="1528" spans="1:42" outlineLevel="1" x14ac:dyDescent="0.2">
      <c r="A1528" s="43">
        <v>391</v>
      </c>
      <c r="B1528" s="44" t="s">
        <v>1213</v>
      </c>
      <c r="C1528" s="58" t="s">
        <v>1214</v>
      </c>
      <c r="D1528" s="45" t="s">
        <v>423</v>
      </c>
      <c r="E1528" s="46">
        <v>2</v>
      </c>
      <c r="F1528" s="47"/>
      <c r="G1528" s="48">
        <f>ROUND(E1528*F1528,2)</f>
        <v>0</v>
      </c>
      <c r="H1528" s="16"/>
      <c r="I1528" s="16"/>
      <c r="J1528" s="16"/>
      <c r="K1528" s="16"/>
      <c r="L1528" s="16"/>
      <c r="M1528" s="16"/>
      <c r="N1528" s="16"/>
      <c r="O1528" s="16" t="s">
        <v>119</v>
      </c>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row>
    <row r="1529" spans="1:42" outlineLevel="1" x14ac:dyDescent="0.2">
      <c r="A1529" s="43">
        <v>392</v>
      </c>
      <c r="B1529" s="44" t="s">
        <v>3146</v>
      </c>
      <c r="C1529" s="52" t="s">
        <v>1215</v>
      </c>
      <c r="D1529" s="45" t="s">
        <v>0</v>
      </c>
      <c r="E1529" s="46">
        <v>16454.982499999998</v>
      </c>
      <c r="F1529" s="47"/>
      <c r="G1529" s="48">
        <f>ROUND(E1529*F1529,2)</f>
        <v>0</v>
      </c>
      <c r="H1529" s="16"/>
      <c r="I1529" s="16"/>
      <c r="J1529" s="16"/>
      <c r="K1529" s="16"/>
      <c r="L1529" s="16"/>
      <c r="M1529" s="16"/>
      <c r="N1529" s="16"/>
      <c r="O1529" s="16" t="s">
        <v>749</v>
      </c>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row>
    <row r="1530" spans="1:42" x14ac:dyDescent="0.2">
      <c r="A1530" s="30" t="s">
        <v>116</v>
      </c>
      <c r="B1530" s="31" t="s">
        <v>89</v>
      </c>
      <c r="C1530" s="49" t="s">
        <v>90</v>
      </c>
      <c r="D1530" s="32"/>
      <c r="E1530" s="33"/>
      <c r="F1530" s="34"/>
      <c r="G1530" s="35">
        <f>SUMIF(O1531:O1618,"&lt;&gt;NOR",G1531:G1618)</f>
        <v>0</v>
      </c>
      <c r="O1530" t="s">
        <v>117</v>
      </c>
    </row>
    <row r="1531" spans="1:42" outlineLevel="1" x14ac:dyDescent="0.2">
      <c r="A1531" s="37">
        <v>393</v>
      </c>
      <c r="B1531" s="38" t="s">
        <v>3145</v>
      </c>
      <c r="C1531" s="50" t="s">
        <v>1216</v>
      </c>
      <c r="D1531" s="39" t="s">
        <v>118</v>
      </c>
      <c r="E1531" s="40">
        <v>182.32</v>
      </c>
      <c r="F1531" s="41"/>
      <c r="G1531" s="42">
        <f>ROUND(E1531*F1531,2)</f>
        <v>0</v>
      </c>
      <c r="H1531" s="16"/>
      <c r="I1531" s="16"/>
      <c r="J1531" s="16"/>
      <c r="K1531" s="16"/>
      <c r="L1531" s="16"/>
      <c r="M1531" s="16"/>
      <c r="N1531" s="16"/>
      <c r="O1531" s="16" t="s">
        <v>119</v>
      </c>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row>
    <row r="1532" spans="1:42" outlineLevel="2" x14ac:dyDescent="0.2">
      <c r="A1532" s="23"/>
      <c r="B1532" s="24"/>
      <c r="C1532" s="51" t="s">
        <v>214</v>
      </c>
      <c r="D1532" s="26"/>
      <c r="E1532" s="27"/>
      <c r="F1532" s="25"/>
      <c r="G1532" s="25"/>
      <c r="H1532" s="16"/>
      <c r="I1532" s="16"/>
      <c r="J1532" s="16"/>
      <c r="K1532" s="16"/>
      <c r="L1532" s="16"/>
      <c r="M1532" s="16"/>
      <c r="N1532" s="16"/>
      <c r="O1532" s="16" t="s">
        <v>120</v>
      </c>
      <c r="P1532" s="16">
        <v>0</v>
      </c>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row>
    <row r="1533" spans="1:42" outlineLevel="3" x14ac:dyDescent="0.2">
      <c r="A1533" s="23"/>
      <c r="B1533" s="24"/>
      <c r="C1533" s="51" t="s">
        <v>522</v>
      </c>
      <c r="D1533" s="26"/>
      <c r="E1533" s="27">
        <v>5.8</v>
      </c>
      <c r="F1533" s="25"/>
      <c r="G1533" s="25"/>
      <c r="H1533" s="16"/>
      <c r="I1533" s="16"/>
      <c r="J1533" s="16"/>
      <c r="K1533" s="16"/>
      <c r="L1533" s="16"/>
      <c r="M1533" s="16"/>
      <c r="N1533" s="16"/>
      <c r="O1533" s="16" t="s">
        <v>120</v>
      </c>
      <c r="P1533" s="16">
        <v>0</v>
      </c>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row>
    <row r="1534" spans="1:42" outlineLevel="3" x14ac:dyDescent="0.2">
      <c r="A1534" s="23"/>
      <c r="B1534" s="24"/>
      <c r="C1534" s="51" t="s">
        <v>523</v>
      </c>
      <c r="D1534" s="26"/>
      <c r="E1534" s="27">
        <v>13.4</v>
      </c>
      <c r="F1534" s="25"/>
      <c r="G1534" s="25"/>
      <c r="H1534" s="16"/>
      <c r="I1534" s="16"/>
      <c r="J1534" s="16"/>
      <c r="K1534" s="16"/>
      <c r="L1534" s="16"/>
      <c r="M1534" s="16"/>
      <c r="N1534" s="16"/>
      <c r="O1534" s="16" t="s">
        <v>120</v>
      </c>
      <c r="P1534" s="16">
        <v>0</v>
      </c>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row>
    <row r="1535" spans="1:42" outlineLevel="3" x14ac:dyDescent="0.2">
      <c r="A1535" s="23"/>
      <c r="B1535" s="24"/>
      <c r="C1535" s="51" t="s">
        <v>524</v>
      </c>
      <c r="D1535" s="26"/>
      <c r="E1535" s="27">
        <v>4.4000000000000004</v>
      </c>
      <c r="F1535" s="25"/>
      <c r="G1535" s="25"/>
      <c r="H1535" s="16"/>
      <c r="I1535" s="16"/>
      <c r="J1535" s="16"/>
      <c r="K1535" s="16"/>
      <c r="L1535" s="16"/>
      <c r="M1535" s="16"/>
      <c r="N1535" s="16"/>
      <c r="O1535" s="16" t="s">
        <v>120</v>
      </c>
      <c r="P1535" s="16">
        <v>0</v>
      </c>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row>
    <row r="1536" spans="1:42" outlineLevel="3" x14ac:dyDescent="0.2">
      <c r="A1536" s="23"/>
      <c r="B1536" s="24"/>
      <c r="C1536" s="51" t="s">
        <v>525</v>
      </c>
      <c r="D1536" s="26"/>
      <c r="E1536" s="27">
        <v>1.4</v>
      </c>
      <c r="F1536" s="25"/>
      <c r="G1536" s="25"/>
      <c r="H1536" s="16"/>
      <c r="I1536" s="16"/>
      <c r="J1536" s="16"/>
      <c r="K1536" s="16"/>
      <c r="L1536" s="16"/>
      <c r="M1536" s="16"/>
      <c r="N1536" s="16"/>
      <c r="O1536" s="16" t="s">
        <v>120</v>
      </c>
      <c r="P1536" s="16">
        <v>0</v>
      </c>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row>
    <row r="1537" spans="1:42" outlineLevel="3" x14ac:dyDescent="0.2">
      <c r="A1537" s="23"/>
      <c r="B1537" s="24"/>
      <c r="C1537" s="51" t="s">
        <v>526</v>
      </c>
      <c r="D1537" s="26"/>
      <c r="E1537" s="27">
        <v>1.2</v>
      </c>
      <c r="F1537" s="25"/>
      <c r="G1537" s="25"/>
      <c r="H1537" s="16"/>
      <c r="I1537" s="16"/>
      <c r="J1537" s="16"/>
      <c r="K1537" s="16"/>
      <c r="L1537" s="16"/>
      <c r="M1537" s="16"/>
      <c r="N1537" s="16"/>
      <c r="O1537" s="16" t="s">
        <v>120</v>
      </c>
      <c r="P1537" s="16">
        <v>0</v>
      </c>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row>
    <row r="1538" spans="1:42" outlineLevel="3" x14ac:dyDescent="0.2">
      <c r="A1538" s="23"/>
      <c r="B1538" s="24"/>
      <c r="C1538" s="51" t="s">
        <v>658</v>
      </c>
      <c r="D1538" s="26"/>
      <c r="E1538" s="27">
        <v>6.3</v>
      </c>
      <c r="F1538" s="25"/>
      <c r="G1538" s="25"/>
      <c r="H1538" s="16"/>
      <c r="I1538" s="16"/>
      <c r="J1538" s="16"/>
      <c r="K1538" s="16"/>
      <c r="L1538" s="16"/>
      <c r="M1538" s="16"/>
      <c r="N1538" s="16"/>
      <c r="O1538" s="16" t="s">
        <v>120</v>
      </c>
      <c r="P1538" s="16">
        <v>0</v>
      </c>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row>
    <row r="1539" spans="1:42" outlineLevel="3" x14ac:dyDescent="0.2">
      <c r="A1539" s="23"/>
      <c r="B1539" s="24"/>
      <c r="C1539" s="51" t="s">
        <v>528</v>
      </c>
      <c r="D1539" s="26"/>
      <c r="E1539" s="27">
        <v>4.5999999999999996</v>
      </c>
      <c r="F1539" s="25"/>
      <c r="G1539" s="25"/>
      <c r="H1539" s="16"/>
      <c r="I1539" s="16"/>
      <c r="J1539" s="16"/>
      <c r="K1539" s="16"/>
      <c r="L1539" s="16"/>
      <c r="M1539" s="16"/>
      <c r="N1539" s="16"/>
      <c r="O1539" s="16" t="s">
        <v>120</v>
      </c>
      <c r="P1539" s="16">
        <v>0</v>
      </c>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row>
    <row r="1540" spans="1:42" outlineLevel="3" x14ac:dyDescent="0.2">
      <c r="A1540" s="23"/>
      <c r="B1540" s="24"/>
      <c r="C1540" s="51" t="s">
        <v>530</v>
      </c>
      <c r="D1540" s="26"/>
      <c r="E1540" s="27">
        <v>3</v>
      </c>
      <c r="F1540" s="25"/>
      <c r="G1540" s="25"/>
      <c r="H1540" s="16"/>
      <c r="I1540" s="16"/>
      <c r="J1540" s="16"/>
      <c r="K1540" s="16"/>
      <c r="L1540" s="16"/>
      <c r="M1540" s="16"/>
      <c r="N1540" s="16"/>
      <c r="O1540" s="16" t="s">
        <v>120</v>
      </c>
      <c r="P1540" s="16">
        <v>0</v>
      </c>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row>
    <row r="1541" spans="1:42" outlineLevel="3" x14ac:dyDescent="0.2">
      <c r="A1541" s="23"/>
      <c r="B1541" s="24"/>
      <c r="C1541" s="51" t="s">
        <v>659</v>
      </c>
      <c r="D1541" s="26"/>
      <c r="E1541" s="27">
        <v>8</v>
      </c>
      <c r="F1541" s="25"/>
      <c r="G1541" s="25"/>
      <c r="H1541" s="16"/>
      <c r="I1541" s="16"/>
      <c r="J1541" s="16"/>
      <c r="K1541" s="16"/>
      <c r="L1541" s="16"/>
      <c r="M1541" s="16"/>
      <c r="N1541" s="16"/>
      <c r="O1541" s="16" t="s">
        <v>120</v>
      </c>
      <c r="P1541" s="16">
        <v>0</v>
      </c>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row>
    <row r="1542" spans="1:42" outlineLevel="3" x14ac:dyDescent="0.2">
      <c r="A1542" s="23"/>
      <c r="B1542" s="24"/>
      <c r="C1542" s="51" t="s">
        <v>219</v>
      </c>
      <c r="D1542" s="26"/>
      <c r="E1542" s="27"/>
      <c r="F1542" s="25"/>
      <c r="G1542" s="25"/>
      <c r="H1542" s="16"/>
      <c r="I1542" s="16"/>
      <c r="J1542" s="16"/>
      <c r="K1542" s="16"/>
      <c r="L1542" s="16"/>
      <c r="M1542" s="16"/>
      <c r="N1542" s="16"/>
      <c r="O1542" s="16" t="s">
        <v>120</v>
      </c>
      <c r="P1542" s="16">
        <v>0</v>
      </c>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row>
    <row r="1543" spans="1:42" outlineLevel="3" x14ac:dyDescent="0.2">
      <c r="A1543" s="23"/>
      <c r="B1543" s="24"/>
      <c r="C1543" s="51" t="s">
        <v>532</v>
      </c>
      <c r="D1543" s="26"/>
      <c r="E1543" s="27">
        <v>15.1</v>
      </c>
      <c r="F1543" s="25"/>
      <c r="G1543" s="25"/>
      <c r="H1543" s="16"/>
      <c r="I1543" s="16"/>
      <c r="J1543" s="16"/>
      <c r="K1543" s="16"/>
      <c r="L1543" s="16"/>
      <c r="M1543" s="16"/>
      <c r="N1543" s="16"/>
      <c r="O1543" s="16" t="s">
        <v>120</v>
      </c>
      <c r="P1543" s="16">
        <v>0</v>
      </c>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row>
    <row r="1544" spans="1:42" outlineLevel="3" x14ac:dyDescent="0.2">
      <c r="A1544" s="23"/>
      <c r="B1544" s="24"/>
      <c r="C1544" s="51" t="s">
        <v>533</v>
      </c>
      <c r="D1544" s="26"/>
      <c r="E1544" s="27">
        <v>9.6999999999999993</v>
      </c>
      <c r="F1544" s="25"/>
      <c r="G1544" s="25"/>
      <c r="H1544" s="16"/>
      <c r="I1544" s="16"/>
      <c r="J1544" s="16"/>
      <c r="K1544" s="16"/>
      <c r="L1544" s="16"/>
      <c r="M1544" s="16"/>
      <c r="N1544" s="16"/>
      <c r="O1544" s="16" t="s">
        <v>120</v>
      </c>
      <c r="P1544" s="16">
        <v>0</v>
      </c>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row>
    <row r="1545" spans="1:42" outlineLevel="3" x14ac:dyDescent="0.2">
      <c r="A1545" s="23"/>
      <c r="B1545" s="24"/>
      <c r="C1545" s="51" t="s">
        <v>534</v>
      </c>
      <c r="D1545" s="26"/>
      <c r="E1545" s="27">
        <v>3.1</v>
      </c>
      <c r="F1545" s="25"/>
      <c r="G1545" s="25"/>
      <c r="H1545" s="16"/>
      <c r="I1545" s="16"/>
      <c r="J1545" s="16"/>
      <c r="K1545" s="16"/>
      <c r="L1545" s="16"/>
      <c r="M1545" s="16"/>
      <c r="N1545" s="16"/>
      <c r="O1545" s="16" t="s">
        <v>120</v>
      </c>
      <c r="P1545" s="16">
        <v>0</v>
      </c>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row>
    <row r="1546" spans="1:42" outlineLevel="3" x14ac:dyDescent="0.2">
      <c r="A1546" s="23"/>
      <c r="B1546" s="24"/>
      <c r="C1546" s="51" t="s">
        <v>536</v>
      </c>
      <c r="D1546" s="26"/>
      <c r="E1546" s="27">
        <v>3.6</v>
      </c>
      <c r="F1546" s="25"/>
      <c r="G1546" s="25"/>
      <c r="H1546" s="16"/>
      <c r="I1546" s="16"/>
      <c r="J1546" s="16"/>
      <c r="K1546" s="16"/>
      <c r="L1546" s="16"/>
      <c r="M1546" s="16"/>
      <c r="N1546" s="16"/>
      <c r="O1546" s="16" t="s">
        <v>120</v>
      </c>
      <c r="P1546" s="16">
        <v>0</v>
      </c>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row>
    <row r="1547" spans="1:42" outlineLevel="3" x14ac:dyDescent="0.2">
      <c r="A1547" s="23"/>
      <c r="B1547" s="24"/>
      <c r="C1547" s="51" t="s">
        <v>540</v>
      </c>
      <c r="D1547" s="26"/>
      <c r="E1547" s="27">
        <v>3.6</v>
      </c>
      <c r="F1547" s="25"/>
      <c r="G1547" s="25"/>
      <c r="H1547" s="16"/>
      <c r="I1547" s="16"/>
      <c r="J1547" s="16"/>
      <c r="K1547" s="16"/>
      <c r="L1547" s="16"/>
      <c r="M1547" s="16"/>
      <c r="N1547" s="16"/>
      <c r="O1547" s="16" t="s">
        <v>120</v>
      </c>
      <c r="P1547" s="16">
        <v>0</v>
      </c>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row>
    <row r="1548" spans="1:42" outlineLevel="3" x14ac:dyDescent="0.2">
      <c r="A1548" s="23"/>
      <c r="B1548" s="24"/>
      <c r="C1548" s="51" t="s">
        <v>541</v>
      </c>
      <c r="D1548" s="26"/>
      <c r="E1548" s="27">
        <v>11.7</v>
      </c>
      <c r="F1548" s="25"/>
      <c r="G1548" s="25"/>
      <c r="H1548" s="16"/>
      <c r="I1548" s="16"/>
      <c r="J1548" s="16"/>
      <c r="K1548" s="16"/>
      <c r="L1548" s="16"/>
      <c r="M1548" s="16"/>
      <c r="N1548" s="16"/>
      <c r="O1548" s="16" t="s">
        <v>120</v>
      </c>
      <c r="P1548" s="16">
        <v>0</v>
      </c>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row>
    <row r="1549" spans="1:42" outlineLevel="3" x14ac:dyDescent="0.2">
      <c r="A1549" s="23"/>
      <c r="B1549" s="24"/>
      <c r="C1549" s="51" t="s">
        <v>544</v>
      </c>
      <c r="D1549" s="26"/>
      <c r="E1549" s="27">
        <v>8.6999999999999993</v>
      </c>
      <c r="F1549" s="25"/>
      <c r="G1549" s="25"/>
      <c r="H1549" s="16"/>
      <c r="I1549" s="16"/>
      <c r="J1549" s="16"/>
      <c r="K1549" s="16"/>
      <c r="L1549" s="16"/>
      <c r="M1549" s="16"/>
      <c r="N1549" s="16"/>
      <c r="O1549" s="16" t="s">
        <v>120</v>
      </c>
      <c r="P1549" s="16">
        <v>0</v>
      </c>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row>
    <row r="1550" spans="1:42" outlineLevel="3" x14ac:dyDescent="0.2">
      <c r="A1550" s="23"/>
      <c r="B1550" s="24"/>
      <c r="C1550" s="51" t="s">
        <v>209</v>
      </c>
      <c r="D1550" s="26"/>
      <c r="E1550" s="27"/>
      <c r="F1550" s="25"/>
      <c r="G1550" s="25"/>
      <c r="H1550" s="16"/>
      <c r="I1550" s="16"/>
      <c r="J1550" s="16"/>
      <c r="K1550" s="16"/>
      <c r="L1550" s="16"/>
      <c r="M1550" s="16"/>
      <c r="N1550" s="16"/>
      <c r="O1550" s="16" t="s">
        <v>120</v>
      </c>
      <c r="P1550" s="16">
        <v>0</v>
      </c>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row>
    <row r="1551" spans="1:42" outlineLevel="3" x14ac:dyDescent="0.2">
      <c r="A1551" s="23"/>
      <c r="B1551" s="24"/>
      <c r="C1551" s="51" t="s">
        <v>660</v>
      </c>
      <c r="D1551" s="26"/>
      <c r="E1551" s="27">
        <v>6.8</v>
      </c>
      <c r="F1551" s="25"/>
      <c r="G1551" s="25"/>
      <c r="H1551" s="16"/>
      <c r="I1551" s="16"/>
      <c r="J1551" s="16"/>
      <c r="K1551" s="16"/>
      <c r="L1551" s="16"/>
      <c r="M1551" s="16"/>
      <c r="N1551" s="16"/>
      <c r="O1551" s="16" t="s">
        <v>120</v>
      </c>
      <c r="P1551" s="16">
        <v>0</v>
      </c>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row>
    <row r="1552" spans="1:42" outlineLevel="3" x14ac:dyDescent="0.2">
      <c r="A1552" s="23"/>
      <c r="B1552" s="24"/>
      <c r="C1552" s="51" t="s">
        <v>661</v>
      </c>
      <c r="D1552" s="26"/>
      <c r="E1552" s="27">
        <v>5.4</v>
      </c>
      <c r="F1552" s="25"/>
      <c r="G1552" s="25"/>
      <c r="H1552" s="16"/>
      <c r="I1552" s="16"/>
      <c r="J1552" s="16"/>
      <c r="K1552" s="16"/>
      <c r="L1552" s="16"/>
      <c r="M1552" s="16"/>
      <c r="N1552" s="16"/>
      <c r="O1552" s="16" t="s">
        <v>120</v>
      </c>
      <c r="P1552" s="16">
        <v>0</v>
      </c>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row>
    <row r="1553" spans="1:42" outlineLevel="3" x14ac:dyDescent="0.2">
      <c r="A1553" s="23"/>
      <c r="B1553" s="24"/>
      <c r="C1553" s="51" t="s">
        <v>662</v>
      </c>
      <c r="D1553" s="26"/>
      <c r="E1553" s="27">
        <v>5.3</v>
      </c>
      <c r="F1553" s="25"/>
      <c r="G1553" s="25"/>
      <c r="H1553" s="16"/>
      <c r="I1553" s="16"/>
      <c r="J1553" s="16"/>
      <c r="K1553" s="16"/>
      <c r="L1553" s="16"/>
      <c r="M1553" s="16"/>
      <c r="N1553" s="16"/>
      <c r="O1553" s="16" t="s">
        <v>120</v>
      </c>
      <c r="P1553" s="16">
        <v>0</v>
      </c>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row>
    <row r="1554" spans="1:42" outlineLevel="3" x14ac:dyDescent="0.2">
      <c r="A1554" s="23"/>
      <c r="B1554" s="24"/>
      <c r="C1554" s="51" t="s">
        <v>663</v>
      </c>
      <c r="D1554" s="26"/>
      <c r="E1554" s="27">
        <v>7.6</v>
      </c>
      <c r="F1554" s="25"/>
      <c r="G1554" s="25"/>
      <c r="H1554" s="16"/>
      <c r="I1554" s="16"/>
      <c r="J1554" s="16"/>
      <c r="K1554" s="16"/>
      <c r="L1554" s="16"/>
      <c r="M1554" s="16"/>
      <c r="N1554" s="16"/>
      <c r="O1554" s="16" t="s">
        <v>120</v>
      </c>
      <c r="P1554" s="16">
        <v>0</v>
      </c>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row>
    <row r="1555" spans="1:42" outlineLevel="3" x14ac:dyDescent="0.2">
      <c r="A1555" s="23"/>
      <c r="B1555" s="24"/>
      <c r="C1555" s="51" t="s">
        <v>666</v>
      </c>
      <c r="D1555" s="26"/>
      <c r="E1555" s="27">
        <v>11.7</v>
      </c>
      <c r="F1555" s="25"/>
      <c r="G1555" s="25"/>
      <c r="H1555" s="16"/>
      <c r="I1555" s="16"/>
      <c r="J1555" s="16"/>
      <c r="K1555" s="16"/>
      <c r="L1555" s="16"/>
      <c r="M1555" s="16"/>
      <c r="N1555" s="16"/>
      <c r="O1555" s="16" t="s">
        <v>120</v>
      </c>
      <c r="P1555" s="16">
        <v>0</v>
      </c>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row>
    <row r="1556" spans="1:42" outlineLevel="3" x14ac:dyDescent="0.2">
      <c r="A1556" s="23"/>
      <c r="B1556" s="24"/>
      <c r="C1556" s="51" t="s">
        <v>667</v>
      </c>
      <c r="D1556" s="26"/>
      <c r="E1556" s="27">
        <v>4.4000000000000004</v>
      </c>
      <c r="F1556" s="25"/>
      <c r="G1556" s="25"/>
      <c r="H1556" s="16"/>
      <c r="I1556" s="16"/>
      <c r="J1556" s="16"/>
      <c r="K1556" s="16"/>
      <c r="L1556" s="16"/>
      <c r="M1556" s="16"/>
      <c r="N1556" s="16"/>
      <c r="O1556" s="16" t="s">
        <v>120</v>
      </c>
      <c r="P1556" s="16">
        <v>0</v>
      </c>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row>
    <row r="1557" spans="1:42" outlineLevel="3" x14ac:dyDescent="0.2">
      <c r="A1557" s="23"/>
      <c r="B1557" s="24"/>
      <c r="C1557" s="51" t="s">
        <v>670</v>
      </c>
      <c r="D1557" s="26"/>
      <c r="E1557" s="27">
        <v>6.7</v>
      </c>
      <c r="F1557" s="25"/>
      <c r="G1557" s="25"/>
      <c r="H1557" s="16"/>
      <c r="I1557" s="16"/>
      <c r="J1557" s="16"/>
      <c r="K1557" s="16"/>
      <c r="L1557" s="16"/>
      <c r="M1557" s="16"/>
      <c r="N1557" s="16"/>
      <c r="O1557" s="16" t="s">
        <v>120</v>
      </c>
      <c r="P1557" s="16">
        <v>0</v>
      </c>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row>
    <row r="1558" spans="1:42" outlineLevel="3" x14ac:dyDescent="0.2">
      <c r="A1558" s="23"/>
      <c r="B1558" s="24"/>
      <c r="C1558" s="51" t="s">
        <v>671</v>
      </c>
      <c r="D1558" s="26"/>
      <c r="E1558" s="27">
        <v>5.3</v>
      </c>
      <c r="F1558" s="25"/>
      <c r="G1558" s="25"/>
      <c r="H1558" s="16"/>
      <c r="I1558" s="16"/>
      <c r="J1558" s="16"/>
      <c r="K1558" s="16"/>
      <c r="L1558" s="16"/>
      <c r="M1558" s="16"/>
      <c r="N1558" s="16"/>
      <c r="O1558" s="16" t="s">
        <v>120</v>
      </c>
      <c r="P1558" s="16">
        <v>0</v>
      </c>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row>
    <row r="1559" spans="1:42" outlineLevel="3" x14ac:dyDescent="0.2">
      <c r="A1559" s="23"/>
      <c r="B1559" s="24"/>
      <c r="C1559" s="51" t="s">
        <v>125</v>
      </c>
      <c r="D1559" s="26"/>
      <c r="E1559" s="27"/>
      <c r="F1559" s="25"/>
      <c r="G1559" s="25"/>
      <c r="H1559" s="16"/>
      <c r="I1559" s="16"/>
      <c r="J1559" s="16"/>
      <c r="K1559" s="16"/>
      <c r="L1559" s="16"/>
      <c r="M1559" s="16"/>
      <c r="N1559" s="16"/>
      <c r="O1559" s="16" t="s">
        <v>120</v>
      </c>
      <c r="P1559" s="16">
        <v>0</v>
      </c>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row>
    <row r="1560" spans="1:42" outlineLevel="3" x14ac:dyDescent="0.2">
      <c r="A1560" s="23"/>
      <c r="B1560" s="24"/>
      <c r="C1560" s="51" t="s">
        <v>1217</v>
      </c>
      <c r="D1560" s="26"/>
      <c r="E1560" s="27"/>
      <c r="F1560" s="25"/>
      <c r="G1560" s="25"/>
      <c r="H1560" s="16"/>
      <c r="I1560" s="16"/>
      <c r="J1560" s="16"/>
      <c r="K1560" s="16"/>
      <c r="L1560" s="16"/>
      <c r="M1560" s="16"/>
      <c r="N1560" s="16"/>
      <c r="O1560" s="16" t="s">
        <v>120</v>
      </c>
      <c r="P1560" s="16">
        <v>0</v>
      </c>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row>
    <row r="1561" spans="1:42" outlineLevel="3" x14ac:dyDescent="0.2">
      <c r="A1561" s="23"/>
      <c r="B1561" s="24"/>
      <c r="C1561" s="51" t="s">
        <v>1218</v>
      </c>
      <c r="D1561" s="26"/>
      <c r="E1561" s="27">
        <v>16.239999999999998</v>
      </c>
      <c r="F1561" s="25"/>
      <c r="G1561" s="25"/>
      <c r="H1561" s="16"/>
      <c r="I1561" s="16"/>
      <c r="J1561" s="16"/>
      <c r="K1561" s="16"/>
      <c r="L1561" s="16"/>
      <c r="M1561" s="16"/>
      <c r="N1561" s="16"/>
      <c r="O1561" s="16" t="s">
        <v>120</v>
      </c>
      <c r="P1561" s="16">
        <v>0</v>
      </c>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row>
    <row r="1562" spans="1:42" outlineLevel="3" x14ac:dyDescent="0.2">
      <c r="A1562" s="23"/>
      <c r="B1562" s="24"/>
      <c r="C1562" s="51" t="s">
        <v>1219</v>
      </c>
      <c r="D1562" s="26"/>
      <c r="E1562" s="27">
        <v>9.2799999999999994</v>
      </c>
      <c r="F1562" s="25"/>
      <c r="G1562" s="25"/>
      <c r="H1562" s="16"/>
      <c r="I1562" s="16"/>
      <c r="J1562" s="16"/>
      <c r="K1562" s="16"/>
      <c r="L1562" s="16"/>
      <c r="M1562" s="16"/>
      <c r="N1562" s="16"/>
      <c r="O1562" s="16" t="s">
        <v>120</v>
      </c>
      <c r="P1562" s="16">
        <v>0</v>
      </c>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row>
    <row r="1563" spans="1:42" outlineLevel="1" x14ac:dyDescent="0.2">
      <c r="A1563" s="37">
        <v>394</v>
      </c>
      <c r="B1563" s="38" t="s">
        <v>3144</v>
      </c>
      <c r="C1563" s="50" t="s">
        <v>1220</v>
      </c>
      <c r="D1563" s="39" t="s">
        <v>237</v>
      </c>
      <c r="E1563" s="40">
        <v>58</v>
      </c>
      <c r="F1563" s="41"/>
      <c r="G1563" s="42">
        <f>ROUND(E1563*F1563,2)</f>
        <v>0</v>
      </c>
      <c r="H1563" s="16"/>
      <c r="I1563" s="16"/>
      <c r="J1563" s="16"/>
      <c r="K1563" s="16"/>
      <c r="L1563" s="16"/>
      <c r="M1563" s="16"/>
      <c r="N1563" s="16"/>
      <c r="O1563" s="16" t="s">
        <v>119</v>
      </c>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row>
    <row r="1564" spans="1:42" outlineLevel="2" x14ac:dyDescent="0.2">
      <c r="A1564" s="23"/>
      <c r="B1564" s="24"/>
      <c r="C1564" s="51" t="s">
        <v>1221</v>
      </c>
      <c r="D1564" s="26"/>
      <c r="E1564" s="27">
        <v>58</v>
      </c>
      <c r="F1564" s="25"/>
      <c r="G1564" s="25"/>
      <c r="H1564" s="16"/>
      <c r="I1564" s="16"/>
      <c r="J1564" s="16"/>
      <c r="K1564" s="16"/>
      <c r="L1564" s="16"/>
      <c r="M1564" s="16"/>
      <c r="N1564" s="16"/>
      <c r="O1564" s="16" t="s">
        <v>120</v>
      </c>
      <c r="P1564" s="16">
        <v>0</v>
      </c>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row>
    <row r="1565" spans="1:42" outlineLevel="1" x14ac:dyDescent="0.2">
      <c r="A1565" s="37">
        <v>395</v>
      </c>
      <c r="B1565" s="38" t="s">
        <v>3143</v>
      </c>
      <c r="C1565" s="50" t="s">
        <v>1222</v>
      </c>
      <c r="D1565" s="39" t="s">
        <v>237</v>
      </c>
      <c r="E1565" s="40">
        <v>58</v>
      </c>
      <c r="F1565" s="41"/>
      <c r="G1565" s="42">
        <f>ROUND(E1565*F1565,2)</f>
        <v>0</v>
      </c>
      <c r="H1565" s="16"/>
      <c r="I1565" s="16"/>
      <c r="J1565" s="16"/>
      <c r="K1565" s="16"/>
      <c r="L1565" s="16"/>
      <c r="M1565" s="16"/>
      <c r="N1565" s="16"/>
      <c r="O1565" s="16" t="s">
        <v>119</v>
      </c>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row>
    <row r="1566" spans="1:42" outlineLevel="2" x14ac:dyDescent="0.2">
      <c r="A1566" s="23"/>
      <c r="B1566" s="24"/>
      <c r="C1566" s="51" t="s">
        <v>1221</v>
      </c>
      <c r="D1566" s="26"/>
      <c r="E1566" s="27">
        <v>58</v>
      </c>
      <c r="F1566" s="25"/>
      <c r="G1566" s="25"/>
      <c r="H1566" s="16"/>
      <c r="I1566" s="16"/>
      <c r="J1566" s="16"/>
      <c r="K1566" s="16"/>
      <c r="L1566" s="16"/>
      <c r="M1566" s="16"/>
      <c r="N1566" s="16"/>
      <c r="O1566" s="16" t="s">
        <v>120</v>
      </c>
      <c r="P1566" s="16">
        <v>0</v>
      </c>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row>
    <row r="1567" spans="1:42" outlineLevel="1" x14ac:dyDescent="0.2">
      <c r="A1567" s="37">
        <v>396</v>
      </c>
      <c r="B1567" s="38" t="s">
        <v>3142</v>
      </c>
      <c r="C1567" s="50" t="s">
        <v>1223</v>
      </c>
      <c r="D1567" s="39" t="s">
        <v>237</v>
      </c>
      <c r="E1567" s="40">
        <v>21.6</v>
      </c>
      <c r="F1567" s="41"/>
      <c r="G1567" s="42">
        <f>ROUND(E1567*F1567,2)</f>
        <v>0</v>
      </c>
      <c r="H1567" s="16"/>
      <c r="I1567" s="16"/>
      <c r="J1567" s="16"/>
      <c r="K1567" s="16"/>
      <c r="L1567" s="16"/>
      <c r="M1567" s="16"/>
      <c r="N1567" s="16"/>
      <c r="O1567" s="16" t="s">
        <v>119</v>
      </c>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row>
    <row r="1568" spans="1:42" outlineLevel="2" x14ac:dyDescent="0.2">
      <c r="A1568" s="23"/>
      <c r="B1568" s="24"/>
      <c r="C1568" s="51" t="s">
        <v>1224</v>
      </c>
      <c r="D1568" s="26"/>
      <c r="E1568" s="27">
        <v>21.6</v>
      </c>
      <c r="F1568" s="25"/>
      <c r="G1568" s="25"/>
      <c r="H1568" s="16"/>
      <c r="I1568" s="16"/>
      <c r="J1568" s="16"/>
      <c r="K1568" s="16"/>
      <c r="L1568" s="16"/>
      <c r="M1568" s="16"/>
      <c r="N1568" s="16"/>
      <c r="O1568" s="16" t="s">
        <v>120</v>
      </c>
      <c r="P1568" s="16">
        <v>0</v>
      </c>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row>
    <row r="1569" spans="1:42" outlineLevel="1" x14ac:dyDescent="0.2">
      <c r="A1569" s="43">
        <v>397</v>
      </c>
      <c r="B1569" s="44" t="s">
        <v>3141</v>
      </c>
      <c r="C1569" s="52" t="s">
        <v>1225</v>
      </c>
      <c r="D1569" s="45" t="s">
        <v>118</v>
      </c>
      <c r="E1569" s="46">
        <v>182.32</v>
      </c>
      <c r="F1569" s="47"/>
      <c r="G1569" s="48">
        <f>ROUND(E1569*F1569,2)</f>
        <v>0</v>
      </c>
      <c r="H1569" s="16"/>
      <c r="I1569" s="16"/>
      <c r="J1569" s="16"/>
      <c r="K1569" s="16"/>
      <c r="L1569" s="16"/>
      <c r="M1569" s="16"/>
      <c r="N1569" s="16"/>
      <c r="O1569" s="16" t="s">
        <v>119</v>
      </c>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row>
    <row r="1570" spans="1:42" outlineLevel="1" x14ac:dyDescent="0.2">
      <c r="A1570" s="37">
        <v>398</v>
      </c>
      <c r="B1570" s="38" t="s">
        <v>3140</v>
      </c>
      <c r="C1570" s="50" t="s">
        <v>1226</v>
      </c>
      <c r="D1570" s="39" t="s">
        <v>237</v>
      </c>
      <c r="E1570" s="40">
        <v>102.145</v>
      </c>
      <c r="F1570" s="41"/>
      <c r="G1570" s="42">
        <f>ROUND(E1570*F1570,2)</f>
        <v>0</v>
      </c>
      <c r="H1570" s="16"/>
      <c r="I1570" s="16"/>
      <c r="J1570" s="16"/>
      <c r="K1570" s="16"/>
      <c r="L1570" s="16"/>
      <c r="M1570" s="16"/>
      <c r="N1570" s="16"/>
      <c r="O1570" s="16" t="s">
        <v>119</v>
      </c>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row>
    <row r="1571" spans="1:42" outlineLevel="2" x14ac:dyDescent="0.2">
      <c r="A1571" s="23"/>
      <c r="B1571" s="24"/>
      <c r="C1571" s="51" t="s">
        <v>214</v>
      </c>
      <c r="D1571" s="26"/>
      <c r="E1571" s="27"/>
      <c r="F1571" s="25"/>
      <c r="G1571" s="25"/>
      <c r="H1571" s="16"/>
      <c r="I1571" s="16"/>
      <c r="J1571" s="16"/>
      <c r="K1571" s="16"/>
      <c r="L1571" s="16"/>
      <c r="M1571" s="16"/>
      <c r="N1571" s="16"/>
      <c r="O1571" s="16" t="s">
        <v>120</v>
      </c>
      <c r="P1571" s="16">
        <v>0</v>
      </c>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row>
    <row r="1572" spans="1:42" outlineLevel="3" x14ac:dyDescent="0.2">
      <c r="A1572" s="23"/>
      <c r="B1572" s="24"/>
      <c r="C1572" s="51" t="s">
        <v>1227</v>
      </c>
      <c r="D1572" s="26"/>
      <c r="E1572" s="27">
        <v>5.3949999999999996</v>
      </c>
      <c r="F1572" s="25"/>
      <c r="G1572" s="25"/>
      <c r="H1572" s="16"/>
      <c r="I1572" s="16"/>
      <c r="J1572" s="16"/>
      <c r="K1572" s="16"/>
      <c r="L1572" s="16"/>
      <c r="M1572" s="16"/>
      <c r="N1572" s="16"/>
      <c r="O1572" s="16" t="s">
        <v>120</v>
      </c>
      <c r="P1572" s="16">
        <v>0</v>
      </c>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row>
    <row r="1573" spans="1:42" ht="22.5" outlineLevel="3" x14ac:dyDescent="0.2">
      <c r="A1573" s="23"/>
      <c r="B1573" s="24"/>
      <c r="C1573" s="51" t="s">
        <v>1228</v>
      </c>
      <c r="D1573" s="26"/>
      <c r="E1573" s="27">
        <v>6.81</v>
      </c>
      <c r="F1573" s="25"/>
      <c r="G1573" s="25"/>
      <c r="H1573" s="16"/>
      <c r="I1573" s="16"/>
      <c r="J1573" s="16"/>
      <c r="K1573" s="16"/>
      <c r="L1573" s="16"/>
      <c r="M1573" s="16"/>
      <c r="N1573" s="16"/>
      <c r="O1573" s="16" t="s">
        <v>120</v>
      </c>
      <c r="P1573" s="16">
        <v>0</v>
      </c>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row>
    <row r="1574" spans="1:42" outlineLevel="3" x14ac:dyDescent="0.2">
      <c r="A1574" s="23"/>
      <c r="B1574" s="24"/>
      <c r="C1574" s="464" t="s">
        <v>1229</v>
      </c>
      <c r="D1574" s="26"/>
      <c r="E1574" s="27">
        <v>2.83</v>
      </c>
      <c r="F1574" s="25"/>
      <c r="G1574" s="25"/>
      <c r="H1574" s="16"/>
      <c r="I1574" s="16"/>
      <c r="J1574" s="16"/>
      <c r="K1574" s="16"/>
      <c r="L1574" s="16"/>
      <c r="M1574" s="16"/>
      <c r="N1574" s="16"/>
      <c r="O1574" s="16" t="s">
        <v>120</v>
      </c>
      <c r="P1574" s="16">
        <v>0</v>
      </c>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row>
    <row r="1575" spans="1:42" outlineLevel="3" x14ac:dyDescent="0.2">
      <c r="A1575" s="23"/>
      <c r="B1575" s="24"/>
      <c r="C1575" s="51" t="s">
        <v>1230</v>
      </c>
      <c r="D1575" s="26"/>
      <c r="E1575" s="27">
        <v>1.86</v>
      </c>
      <c r="F1575" s="25"/>
      <c r="G1575" s="25"/>
      <c r="H1575" s="16"/>
      <c r="I1575" s="16"/>
      <c r="J1575" s="16"/>
      <c r="K1575" s="16"/>
      <c r="L1575" s="16"/>
      <c r="M1575" s="16"/>
      <c r="N1575" s="16"/>
      <c r="O1575" s="16" t="s">
        <v>120</v>
      </c>
      <c r="P1575" s="16">
        <v>0</v>
      </c>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row>
    <row r="1576" spans="1:42" outlineLevel="3" x14ac:dyDescent="0.2">
      <c r="A1576" s="23"/>
      <c r="B1576" s="24"/>
      <c r="C1576" s="51" t="s">
        <v>1231</v>
      </c>
      <c r="D1576" s="26"/>
      <c r="E1576" s="27">
        <v>4.0999999999999996</v>
      </c>
      <c r="F1576" s="25"/>
      <c r="G1576" s="25"/>
      <c r="H1576" s="16"/>
      <c r="I1576" s="16"/>
      <c r="J1576" s="16"/>
      <c r="K1576" s="16"/>
      <c r="L1576" s="16"/>
      <c r="M1576" s="16"/>
      <c r="N1576" s="16"/>
      <c r="O1576" s="16" t="s">
        <v>120</v>
      </c>
      <c r="P1576" s="16">
        <v>0</v>
      </c>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row>
    <row r="1577" spans="1:42" outlineLevel="3" x14ac:dyDescent="0.2">
      <c r="A1577" s="23"/>
      <c r="B1577" s="24"/>
      <c r="C1577" s="51" t="s">
        <v>1232</v>
      </c>
      <c r="D1577" s="26"/>
      <c r="E1577" s="27">
        <v>6.39</v>
      </c>
      <c r="F1577" s="25"/>
      <c r="G1577" s="25"/>
      <c r="H1577" s="16"/>
      <c r="I1577" s="16"/>
      <c r="J1577" s="16"/>
      <c r="K1577" s="16"/>
      <c r="L1577" s="16"/>
      <c r="M1577" s="16"/>
      <c r="N1577" s="16"/>
      <c r="O1577" s="16" t="s">
        <v>120</v>
      </c>
      <c r="P1577" s="16">
        <v>0</v>
      </c>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row>
    <row r="1578" spans="1:42" outlineLevel="3" x14ac:dyDescent="0.2">
      <c r="A1578" s="23"/>
      <c r="B1578" s="24"/>
      <c r="C1578" s="51" t="s">
        <v>1233</v>
      </c>
      <c r="D1578" s="26"/>
      <c r="E1578" s="27">
        <v>5.9</v>
      </c>
      <c r="F1578" s="25"/>
      <c r="G1578" s="25"/>
      <c r="H1578" s="16"/>
      <c r="I1578" s="16"/>
      <c r="J1578" s="16"/>
      <c r="K1578" s="16"/>
      <c r="L1578" s="16"/>
      <c r="M1578" s="16"/>
      <c r="N1578" s="16"/>
      <c r="O1578" s="16" t="s">
        <v>120</v>
      </c>
      <c r="P1578" s="16">
        <v>0</v>
      </c>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row>
    <row r="1579" spans="1:42" outlineLevel="3" x14ac:dyDescent="0.2">
      <c r="A1579" s="23"/>
      <c r="B1579" s="24"/>
      <c r="C1579" s="51" t="s">
        <v>1234</v>
      </c>
      <c r="D1579" s="26"/>
      <c r="E1579" s="27"/>
      <c r="F1579" s="25"/>
      <c r="G1579" s="25"/>
      <c r="H1579" s="16"/>
      <c r="I1579" s="16"/>
      <c r="J1579" s="16"/>
      <c r="K1579" s="16"/>
      <c r="L1579" s="16"/>
      <c r="M1579" s="16"/>
      <c r="N1579" s="16"/>
      <c r="O1579" s="16" t="s">
        <v>120</v>
      </c>
      <c r="P1579" s="16">
        <v>0</v>
      </c>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row>
    <row r="1580" spans="1:42" outlineLevel="3" x14ac:dyDescent="0.2">
      <c r="A1580" s="23"/>
      <c r="B1580" s="24"/>
      <c r="C1580" s="51" t="s">
        <v>219</v>
      </c>
      <c r="D1580" s="26"/>
      <c r="E1580" s="27"/>
      <c r="F1580" s="25"/>
      <c r="G1580" s="25"/>
      <c r="H1580" s="16"/>
      <c r="I1580" s="16"/>
      <c r="J1580" s="16"/>
      <c r="K1580" s="16"/>
      <c r="L1580" s="16"/>
      <c r="M1580" s="16"/>
      <c r="N1580" s="16"/>
      <c r="O1580" s="16" t="s">
        <v>120</v>
      </c>
      <c r="P1580" s="16">
        <v>0</v>
      </c>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row>
    <row r="1581" spans="1:42" outlineLevel="3" x14ac:dyDescent="0.2">
      <c r="A1581" s="23"/>
      <c r="B1581" s="24"/>
      <c r="C1581" s="51" t="s">
        <v>1235</v>
      </c>
      <c r="D1581" s="26"/>
      <c r="E1581" s="27">
        <v>9.3350000000000009</v>
      </c>
      <c r="F1581" s="25"/>
      <c r="G1581" s="25"/>
      <c r="H1581" s="16"/>
      <c r="I1581" s="16"/>
      <c r="J1581" s="16"/>
      <c r="K1581" s="16"/>
      <c r="L1581" s="16"/>
      <c r="M1581" s="16"/>
      <c r="N1581" s="16"/>
      <c r="O1581" s="16" t="s">
        <v>120</v>
      </c>
      <c r="P1581" s="16">
        <v>0</v>
      </c>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row>
    <row r="1582" spans="1:42" outlineLevel="3" x14ac:dyDescent="0.2">
      <c r="A1582" s="23"/>
      <c r="B1582" s="24"/>
      <c r="C1582" s="464" t="s">
        <v>1236</v>
      </c>
      <c r="D1582" s="26"/>
      <c r="E1582" s="27">
        <v>11.15</v>
      </c>
      <c r="F1582" s="25"/>
      <c r="G1582" s="25"/>
      <c r="H1582" s="16"/>
      <c r="I1582" s="16"/>
      <c r="J1582" s="16"/>
      <c r="K1582" s="16"/>
      <c r="L1582" s="16"/>
      <c r="M1582" s="16"/>
      <c r="N1582" s="16"/>
      <c r="O1582" s="16" t="s">
        <v>120</v>
      </c>
      <c r="P1582" s="16">
        <v>0</v>
      </c>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row>
    <row r="1583" spans="1:42" outlineLevel="3" x14ac:dyDescent="0.2">
      <c r="A1583" s="23"/>
      <c r="B1583" s="24"/>
      <c r="C1583" s="51" t="s">
        <v>1237</v>
      </c>
      <c r="D1583" s="26"/>
      <c r="E1583" s="27">
        <v>6.42</v>
      </c>
      <c r="F1583" s="25"/>
      <c r="G1583" s="25"/>
      <c r="H1583" s="16"/>
      <c r="I1583" s="16"/>
      <c r="J1583" s="16"/>
      <c r="K1583" s="16"/>
      <c r="L1583" s="16"/>
      <c r="M1583" s="16"/>
      <c r="N1583" s="16"/>
      <c r="O1583" s="16" t="s">
        <v>120</v>
      </c>
      <c r="P1583" s="16">
        <v>0</v>
      </c>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row>
    <row r="1584" spans="1:42" outlineLevel="3" x14ac:dyDescent="0.2">
      <c r="A1584" s="23"/>
      <c r="B1584" s="24"/>
      <c r="C1584" s="51" t="s">
        <v>1238</v>
      </c>
      <c r="D1584" s="26"/>
      <c r="E1584" s="27">
        <v>5.9</v>
      </c>
      <c r="F1584" s="25"/>
      <c r="G1584" s="25"/>
      <c r="H1584" s="16"/>
      <c r="I1584" s="16"/>
      <c r="J1584" s="16"/>
      <c r="K1584" s="16"/>
      <c r="L1584" s="16"/>
      <c r="M1584" s="16"/>
      <c r="N1584" s="16"/>
      <c r="O1584" s="16" t="s">
        <v>120</v>
      </c>
      <c r="P1584" s="16">
        <v>0</v>
      </c>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row>
    <row r="1585" spans="1:42" outlineLevel="3" x14ac:dyDescent="0.2">
      <c r="A1585" s="23"/>
      <c r="B1585" s="24"/>
      <c r="C1585" s="51" t="s">
        <v>1239</v>
      </c>
      <c r="D1585" s="26"/>
      <c r="E1585" s="27"/>
      <c r="F1585" s="25"/>
      <c r="G1585" s="25"/>
      <c r="H1585" s="16"/>
      <c r="I1585" s="16"/>
      <c r="J1585" s="16"/>
      <c r="K1585" s="16"/>
      <c r="L1585" s="16"/>
      <c r="M1585" s="16"/>
      <c r="N1585" s="16"/>
      <c r="O1585" s="16" t="s">
        <v>120</v>
      </c>
      <c r="P1585" s="16">
        <v>0</v>
      </c>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row>
    <row r="1586" spans="1:42" outlineLevel="3" x14ac:dyDescent="0.2">
      <c r="A1586" s="23"/>
      <c r="B1586" s="24"/>
      <c r="C1586" s="51" t="s">
        <v>209</v>
      </c>
      <c r="D1586" s="26"/>
      <c r="E1586" s="27"/>
      <c r="F1586" s="25"/>
      <c r="G1586" s="25"/>
      <c r="H1586" s="16"/>
      <c r="I1586" s="16"/>
      <c r="J1586" s="16"/>
      <c r="K1586" s="16"/>
      <c r="L1586" s="16"/>
      <c r="M1586" s="16"/>
      <c r="N1586" s="16"/>
      <c r="O1586" s="16" t="s">
        <v>120</v>
      </c>
      <c r="P1586" s="16">
        <v>0</v>
      </c>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row>
    <row r="1587" spans="1:42" outlineLevel="3" x14ac:dyDescent="0.2">
      <c r="A1587" s="23"/>
      <c r="B1587" s="24"/>
      <c r="C1587" s="51" t="s">
        <v>1240</v>
      </c>
      <c r="D1587" s="26"/>
      <c r="E1587" s="27">
        <v>4.6100000000000003</v>
      </c>
      <c r="F1587" s="25"/>
      <c r="G1587" s="25"/>
      <c r="H1587" s="16"/>
      <c r="I1587" s="16"/>
      <c r="J1587" s="16"/>
      <c r="K1587" s="16"/>
      <c r="L1587" s="16"/>
      <c r="M1587" s="16"/>
      <c r="N1587" s="16"/>
      <c r="O1587" s="16" t="s">
        <v>120</v>
      </c>
      <c r="P1587" s="16">
        <v>0</v>
      </c>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row>
    <row r="1588" spans="1:42" ht="22.5" outlineLevel="3" x14ac:dyDescent="0.2">
      <c r="A1588" s="23"/>
      <c r="B1588" s="24"/>
      <c r="C1588" s="51" t="s">
        <v>1241</v>
      </c>
      <c r="D1588" s="26"/>
      <c r="E1588" s="27">
        <v>13.47</v>
      </c>
      <c r="F1588" s="25"/>
      <c r="G1588" s="25"/>
      <c r="H1588" s="16"/>
      <c r="I1588" s="16"/>
      <c r="J1588" s="16"/>
      <c r="K1588" s="16"/>
      <c r="L1588" s="16"/>
      <c r="M1588" s="16"/>
      <c r="N1588" s="16"/>
      <c r="O1588" s="16" t="s">
        <v>120</v>
      </c>
      <c r="P1588" s="16">
        <v>0</v>
      </c>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row>
    <row r="1589" spans="1:42" outlineLevel="3" x14ac:dyDescent="0.2">
      <c r="A1589" s="23"/>
      <c r="B1589" s="24"/>
      <c r="C1589" s="51" t="s">
        <v>1242</v>
      </c>
      <c r="D1589" s="26"/>
      <c r="E1589" s="27">
        <v>5.9</v>
      </c>
      <c r="F1589" s="25"/>
      <c r="G1589" s="25"/>
      <c r="H1589" s="16"/>
      <c r="I1589" s="16"/>
      <c r="J1589" s="16"/>
      <c r="K1589" s="16"/>
      <c r="L1589" s="16"/>
      <c r="M1589" s="16"/>
      <c r="N1589" s="16"/>
      <c r="O1589" s="16" t="s">
        <v>120</v>
      </c>
      <c r="P1589" s="16">
        <v>0</v>
      </c>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row>
    <row r="1590" spans="1:42" outlineLevel="3" x14ac:dyDescent="0.2">
      <c r="A1590" s="23"/>
      <c r="B1590" s="24"/>
      <c r="C1590" s="464" t="s">
        <v>1243</v>
      </c>
      <c r="D1590" s="26"/>
      <c r="E1590" s="27">
        <v>12.074999999999999</v>
      </c>
      <c r="F1590" s="25"/>
      <c r="G1590" s="25"/>
      <c r="H1590" s="16"/>
      <c r="I1590" s="16"/>
      <c r="J1590" s="16"/>
      <c r="K1590" s="16"/>
      <c r="L1590" s="16"/>
      <c r="M1590" s="16"/>
      <c r="N1590" s="16"/>
      <c r="O1590" s="16" t="s">
        <v>120</v>
      </c>
      <c r="P1590" s="16">
        <v>0</v>
      </c>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row>
    <row r="1591" spans="1:42" outlineLevel="1" x14ac:dyDescent="0.2">
      <c r="A1591" s="37">
        <v>399</v>
      </c>
      <c r="B1591" s="38" t="s">
        <v>3139</v>
      </c>
      <c r="C1591" s="50" t="s">
        <v>1244</v>
      </c>
      <c r="D1591" s="39" t="s">
        <v>237</v>
      </c>
      <c r="E1591" s="40">
        <v>123.745</v>
      </c>
      <c r="F1591" s="41"/>
      <c r="G1591" s="42">
        <f>ROUND(E1591*F1591,2)</f>
        <v>0</v>
      </c>
      <c r="H1591" s="16"/>
      <c r="I1591" s="16"/>
      <c r="J1591" s="16"/>
      <c r="K1591" s="16"/>
      <c r="L1591" s="16"/>
      <c r="M1591" s="16"/>
      <c r="N1591" s="16"/>
      <c r="O1591" s="16" t="s">
        <v>119</v>
      </c>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row>
    <row r="1592" spans="1:42" outlineLevel="2" x14ac:dyDescent="0.2">
      <c r="A1592" s="23"/>
      <c r="B1592" s="24"/>
      <c r="C1592" s="51" t="s">
        <v>1245</v>
      </c>
      <c r="D1592" s="26"/>
      <c r="E1592" s="27">
        <v>102.145</v>
      </c>
      <c r="F1592" s="25"/>
      <c r="G1592" s="25"/>
      <c r="H1592" s="16"/>
      <c r="I1592" s="16"/>
      <c r="J1592" s="16"/>
      <c r="K1592" s="16"/>
      <c r="L1592" s="16"/>
      <c r="M1592" s="16"/>
      <c r="N1592" s="16"/>
      <c r="O1592" s="16" t="s">
        <v>120</v>
      </c>
      <c r="P1592" s="16">
        <v>0</v>
      </c>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row>
    <row r="1593" spans="1:42" outlineLevel="3" x14ac:dyDescent="0.2">
      <c r="A1593" s="23"/>
      <c r="B1593" s="24"/>
      <c r="C1593" s="51" t="s">
        <v>1246</v>
      </c>
      <c r="D1593" s="26"/>
      <c r="E1593" s="27">
        <v>21.6</v>
      </c>
      <c r="F1593" s="25"/>
      <c r="G1593" s="25"/>
      <c r="H1593" s="16"/>
      <c r="I1593" s="16"/>
      <c r="J1593" s="16"/>
      <c r="K1593" s="16"/>
      <c r="L1593" s="16"/>
      <c r="M1593" s="16"/>
      <c r="N1593" s="16"/>
      <c r="O1593" s="16" t="s">
        <v>120</v>
      </c>
      <c r="P1593" s="16">
        <v>0</v>
      </c>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row>
    <row r="1594" spans="1:42" outlineLevel="1" x14ac:dyDescent="0.2">
      <c r="A1594" s="37">
        <v>400</v>
      </c>
      <c r="B1594" s="38" t="s">
        <v>3138</v>
      </c>
      <c r="C1594" s="50" t="s">
        <v>1247</v>
      </c>
      <c r="D1594" s="39" t="s">
        <v>237</v>
      </c>
      <c r="E1594" s="40">
        <v>182.31</v>
      </c>
      <c r="F1594" s="41"/>
      <c r="G1594" s="42">
        <f>ROUND(E1594*F1594,2)</f>
        <v>0</v>
      </c>
      <c r="H1594" s="16"/>
      <c r="I1594" s="16"/>
      <c r="J1594" s="16"/>
      <c r="K1594" s="16"/>
      <c r="L1594" s="16"/>
      <c r="M1594" s="16"/>
      <c r="N1594" s="16"/>
      <c r="O1594" s="16" t="s">
        <v>119</v>
      </c>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row>
    <row r="1595" spans="1:42" outlineLevel="2" x14ac:dyDescent="0.2">
      <c r="A1595" s="23"/>
      <c r="B1595" s="24"/>
      <c r="C1595" s="51" t="s">
        <v>570</v>
      </c>
      <c r="D1595" s="26"/>
      <c r="E1595" s="27">
        <v>102.145</v>
      </c>
      <c r="F1595" s="25"/>
      <c r="G1595" s="25"/>
      <c r="H1595" s="16"/>
      <c r="I1595" s="16"/>
      <c r="J1595" s="16"/>
      <c r="K1595" s="16"/>
      <c r="L1595" s="16"/>
      <c r="M1595" s="16"/>
      <c r="N1595" s="16"/>
      <c r="O1595" s="16" t="s">
        <v>120</v>
      </c>
      <c r="P1595" s="16">
        <v>0</v>
      </c>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row>
    <row r="1596" spans="1:42" outlineLevel="3" x14ac:dyDescent="0.2">
      <c r="A1596" s="23"/>
      <c r="B1596" s="24"/>
      <c r="C1596" s="51" t="s">
        <v>214</v>
      </c>
      <c r="D1596" s="26"/>
      <c r="E1596" s="27"/>
      <c r="F1596" s="25"/>
      <c r="G1596" s="25"/>
      <c r="H1596" s="16"/>
      <c r="I1596" s="16"/>
      <c r="J1596" s="16"/>
      <c r="K1596" s="16"/>
      <c r="L1596" s="16"/>
      <c r="M1596" s="16"/>
      <c r="N1596" s="16"/>
      <c r="O1596" s="16" t="s">
        <v>120</v>
      </c>
      <c r="P1596" s="16">
        <v>0</v>
      </c>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row>
    <row r="1597" spans="1:42" outlineLevel="3" x14ac:dyDescent="0.2">
      <c r="A1597" s="23"/>
      <c r="B1597" s="24"/>
      <c r="C1597" s="51" t="s">
        <v>814</v>
      </c>
      <c r="D1597" s="26"/>
      <c r="E1597" s="27">
        <v>10.1</v>
      </c>
      <c r="F1597" s="25"/>
      <c r="G1597" s="25"/>
      <c r="H1597" s="16"/>
      <c r="I1597" s="16"/>
      <c r="J1597" s="16"/>
      <c r="K1597" s="16"/>
      <c r="L1597" s="16"/>
      <c r="M1597" s="16"/>
      <c r="N1597" s="16"/>
      <c r="O1597" s="16" t="s">
        <v>120</v>
      </c>
      <c r="P1597" s="16">
        <v>0</v>
      </c>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row>
    <row r="1598" spans="1:42" outlineLevel="3" x14ac:dyDescent="0.2">
      <c r="A1598" s="23"/>
      <c r="B1598" s="24"/>
      <c r="C1598" s="51" t="s">
        <v>815</v>
      </c>
      <c r="D1598" s="26"/>
      <c r="E1598" s="27">
        <v>8.6</v>
      </c>
      <c r="F1598" s="25"/>
      <c r="G1598" s="25"/>
      <c r="H1598" s="16"/>
      <c r="I1598" s="16"/>
      <c r="J1598" s="16"/>
      <c r="K1598" s="16"/>
      <c r="L1598" s="16"/>
      <c r="M1598" s="16"/>
      <c r="N1598" s="16"/>
      <c r="O1598" s="16" t="s">
        <v>120</v>
      </c>
      <c r="P1598" s="16">
        <v>0</v>
      </c>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row>
    <row r="1599" spans="1:42" outlineLevel="3" x14ac:dyDescent="0.2">
      <c r="A1599" s="23"/>
      <c r="B1599" s="24"/>
      <c r="C1599" s="51" t="s">
        <v>219</v>
      </c>
      <c r="D1599" s="26"/>
      <c r="E1599" s="27"/>
      <c r="F1599" s="25"/>
      <c r="G1599" s="25"/>
      <c r="H1599" s="16"/>
      <c r="I1599" s="16"/>
      <c r="J1599" s="16"/>
      <c r="K1599" s="16"/>
      <c r="L1599" s="16"/>
      <c r="M1599" s="16"/>
      <c r="N1599" s="16"/>
      <c r="O1599" s="16" t="s">
        <v>120</v>
      </c>
      <c r="P1599" s="16">
        <v>0</v>
      </c>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row>
    <row r="1600" spans="1:42" outlineLevel="3" x14ac:dyDescent="0.2">
      <c r="A1600" s="23"/>
      <c r="B1600" s="24"/>
      <c r="C1600" s="51" t="s">
        <v>821</v>
      </c>
      <c r="D1600" s="26"/>
      <c r="E1600" s="27">
        <v>12.85</v>
      </c>
      <c r="F1600" s="25"/>
      <c r="G1600" s="25"/>
      <c r="H1600" s="16"/>
      <c r="I1600" s="16"/>
      <c r="J1600" s="16"/>
      <c r="K1600" s="16"/>
      <c r="L1600" s="16"/>
      <c r="M1600" s="16"/>
      <c r="N1600" s="16"/>
      <c r="O1600" s="16" t="s">
        <v>120</v>
      </c>
      <c r="P1600" s="16">
        <v>0</v>
      </c>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row>
    <row r="1601" spans="1:42" outlineLevel="3" x14ac:dyDescent="0.2">
      <c r="A1601" s="23"/>
      <c r="B1601" s="24"/>
      <c r="C1601" s="51" t="s">
        <v>822</v>
      </c>
      <c r="D1601" s="26"/>
      <c r="E1601" s="27">
        <v>7.22</v>
      </c>
      <c r="F1601" s="25"/>
      <c r="G1601" s="25"/>
      <c r="H1601" s="16"/>
      <c r="I1601" s="16"/>
      <c r="J1601" s="16"/>
      <c r="K1601" s="16"/>
      <c r="L1601" s="16"/>
      <c r="M1601" s="16"/>
      <c r="N1601" s="16"/>
      <c r="O1601" s="16" t="s">
        <v>120</v>
      </c>
      <c r="P1601" s="16">
        <v>0</v>
      </c>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row>
    <row r="1602" spans="1:42" outlineLevel="3" x14ac:dyDescent="0.2">
      <c r="A1602" s="23"/>
      <c r="B1602" s="24"/>
      <c r="C1602" s="51" t="s">
        <v>1248</v>
      </c>
      <c r="D1602" s="26"/>
      <c r="E1602" s="27">
        <v>6.2</v>
      </c>
      <c r="F1602" s="25"/>
      <c r="G1602" s="25"/>
      <c r="H1602" s="16"/>
      <c r="I1602" s="16"/>
      <c r="J1602" s="16"/>
      <c r="K1602" s="16"/>
      <c r="L1602" s="16"/>
      <c r="M1602" s="16"/>
      <c r="N1602" s="16"/>
      <c r="O1602" s="16" t="s">
        <v>120</v>
      </c>
      <c r="P1602" s="16">
        <v>0</v>
      </c>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row>
    <row r="1603" spans="1:42" outlineLevel="3" x14ac:dyDescent="0.2">
      <c r="A1603" s="23"/>
      <c r="B1603" s="24"/>
      <c r="C1603" s="51" t="s">
        <v>1249</v>
      </c>
      <c r="D1603" s="26"/>
      <c r="E1603" s="27">
        <v>7.6</v>
      </c>
      <c r="F1603" s="25"/>
      <c r="G1603" s="25"/>
      <c r="H1603" s="16"/>
      <c r="I1603" s="16"/>
      <c r="J1603" s="16"/>
      <c r="K1603" s="16"/>
      <c r="L1603" s="16"/>
      <c r="M1603" s="16"/>
      <c r="N1603" s="16"/>
      <c r="O1603" s="16" t="s">
        <v>120</v>
      </c>
      <c r="P1603" s="16">
        <v>0</v>
      </c>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row>
    <row r="1604" spans="1:42" outlineLevel="3" x14ac:dyDescent="0.2">
      <c r="A1604" s="23"/>
      <c r="B1604" s="24"/>
      <c r="C1604" s="51" t="s">
        <v>832</v>
      </c>
      <c r="D1604" s="26"/>
      <c r="E1604" s="27">
        <v>12.15</v>
      </c>
      <c r="F1604" s="25"/>
      <c r="G1604" s="25"/>
      <c r="H1604" s="16"/>
      <c r="I1604" s="16"/>
      <c r="J1604" s="16"/>
      <c r="K1604" s="16"/>
      <c r="L1604" s="16"/>
      <c r="M1604" s="16"/>
      <c r="N1604" s="16"/>
      <c r="O1604" s="16" t="s">
        <v>120</v>
      </c>
      <c r="P1604" s="16">
        <v>0</v>
      </c>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row>
    <row r="1605" spans="1:42" outlineLevel="3" x14ac:dyDescent="0.2">
      <c r="A1605" s="23"/>
      <c r="B1605" s="24"/>
      <c r="C1605" s="51" t="s">
        <v>209</v>
      </c>
      <c r="D1605" s="26"/>
      <c r="E1605" s="27"/>
      <c r="F1605" s="25"/>
      <c r="G1605" s="25"/>
      <c r="H1605" s="16"/>
      <c r="I1605" s="16"/>
      <c r="J1605" s="16"/>
      <c r="K1605" s="16"/>
      <c r="L1605" s="16"/>
      <c r="M1605" s="16"/>
      <c r="N1605" s="16"/>
      <c r="O1605" s="16" t="s">
        <v>120</v>
      </c>
      <c r="P1605" s="16">
        <v>0</v>
      </c>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row>
    <row r="1606" spans="1:42" outlineLevel="3" x14ac:dyDescent="0.2">
      <c r="A1606" s="23"/>
      <c r="B1606" s="24"/>
      <c r="C1606" s="51" t="s">
        <v>835</v>
      </c>
      <c r="D1606" s="26"/>
      <c r="E1606" s="27">
        <v>7.9950000000000001</v>
      </c>
      <c r="F1606" s="25"/>
      <c r="G1606" s="25"/>
      <c r="H1606" s="16"/>
      <c r="I1606" s="16"/>
      <c r="J1606" s="16"/>
      <c r="K1606" s="16"/>
      <c r="L1606" s="16"/>
      <c r="M1606" s="16"/>
      <c r="N1606" s="16"/>
      <c r="O1606" s="16" t="s">
        <v>120</v>
      </c>
      <c r="P1606" s="16">
        <v>0</v>
      </c>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row>
    <row r="1607" spans="1:42" outlineLevel="3" x14ac:dyDescent="0.2">
      <c r="A1607" s="23"/>
      <c r="B1607" s="24"/>
      <c r="C1607" s="51" t="s">
        <v>842</v>
      </c>
      <c r="D1607" s="26"/>
      <c r="E1607" s="27">
        <v>7.45</v>
      </c>
      <c r="F1607" s="25"/>
      <c r="G1607" s="25"/>
      <c r="H1607" s="16"/>
      <c r="I1607" s="16"/>
      <c r="J1607" s="16"/>
      <c r="K1607" s="16"/>
      <c r="L1607" s="16"/>
      <c r="M1607" s="16"/>
      <c r="N1607" s="16"/>
      <c r="O1607" s="16" t="s">
        <v>120</v>
      </c>
      <c r="P1607" s="16">
        <v>0</v>
      </c>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row>
    <row r="1608" spans="1:42" outlineLevel="1" x14ac:dyDescent="0.2">
      <c r="A1608" s="37">
        <v>401</v>
      </c>
      <c r="B1608" s="38" t="s">
        <v>3120</v>
      </c>
      <c r="C1608" s="50" t="s">
        <v>1250</v>
      </c>
      <c r="D1608" s="39" t="s">
        <v>1016</v>
      </c>
      <c r="E1608" s="40">
        <v>15.68</v>
      </c>
      <c r="F1608" s="41"/>
      <c r="G1608" s="42">
        <f>ROUND(E1608*F1608,2)</f>
        <v>0</v>
      </c>
      <c r="H1608" s="16"/>
      <c r="I1608" s="16"/>
      <c r="J1608" s="16"/>
      <c r="K1608" s="16"/>
      <c r="L1608" s="16"/>
      <c r="M1608" s="16"/>
      <c r="N1608" s="16"/>
      <c r="O1608" s="16" t="s">
        <v>452</v>
      </c>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row>
    <row r="1609" spans="1:42" outlineLevel="2" x14ac:dyDescent="0.2">
      <c r="A1609" s="23"/>
      <c r="B1609" s="24"/>
      <c r="C1609" s="51" t="s">
        <v>1251</v>
      </c>
      <c r="D1609" s="26"/>
      <c r="E1609" s="27">
        <v>15.68</v>
      </c>
      <c r="F1609" s="25"/>
      <c r="G1609" s="25"/>
      <c r="H1609" s="16"/>
      <c r="I1609" s="16"/>
      <c r="J1609" s="16"/>
      <c r="K1609" s="16"/>
      <c r="L1609" s="16"/>
      <c r="M1609" s="16"/>
      <c r="N1609" s="16"/>
      <c r="O1609" s="16" t="s">
        <v>120</v>
      </c>
      <c r="P1609" s="16">
        <v>0</v>
      </c>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row>
    <row r="1610" spans="1:42" outlineLevel="1" x14ac:dyDescent="0.2">
      <c r="A1610" s="37">
        <v>402</v>
      </c>
      <c r="B1610" s="38" t="s">
        <v>3137</v>
      </c>
      <c r="C1610" s="57" t="s">
        <v>1252</v>
      </c>
      <c r="D1610" s="39" t="s">
        <v>118</v>
      </c>
      <c r="E1610" s="40">
        <v>244.61195000000001</v>
      </c>
      <c r="F1610" s="41"/>
      <c r="G1610" s="42">
        <f>ROUND(E1610*F1610,2)</f>
        <v>0</v>
      </c>
      <c r="H1610" s="16"/>
      <c r="I1610" s="16"/>
      <c r="J1610" s="16"/>
      <c r="K1610" s="16"/>
      <c r="L1610" s="16"/>
      <c r="M1610" s="16"/>
      <c r="N1610" s="16"/>
      <c r="O1610" s="16" t="s">
        <v>452</v>
      </c>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row>
    <row r="1611" spans="1:42" outlineLevel="2" x14ac:dyDescent="0.2">
      <c r="A1611" s="23"/>
      <c r="B1611" s="24"/>
      <c r="C1611" s="51" t="s">
        <v>1253</v>
      </c>
      <c r="D1611" s="26"/>
      <c r="E1611" s="27">
        <v>182.32</v>
      </c>
      <c r="F1611" s="25"/>
      <c r="G1611" s="25"/>
      <c r="H1611" s="16"/>
      <c r="I1611" s="16"/>
      <c r="J1611" s="16"/>
      <c r="K1611" s="16"/>
      <c r="L1611" s="16"/>
      <c r="M1611" s="16"/>
      <c r="N1611" s="16"/>
      <c r="O1611" s="16" t="s">
        <v>120</v>
      </c>
      <c r="P1611" s="16">
        <v>0</v>
      </c>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row>
    <row r="1612" spans="1:42" outlineLevel="3" x14ac:dyDescent="0.2">
      <c r="A1612" s="23"/>
      <c r="B1612" s="24"/>
      <c r="C1612" s="51" t="s">
        <v>1254</v>
      </c>
      <c r="D1612" s="26"/>
      <c r="E1612" s="27">
        <v>2.16</v>
      </c>
      <c r="F1612" s="25"/>
      <c r="G1612" s="25"/>
      <c r="H1612" s="16"/>
      <c r="I1612" s="16"/>
      <c r="J1612" s="16"/>
      <c r="K1612" s="16"/>
      <c r="L1612" s="16"/>
      <c r="M1612" s="16"/>
      <c r="N1612" s="16"/>
      <c r="O1612" s="16" t="s">
        <v>120</v>
      </c>
      <c r="P1612" s="16">
        <v>0</v>
      </c>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row>
    <row r="1613" spans="1:42" outlineLevel="3" x14ac:dyDescent="0.2">
      <c r="A1613" s="23"/>
      <c r="B1613" s="24"/>
      <c r="C1613" s="51" t="s">
        <v>1255</v>
      </c>
      <c r="D1613" s="26"/>
      <c r="E1613" s="27">
        <v>12.374499999999999</v>
      </c>
      <c r="F1613" s="25"/>
      <c r="G1613" s="25"/>
      <c r="H1613" s="16"/>
      <c r="I1613" s="16"/>
      <c r="J1613" s="16"/>
      <c r="K1613" s="16"/>
      <c r="L1613" s="16"/>
      <c r="M1613" s="16"/>
      <c r="N1613" s="16"/>
      <c r="O1613" s="16" t="s">
        <v>120</v>
      </c>
      <c r="P1613" s="16">
        <v>0</v>
      </c>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row>
    <row r="1614" spans="1:42" outlineLevel="3" x14ac:dyDescent="0.2">
      <c r="A1614" s="23"/>
      <c r="B1614" s="24"/>
      <c r="C1614" s="51" t="s">
        <v>1256</v>
      </c>
      <c r="D1614" s="26"/>
      <c r="E1614" s="27">
        <v>9.2799999999999994</v>
      </c>
      <c r="F1614" s="25"/>
      <c r="G1614" s="25"/>
      <c r="H1614" s="16"/>
      <c r="I1614" s="16"/>
      <c r="J1614" s="16"/>
      <c r="K1614" s="16"/>
      <c r="L1614" s="16"/>
      <c r="M1614" s="16"/>
      <c r="N1614" s="16"/>
      <c r="O1614" s="16" t="s">
        <v>120</v>
      </c>
      <c r="P1614" s="16">
        <v>0</v>
      </c>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row>
    <row r="1615" spans="1:42" outlineLevel="3" x14ac:dyDescent="0.2">
      <c r="A1615" s="23"/>
      <c r="B1615" s="24"/>
      <c r="C1615" s="51" t="s">
        <v>1257</v>
      </c>
      <c r="D1615" s="26"/>
      <c r="E1615" s="27">
        <v>16.239999999999998</v>
      </c>
      <c r="F1615" s="25"/>
      <c r="G1615" s="25"/>
      <c r="H1615" s="16"/>
      <c r="I1615" s="16"/>
      <c r="J1615" s="16"/>
      <c r="K1615" s="16"/>
      <c r="L1615" s="16"/>
      <c r="M1615" s="16"/>
      <c r="N1615" s="16"/>
      <c r="O1615" s="16" t="s">
        <v>120</v>
      </c>
      <c r="P1615" s="16">
        <v>0</v>
      </c>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row>
    <row r="1616" spans="1:42" outlineLevel="3" x14ac:dyDescent="0.2">
      <c r="A1616" s="23"/>
      <c r="B1616" s="24"/>
      <c r="C1616" s="53" t="s">
        <v>151</v>
      </c>
      <c r="D1616" s="28"/>
      <c r="E1616" s="29">
        <v>222.37450000000001</v>
      </c>
      <c r="F1616" s="25"/>
      <c r="G1616" s="25"/>
      <c r="H1616" s="16"/>
      <c r="I1616" s="16"/>
      <c r="J1616" s="16"/>
      <c r="K1616" s="16"/>
      <c r="L1616" s="16"/>
      <c r="M1616" s="16"/>
      <c r="N1616" s="16"/>
      <c r="O1616" s="16" t="s">
        <v>120</v>
      </c>
      <c r="P1616" s="16">
        <v>1</v>
      </c>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row>
    <row r="1617" spans="1:42" outlineLevel="3" x14ac:dyDescent="0.2">
      <c r="A1617" s="23"/>
      <c r="B1617" s="24"/>
      <c r="C1617" s="51" t="s">
        <v>1258</v>
      </c>
      <c r="D1617" s="26"/>
      <c r="E1617" s="27">
        <v>22.237449999999999</v>
      </c>
      <c r="F1617" s="25"/>
      <c r="G1617" s="25"/>
      <c r="H1617" s="16"/>
      <c r="I1617" s="16"/>
      <c r="J1617" s="16"/>
      <c r="K1617" s="16"/>
      <c r="L1617" s="16"/>
      <c r="M1617" s="16"/>
      <c r="N1617" s="16"/>
      <c r="O1617" s="16" t="s">
        <v>120</v>
      </c>
      <c r="P1617" s="16">
        <v>0</v>
      </c>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row>
    <row r="1618" spans="1:42" outlineLevel="1" x14ac:dyDescent="0.2">
      <c r="A1618" s="43">
        <v>403</v>
      </c>
      <c r="B1618" s="44" t="s">
        <v>3136</v>
      </c>
      <c r="C1618" s="52" t="s">
        <v>1259</v>
      </c>
      <c r="D1618" s="45" t="s">
        <v>0</v>
      </c>
      <c r="E1618" s="46">
        <v>3450.4259000000002</v>
      </c>
      <c r="F1618" s="47"/>
      <c r="G1618" s="48">
        <f>ROUND(E1618*F1618,2)</f>
        <v>0</v>
      </c>
      <c r="H1618" s="16"/>
      <c r="I1618" s="16"/>
      <c r="J1618" s="16"/>
      <c r="K1618" s="16"/>
      <c r="L1618" s="16"/>
      <c r="M1618" s="16"/>
      <c r="N1618" s="16"/>
      <c r="O1618" s="16" t="s">
        <v>749</v>
      </c>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row>
    <row r="1619" spans="1:42" x14ac:dyDescent="0.2">
      <c r="A1619" s="30" t="s">
        <v>116</v>
      </c>
      <c r="B1619" s="31" t="s">
        <v>91</v>
      </c>
      <c r="C1619" s="49" t="s">
        <v>92</v>
      </c>
      <c r="D1619" s="32"/>
      <c r="E1619" s="33"/>
      <c r="F1619" s="34"/>
      <c r="G1619" s="35">
        <f>SUMIF(O1620:O1666,"&lt;&gt;NOR",G1620:G1666)</f>
        <v>0</v>
      </c>
      <c r="O1619" t="s">
        <v>117</v>
      </c>
    </row>
    <row r="1620" spans="1:42" outlineLevel="1" x14ac:dyDescent="0.2">
      <c r="A1620" s="37">
        <v>404</v>
      </c>
      <c r="B1620" s="38" t="s">
        <v>3135</v>
      </c>
      <c r="C1620" s="50" t="s">
        <v>1260</v>
      </c>
      <c r="D1620" s="39" t="s">
        <v>237</v>
      </c>
      <c r="E1620" s="40">
        <v>150.16999999999999</v>
      </c>
      <c r="F1620" s="41"/>
      <c r="G1620" s="42">
        <f>ROUND(E1620*F1620,2)</f>
        <v>0</v>
      </c>
      <c r="H1620" s="16"/>
      <c r="I1620" s="16"/>
      <c r="J1620" s="16"/>
      <c r="K1620" s="16"/>
      <c r="L1620" s="16"/>
      <c r="M1620" s="16"/>
      <c r="N1620" s="16"/>
      <c r="O1620" s="16" t="s">
        <v>119</v>
      </c>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row>
    <row r="1621" spans="1:42" outlineLevel="2" x14ac:dyDescent="0.2">
      <c r="A1621" s="23"/>
      <c r="B1621" s="24"/>
      <c r="C1621" s="51" t="s">
        <v>214</v>
      </c>
      <c r="D1621" s="26"/>
      <c r="E1621" s="27"/>
      <c r="F1621" s="25"/>
      <c r="G1621" s="25"/>
      <c r="H1621" s="16"/>
      <c r="I1621" s="16"/>
      <c r="J1621" s="16"/>
      <c r="K1621" s="16"/>
      <c r="L1621" s="16"/>
      <c r="M1621" s="16"/>
      <c r="N1621" s="16"/>
      <c r="O1621" s="16" t="s">
        <v>120</v>
      </c>
      <c r="P1621" s="16">
        <v>0</v>
      </c>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row>
    <row r="1622" spans="1:42" outlineLevel="3" x14ac:dyDescent="0.2">
      <c r="A1622" s="23"/>
      <c r="B1622" s="24"/>
      <c r="C1622" s="464" t="s">
        <v>1261</v>
      </c>
      <c r="D1622" s="26"/>
      <c r="E1622" s="27">
        <v>23.9</v>
      </c>
      <c r="F1622" s="25"/>
      <c r="G1622" s="25"/>
      <c r="H1622" s="16"/>
      <c r="I1622" s="16"/>
      <c r="J1622" s="16"/>
      <c r="K1622" s="16"/>
      <c r="L1622" s="16"/>
      <c r="M1622" s="16"/>
      <c r="N1622" s="16"/>
      <c r="O1622" s="16" t="s">
        <v>120</v>
      </c>
      <c r="P1622" s="16">
        <v>0</v>
      </c>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row>
    <row r="1623" spans="1:42" outlineLevel="3" x14ac:dyDescent="0.2">
      <c r="A1623" s="23"/>
      <c r="B1623" s="24"/>
      <c r="C1623" s="51" t="s">
        <v>1262</v>
      </c>
      <c r="D1623" s="26"/>
      <c r="E1623" s="27">
        <v>15.84</v>
      </c>
      <c r="F1623" s="25"/>
      <c r="G1623" s="25"/>
      <c r="H1623" s="16"/>
      <c r="I1623" s="16"/>
      <c r="J1623" s="16"/>
      <c r="K1623" s="16"/>
      <c r="L1623" s="16"/>
      <c r="M1623" s="16"/>
      <c r="N1623" s="16"/>
      <c r="O1623" s="16" t="s">
        <v>120</v>
      </c>
      <c r="P1623" s="16">
        <v>0</v>
      </c>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row>
    <row r="1624" spans="1:42" outlineLevel="3" x14ac:dyDescent="0.2">
      <c r="A1624" s="23"/>
      <c r="B1624" s="24"/>
      <c r="C1624" s="51" t="s">
        <v>219</v>
      </c>
      <c r="D1624" s="26"/>
      <c r="E1624" s="27"/>
      <c r="F1624" s="25"/>
      <c r="G1624" s="25"/>
      <c r="H1624" s="16"/>
      <c r="I1624" s="16"/>
      <c r="J1624" s="16"/>
      <c r="K1624" s="16"/>
      <c r="L1624" s="16"/>
      <c r="M1624" s="16"/>
      <c r="N1624" s="16"/>
      <c r="O1624" s="16" t="s">
        <v>120</v>
      </c>
      <c r="P1624" s="16">
        <v>0</v>
      </c>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row>
    <row r="1625" spans="1:42" outlineLevel="3" x14ac:dyDescent="0.2">
      <c r="A1625" s="23"/>
      <c r="B1625" s="24"/>
      <c r="C1625" s="51" t="s">
        <v>1263</v>
      </c>
      <c r="D1625" s="26"/>
      <c r="E1625" s="27">
        <v>7.17</v>
      </c>
      <c r="F1625" s="25"/>
      <c r="G1625" s="25"/>
      <c r="H1625" s="16"/>
      <c r="I1625" s="16"/>
      <c r="J1625" s="16"/>
      <c r="K1625" s="16"/>
      <c r="L1625" s="16"/>
      <c r="M1625" s="16"/>
      <c r="N1625" s="16"/>
      <c r="O1625" s="16" t="s">
        <v>120</v>
      </c>
      <c r="P1625" s="16">
        <v>0</v>
      </c>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row>
    <row r="1626" spans="1:42" outlineLevel="3" x14ac:dyDescent="0.2">
      <c r="A1626" s="23"/>
      <c r="B1626" s="24"/>
      <c r="C1626" s="51" t="s">
        <v>1264</v>
      </c>
      <c r="D1626" s="26"/>
      <c r="E1626" s="27">
        <v>12.85</v>
      </c>
      <c r="F1626" s="25"/>
      <c r="G1626" s="25"/>
      <c r="H1626" s="16"/>
      <c r="I1626" s="16"/>
      <c r="J1626" s="16"/>
      <c r="K1626" s="16"/>
      <c r="L1626" s="16"/>
      <c r="M1626" s="16"/>
      <c r="N1626" s="16"/>
      <c r="O1626" s="16" t="s">
        <v>120</v>
      </c>
      <c r="P1626" s="16">
        <v>0</v>
      </c>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row>
    <row r="1627" spans="1:42" outlineLevel="3" x14ac:dyDescent="0.2">
      <c r="A1627" s="23"/>
      <c r="B1627" s="24"/>
      <c r="C1627" s="51" t="s">
        <v>1265</v>
      </c>
      <c r="D1627" s="26"/>
      <c r="E1627" s="27">
        <v>6.4</v>
      </c>
      <c r="F1627" s="25"/>
      <c r="G1627" s="25"/>
      <c r="H1627" s="16"/>
      <c r="I1627" s="16"/>
      <c r="J1627" s="16"/>
      <c r="K1627" s="16"/>
      <c r="L1627" s="16"/>
      <c r="M1627" s="16"/>
      <c r="N1627" s="16"/>
      <c r="O1627" s="16" t="s">
        <v>120</v>
      </c>
      <c r="P1627" s="16">
        <v>0</v>
      </c>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row>
    <row r="1628" spans="1:42" outlineLevel="3" x14ac:dyDescent="0.2">
      <c r="A1628" s="23"/>
      <c r="B1628" s="24"/>
      <c r="C1628" s="51" t="s">
        <v>1266</v>
      </c>
      <c r="D1628" s="26"/>
      <c r="E1628" s="27">
        <v>13.05</v>
      </c>
      <c r="F1628" s="25"/>
      <c r="G1628" s="25"/>
      <c r="H1628" s="16"/>
      <c r="I1628" s="16"/>
      <c r="J1628" s="16"/>
      <c r="K1628" s="16"/>
      <c r="L1628" s="16"/>
      <c r="M1628" s="16"/>
      <c r="N1628" s="16"/>
      <c r="O1628" s="16" t="s">
        <v>120</v>
      </c>
      <c r="P1628" s="16">
        <v>0</v>
      </c>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row>
    <row r="1629" spans="1:42" outlineLevel="3" x14ac:dyDescent="0.2">
      <c r="A1629" s="23"/>
      <c r="B1629" s="24"/>
      <c r="C1629" s="51" t="s">
        <v>1267</v>
      </c>
      <c r="D1629" s="26"/>
      <c r="E1629" s="27">
        <v>7</v>
      </c>
      <c r="F1629" s="25"/>
      <c r="G1629" s="25"/>
      <c r="H1629" s="16"/>
      <c r="I1629" s="16"/>
      <c r="J1629" s="16"/>
      <c r="K1629" s="16"/>
      <c r="L1629" s="16"/>
      <c r="M1629" s="16"/>
      <c r="N1629" s="16"/>
      <c r="O1629" s="16" t="s">
        <v>120</v>
      </c>
      <c r="P1629" s="16">
        <v>0</v>
      </c>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row>
    <row r="1630" spans="1:42" outlineLevel="3" x14ac:dyDescent="0.2">
      <c r="A1630" s="23"/>
      <c r="B1630" s="24"/>
      <c r="C1630" s="51" t="s">
        <v>1268</v>
      </c>
      <c r="D1630" s="26"/>
      <c r="E1630" s="27">
        <v>13.84</v>
      </c>
      <c r="F1630" s="25"/>
      <c r="G1630" s="25"/>
      <c r="H1630" s="16"/>
      <c r="I1630" s="16"/>
      <c r="J1630" s="16"/>
      <c r="K1630" s="16"/>
      <c r="L1630" s="16"/>
      <c r="M1630" s="16"/>
      <c r="N1630" s="16"/>
      <c r="O1630" s="16" t="s">
        <v>120</v>
      </c>
      <c r="P1630" s="16">
        <v>0</v>
      </c>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row>
    <row r="1631" spans="1:42" outlineLevel="3" x14ac:dyDescent="0.2">
      <c r="A1631" s="23"/>
      <c r="B1631" s="24"/>
      <c r="C1631" s="51" t="s">
        <v>209</v>
      </c>
      <c r="D1631" s="26"/>
      <c r="E1631" s="27"/>
      <c r="F1631" s="25"/>
      <c r="G1631" s="25"/>
      <c r="H1631" s="16"/>
      <c r="I1631" s="16"/>
      <c r="J1631" s="16"/>
      <c r="K1631" s="16"/>
      <c r="L1631" s="16"/>
      <c r="M1631" s="16"/>
      <c r="N1631" s="16"/>
      <c r="O1631" s="16" t="s">
        <v>120</v>
      </c>
      <c r="P1631" s="16">
        <v>0</v>
      </c>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row>
    <row r="1632" spans="1:42" outlineLevel="3" x14ac:dyDescent="0.2">
      <c r="A1632" s="23"/>
      <c r="B1632" s="24"/>
      <c r="C1632" s="464" t="s">
        <v>1269</v>
      </c>
      <c r="D1632" s="26"/>
      <c r="E1632" s="27">
        <v>16.36</v>
      </c>
      <c r="F1632" s="25"/>
      <c r="G1632" s="25"/>
      <c r="H1632" s="16"/>
      <c r="I1632" s="16"/>
      <c r="J1632" s="16"/>
      <c r="K1632" s="16"/>
      <c r="L1632" s="16"/>
      <c r="M1632" s="16"/>
      <c r="N1632" s="16"/>
      <c r="O1632" s="16" t="s">
        <v>120</v>
      </c>
      <c r="P1632" s="16">
        <v>0</v>
      </c>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row>
    <row r="1633" spans="1:42" outlineLevel="3" x14ac:dyDescent="0.2">
      <c r="A1633" s="23"/>
      <c r="B1633" s="24"/>
      <c r="C1633" s="51" t="s">
        <v>1270</v>
      </c>
      <c r="D1633" s="26"/>
      <c r="E1633" s="27">
        <v>9.6</v>
      </c>
      <c r="F1633" s="25"/>
      <c r="G1633" s="25"/>
      <c r="H1633" s="16"/>
      <c r="I1633" s="16"/>
      <c r="J1633" s="16"/>
      <c r="K1633" s="16"/>
      <c r="L1633" s="16"/>
      <c r="M1633" s="16"/>
      <c r="N1633" s="16"/>
      <c r="O1633" s="16" t="s">
        <v>120</v>
      </c>
      <c r="P1633" s="16">
        <v>0</v>
      </c>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row>
    <row r="1634" spans="1:42" outlineLevel="3" x14ac:dyDescent="0.2">
      <c r="A1634" s="23"/>
      <c r="B1634" s="24"/>
      <c r="C1634" s="51" t="s">
        <v>1271</v>
      </c>
      <c r="D1634" s="26"/>
      <c r="E1634" s="27">
        <v>15.51</v>
      </c>
      <c r="F1634" s="25"/>
      <c r="G1634" s="25"/>
      <c r="H1634" s="16"/>
      <c r="I1634" s="16"/>
      <c r="J1634" s="16"/>
      <c r="K1634" s="16"/>
      <c r="L1634" s="16"/>
      <c r="M1634" s="16"/>
      <c r="N1634" s="16"/>
      <c r="O1634" s="16" t="s">
        <v>120</v>
      </c>
      <c r="P1634" s="16">
        <v>0</v>
      </c>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row>
    <row r="1635" spans="1:42" outlineLevel="3" x14ac:dyDescent="0.2">
      <c r="A1635" s="23"/>
      <c r="B1635" s="24"/>
      <c r="C1635" s="51" t="s">
        <v>1272</v>
      </c>
      <c r="D1635" s="26"/>
      <c r="E1635" s="27">
        <v>8.65</v>
      </c>
      <c r="F1635" s="25"/>
      <c r="G1635" s="25"/>
      <c r="H1635" s="16"/>
      <c r="I1635" s="16"/>
      <c r="J1635" s="16"/>
      <c r="K1635" s="16"/>
      <c r="L1635" s="16"/>
      <c r="M1635" s="16"/>
      <c r="N1635" s="16"/>
      <c r="O1635" s="16" t="s">
        <v>120</v>
      </c>
      <c r="P1635" s="16">
        <v>0</v>
      </c>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row>
    <row r="1636" spans="1:42" outlineLevel="1" x14ac:dyDescent="0.2">
      <c r="A1636" s="43">
        <v>405</v>
      </c>
      <c r="B1636" s="44" t="s">
        <v>3134</v>
      </c>
      <c r="C1636" s="52" t="s">
        <v>1273</v>
      </c>
      <c r="D1636" s="45" t="s">
        <v>118</v>
      </c>
      <c r="E1636" s="46">
        <v>190.6</v>
      </c>
      <c r="F1636" s="47"/>
      <c r="G1636" s="48">
        <f>ROUND(E1636*F1636,2)</f>
        <v>0</v>
      </c>
      <c r="H1636" s="16"/>
      <c r="I1636" s="16"/>
      <c r="J1636" s="16"/>
      <c r="K1636" s="16"/>
      <c r="L1636" s="16"/>
      <c r="M1636" s="16"/>
      <c r="N1636" s="16"/>
      <c r="O1636" s="16" t="s">
        <v>119</v>
      </c>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row>
    <row r="1637" spans="1:42" outlineLevel="1" x14ac:dyDescent="0.2">
      <c r="A1637" s="37">
        <v>406</v>
      </c>
      <c r="B1637" s="38" t="s">
        <v>3133</v>
      </c>
      <c r="C1637" s="50" t="s">
        <v>1274</v>
      </c>
      <c r="D1637" s="39" t="s">
        <v>118</v>
      </c>
      <c r="E1637" s="40">
        <v>190.6</v>
      </c>
      <c r="F1637" s="41"/>
      <c r="G1637" s="42">
        <f>ROUND(E1637*F1637,2)</f>
        <v>0</v>
      </c>
      <c r="H1637" s="16"/>
      <c r="I1637" s="16"/>
      <c r="J1637" s="16"/>
      <c r="K1637" s="16"/>
      <c r="L1637" s="16"/>
      <c r="M1637" s="16"/>
      <c r="N1637" s="16"/>
      <c r="O1637" s="16" t="s">
        <v>119</v>
      </c>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row>
    <row r="1638" spans="1:42" outlineLevel="2" x14ac:dyDescent="0.2">
      <c r="A1638" s="23"/>
      <c r="B1638" s="24"/>
      <c r="C1638" s="51" t="s">
        <v>214</v>
      </c>
      <c r="D1638" s="26"/>
      <c r="E1638" s="27"/>
      <c r="F1638" s="25"/>
      <c r="G1638" s="25"/>
      <c r="H1638" s="16"/>
      <c r="I1638" s="16"/>
      <c r="J1638" s="16"/>
      <c r="K1638" s="16"/>
      <c r="L1638" s="16"/>
      <c r="M1638" s="16"/>
      <c r="N1638" s="16"/>
      <c r="O1638" s="16" t="s">
        <v>120</v>
      </c>
      <c r="P1638" s="16">
        <v>0</v>
      </c>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row>
    <row r="1639" spans="1:42" outlineLevel="3" x14ac:dyDescent="0.2">
      <c r="A1639" s="23"/>
      <c r="B1639" s="24"/>
      <c r="C1639" s="51" t="s">
        <v>529</v>
      </c>
      <c r="D1639" s="26"/>
      <c r="E1639" s="27">
        <v>56.7</v>
      </c>
      <c r="F1639" s="25"/>
      <c r="G1639" s="25"/>
      <c r="H1639" s="16"/>
      <c r="I1639" s="16"/>
      <c r="J1639" s="16"/>
      <c r="K1639" s="16"/>
      <c r="L1639" s="16"/>
      <c r="M1639" s="16"/>
      <c r="N1639" s="16"/>
      <c r="O1639" s="16" t="s">
        <v>120</v>
      </c>
      <c r="P1639" s="16">
        <v>0</v>
      </c>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row>
    <row r="1640" spans="1:42" outlineLevel="3" x14ac:dyDescent="0.2">
      <c r="A1640" s="23"/>
      <c r="B1640" s="24"/>
      <c r="C1640" s="51" t="s">
        <v>531</v>
      </c>
      <c r="D1640" s="26"/>
      <c r="E1640" s="27">
        <v>17.8</v>
      </c>
      <c r="F1640" s="25"/>
      <c r="G1640" s="25"/>
      <c r="H1640" s="16"/>
      <c r="I1640" s="16"/>
      <c r="J1640" s="16"/>
      <c r="K1640" s="16"/>
      <c r="L1640" s="16"/>
      <c r="M1640" s="16"/>
      <c r="N1640" s="16"/>
      <c r="O1640" s="16" t="s">
        <v>120</v>
      </c>
      <c r="P1640" s="16">
        <v>0</v>
      </c>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row>
    <row r="1641" spans="1:42" outlineLevel="3" x14ac:dyDescent="0.2">
      <c r="A1641" s="23"/>
      <c r="B1641" s="24"/>
      <c r="C1641" s="51" t="s">
        <v>219</v>
      </c>
      <c r="D1641" s="26"/>
      <c r="E1641" s="27"/>
      <c r="F1641" s="25"/>
      <c r="G1641" s="25"/>
      <c r="H1641" s="16"/>
      <c r="I1641" s="16"/>
      <c r="J1641" s="16"/>
      <c r="K1641" s="16"/>
      <c r="L1641" s="16"/>
      <c r="M1641" s="16"/>
      <c r="N1641" s="16"/>
      <c r="O1641" s="16" t="s">
        <v>120</v>
      </c>
      <c r="P1641" s="16">
        <v>0</v>
      </c>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row>
    <row r="1642" spans="1:42" outlineLevel="3" x14ac:dyDescent="0.2">
      <c r="A1642" s="23"/>
      <c r="B1642" s="24"/>
      <c r="C1642" s="51" t="s">
        <v>535</v>
      </c>
      <c r="D1642" s="26"/>
      <c r="E1642" s="27">
        <v>4.8</v>
      </c>
      <c r="F1642" s="25"/>
      <c r="G1642" s="25"/>
      <c r="H1642" s="16"/>
      <c r="I1642" s="16"/>
      <c r="J1642" s="16"/>
      <c r="K1642" s="16"/>
      <c r="L1642" s="16"/>
      <c r="M1642" s="16"/>
      <c r="N1642" s="16"/>
      <c r="O1642" s="16" t="s">
        <v>120</v>
      </c>
      <c r="P1642" s="16">
        <v>0</v>
      </c>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row>
    <row r="1643" spans="1:42" outlineLevel="3" x14ac:dyDescent="0.2">
      <c r="A1643" s="23"/>
      <c r="B1643" s="24"/>
      <c r="C1643" s="51" t="s">
        <v>537</v>
      </c>
      <c r="D1643" s="26"/>
      <c r="E1643" s="27">
        <v>16.600000000000001</v>
      </c>
      <c r="F1643" s="25"/>
      <c r="G1643" s="25"/>
      <c r="H1643" s="16"/>
      <c r="I1643" s="16"/>
      <c r="J1643" s="16"/>
      <c r="K1643" s="16"/>
      <c r="L1643" s="16"/>
      <c r="M1643" s="16"/>
      <c r="N1643" s="16"/>
      <c r="O1643" s="16" t="s">
        <v>120</v>
      </c>
      <c r="P1643" s="16">
        <v>0</v>
      </c>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row>
    <row r="1644" spans="1:42" outlineLevel="3" x14ac:dyDescent="0.2">
      <c r="A1644" s="23"/>
      <c r="B1644" s="24"/>
      <c r="C1644" s="51" t="s">
        <v>538</v>
      </c>
      <c r="D1644" s="26"/>
      <c r="E1644" s="27">
        <v>4.9000000000000004</v>
      </c>
      <c r="F1644" s="25"/>
      <c r="G1644" s="25"/>
      <c r="H1644" s="16"/>
      <c r="I1644" s="16"/>
      <c r="J1644" s="16"/>
      <c r="K1644" s="16"/>
      <c r="L1644" s="16"/>
      <c r="M1644" s="16"/>
      <c r="N1644" s="16"/>
      <c r="O1644" s="16" t="s">
        <v>120</v>
      </c>
      <c r="P1644" s="16">
        <v>0</v>
      </c>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row>
    <row r="1645" spans="1:42" outlineLevel="3" x14ac:dyDescent="0.2">
      <c r="A1645" s="23"/>
      <c r="B1645" s="24"/>
      <c r="C1645" s="51" t="s">
        <v>539</v>
      </c>
      <c r="D1645" s="26"/>
      <c r="E1645" s="27">
        <v>16.899999999999999</v>
      </c>
      <c r="F1645" s="25"/>
      <c r="G1645" s="25"/>
      <c r="H1645" s="16"/>
      <c r="I1645" s="16"/>
      <c r="J1645" s="16"/>
      <c r="K1645" s="16"/>
      <c r="L1645" s="16"/>
      <c r="M1645" s="16"/>
      <c r="N1645" s="16"/>
      <c r="O1645" s="16" t="s">
        <v>120</v>
      </c>
      <c r="P1645" s="16">
        <v>0</v>
      </c>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row>
    <row r="1646" spans="1:42" outlineLevel="3" x14ac:dyDescent="0.2">
      <c r="A1646" s="23"/>
      <c r="B1646" s="24"/>
      <c r="C1646" s="51" t="s">
        <v>542</v>
      </c>
      <c r="D1646" s="26"/>
      <c r="E1646" s="27">
        <v>5.9</v>
      </c>
      <c r="F1646" s="25"/>
      <c r="G1646" s="25"/>
      <c r="H1646" s="16"/>
      <c r="I1646" s="16"/>
      <c r="J1646" s="16"/>
      <c r="K1646" s="16"/>
      <c r="L1646" s="16"/>
      <c r="M1646" s="16"/>
      <c r="N1646" s="16"/>
      <c r="O1646" s="16" t="s">
        <v>120</v>
      </c>
      <c r="P1646" s="16">
        <v>0</v>
      </c>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row>
    <row r="1647" spans="1:42" outlineLevel="3" x14ac:dyDescent="0.2">
      <c r="A1647" s="23"/>
      <c r="B1647" s="24"/>
      <c r="C1647" s="51" t="s">
        <v>543</v>
      </c>
      <c r="D1647" s="26"/>
      <c r="E1647" s="27">
        <v>17.399999999999999</v>
      </c>
      <c r="F1647" s="25"/>
      <c r="G1647" s="25"/>
      <c r="H1647" s="16"/>
      <c r="I1647" s="16"/>
      <c r="J1647" s="16"/>
      <c r="K1647" s="16"/>
      <c r="L1647" s="16"/>
      <c r="M1647" s="16"/>
      <c r="N1647" s="16"/>
      <c r="O1647" s="16" t="s">
        <v>120</v>
      </c>
      <c r="P1647" s="16">
        <v>0</v>
      </c>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row>
    <row r="1648" spans="1:42" outlineLevel="3" x14ac:dyDescent="0.2">
      <c r="A1648" s="23"/>
      <c r="B1648" s="24"/>
      <c r="C1648" s="51" t="s">
        <v>209</v>
      </c>
      <c r="D1648" s="26"/>
      <c r="E1648" s="27"/>
      <c r="F1648" s="25"/>
      <c r="G1648" s="25"/>
      <c r="H1648" s="16"/>
      <c r="I1648" s="16"/>
      <c r="J1648" s="16"/>
      <c r="K1648" s="16"/>
      <c r="L1648" s="16"/>
      <c r="M1648" s="16"/>
      <c r="N1648" s="16"/>
      <c r="O1648" s="16" t="s">
        <v>120</v>
      </c>
      <c r="P1648" s="16">
        <v>0</v>
      </c>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row>
    <row r="1649" spans="1:42" outlineLevel="3" x14ac:dyDescent="0.2">
      <c r="A1649" s="23"/>
      <c r="B1649" s="24"/>
      <c r="C1649" s="51" t="s">
        <v>664</v>
      </c>
      <c r="D1649" s="26"/>
      <c r="E1649" s="27">
        <v>19.600000000000001</v>
      </c>
      <c r="F1649" s="25"/>
      <c r="G1649" s="25"/>
      <c r="H1649" s="16"/>
      <c r="I1649" s="16"/>
      <c r="J1649" s="16"/>
      <c r="K1649" s="16"/>
      <c r="L1649" s="16"/>
      <c r="M1649" s="16"/>
      <c r="N1649" s="16"/>
      <c r="O1649" s="16" t="s">
        <v>120</v>
      </c>
      <c r="P1649" s="16">
        <v>0</v>
      </c>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row>
    <row r="1650" spans="1:42" outlineLevel="3" x14ac:dyDescent="0.2">
      <c r="A1650" s="23"/>
      <c r="B1650" s="24"/>
      <c r="C1650" s="51" t="s">
        <v>665</v>
      </c>
      <c r="D1650" s="26"/>
      <c r="E1650" s="27">
        <v>7.1</v>
      </c>
      <c r="F1650" s="25"/>
      <c r="G1650" s="25"/>
      <c r="H1650" s="16"/>
      <c r="I1650" s="16"/>
      <c r="J1650" s="16"/>
      <c r="K1650" s="16"/>
      <c r="L1650" s="16"/>
      <c r="M1650" s="16"/>
      <c r="N1650" s="16"/>
      <c r="O1650" s="16" t="s">
        <v>120</v>
      </c>
      <c r="P1650" s="16">
        <v>0</v>
      </c>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row>
    <row r="1651" spans="1:42" outlineLevel="3" x14ac:dyDescent="0.2">
      <c r="A1651" s="23"/>
      <c r="B1651" s="24"/>
      <c r="C1651" s="51" t="s">
        <v>668</v>
      </c>
      <c r="D1651" s="26"/>
      <c r="E1651" s="27">
        <v>17.399999999999999</v>
      </c>
      <c r="F1651" s="25"/>
      <c r="G1651" s="25"/>
      <c r="H1651" s="16"/>
      <c r="I1651" s="16"/>
      <c r="J1651" s="16"/>
      <c r="K1651" s="16"/>
      <c r="L1651" s="16"/>
      <c r="M1651" s="16"/>
      <c r="N1651" s="16"/>
      <c r="O1651" s="16" t="s">
        <v>120</v>
      </c>
      <c r="P1651" s="16">
        <v>0</v>
      </c>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row>
    <row r="1652" spans="1:42" outlineLevel="3" x14ac:dyDescent="0.2">
      <c r="A1652" s="23"/>
      <c r="B1652" s="24"/>
      <c r="C1652" s="51" t="s">
        <v>669</v>
      </c>
      <c r="D1652" s="26"/>
      <c r="E1652" s="27">
        <v>5.5</v>
      </c>
      <c r="F1652" s="25"/>
      <c r="G1652" s="25"/>
      <c r="H1652" s="16"/>
      <c r="I1652" s="16"/>
      <c r="J1652" s="16"/>
      <c r="K1652" s="16"/>
      <c r="L1652" s="16"/>
      <c r="M1652" s="16"/>
      <c r="N1652" s="16"/>
      <c r="O1652" s="16" t="s">
        <v>120</v>
      </c>
      <c r="P1652" s="16">
        <v>0</v>
      </c>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row>
    <row r="1653" spans="1:42" outlineLevel="1" x14ac:dyDescent="0.2">
      <c r="A1653" s="43">
        <v>407</v>
      </c>
      <c r="B1653" s="44" t="s">
        <v>3132</v>
      </c>
      <c r="C1653" s="52" t="s">
        <v>1275</v>
      </c>
      <c r="D1653" s="45" t="s">
        <v>237</v>
      </c>
      <c r="E1653" s="46">
        <v>11</v>
      </c>
      <c r="F1653" s="47"/>
      <c r="G1653" s="48">
        <f>ROUND(E1653*F1653,2)</f>
        <v>0</v>
      </c>
      <c r="H1653" s="16"/>
      <c r="I1653" s="16"/>
      <c r="J1653" s="16"/>
      <c r="K1653" s="16"/>
      <c r="L1653" s="16"/>
      <c r="M1653" s="16"/>
      <c r="N1653" s="16"/>
      <c r="O1653" s="16" t="s">
        <v>119</v>
      </c>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row>
    <row r="1654" spans="1:42" outlineLevel="1" x14ac:dyDescent="0.2">
      <c r="A1654" s="43">
        <v>408</v>
      </c>
      <c r="B1654" s="44" t="s">
        <v>3131</v>
      </c>
      <c r="C1654" s="52" t="s">
        <v>1276</v>
      </c>
      <c r="D1654" s="45" t="s">
        <v>118</v>
      </c>
      <c r="E1654" s="46">
        <v>190.6</v>
      </c>
      <c r="F1654" s="47"/>
      <c r="G1654" s="48">
        <f>ROUND(E1654*F1654,2)</f>
        <v>0</v>
      </c>
      <c r="H1654" s="16"/>
      <c r="I1654" s="16"/>
      <c r="J1654" s="16"/>
      <c r="K1654" s="16"/>
      <c r="L1654" s="16"/>
      <c r="M1654" s="16"/>
      <c r="N1654" s="16"/>
      <c r="O1654" s="16" t="s">
        <v>119</v>
      </c>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row>
    <row r="1655" spans="1:42" outlineLevel="1" x14ac:dyDescent="0.2">
      <c r="A1655" s="43">
        <v>409</v>
      </c>
      <c r="B1655" s="44" t="s">
        <v>3131</v>
      </c>
      <c r="C1655" s="52" t="s">
        <v>1276</v>
      </c>
      <c r="D1655" s="45" t="s">
        <v>118</v>
      </c>
      <c r="E1655" s="46">
        <v>190.6</v>
      </c>
      <c r="F1655" s="47"/>
      <c r="G1655" s="48">
        <f>ROUND(E1655*F1655,2)</f>
        <v>0</v>
      </c>
      <c r="H1655" s="16"/>
      <c r="I1655" s="16"/>
      <c r="J1655" s="16"/>
      <c r="K1655" s="16"/>
      <c r="L1655" s="16"/>
      <c r="M1655" s="16"/>
      <c r="N1655" s="16"/>
      <c r="O1655" s="16" t="s">
        <v>119</v>
      </c>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row>
    <row r="1656" spans="1:42" ht="22.5" outlineLevel="1" x14ac:dyDescent="0.2">
      <c r="A1656" s="43">
        <v>410</v>
      </c>
      <c r="B1656" s="44" t="s">
        <v>3130</v>
      </c>
      <c r="C1656" s="52" t="s">
        <v>1277</v>
      </c>
      <c r="D1656" s="45" t="s">
        <v>118</v>
      </c>
      <c r="E1656" s="46">
        <v>190.6</v>
      </c>
      <c r="F1656" s="47"/>
      <c r="G1656" s="48">
        <f>ROUND(E1656*F1656,2)</f>
        <v>0</v>
      </c>
      <c r="H1656" s="16"/>
      <c r="I1656" s="16"/>
      <c r="J1656" s="16"/>
      <c r="K1656" s="16"/>
      <c r="L1656" s="16"/>
      <c r="M1656" s="16"/>
      <c r="N1656" s="16"/>
      <c r="O1656" s="16" t="s">
        <v>119</v>
      </c>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row>
    <row r="1657" spans="1:42" outlineLevel="1" x14ac:dyDescent="0.2">
      <c r="A1657" s="37">
        <v>411</v>
      </c>
      <c r="B1657" s="38" t="s">
        <v>3128</v>
      </c>
      <c r="C1657" s="50" t="s">
        <v>1278</v>
      </c>
      <c r="D1657" s="39" t="s">
        <v>1016</v>
      </c>
      <c r="E1657" s="40">
        <v>1572.615</v>
      </c>
      <c r="F1657" s="41"/>
      <c r="G1657" s="42">
        <f>ROUND(E1657*F1657,2)</f>
        <v>0</v>
      </c>
      <c r="H1657" s="16"/>
      <c r="I1657" s="16"/>
      <c r="J1657" s="16"/>
      <c r="K1657" s="16"/>
      <c r="L1657" s="16"/>
      <c r="M1657" s="16"/>
      <c r="N1657" s="16"/>
      <c r="O1657" s="16" t="s">
        <v>452</v>
      </c>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row>
    <row r="1658" spans="1:42" outlineLevel="2" x14ac:dyDescent="0.2">
      <c r="A1658" s="23"/>
      <c r="B1658" s="24"/>
      <c r="C1658" s="51" t="s">
        <v>3129</v>
      </c>
      <c r="D1658" s="26"/>
      <c r="E1658" s="27">
        <v>1572.615</v>
      </c>
      <c r="F1658" s="25"/>
      <c r="G1658" s="25"/>
      <c r="H1658" s="16"/>
      <c r="I1658" s="16"/>
      <c r="J1658" s="16"/>
      <c r="K1658" s="16"/>
      <c r="L1658" s="16"/>
      <c r="M1658" s="16"/>
      <c r="N1658" s="16"/>
      <c r="O1658" s="16" t="s">
        <v>120</v>
      </c>
      <c r="P1658" s="16">
        <v>0</v>
      </c>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row>
    <row r="1659" spans="1:42" outlineLevel="1" x14ac:dyDescent="0.2">
      <c r="A1659" s="37">
        <v>412</v>
      </c>
      <c r="B1659" s="38" t="s">
        <v>3128</v>
      </c>
      <c r="C1659" s="50" t="s">
        <v>1278</v>
      </c>
      <c r="D1659" s="39" t="s">
        <v>1016</v>
      </c>
      <c r="E1659" s="40">
        <v>1334.2</v>
      </c>
      <c r="F1659" s="41"/>
      <c r="G1659" s="42">
        <f>ROUND(E1659*F1659,2)</f>
        <v>0</v>
      </c>
      <c r="H1659" s="16"/>
      <c r="I1659" s="16"/>
      <c r="J1659" s="16"/>
      <c r="K1659" s="16"/>
      <c r="L1659" s="16"/>
      <c r="M1659" s="16"/>
      <c r="N1659" s="16"/>
      <c r="O1659" s="16" t="s">
        <v>452</v>
      </c>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row>
    <row r="1660" spans="1:42" outlineLevel="2" x14ac:dyDescent="0.2">
      <c r="A1660" s="23"/>
      <c r="B1660" s="24"/>
      <c r="C1660" s="51" t="s">
        <v>1279</v>
      </c>
      <c r="D1660" s="26"/>
      <c r="E1660" s="27">
        <v>1334.2</v>
      </c>
      <c r="F1660" s="25"/>
      <c r="G1660" s="25"/>
      <c r="H1660" s="16"/>
      <c r="I1660" s="16"/>
      <c r="J1660" s="16"/>
      <c r="K1660" s="16"/>
      <c r="L1660" s="16"/>
      <c r="M1660" s="16"/>
      <c r="N1660" s="16"/>
      <c r="O1660" s="16" t="s">
        <v>120</v>
      </c>
      <c r="P1660" s="16">
        <v>0</v>
      </c>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row>
    <row r="1661" spans="1:42" outlineLevel="1" x14ac:dyDescent="0.2">
      <c r="A1661" s="37">
        <v>413</v>
      </c>
      <c r="B1661" s="38" t="s">
        <v>3120</v>
      </c>
      <c r="C1661" s="50" t="s">
        <v>1250</v>
      </c>
      <c r="D1661" s="39" t="s">
        <v>1016</v>
      </c>
      <c r="E1661" s="40">
        <v>19.059999999999999</v>
      </c>
      <c r="F1661" s="41"/>
      <c r="G1661" s="42">
        <f>ROUND(E1661*F1661,2)</f>
        <v>0</v>
      </c>
      <c r="H1661" s="16"/>
      <c r="I1661" s="16"/>
      <c r="J1661" s="16"/>
      <c r="K1661" s="16"/>
      <c r="L1661" s="16"/>
      <c r="M1661" s="16"/>
      <c r="N1661" s="16"/>
      <c r="O1661" s="16" t="s">
        <v>452</v>
      </c>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row>
    <row r="1662" spans="1:42" outlineLevel="2" x14ac:dyDescent="0.2">
      <c r="A1662" s="23"/>
      <c r="B1662" s="24"/>
      <c r="C1662" s="51" t="s">
        <v>1280</v>
      </c>
      <c r="D1662" s="26"/>
      <c r="E1662" s="27">
        <v>19.059999999999999</v>
      </c>
      <c r="F1662" s="25"/>
      <c r="G1662" s="25"/>
      <c r="H1662" s="16"/>
      <c r="I1662" s="16"/>
      <c r="J1662" s="16"/>
      <c r="K1662" s="16"/>
      <c r="L1662" s="16"/>
      <c r="M1662" s="16"/>
      <c r="N1662" s="16"/>
      <c r="O1662" s="16" t="s">
        <v>120</v>
      </c>
      <c r="P1662" s="16">
        <v>0</v>
      </c>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row>
    <row r="1663" spans="1:42" outlineLevel="1" x14ac:dyDescent="0.2">
      <c r="A1663" s="43">
        <v>414</v>
      </c>
      <c r="B1663" s="44" t="s">
        <v>3127</v>
      </c>
      <c r="C1663" s="58" t="s">
        <v>1281</v>
      </c>
      <c r="D1663" s="45" t="s">
        <v>118</v>
      </c>
      <c r="E1663" s="46">
        <v>190.6</v>
      </c>
      <c r="F1663" s="47"/>
      <c r="G1663" s="48">
        <f>ROUND(E1663*F1663,2)</f>
        <v>0</v>
      </c>
      <c r="H1663" s="16"/>
      <c r="I1663" s="16"/>
      <c r="J1663" s="16"/>
      <c r="K1663" s="16"/>
      <c r="L1663" s="16"/>
      <c r="M1663" s="16"/>
      <c r="N1663" s="16"/>
      <c r="O1663" s="16" t="s">
        <v>452</v>
      </c>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row>
    <row r="1664" spans="1:42" outlineLevel="1" x14ac:dyDescent="0.2">
      <c r="A1664" s="43">
        <v>415</v>
      </c>
      <c r="B1664" s="44" t="s">
        <v>3126</v>
      </c>
      <c r="C1664" s="58" t="s">
        <v>1282</v>
      </c>
      <c r="D1664" s="45" t="s">
        <v>118</v>
      </c>
      <c r="E1664" s="46">
        <v>210</v>
      </c>
      <c r="F1664" s="47"/>
      <c r="G1664" s="48">
        <f>ROUND(E1664*F1664,2)</f>
        <v>0</v>
      </c>
      <c r="H1664" s="16"/>
      <c r="I1664" s="16"/>
      <c r="J1664" s="16"/>
      <c r="K1664" s="16"/>
      <c r="L1664" s="16"/>
      <c r="M1664" s="16"/>
      <c r="N1664" s="16"/>
      <c r="O1664" s="16" t="s">
        <v>452</v>
      </c>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row>
    <row r="1665" spans="1:42" outlineLevel="1" x14ac:dyDescent="0.2">
      <c r="A1665" s="43">
        <v>416</v>
      </c>
      <c r="B1665" s="44" t="s">
        <v>3125</v>
      </c>
      <c r="C1665" s="52" t="s">
        <v>1283</v>
      </c>
      <c r="D1665" s="45" t="s">
        <v>237</v>
      </c>
      <c r="E1665" s="46">
        <v>180</v>
      </c>
      <c r="F1665" s="47"/>
      <c r="G1665" s="48">
        <f>ROUND(E1665*F1665,2)</f>
        <v>0</v>
      </c>
      <c r="H1665" s="16"/>
      <c r="I1665" s="16"/>
      <c r="J1665" s="16"/>
      <c r="K1665" s="16"/>
      <c r="L1665" s="16"/>
      <c r="M1665" s="16"/>
      <c r="N1665" s="16"/>
      <c r="O1665" s="16" t="s">
        <v>452</v>
      </c>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row>
    <row r="1666" spans="1:42" outlineLevel="1" x14ac:dyDescent="0.2">
      <c r="A1666" s="43">
        <v>417</v>
      </c>
      <c r="B1666" s="44" t="s">
        <v>3124</v>
      </c>
      <c r="C1666" s="52" t="s">
        <v>1284</v>
      </c>
      <c r="D1666" s="45" t="s">
        <v>0</v>
      </c>
      <c r="E1666" s="46">
        <v>4120.0470999999998</v>
      </c>
      <c r="F1666" s="47"/>
      <c r="G1666" s="48">
        <f>ROUND(E1666*F1666,2)</f>
        <v>0</v>
      </c>
      <c r="H1666" s="16"/>
      <c r="I1666" s="16"/>
      <c r="J1666" s="16"/>
      <c r="K1666" s="16"/>
      <c r="L1666" s="16"/>
      <c r="M1666" s="16"/>
      <c r="N1666" s="16"/>
      <c r="O1666" s="16" t="s">
        <v>749</v>
      </c>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row>
    <row r="1667" spans="1:42" x14ac:dyDescent="0.2">
      <c r="A1667" s="30" t="s">
        <v>116</v>
      </c>
      <c r="B1667" s="31" t="s">
        <v>93</v>
      </c>
      <c r="C1667" s="49" t="s">
        <v>94</v>
      </c>
      <c r="D1667" s="32"/>
      <c r="E1667" s="33"/>
      <c r="F1667" s="34"/>
      <c r="G1667" s="35">
        <f>SUMIF(O1668:O1692,"&lt;&gt;NOR",G1668:G1692)</f>
        <v>0</v>
      </c>
      <c r="O1667" t="s">
        <v>117</v>
      </c>
    </row>
    <row r="1668" spans="1:42" outlineLevel="1" x14ac:dyDescent="0.2">
      <c r="A1668" s="37">
        <v>418</v>
      </c>
      <c r="B1668" s="38" t="s">
        <v>3123</v>
      </c>
      <c r="C1668" s="50" t="s">
        <v>1285</v>
      </c>
      <c r="D1668" s="39" t="s">
        <v>118</v>
      </c>
      <c r="E1668" s="40">
        <v>212.21225000000001</v>
      </c>
      <c r="F1668" s="41"/>
      <c r="G1668" s="42">
        <f>ROUND(E1668*F1668,2)</f>
        <v>0</v>
      </c>
      <c r="H1668" s="16"/>
      <c r="I1668" s="16"/>
      <c r="J1668" s="16"/>
      <c r="K1668" s="16"/>
      <c r="L1668" s="16"/>
      <c r="M1668" s="16"/>
      <c r="N1668" s="16"/>
      <c r="O1668" s="16" t="s">
        <v>119</v>
      </c>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row>
    <row r="1669" spans="1:42" outlineLevel="2" x14ac:dyDescent="0.2">
      <c r="A1669" s="23"/>
      <c r="B1669" s="24"/>
      <c r="C1669" s="51" t="s">
        <v>214</v>
      </c>
      <c r="D1669" s="26"/>
      <c r="E1669" s="27"/>
      <c r="F1669" s="25"/>
      <c r="G1669" s="25"/>
      <c r="H1669" s="16"/>
      <c r="I1669" s="16"/>
      <c r="J1669" s="16"/>
      <c r="K1669" s="16"/>
      <c r="L1669" s="16"/>
      <c r="M1669" s="16"/>
      <c r="N1669" s="16"/>
      <c r="O1669" s="16" t="s">
        <v>120</v>
      </c>
      <c r="P1669" s="16">
        <v>0</v>
      </c>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row>
    <row r="1670" spans="1:42" outlineLevel="3" x14ac:dyDescent="0.2">
      <c r="A1670" s="23"/>
      <c r="B1670" s="24"/>
      <c r="C1670" s="464" t="s">
        <v>579</v>
      </c>
      <c r="D1670" s="26"/>
      <c r="E1670" s="27">
        <v>25.085000000000001</v>
      </c>
      <c r="F1670" s="25"/>
      <c r="G1670" s="25"/>
      <c r="H1670" s="16"/>
      <c r="I1670" s="16"/>
      <c r="J1670" s="16"/>
      <c r="K1670" s="16"/>
      <c r="L1670" s="16"/>
      <c r="M1670" s="16"/>
      <c r="N1670" s="16"/>
      <c r="O1670" s="16" t="s">
        <v>120</v>
      </c>
      <c r="P1670" s="16">
        <v>0</v>
      </c>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row>
    <row r="1671" spans="1:42" outlineLevel="3" x14ac:dyDescent="0.2">
      <c r="A1671" s="23"/>
      <c r="B1671" s="24"/>
      <c r="C1671" s="51" t="s">
        <v>580</v>
      </c>
      <c r="D1671" s="26"/>
      <c r="E1671" s="27">
        <v>20.9</v>
      </c>
      <c r="F1671" s="25"/>
      <c r="G1671" s="25"/>
      <c r="H1671" s="16"/>
      <c r="I1671" s="16"/>
      <c r="J1671" s="16"/>
      <c r="K1671" s="16"/>
      <c r="L1671" s="16"/>
      <c r="M1671" s="16"/>
      <c r="N1671" s="16"/>
      <c r="O1671" s="16" t="s">
        <v>120</v>
      </c>
      <c r="P1671" s="16">
        <v>0</v>
      </c>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row>
    <row r="1672" spans="1:42" outlineLevel="3" x14ac:dyDescent="0.2">
      <c r="A1672" s="23"/>
      <c r="B1672" s="24"/>
      <c r="C1672" s="51" t="s">
        <v>219</v>
      </c>
      <c r="D1672" s="26"/>
      <c r="E1672" s="27"/>
      <c r="F1672" s="25"/>
      <c r="G1672" s="25"/>
      <c r="H1672" s="16"/>
      <c r="I1672" s="16"/>
      <c r="J1672" s="16"/>
      <c r="K1672" s="16"/>
      <c r="L1672" s="16"/>
      <c r="M1672" s="16"/>
      <c r="N1672" s="16"/>
      <c r="O1672" s="16" t="s">
        <v>120</v>
      </c>
      <c r="P1672" s="16">
        <v>0</v>
      </c>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row>
    <row r="1673" spans="1:42" ht="22.5" outlineLevel="3" x14ac:dyDescent="0.2">
      <c r="A1673" s="23"/>
      <c r="B1673" s="24"/>
      <c r="C1673" s="51" t="s">
        <v>1286</v>
      </c>
      <c r="D1673" s="26"/>
      <c r="E1673" s="27">
        <v>30.162500000000001</v>
      </c>
      <c r="F1673" s="25"/>
      <c r="G1673" s="25"/>
      <c r="H1673" s="16"/>
      <c r="I1673" s="16"/>
      <c r="J1673" s="16"/>
      <c r="K1673" s="16"/>
      <c r="L1673" s="16"/>
      <c r="M1673" s="16"/>
      <c r="N1673" s="16"/>
      <c r="O1673" s="16" t="s">
        <v>120</v>
      </c>
      <c r="P1673" s="16">
        <v>0</v>
      </c>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row>
    <row r="1674" spans="1:42" outlineLevel="3" x14ac:dyDescent="0.2">
      <c r="A1674" s="23"/>
      <c r="B1674" s="24"/>
      <c r="C1674" s="464" t="s">
        <v>1287</v>
      </c>
      <c r="D1674" s="26"/>
      <c r="E1674" s="27">
        <v>17.452999999999999</v>
      </c>
      <c r="F1674" s="25"/>
      <c r="G1674" s="25"/>
      <c r="H1674" s="16"/>
      <c r="I1674" s="16"/>
      <c r="J1674" s="16"/>
      <c r="K1674" s="16"/>
      <c r="L1674" s="16"/>
      <c r="M1674" s="16"/>
      <c r="N1674" s="16"/>
      <c r="O1674" s="16" t="s">
        <v>120</v>
      </c>
      <c r="P1674" s="16">
        <v>0</v>
      </c>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row>
    <row r="1675" spans="1:42" outlineLevel="3" x14ac:dyDescent="0.2">
      <c r="A1675" s="23"/>
      <c r="B1675" s="24"/>
      <c r="C1675" s="51" t="s">
        <v>1288</v>
      </c>
      <c r="D1675" s="26"/>
      <c r="E1675" s="27">
        <v>17.72</v>
      </c>
      <c r="F1675" s="25"/>
      <c r="G1675" s="25"/>
      <c r="H1675" s="16"/>
      <c r="I1675" s="16"/>
      <c r="J1675" s="16"/>
      <c r="K1675" s="16"/>
      <c r="L1675" s="16"/>
      <c r="M1675" s="16"/>
      <c r="N1675" s="16"/>
      <c r="O1675" s="16" t="s">
        <v>120</v>
      </c>
      <c r="P1675" s="16">
        <v>0</v>
      </c>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row>
    <row r="1676" spans="1:42" outlineLevel="3" x14ac:dyDescent="0.2">
      <c r="A1676" s="23"/>
      <c r="B1676" s="24"/>
      <c r="C1676" s="51" t="s">
        <v>1289</v>
      </c>
      <c r="D1676" s="26"/>
      <c r="E1676" s="27">
        <v>2.34</v>
      </c>
      <c r="F1676" s="25"/>
      <c r="G1676" s="25"/>
      <c r="H1676" s="16"/>
      <c r="I1676" s="16"/>
      <c r="J1676" s="16"/>
      <c r="K1676" s="16"/>
      <c r="L1676" s="16"/>
      <c r="M1676" s="16"/>
      <c r="N1676" s="16"/>
      <c r="O1676" s="16" t="s">
        <v>120</v>
      </c>
      <c r="P1676" s="16">
        <v>0</v>
      </c>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row>
    <row r="1677" spans="1:42" outlineLevel="3" x14ac:dyDescent="0.2">
      <c r="A1677" s="23"/>
      <c r="B1677" s="24"/>
      <c r="C1677" s="51" t="s">
        <v>1290</v>
      </c>
      <c r="D1677" s="26"/>
      <c r="E1677" s="27">
        <v>2.34</v>
      </c>
      <c r="F1677" s="25"/>
      <c r="G1677" s="25"/>
      <c r="H1677" s="16"/>
      <c r="I1677" s="16"/>
      <c r="J1677" s="16"/>
      <c r="K1677" s="16"/>
      <c r="L1677" s="16"/>
      <c r="M1677" s="16"/>
      <c r="N1677" s="16"/>
      <c r="O1677" s="16" t="s">
        <v>120</v>
      </c>
      <c r="P1677" s="16">
        <v>0</v>
      </c>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row>
    <row r="1678" spans="1:42" outlineLevel="3" x14ac:dyDescent="0.2">
      <c r="A1678" s="23"/>
      <c r="B1678" s="24"/>
      <c r="C1678" s="464" t="s">
        <v>1291</v>
      </c>
      <c r="D1678" s="26"/>
      <c r="E1678" s="27">
        <v>15.91</v>
      </c>
      <c r="F1678" s="25"/>
      <c r="G1678" s="25"/>
      <c r="H1678" s="16"/>
      <c r="I1678" s="16"/>
      <c r="J1678" s="16"/>
      <c r="K1678" s="16"/>
      <c r="L1678" s="16"/>
      <c r="M1678" s="16"/>
      <c r="N1678" s="16"/>
      <c r="O1678" s="16" t="s">
        <v>120</v>
      </c>
      <c r="P1678" s="16">
        <v>0</v>
      </c>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row>
    <row r="1679" spans="1:42" outlineLevel="3" x14ac:dyDescent="0.2">
      <c r="A1679" s="23"/>
      <c r="B1679" s="24"/>
      <c r="C1679" s="51" t="s">
        <v>1292</v>
      </c>
      <c r="D1679" s="26"/>
      <c r="E1679" s="27">
        <v>2.6219999999999999</v>
      </c>
      <c r="F1679" s="25"/>
      <c r="G1679" s="25"/>
      <c r="H1679" s="16"/>
      <c r="I1679" s="16"/>
      <c r="J1679" s="16"/>
      <c r="K1679" s="16"/>
      <c r="L1679" s="16"/>
      <c r="M1679" s="16"/>
      <c r="N1679" s="16"/>
      <c r="O1679" s="16" t="s">
        <v>120</v>
      </c>
      <c r="P1679" s="16">
        <v>0</v>
      </c>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row>
    <row r="1680" spans="1:42" outlineLevel="3" x14ac:dyDescent="0.2">
      <c r="A1680" s="23"/>
      <c r="B1680" s="24"/>
      <c r="C1680" s="464" t="s">
        <v>597</v>
      </c>
      <c r="D1680" s="26"/>
      <c r="E1680" s="27">
        <v>28.307500000000001</v>
      </c>
      <c r="F1680" s="25"/>
      <c r="G1680" s="25"/>
      <c r="H1680" s="16"/>
      <c r="I1680" s="16"/>
      <c r="J1680" s="16"/>
      <c r="K1680" s="16"/>
      <c r="L1680" s="16"/>
      <c r="M1680" s="16"/>
      <c r="N1680" s="16"/>
      <c r="O1680" s="16" t="s">
        <v>120</v>
      </c>
      <c r="P1680" s="16">
        <v>0</v>
      </c>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row>
    <row r="1681" spans="1:42" outlineLevel="3" x14ac:dyDescent="0.2">
      <c r="A1681" s="23"/>
      <c r="B1681" s="24"/>
      <c r="C1681" s="51" t="s">
        <v>209</v>
      </c>
      <c r="D1681" s="26"/>
      <c r="E1681" s="27"/>
      <c r="F1681" s="25"/>
      <c r="G1681" s="25"/>
      <c r="H1681" s="16"/>
      <c r="I1681" s="16"/>
      <c r="J1681" s="16"/>
      <c r="K1681" s="16"/>
      <c r="L1681" s="16"/>
      <c r="M1681" s="16"/>
      <c r="N1681" s="16"/>
      <c r="O1681" s="16" t="s">
        <v>120</v>
      </c>
      <c r="P1681" s="16">
        <v>0</v>
      </c>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row>
    <row r="1682" spans="1:42" outlineLevel="3" x14ac:dyDescent="0.2">
      <c r="A1682" s="23"/>
      <c r="B1682" s="24"/>
      <c r="C1682" s="464" t="s">
        <v>601</v>
      </c>
      <c r="D1682" s="26"/>
      <c r="E1682" s="27">
        <v>23.740749999999998</v>
      </c>
      <c r="F1682" s="25"/>
      <c r="G1682" s="25"/>
      <c r="H1682" s="16"/>
      <c r="I1682" s="16"/>
      <c r="J1682" s="16"/>
      <c r="K1682" s="16"/>
      <c r="L1682" s="16"/>
      <c r="M1682" s="16"/>
      <c r="N1682" s="16"/>
      <c r="O1682" s="16" t="s">
        <v>120</v>
      </c>
      <c r="P1682" s="16">
        <v>0</v>
      </c>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row>
    <row r="1683" spans="1:42" outlineLevel="3" x14ac:dyDescent="0.2">
      <c r="A1683" s="23"/>
      <c r="B1683" s="24"/>
      <c r="C1683" s="51" t="s">
        <v>1293</v>
      </c>
      <c r="D1683" s="26"/>
      <c r="E1683" s="27">
        <v>2.0219999999999998</v>
      </c>
      <c r="F1683" s="25"/>
      <c r="G1683" s="25"/>
      <c r="H1683" s="16"/>
      <c r="I1683" s="16"/>
      <c r="J1683" s="16"/>
      <c r="K1683" s="16"/>
      <c r="L1683" s="16"/>
      <c r="M1683" s="16"/>
      <c r="N1683" s="16"/>
      <c r="O1683" s="16" t="s">
        <v>120</v>
      </c>
      <c r="P1683" s="16">
        <v>0</v>
      </c>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row>
    <row r="1684" spans="1:42" outlineLevel="3" x14ac:dyDescent="0.2">
      <c r="A1684" s="23"/>
      <c r="B1684" s="24"/>
      <c r="C1684" s="51" t="s">
        <v>1294</v>
      </c>
      <c r="D1684" s="26"/>
      <c r="E1684" s="27">
        <v>2.0219999999999998</v>
      </c>
      <c r="F1684" s="25"/>
      <c r="G1684" s="25"/>
      <c r="H1684" s="16"/>
      <c r="I1684" s="16"/>
      <c r="J1684" s="16"/>
      <c r="K1684" s="16"/>
      <c r="L1684" s="16"/>
      <c r="M1684" s="16"/>
      <c r="N1684" s="16"/>
      <c r="O1684" s="16" t="s">
        <v>120</v>
      </c>
      <c r="P1684" s="16">
        <v>0</v>
      </c>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row>
    <row r="1685" spans="1:42" outlineLevel="3" x14ac:dyDescent="0.2">
      <c r="A1685" s="23"/>
      <c r="B1685" s="24"/>
      <c r="C1685" s="464" t="s">
        <v>608</v>
      </c>
      <c r="D1685" s="26"/>
      <c r="E1685" s="27">
        <v>21.587499999999999</v>
      </c>
      <c r="F1685" s="25"/>
      <c r="G1685" s="25"/>
      <c r="H1685" s="16"/>
      <c r="I1685" s="16"/>
      <c r="J1685" s="16"/>
      <c r="K1685" s="16"/>
      <c r="L1685" s="16"/>
      <c r="M1685" s="16"/>
      <c r="N1685" s="16"/>
      <c r="O1685" s="16" t="s">
        <v>120</v>
      </c>
      <c r="P1685" s="16">
        <v>0</v>
      </c>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row>
    <row r="1686" spans="1:42" outlineLevel="1" x14ac:dyDescent="0.2">
      <c r="A1686" s="43">
        <v>419</v>
      </c>
      <c r="B1686" s="44" t="s">
        <v>3122</v>
      </c>
      <c r="C1686" s="52" t="s">
        <v>1295</v>
      </c>
      <c r="D1686" s="45" t="s">
        <v>118</v>
      </c>
      <c r="E1686" s="46">
        <v>212.21250000000001</v>
      </c>
      <c r="F1686" s="47"/>
      <c r="G1686" s="48">
        <f>ROUND(E1686*F1686,2)</f>
        <v>0</v>
      </c>
      <c r="H1686" s="16"/>
      <c r="I1686" s="16"/>
      <c r="J1686" s="16"/>
      <c r="K1686" s="16"/>
      <c r="L1686" s="16"/>
      <c r="M1686" s="16"/>
      <c r="N1686" s="16"/>
      <c r="O1686" s="16" t="s">
        <v>119</v>
      </c>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row>
    <row r="1687" spans="1:42" outlineLevel="1" x14ac:dyDescent="0.2">
      <c r="A1687" s="43">
        <v>420</v>
      </c>
      <c r="B1687" s="44" t="s">
        <v>3121</v>
      </c>
      <c r="C1687" s="52" t="s">
        <v>1296</v>
      </c>
      <c r="D1687" s="45" t="s">
        <v>237</v>
      </c>
      <c r="E1687" s="46">
        <v>150</v>
      </c>
      <c r="F1687" s="47"/>
      <c r="G1687" s="48">
        <f>ROUND(E1687*F1687,2)</f>
        <v>0</v>
      </c>
      <c r="H1687" s="16"/>
      <c r="I1687" s="16"/>
      <c r="J1687" s="16"/>
      <c r="K1687" s="16"/>
      <c r="L1687" s="16"/>
      <c r="M1687" s="16"/>
      <c r="N1687" s="16"/>
      <c r="O1687" s="16" t="s">
        <v>119</v>
      </c>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row>
    <row r="1688" spans="1:42" outlineLevel="1" x14ac:dyDescent="0.2">
      <c r="A1688" s="37">
        <v>421</v>
      </c>
      <c r="B1688" s="38" t="s">
        <v>3120</v>
      </c>
      <c r="C1688" s="50" t="s">
        <v>1250</v>
      </c>
      <c r="D1688" s="39" t="s">
        <v>1016</v>
      </c>
      <c r="E1688" s="40">
        <v>21.221250000000001</v>
      </c>
      <c r="F1688" s="41"/>
      <c r="G1688" s="42">
        <f>ROUND(E1688*F1688,2)</f>
        <v>0</v>
      </c>
      <c r="H1688" s="16"/>
      <c r="I1688" s="16"/>
      <c r="J1688" s="16"/>
      <c r="K1688" s="16"/>
      <c r="L1688" s="16"/>
      <c r="M1688" s="16"/>
      <c r="N1688" s="16"/>
      <c r="O1688" s="16" t="s">
        <v>452</v>
      </c>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row>
    <row r="1689" spans="1:42" outlineLevel="2" x14ac:dyDescent="0.2">
      <c r="A1689" s="23"/>
      <c r="B1689" s="24"/>
      <c r="C1689" s="51" t="s">
        <v>1297</v>
      </c>
      <c r="D1689" s="26"/>
      <c r="E1689" s="27">
        <v>21.221250000000001</v>
      </c>
      <c r="F1689" s="25"/>
      <c r="G1689" s="25"/>
      <c r="H1689" s="16"/>
      <c r="I1689" s="16"/>
      <c r="J1689" s="16"/>
      <c r="K1689" s="16"/>
      <c r="L1689" s="16"/>
      <c r="M1689" s="16"/>
      <c r="N1689" s="16"/>
      <c r="O1689" s="16" t="s">
        <v>120</v>
      </c>
      <c r="P1689" s="16">
        <v>0</v>
      </c>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row>
    <row r="1690" spans="1:42" outlineLevel="1" x14ac:dyDescent="0.2">
      <c r="A1690" s="43">
        <v>422</v>
      </c>
      <c r="B1690" s="44" t="s">
        <v>3119</v>
      </c>
      <c r="C1690" s="52" t="s">
        <v>1298</v>
      </c>
      <c r="D1690" s="45" t="s">
        <v>237</v>
      </c>
      <c r="E1690" s="46">
        <v>170</v>
      </c>
      <c r="F1690" s="47"/>
      <c r="G1690" s="48">
        <f>ROUND(E1690*F1690,2)</f>
        <v>0</v>
      </c>
      <c r="H1690" s="16"/>
      <c r="I1690" s="16"/>
      <c r="J1690" s="16"/>
      <c r="K1690" s="16"/>
      <c r="L1690" s="16"/>
      <c r="M1690" s="16"/>
      <c r="N1690" s="16"/>
      <c r="O1690" s="16" t="s">
        <v>452</v>
      </c>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row>
    <row r="1691" spans="1:42" outlineLevel="1" x14ac:dyDescent="0.2">
      <c r="A1691" s="43">
        <v>423</v>
      </c>
      <c r="B1691" s="44" t="s">
        <v>3118</v>
      </c>
      <c r="C1691" s="58" t="s">
        <v>1299</v>
      </c>
      <c r="D1691" s="45" t="s">
        <v>118</v>
      </c>
      <c r="E1691" s="46">
        <v>240</v>
      </c>
      <c r="F1691" s="47"/>
      <c r="G1691" s="48">
        <f>ROUND(E1691*F1691,2)</f>
        <v>0</v>
      </c>
      <c r="H1691" s="16"/>
      <c r="I1691" s="16"/>
      <c r="J1691" s="16"/>
      <c r="K1691" s="16"/>
      <c r="L1691" s="16"/>
      <c r="M1691" s="16"/>
      <c r="N1691" s="16"/>
      <c r="O1691" s="16" t="s">
        <v>452</v>
      </c>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row>
    <row r="1692" spans="1:42" outlineLevel="1" x14ac:dyDescent="0.2">
      <c r="A1692" s="43">
        <v>424</v>
      </c>
      <c r="B1692" s="44" t="s">
        <v>3117</v>
      </c>
      <c r="C1692" s="52" t="s">
        <v>1300</v>
      </c>
      <c r="D1692" s="45" t="s">
        <v>0</v>
      </c>
      <c r="E1692" s="46">
        <v>3162.2179000000001</v>
      </c>
      <c r="F1692" s="47"/>
      <c r="G1692" s="48">
        <f>ROUND(E1692*F1692,2)</f>
        <v>0</v>
      </c>
      <c r="H1692" s="16"/>
      <c r="I1692" s="16"/>
      <c r="J1692" s="16"/>
      <c r="K1692" s="16"/>
      <c r="L1692" s="16"/>
      <c r="M1692" s="16"/>
      <c r="N1692" s="16"/>
      <c r="O1692" s="16" t="s">
        <v>749</v>
      </c>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row>
    <row r="1693" spans="1:42" x14ac:dyDescent="0.2">
      <c r="A1693" s="30" t="s">
        <v>116</v>
      </c>
      <c r="B1693" s="31" t="s">
        <v>95</v>
      </c>
      <c r="C1693" s="49" t="s">
        <v>96</v>
      </c>
      <c r="D1693" s="32"/>
      <c r="E1693" s="33"/>
      <c r="F1693" s="34"/>
      <c r="G1693" s="35">
        <f>SUMIF(O1694:O1704,"&lt;&gt;NOR",G1694:G1704)</f>
        <v>0</v>
      </c>
      <c r="O1693" t="s">
        <v>117</v>
      </c>
    </row>
    <row r="1694" spans="1:42" outlineLevel="1" x14ac:dyDescent="0.2">
      <c r="A1694" s="37">
        <v>425</v>
      </c>
      <c r="B1694" s="38" t="s">
        <v>3116</v>
      </c>
      <c r="C1694" s="50" t="s">
        <v>1301</v>
      </c>
      <c r="D1694" s="39" t="s">
        <v>118</v>
      </c>
      <c r="E1694" s="40">
        <v>754.49199999999996</v>
      </c>
      <c r="F1694" s="41"/>
      <c r="G1694" s="42">
        <f>ROUND(E1694*F1694,2)</f>
        <v>0</v>
      </c>
      <c r="H1694" s="16"/>
      <c r="I1694" s="16"/>
      <c r="J1694" s="16"/>
      <c r="K1694" s="16"/>
      <c r="L1694" s="16"/>
      <c r="M1694" s="16"/>
      <c r="N1694" s="16"/>
      <c r="O1694" s="16" t="s">
        <v>119</v>
      </c>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row>
    <row r="1695" spans="1:42" outlineLevel="2" x14ac:dyDescent="0.2">
      <c r="A1695" s="23"/>
      <c r="B1695" s="24"/>
      <c r="C1695" s="51" t="s">
        <v>1302</v>
      </c>
      <c r="D1695" s="26"/>
      <c r="E1695" s="27">
        <v>413.28</v>
      </c>
      <c r="F1695" s="25"/>
      <c r="G1695" s="25"/>
      <c r="H1695" s="16"/>
      <c r="I1695" s="16"/>
      <c r="J1695" s="16"/>
      <c r="K1695" s="16"/>
      <c r="L1695" s="16"/>
      <c r="M1695" s="16"/>
      <c r="N1695" s="16"/>
      <c r="O1695" s="16" t="s">
        <v>120</v>
      </c>
      <c r="P1695" s="16">
        <v>0</v>
      </c>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row>
    <row r="1696" spans="1:42" outlineLevel="3" x14ac:dyDescent="0.2">
      <c r="A1696" s="23"/>
      <c r="B1696" s="24"/>
      <c r="C1696" s="51" t="s">
        <v>1303</v>
      </c>
      <c r="D1696" s="26"/>
      <c r="E1696" s="27">
        <v>85.272000000000006</v>
      </c>
      <c r="F1696" s="25"/>
      <c r="G1696" s="25"/>
      <c r="H1696" s="16"/>
      <c r="I1696" s="16"/>
      <c r="J1696" s="16"/>
      <c r="K1696" s="16"/>
      <c r="L1696" s="16"/>
      <c r="M1696" s="16"/>
      <c r="N1696" s="16"/>
      <c r="O1696" s="16" t="s">
        <v>120</v>
      </c>
      <c r="P1696" s="16">
        <v>0</v>
      </c>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row>
    <row r="1697" spans="1:42" outlineLevel="3" x14ac:dyDescent="0.2">
      <c r="A1697" s="23"/>
      <c r="B1697" s="24"/>
      <c r="C1697" s="51" t="s">
        <v>1304</v>
      </c>
      <c r="D1697" s="26"/>
      <c r="E1697" s="27">
        <v>29</v>
      </c>
      <c r="F1697" s="25"/>
      <c r="G1697" s="25"/>
      <c r="H1697" s="16"/>
      <c r="I1697" s="16"/>
      <c r="J1697" s="16"/>
      <c r="K1697" s="16"/>
      <c r="L1697" s="16"/>
      <c r="M1697" s="16"/>
      <c r="N1697" s="16"/>
      <c r="O1697" s="16" t="s">
        <v>120</v>
      </c>
      <c r="P1697" s="16">
        <v>0</v>
      </c>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row>
    <row r="1698" spans="1:42" outlineLevel="3" x14ac:dyDescent="0.2">
      <c r="A1698" s="23"/>
      <c r="B1698" s="24"/>
      <c r="C1698" s="51" t="s">
        <v>1305</v>
      </c>
      <c r="D1698" s="26"/>
      <c r="E1698" s="27">
        <v>14.5</v>
      </c>
      <c r="F1698" s="25"/>
      <c r="G1698" s="25"/>
      <c r="H1698" s="16"/>
      <c r="I1698" s="16"/>
      <c r="J1698" s="16"/>
      <c r="K1698" s="16"/>
      <c r="L1698" s="16"/>
      <c r="M1698" s="16"/>
      <c r="N1698" s="16"/>
      <c r="O1698" s="16" t="s">
        <v>120</v>
      </c>
      <c r="P1698" s="16">
        <v>0</v>
      </c>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row>
    <row r="1699" spans="1:42" outlineLevel="3" x14ac:dyDescent="0.2">
      <c r="A1699" s="23"/>
      <c r="B1699" s="24"/>
      <c r="C1699" s="51" t="s">
        <v>3068</v>
      </c>
      <c r="D1699" s="26"/>
      <c r="E1699" s="27">
        <v>183.6</v>
      </c>
      <c r="F1699" s="25"/>
      <c r="G1699" s="25"/>
      <c r="H1699" s="16"/>
      <c r="I1699" s="16"/>
      <c r="J1699" s="16"/>
      <c r="K1699" s="16"/>
      <c r="L1699" s="16"/>
      <c r="M1699" s="16"/>
      <c r="N1699" s="16"/>
      <c r="O1699" s="16" t="s">
        <v>120</v>
      </c>
      <c r="P1699" s="16">
        <v>0</v>
      </c>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row>
    <row r="1700" spans="1:42" outlineLevel="3" x14ac:dyDescent="0.2">
      <c r="A1700" s="23"/>
      <c r="B1700" s="24"/>
      <c r="C1700" s="51" t="s">
        <v>1306</v>
      </c>
      <c r="D1700" s="26"/>
      <c r="E1700" s="27">
        <v>16.239999999999998</v>
      </c>
      <c r="F1700" s="25"/>
      <c r="G1700" s="25"/>
      <c r="H1700" s="16"/>
      <c r="I1700" s="16"/>
      <c r="J1700" s="16"/>
      <c r="K1700" s="16"/>
      <c r="L1700" s="16"/>
      <c r="M1700" s="16"/>
      <c r="N1700" s="16"/>
      <c r="O1700" s="16" t="s">
        <v>120</v>
      </c>
      <c r="P1700" s="16">
        <v>0</v>
      </c>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row>
    <row r="1701" spans="1:42" outlineLevel="3" x14ac:dyDescent="0.2">
      <c r="A1701" s="23"/>
      <c r="B1701" s="24"/>
      <c r="C1701" s="51" t="s">
        <v>3067</v>
      </c>
      <c r="D1701" s="26"/>
      <c r="E1701" s="27">
        <v>5.4</v>
      </c>
      <c r="F1701" s="25"/>
      <c r="G1701" s="25"/>
      <c r="H1701" s="16"/>
      <c r="I1701" s="16"/>
      <c r="J1701" s="16"/>
      <c r="K1701" s="16"/>
      <c r="L1701" s="16"/>
      <c r="M1701" s="16"/>
      <c r="N1701" s="16"/>
      <c r="O1701" s="16" t="s">
        <v>120</v>
      </c>
      <c r="P1701" s="16">
        <v>0</v>
      </c>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row>
    <row r="1702" spans="1:42" outlineLevel="3" x14ac:dyDescent="0.2">
      <c r="A1702" s="23"/>
      <c r="B1702" s="24"/>
      <c r="C1702" s="51" t="s">
        <v>3066</v>
      </c>
      <c r="D1702" s="26"/>
      <c r="E1702" s="27">
        <v>7.2</v>
      </c>
      <c r="F1702" s="25"/>
      <c r="G1702" s="25"/>
      <c r="H1702" s="16"/>
      <c r="I1702" s="16"/>
      <c r="J1702" s="16"/>
      <c r="K1702" s="16"/>
      <c r="L1702" s="16"/>
      <c r="M1702" s="16"/>
      <c r="N1702" s="16"/>
      <c r="O1702" s="16" t="s">
        <v>120</v>
      </c>
      <c r="P1702" s="16">
        <v>0</v>
      </c>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row>
    <row r="1703" spans="1:42" outlineLevel="1" x14ac:dyDescent="0.2">
      <c r="A1703" s="37">
        <v>426</v>
      </c>
      <c r="B1703" s="38" t="s">
        <v>3115</v>
      </c>
      <c r="C1703" s="50" t="s">
        <v>1307</v>
      </c>
      <c r="D1703" s="39" t="s">
        <v>118</v>
      </c>
      <c r="E1703" s="40">
        <v>2.9750000000000001</v>
      </c>
      <c r="F1703" s="41"/>
      <c r="G1703" s="42">
        <f>ROUND(E1703*F1703,2)</f>
        <v>0</v>
      </c>
      <c r="H1703" s="16"/>
      <c r="I1703" s="16"/>
      <c r="J1703" s="16"/>
      <c r="K1703" s="16"/>
      <c r="L1703" s="16"/>
      <c r="M1703" s="16"/>
      <c r="N1703" s="16"/>
      <c r="O1703" s="16" t="s">
        <v>119</v>
      </c>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row>
    <row r="1704" spans="1:42" outlineLevel="2" x14ac:dyDescent="0.2">
      <c r="A1704" s="23"/>
      <c r="B1704" s="24"/>
      <c r="C1704" s="51" t="s">
        <v>1308</v>
      </c>
      <c r="D1704" s="26"/>
      <c r="E1704" s="27">
        <v>2.9750000000000001</v>
      </c>
      <c r="F1704" s="25"/>
      <c r="G1704" s="25"/>
      <c r="H1704" s="16"/>
      <c r="I1704" s="16"/>
      <c r="J1704" s="16"/>
      <c r="K1704" s="16"/>
      <c r="L1704" s="16"/>
      <c r="M1704" s="16"/>
      <c r="N1704" s="16"/>
      <c r="O1704" s="16" t="s">
        <v>120</v>
      </c>
      <c r="P1704" s="16">
        <v>0</v>
      </c>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row>
    <row r="1705" spans="1:42" x14ac:dyDescent="0.2">
      <c r="A1705" s="30" t="s">
        <v>116</v>
      </c>
      <c r="B1705" s="31" t="s">
        <v>97</v>
      </c>
      <c r="C1705" s="49" t="s">
        <v>98</v>
      </c>
      <c r="D1705" s="32"/>
      <c r="E1705" s="33"/>
      <c r="F1705" s="34"/>
      <c r="G1705" s="35">
        <f>SUMIF(O1706:O1712,"&lt;&gt;NOR",G1706:G1712)</f>
        <v>0</v>
      </c>
      <c r="O1705" t="s">
        <v>117</v>
      </c>
    </row>
    <row r="1706" spans="1:42" outlineLevel="1" x14ac:dyDescent="0.2">
      <c r="A1706" s="37">
        <v>427</v>
      </c>
      <c r="B1706" s="38" t="s">
        <v>3114</v>
      </c>
      <c r="C1706" s="50" t="s">
        <v>1309</v>
      </c>
      <c r="D1706" s="39" t="s">
        <v>118</v>
      </c>
      <c r="E1706" s="40">
        <v>1651.44595</v>
      </c>
      <c r="F1706" s="41"/>
      <c r="G1706" s="42">
        <f>ROUND(E1706*F1706,2)</f>
        <v>0</v>
      </c>
      <c r="H1706" s="16"/>
      <c r="I1706" s="16"/>
      <c r="J1706" s="16"/>
      <c r="K1706" s="16"/>
      <c r="L1706" s="16"/>
      <c r="M1706" s="16"/>
      <c r="N1706" s="16"/>
      <c r="O1706" s="16" t="s">
        <v>119</v>
      </c>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row>
    <row r="1707" spans="1:42" outlineLevel="2" x14ac:dyDescent="0.2">
      <c r="A1707" s="23"/>
      <c r="B1707" s="24"/>
      <c r="C1707" s="51" t="s">
        <v>1310</v>
      </c>
      <c r="D1707" s="26"/>
      <c r="E1707" s="27">
        <v>1057.74845</v>
      </c>
      <c r="F1707" s="25"/>
      <c r="G1707" s="25"/>
      <c r="H1707" s="16"/>
      <c r="I1707" s="16"/>
      <c r="J1707" s="16"/>
      <c r="K1707" s="16"/>
      <c r="L1707" s="16"/>
      <c r="M1707" s="16"/>
      <c r="N1707" s="16"/>
      <c r="O1707" s="16" t="s">
        <v>120</v>
      </c>
      <c r="P1707" s="16">
        <v>0</v>
      </c>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row>
    <row r="1708" spans="1:42" outlineLevel="3" x14ac:dyDescent="0.2">
      <c r="A1708" s="23"/>
      <c r="B1708" s="24"/>
      <c r="C1708" s="51" t="s">
        <v>1311</v>
      </c>
      <c r="D1708" s="26"/>
      <c r="E1708" s="27">
        <v>20.9375</v>
      </c>
      <c r="F1708" s="25"/>
      <c r="G1708" s="25"/>
      <c r="H1708" s="16"/>
      <c r="I1708" s="16"/>
      <c r="J1708" s="16"/>
      <c r="K1708" s="16"/>
      <c r="L1708" s="16"/>
      <c r="M1708" s="16"/>
      <c r="N1708" s="16"/>
      <c r="O1708" s="16" t="s">
        <v>120</v>
      </c>
      <c r="P1708" s="16">
        <v>0</v>
      </c>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row>
    <row r="1709" spans="1:42" outlineLevel="3" x14ac:dyDescent="0.2">
      <c r="A1709" s="23"/>
      <c r="B1709" s="24"/>
      <c r="C1709" s="51" t="s">
        <v>1312</v>
      </c>
      <c r="D1709" s="26"/>
      <c r="E1709" s="27">
        <v>372.76</v>
      </c>
      <c r="F1709" s="25"/>
      <c r="G1709" s="25"/>
      <c r="H1709" s="16"/>
      <c r="I1709" s="16"/>
      <c r="J1709" s="16"/>
      <c r="K1709" s="16"/>
      <c r="L1709" s="16"/>
      <c r="M1709" s="16"/>
      <c r="N1709" s="16"/>
      <c r="O1709" s="16" t="s">
        <v>120</v>
      </c>
      <c r="P1709" s="16">
        <v>0</v>
      </c>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row>
    <row r="1710" spans="1:42" outlineLevel="3" x14ac:dyDescent="0.2">
      <c r="A1710" s="23"/>
      <c r="B1710" s="24"/>
      <c r="C1710" s="51" t="s">
        <v>1313</v>
      </c>
      <c r="D1710" s="26"/>
      <c r="E1710" s="27">
        <v>200</v>
      </c>
      <c r="F1710" s="25"/>
      <c r="G1710" s="25"/>
      <c r="H1710" s="16"/>
      <c r="I1710" s="16"/>
      <c r="J1710" s="16"/>
      <c r="K1710" s="16"/>
      <c r="L1710" s="16"/>
      <c r="M1710" s="16"/>
      <c r="N1710" s="16"/>
      <c r="O1710" s="16" t="s">
        <v>120</v>
      </c>
      <c r="P1710" s="16">
        <v>0</v>
      </c>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row>
    <row r="1711" spans="1:42" outlineLevel="1" x14ac:dyDescent="0.2">
      <c r="A1711" s="37">
        <v>428</v>
      </c>
      <c r="B1711" s="38" t="s">
        <v>3113</v>
      </c>
      <c r="C1711" s="50" t="s">
        <v>1314</v>
      </c>
      <c r="D1711" s="39" t="s">
        <v>118</v>
      </c>
      <c r="E1711" s="40">
        <v>1651.44595</v>
      </c>
      <c r="F1711" s="41"/>
      <c r="G1711" s="42">
        <f>ROUND(E1711*F1711,2)</f>
        <v>0</v>
      </c>
      <c r="H1711" s="16"/>
      <c r="I1711" s="16"/>
      <c r="J1711" s="16"/>
      <c r="K1711" s="16"/>
      <c r="L1711" s="16"/>
      <c r="M1711" s="16"/>
      <c r="N1711" s="16"/>
      <c r="O1711" s="16" t="s">
        <v>119</v>
      </c>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row>
    <row r="1712" spans="1:42" outlineLevel="2" x14ac:dyDescent="0.2">
      <c r="A1712" s="23"/>
      <c r="B1712" s="24"/>
      <c r="C1712" s="51" t="s">
        <v>3112</v>
      </c>
      <c r="D1712" s="26"/>
      <c r="E1712" s="27">
        <v>1651.44595</v>
      </c>
      <c r="F1712" s="25"/>
      <c r="G1712" s="25"/>
      <c r="H1712" s="16"/>
      <c r="I1712" s="16"/>
      <c r="J1712" s="16"/>
      <c r="K1712" s="16"/>
      <c r="L1712" s="16"/>
      <c r="M1712" s="16"/>
      <c r="N1712" s="16"/>
      <c r="O1712" s="16" t="s">
        <v>120</v>
      </c>
      <c r="P1712" s="16">
        <v>5</v>
      </c>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row>
    <row r="1713" spans="1:42" x14ac:dyDescent="0.2">
      <c r="A1713" s="30" t="s">
        <v>116</v>
      </c>
      <c r="B1713" s="31" t="s">
        <v>99</v>
      </c>
      <c r="C1713" s="49" t="s">
        <v>100</v>
      </c>
      <c r="D1713" s="32"/>
      <c r="E1713" s="33"/>
      <c r="F1713" s="34"/>
      <c r="G1713" s="35">
        <f>SUMIF(O1714:O1731,"&lt;&gt;NOR",G1714:G1731)</f>
        <v>0</v>
      </c>
      <c r="O1713" t="s">
        <v>117</v>
      </c>
    </row>
    <row r="1714" spans="1:42" outlineLevel="1" x14ac:dyDescent="0.2">
      <c r="A1714" s="37">
        <v>429</v>
      </c>
      <c r="B1714" s="38" t="s">
        <v>3111</v>
      </c>
      <c r="C1714" s="50" t="s">
        <v>1315</v>
      </c>
      <c r="D1714" s="39" t="s">
        <v>118</v>
      </c>
      <c r="E1714" s="40">
        <v>51.136800000000001</v>
      </c>
      <c r="F1714" s="41"/>
      <c r="G1714" s="42">
        <f>ROUND(E1714*F1714,2)</f>
        <v>0</v>
      </c>
      <c r="H1714" s="16"/>
      <c r="I1714" s="16"/>
      <c r="J1714" s="16"/>
      <c r="K1714" s="16"/>
      <c r="L1714" s="16"/>
      <c r="M1714" s="16"/>
      <c r="N1714" s="16"/>
      <c r="O1714" s="16" t="s">
        <v>119</v>
      </c>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row>
    <row r="1715" spans="1:42" outlineLevel="2" x14ac:dyDescent="0.2">
      <c r="A1715" s="23"/>
      <c r="B1715" s="24"/>
      <c r="C1715" s="51" t="s">
        <v>214</v>
      </c>
      <c r="D1715" s="26"/>
      <c r="E1715" s="27"/>
      <c r="F1715" s="25"/>
      <c r="G1715" s="25"/>
      <c r="H1715" s="16"/>
      <c r="I1715" s="16"/>
      <c r="J1715" s="16"/>
      <c r="K1715" s="16"/>
      <c r="L1715" s="16"/>
      <c r="M1715" s="16"/>
      <c r="N1715" s="16"/>
      <c r="O1715" s="16" t="s">
        <v>120</v>
      </c>
      <c r="P1715" s="16">
        <v>0</v>
      </c>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row>
    <row r="1716" spans="1:42" outlineLevel="3" x14ac:dyDescent="0.2">
      <c r="A1716" s="23"/>
      <c r="B1716" s="24"/>
      <c r="C1716" s="51" t="s">
        <v>556</v>
      </c>
      <c r="D1716" s="26"/>
      <c r="E1716" s="27">
        <v>15.3</v>
      </c>
      <c r="F1716" s="25"/>
      <c r="G1716" s="25"/>
      <c r="H1716" s="16"/>
      <c r="I1716" s="16"/>
      <c r="J1716" s="16"/>
      <c r="K1716" s="16"/>
      <c r="L1716" s="16"/>
      <c r="M1716" s="16"/>
      <c r="N1716" s="16"/>
      <c r="O1716" s="16" t="s">
        <v>120</v>
      </c>
      <c r="P1716" s="16">
        <v>0</v>
      </c>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row>
    <row r="1717" spans="1:42" outlineLevel="3" x14ac:dyDescent="0.2">
      <c r="A1717" s="23"/>
      <c r="B1717" s="24"/>
      <c r="C1717" s="51" t="s">
        <v>557</v>
      </c>
      <c r="D1717" s="26"/>
      <c r="E1717" s="27">
        <v>5.0999999999999996</v>
      </c>
      <c r="F1717" s="25"/>
      <c r="G1717" s="25"/>
      <c r="H1717" s="16"/>
      <c r="I1717" s="16"/>
      <c r="J1717" s="16"/>
      <c r="K1717" s="16"/>
      <c r="L1717" s="16"/>
      <c r="M1717" s="16"/>
      <c r="N1717" s="16"/>
      <c r="O1717" s="16" t="s">
        <v>120</v>
      </c>
      <c r="P1717" s="16">
        <v>0</v>
      </c>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row>
    <row r="1718" spans="1:42" outlineLevel="3" x14ac:dyDescent="0.2">
      <c r="A1718" s="23"/>
      <c r="B1718" s="24"/>
      <c r="C1718" s="51" t="s">
        <v>125</v>
      </c>
      <c r="D1718" s="26"/>
      <c r="E1718" s="27"/>
      <c r="F1718" s="25"/>
      <c r="G1718" s="25"/>
      <c r="H1718" s="16"/>
      <c r="I1718" s="16"/>
      <c r="J1718" s="16"/>
      <c r="K1718" s="16"/>
      <c r="L1718" s="16"/>
      <c r="M1718" s="16"/>
      <c r="N1718" s="16"/>
      <c r="O1718" s="16" t="s">
        <v>120</v>
      </c>
      <c r="P1718" s="16">
        <v>0</v>
      </c>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row>
    <row r="1719" spans="1:42" outlineLevel="3" x14ac:dyDescent="0.2">
      <c r="A1719" s="23"/>
      <c r="B1719" s="24"/>
      <c r="C1719" s="51" t="s">
        <v>219</v>
      </c>
      <c r="D1719" s="26"/>
      <c r="E1719" s="27"/>
      <c r="F1719" s="25"/>
      <c r="G1719" s="25"/>
      <c r="H1719" s="16"/>
      <c r="I1719" s="16"/>
      <c r="J1719" s="16"/>
      <c r="K1719" s="16"/>
      <c r="L1719" s="16"/>
      <c r="M1719" s="16"/>
      <c r="N1719" s="16"/>
      <c r="O1719" s="16" t="s">
        <v>120</v>
      </c>
      <c r="P1719" s="16">
        <v>0</v>
      </c>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row>
    <row r="1720" spans="1:42" outlineLevel="3" x14ac:dyDescent="0.2">
      <c r="A1720" s="23"/>
      <c r="B1720" s="24"/>
      <c r="C1720" s="51" t="s">
        <v>558</v>
      </c>
      <c r="D1720" s="26"/>
      <c r="E1720" s="27">
        <v>2.5499999999999998</v>
      </c>
      <c r="F1720" s="25"/>
      <c r="G1720" s="25"/>
      <c r="H1720" s="16"/>
      <c r="I1720" s="16"/>
      <c r="J1720" s="16"/>
      <c r="K1720" s="16"/>
      <c r="L1720" s="16"/>
      <c r="M1720" s="16"/>
      <c r="N1720" s="16"/>
      <c r="O1720" s="16" t="s">
        <v>120</v>
      </c>
      <c r="P1720" s="16">
        <v>0</v>
      </c>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row>
    <row r="1721" spans="1:42" outlineLevel="3" x14ac:dyDescent="0.2">
      <c r="A1721" s="23"/>
      <c r="B1721" s="24"/>
      <c r="C1721" s="51" t="s">
        <v>559</v>
      </c>
      <c r="D1721" s="26"/>
      <c r="E1721" s="27">
        <v>2.5499999999999998</v>
      </c>
      <c r="F1721" s="25"/>
      <c r="G1721" s="25"/>
      <c r="H1721" s="16"/>
      <c r="I1721" s="16"/>
      <c r="J1721" s="16"/>
      <c r="K1721" s="16"/>
      <c r="L1721" s="16"/>
      <c r="M1721" s="16"/>
      <c r="N1721" s="16"/>
      <c r="O1721" s="16" t="s">
        <v>120</v>
      </c>
      <c r="P1721" s="16">
        <v>0</v>
      </c>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row>
    <row r="1722" spans="1:42" outlineLevel="3" x14ac:dyDescent="0.2">
      <c r="A1722" s="23"/>
      <c r="B1722" s="24"/>
      <c r="C1722" s="51" t="s">
        <v>560</v>
      </c>
      <c r="D1722" s="26"/>
      <c r="E1722" s="27">
        <v>2.5499999999999998</v>
      </c>
      <c r="F1722" s="25"/>
      <c r="G1722" s="25"/>
      <c r="H1722" s="16"/>
      <c r="I1722" s="16"/>
      <c r="J1722" s="16"/>
      <c r="K1722" s="16"/>
      <c r="L1722" s="16"/>
      <c r="M1722" s="16"/>
      <c r="N1722" s="16"/>
      <c r="O1722" s="16" t="s">
        <v>120</v>
      </c>
      <c r="P1722" s="16">
        <v>0</v>
      </c>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row>
    <row r="1723" spans="1:42" outlineLevel="3" x14ac:dyDescent="0.2">
      <c r="A1723" s="23"/>
      <c r="B1723" s="24"/>
      <c r="C1723" s="51" t="s">
        <v>561</v>
      </c>
      <c r="D1723" s="26"/>
      <c r="E1723" s="27">
        <v>5.0999999999999996</v>
      </c>
      <c r="F1723" s="25"/>
      <c r="G1723" s="25"/>
      <c r="H1723" s="16"/>
      <c r="I1723" s="16"/>
      <c r="J1723" s="16"/>
      <c r="K1723" s="16"/>
      <c r="L1723" s="16"/>
      <c r="M1723" s="16"/>
      <c r="N1723" s="16"/>
      <c r="O1723" s="16" t="s">
        <v>120</v>
      </c>
      <c r="P1723" s="16">
        <v>0</v>
      </c>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row>
    <row r="1724" spans="1:42" outlineLevel="3" x14ac:dyDescent="0.2">
      <c r="A1724" s="23"/>
      <c r="B1724" s="24"/>
      <c r="C1724" s="51" t="s">
        <v>562</v>
      </c>
      <c r="D1724" s="26"/>
      <c r="E1724" s="27">
        <v>2</v>
      </c>
      <c r="F1724" s="25"/>
      <c r="G1724" s="25"/>
      <c r="H1724" s="16"/>
      <c r="I1724" s="16"/>
      <c r="J1724" s="16"/>
      <c r="K1724" s="16"/>
      <c r="L1724" s="16"/>
      <c r="M1724" s="16"/>
      <c r="N1724" s="16"/>
      <c r="O1724" s="16" t="s">
        <v>120</v>
      </c>
      <c r="P1724" s="16">
        <v>0</v>
      </c>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row>
    <row r="1725" spans="1:42" outlineLevel="3" x14ac:dyDescent="0.2">
      <c r="A1725" s="23"/>
      <c r="B1725" s="24"/>
      <c r="C1725" s="51" t="s">
        <v>563</v>
      </c>
      <c r="D1725" s="26"/>
      <c r="E1725" s="27">
        <v>2</v>
      </c>
      <c r="F1725" s="25"/>
      <c r="G1725" s="25"/>
      <c r="H1725" s="16"/>
      <c r="I1725" s="16"/>
      <c r="J1725" s="16"/>
      <c r="K1725" s="16"/>
      <c r="L1725" s="16"/>
      <c r="M1725" s="16"/>
      <c r="N1725" s="16"/>
      <c r="O1725" s="16" t="s">
        <v>120</v>
      </c>
      <c r="P1725" s="16">
        <v>0</v>
      </c>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row>
    <row r="1726" spans="1:42" outlineLevel="3" x14ac:dyDescent="0.2">
      <c r="A1726" s="23"/>
      <c r="B1726" s="24"/>
      <c r="C1726" s="51" t="s">
        <v>564</v>
      </c>
      <c r="D1726" s="26"/>
      <c r="E1726" s="27">
        <v>1.8</v>
      </c>
      <c r="F1726" s="25"/>
      <c r="G1726" s="25"/>
      <c r="H1726" s="16"/>
      <c r="I1726" s="16"/>
      <c r="J1726" s="16"/>
      <c r="K1726" s="16"/>
      <c r="L1726" s="16"/>
      <c r="M1726" s="16"/>
      <c r="N1726" s="16"/>
      <c r="O1726" s="16" t="s">
        <v>120</v>
      </c>
      <c r="P1726" s="16">
        <v>0</v>
      </c>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row>
    <row r="1727" spans="1:42" outlineLevel="3" x14ac:dyDescent="0.2">
      <c r="A1727" s="23"/>
      <c r="B1727" s="24"/>
      <c r="C1727" s="51" t="s">
        <v>565</v>
      </c>
      <c r="D1727" s="26"/>
      <c r="E1727" s="27">
        <v>2</v>
      </c>
      <c r="F1727" s="25"/>
      <c r="G1727" s="25"/>
      <c r="H1727" s="16"/>
      <c r="I1727" s="16"/>
      <c r="J1727" s="16"/>
      <c r="K1727" s="16"/>
      <c r="L1727" s="16"/>
      <c r="M1727" s="16"/>
      <c r="N1727" s="16"/>
      <c r="O1727" s="16" t="s">
        <v>120</v>
      </c>
      <c r="P1727" s="16">
        <v>0</v>
      </c>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row>
    <row r="1728" spans="1:42" outlineLevel="3" x14ac:dyDescent="0.2">
      <c r="A1728" s="23"/>
      <c r="B1728" s="24"/>
      <c r="C1728" s="51" t="s">
        <v>566</v>
      </c>
      <c r="D1728" s="26"/>
      <c r="E1728" s="27">
        <v>5.0999999999999996</v>
      </c>
      <c r="F1728" s="25"/>
      <c r="G1728" s="25"/>
      <c r="H1728" s="16"/>
      <c r="I1728" s="16"/>
      <c r="J1728" s="16"/>
      <c r="K1728" s="16"/>
      <c r="L1728" s="16"/>
      <c r="M1728" s="16"/>
      <c r="N1728" s="16"/>
      <c r="O1728" s="16" t="s">
        <v>120</v>
      </c>
      <c r="P1728" s="16">
        <v>0</v>
      </c>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row>
    <row r="1729" spans="1:42" outlineLevel="3" x14ac:dyDescent="0.2">
      <c r="A1729" s="23"/>
      <c r="B1729" s="24"/>
      <c r="C1729" s="51" t="s">
        <v>125</v>
      </c>
      <c r="D1729" s="26"/>
      <c r="E1729" s="27"/>
      <c r="F1729" s="25"/>
      <c r="G1729" s="25"/>
      <c r="H1729" s="16"/>
      <c r="I1729" s="16"/>
      <c r="J1729" s="16"/>
      <c r="K1729" s="16"/>
      <c r="L1729" s="16"/>
      <c r="M1729" s="16"/>
      <c r="N1729" s="16"/>
      <c r="O1729" s="16" t="s">
        <v>120</v>
      </c>
      <c r="P1729" s="16">
        <v>0</v>
      </c>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row>
    <row r="1730" spans="1:42" outlineLevel="3" x14ac:dyDescent="0.2">
      <c r="A1730" s="23"/>
      <c r="B1730" s="24"/>
      <c r="C1730" s="51" t="s">
        <v>209</v>
      </c>
      <c r="D1730" s="26"/>
      <c r="E1730" s="27"/>
      <c r="F1730" s="25"/>
      <c r="G1730" s="25"/>
      <c r="H1730" s="16"/>
      <c r="I1730" s="16"/>
      <c r="J1730" s="16"/>
      <c r="K1730" s="16"/>
      <c r="L1730" s="16"/>
      <c r="M1730" s="16"/>
      <c r="N1730" s="16"/>
      <c r="O1730" s="16" t="s">
        <v>120</v>
      </c>
      <c r="P1730" s="16">
        <v>0</v>
      </c>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row>
    <row r="1731" spans="1:42" outlineLevel="3" x14ac:dyDescent="0.2">
      <c r="A1731" s="23"/>
      <c r="B1731" s="24"/>
      <c r="C1731" s="51" t="s">
        <v>567</v>
      </c>
      <c r="D1731" s="26"/>
      <c r="E1731" s="27">
        <v>5.0868000000000002</v>
      </c>
      <c r="F1731" s="25"/>
      <c r="G1731" s="25"/>
      <c r="H1731" s="16"/>
      <c r="I1731" s="16"/>
      <c r="J1731" s="16"/>
      <c r="K1731" s="16"/>
      <c r="L1731" s="16"/>
      <c r="M1731" s="16"/>
      <c r="N1731" s="16"/>
      <c r="O1731" s="16" t="s">
        <v>120</v>
      </c>
      <c r="P1731" s="16">
        <v>0</v>
      </c>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row>
    <row r="1732" spans="1:42" x14ac:dyDescent="0.2">
      <c r="A1732" s="30" t="s">
        <v>116</v>
      </c>
      <c r="B1732" s="31" t="s">
        <v>101</v>
      </c>
      <c r="C1732" s="49" t="s">
        <v>102</v>
      </c>
      <c r="D1732" s="32"/>
      <c r="E1732" s="33"/>
      <c r="F1732" s="34"/>
      <c r="G1732" s="35">
        <f>SUMIF(O1733:O1737,"&lt;&gt;NOR",G1733:G1737)</f>
        <v>0</v>
      </c>
      <c r="O1732" t="s">
        <v>117</v>
      </c>
    </row>
    <row r="1733" spans="1:42" outlineLevel="1" x14ac:dyDescent="0.2">
      <c r="A1733" s="43">
        <v>430</v>
      </c>
      <c r="B1733" s="44" t="s">
        <v>1316</v>
      </c>
      <c r="C1733" s="52" t="s">
        <v>1317</v>
      </c>
      <c r="D1733" s="45" t="s">
        <v>507</v>
      </c>
      <c r="E1733" s="46">
        <v>1</v>
      </c>
      <c r="F1733" s="60">
        <f>VYT!F80</f>
        <v>0</v>
      </c>
      <c r="G1733" s="48">
        <f>ROUND(E1733*F1733,2)</f>
        <v>0</v>
      </c>
      <c r="H1733" s="16"/>
      <c r="I1733" s="16"/>
      <c r="J1733" s="16"/>
      <c r="K1733" s="16"/>
      <c r="L1733" s="16"/>
      <c r="M1733" s="16"/>
      <c r="N1733" s="16"/>
      <c r="O1733" s="16" t="s">
        <v>119</v>
      </c>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row>
    <row r="1734" spans="1:42" outlineLevel="1" x14ac:dyDescent="0.2">
      <c r="A1734" s="43">
        <v>431</v>
      </c>
      <c r="B1734" s="44" t="s">
        <v>1318</v>
      </c>
      <c r="C1734" s="52" t="s">
        <v>1319</v>
      </c>
      <c r="D1734" s="45" t="s">
        <v>507</v>
      </c>
      <c r="E1734" s="46">
        <v>1</v>
      </c>
      <c r="F1734" s="60">
        <f>SIL!E105</f>
        <v>0</v>
      </c>
      <c r="G1734" s="48">
        <f>ROUND(E1734*F1734,2)</f>
        <v>0</v>
      </c>
      <c r="H1734" s="16"/>
      <c r="I1734" s="16"/>
      <c r="J1734" s="16"/>
      <c r="K1734" s="16"/>
      <c r="L1734" s="16"/>
      <c r="M1734" s="16"/>
      <c r="N1734" s="16"/>
      <c r="O1734" s="16" t="s">
        <v>119</v>
      </c>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row>
    <row r="1735" spans="1:42" outlineLevel="1" x14ac:dyDescent="0.2">
      <c r="A1735" s="43">
        <v>432</v>
      </c>
      <c r="B1735" s="44" t="s">
        <v>1320</v>
      </c>
      <c r="C1735" s="52" t="s">
        <v>1321</v>
      </c>
      <c r="D1735" s="45" t="s">
        <v>507</v>
      </c>
      <c r="E1735" s="46">
        <v>1</v>
      </c>
      <c r="F1735" s="60">
        <f>SLAB!AG94</f>
        <v>0</v>
      </c>
      <c r="G1735" s="48">
        <f>ROUND(E1735*F1735,2)</f>
        <v>0</v>
      </c>
      <c r="H1735" s="16"/>
      <c r="I1735" s="16"/>
      <c r="J1735" s="16"/>
      <c r="K1735" s="16"/>
      <c r="L1735" s="16"/>
      <c r="M1735" s="16"/>
      <c r="N1735" s="16"/>
      <c r="O1735" s="16" t="s">
        <v>119</v>
      </c>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row>
    <row r="1736" spans="1:42" outlineLevel="1" x14ac:dyDescent="0.2">
      <c r="A1736" s="43">
        <v>433</v>
      </c>
      <c r="B1736" s="44" t="s">
        <v>1322</v>
      </c>
      <c r="C1736" s="52" t="s">
        <v>1323</v>
      </c>
      <c r="D1736" s="45" t="s">
        <v>507</v>
      </c>
      <c r="E1736" s="46">
        <v>1</v>
      </c>
      <c r="F1736" s="60">
        <f>VO!J54</f>
        <v>0</v>
      </c>
      <c r="G1736" s="48">
        <f>ROUND(E1736*F1736,2)</f>
        <v>0</v>
      </c>
      <c r="H1736" s="16"/>
      <c r="I1736" s="16"/>
      <c r="J1736" s="16"/>
      <c r="K1736" s="16"/>
      <c r="L1736" s="16"/>
      <c r="M1736" s="16"/>
      <c r="N1736" s="16"/>
      <c r="O1736" s="16" t="s">
        <v>119</v>
      </c>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row>
    <row r="1737" spans="1:42" outlineLevel="1" x14ac:dyDescent="0.2">
      <c r="A1737" s="43">
        <v>434</v>
      </c>
      <c r="B1737" s="44" t="s">
        <v>1324</v>
      </c>
      <c r="C1737" s="52" t="s">
        <v>1325</v>
      </c>
      <c r="D1737" s="45" t="s">
        <v>507</v>
      </c>
      <c r="E1737" s="46">
        <v>1</v>
      </c>
      <c r="F1737" s="47"/>
      <c r="G1737" s="48">
        <f>ROUND(E1737*F1737,2)</f>
        <v>0</v>
      </c>
      <c r="H1737" s="16"/>
      <c r="I1737" s="16"/>
      <c r="J1737" s="16"/>
      <c r="K1737" s="16"/>
      <c r="L1737" s="16"/>
      <c r="M1737" s="16"/>
      <c r="N1737" s="16"/>
      <c r="O1737" s="16" t="s">
        <v>119</v>
      </c>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row>
    <row r="1738" spans="1:42" x14ac:dyDescent="0.2">
      <c r="A1738" s="30" t="s">
        <v>116</v>
      </c>
      <c r="B1738" s="31" t="s">
        <v>3110</v>
      </c>
      <c r="C1738" s="49" t="s">
        <v>3109</v>
      </c>
      <c r="D1738" s="32"/>
      <c r="E1738" s="33"/>
      <c r="F1738" s="34"/>
      <c r="G1738" s="35">
        <f>SUMIF(O1739:O1741,"&lt;&gt;NOR",G1739:G1741)</f>
        <v>0</v>
      </c>
      <c r="O1738" t="s">
        <v>117</v>
      </c>
    </row>
    <row r="1739" spans="1:42" outlineLevel="1" x14ac:dyDescent="0.2">
      <c r="A1739" s="43">
        <v>435</v>
      </c>
      <c r="B1739" s="44" t="s">
        <v>3108</v>
      </c>
      <c r="C1739" s="52" t="s">
        <v>3107</v>
      </c>
      <c r="D1739" s="45" t="s">
        <v>158</v>
      </c>
      <c r="E1739" s="46">
        <v>23.913599999999999</v>
      </c>
      <c r="F1739" s="47"/>
      <c r="G1739" s="48">
        <f>ROUND(E1739*F1739,2)</f>
        <v>0</v>
      </c>
      <c r="H1739" s="16"/>
      <c r="I1739" s="16"/>
      <c r="J1739" s="16"/>
      <c r="K1739" s="16"/>
      <c r="L1739" s="16"/>
      <c r="M1739" s="16"/>
      <c r="N1739" s="16"/>
      <c r="O1739" s="16" t="s">
        <v>3102</v>
      </c>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row>
    <row r="1740" spans="1:42" outlineLevel="1" x14ac:dyDescent="0.2">
      <c r="A1740" s="43">
        <v>436</v>
      </c>
      <c r="B1740" s="44" t="s">
        <v>3106</v>
      </c>
      <c r="C1740" s="52" t="s">
        <v>3105</v>
      </c>
      <c r="D1740" s="45" t="s">
        <v>158</v>
      </c>
      <c r="E1740" s="46">
        <v>23.913599999999999</v>
      </c>
      <c r="F1740" s="47"/>
      <c r="G1740" s="48">
        <f>ROUND(E1740*F1740,2)</f>
        <v>0</v>
      </c>
      <c r="H1740" s="16"/>
      <c r="I1740" s="16"/>
      <c r="J1740" s="16"/>
      <c r="K1740" s="16"/>
      <c r="L1740" s="16"/>
      <c r="M1740" s="16"/>
      <c r="N1740" s="16"/>
      <c r="O1740" s="16" t="s">
        <v>3102</v>
      </c>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row>
    <row r="1741" spans="1:42" outlineLevel="1" x14ac:dyDescent="0.2">
      <c r="A1741" s="43">
        <v>437</v>
      </c>
      <c r="B1741" s="44" t="s">
        <v>3104</v>
      </c>
      <c r="C1741" s="58" t="s">
        <v>3103</v>
      </c>
      <c r="D1741" s="45" t="s">
        <v>158</v>
      </c>
      <c r="E1741" s="46">
        <v>23.913599999999999</v>
      </c>
      <c r="F1741" s="47"/>
      <c r="G1741" s="48">
        <f>ROUND(E1741*F1741,2)</f>
        <v>0</v>
      </c>
      <c r="H1741" s="16"/>
      <c r="I1741" s="16"/>
      <c r="J1741" s="16"/>
      <c r="K1741" s="16"/>
      <c r="L1741" s="16"/>
      <c r="M1741" s="16"/>
      <c r="N1741" s="16"/>
      <c r="O1741" s="16" t="s">
        <v>3102</v>
      </c>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row>
    <row r="1742" spans="1:42" x14ac:dyDescent="0.2">
      <c r="A1742" s="30" t="s">
        <v>116</v>
      </c>
      <c r="B1742" s="31" t="s">
        <v>103</v>
      </c>
      <c r="C1742" s="49" t="s">
        <v>5</v>
      </c>
      <c r="D1742" s="32"/>
      <c r="E1742" s="33"/>
      <c r="F1742" s="34"/>
      <c r="G1742" s="35">
        <f>SUMIF(O1743:O1746,"&lt;&gt;NOR",G1743:G1746)</f>
        <v>0</v>
      </c>
      <c r="O1742" t="s">
        <v>117</v>
      </c>
    </row>
    <row r="1743" spans="1:42" outlineLevel="1" x14ac:dyDescent="0.2">
      <c r="A1743" s="43">
        <v>438</v>
      </c>
      <c r="B1743" s="44" t="s">
        <v>1326</v>
      </c>
      <c r="C1743" s="52" t="s">
        <v>1327</v>
      </c>
      <c r="D1743" s="45" t="s">
        <v>507</v>
      </c>
      <c r="E1743" s="46">
        <v>1</v>
      </c>
      <c r="F1743" s="47"/>
      <c r="G1743" s="48">
        <f>ROUND(E1743*F1743,2)</f>
        <v>0</v>
      </c>
      <c r="H1743" s="16"/>
      <c r="I1743" s="16"/>
      <c r="J1743" s="16"/>
      <c r="K1743" s="16"/>
      <c r="L1743" s="16"/>
      <c r="M1743" s="16"/>
      <c r="N1743" s="16"/>
      <c r="O1743" s="16" t="s">
        <v>119</v>
      </c>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row>
    <row r="1744" spans="1:42" outlineLevel="1" x14ac:dyDescent="0.2">
      <c r="A1744" s="43">
        <v>439</v>
      </c>
      <c r="B1744" s="44" t="s">
        <v>1328</v>
      </c>
      <c r="C1744" s="52" t="s">
        <v>1329</v>
      </c>
      <c r="D1744" s="45" t="s">
        <v>507</v>
      </c>
      <c r="E1744" s="46">
        <v>1</v>
      </c>
      <c r="F1744" s="47"/>
      <c r="G1744" s="48">
        <f>ROUND(E1744*F1744,2)</f>
        <v>0</v>
      </c>
      <c r="H1744" s="16"/>
      <c r="I1744" s="16"/>
      <c r="J1744" s="16"/>
      <c r="K1744" s="16"/>
      <c r="L1744" s="16"/>
      <c r="M1744" s="16"/>
      <c r="N1744" s="16"/>
      <c r="O1744" s="16" t="s">
        <v>119</v>
      </c>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row>
    <row r="1745" spans="1:42" outlineLevel="1" x14ac:dyDescent="0.2">
      <c r="A1745" s="43">
        <v>440</v>
      </c>
      <c r="B1745" s="44" t="s">
        <v>3101</v>
      </c>
      <c r="C1745" s="52" t="s">
        <v>3100</v>
      </c>
      <c r="D1745" s="45" t="s">
        <v>507</v>
      </c>
      <c r="E1745" s="46">
        <v>1</v>
      </c>
      <c r="F1745" s="47"/>
      <c r="G1745" s="48">
        <f>ROUND(E1745*F1745,2)</f>
        <v>0</v>
      </c>
      <c r="H1745" s="16"/>
      <c r="I1745" s="16"/>
      <c r="J1745" s="16"/>
      <c r="K1745" s="16"/>
      <c r="L1745" s="16"/>
      <c r="M1745" s="16"/>
      <c r="N1745" s="16"/>
      <c r="O1745" s="16" t="s">
        <v>119</v>
      </c>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row>
    <row r="1746" spans="1:42" outlineLevel="1" x14ac:dyDescent="0.2">
      <c r="A1746" s="37">
        <v>441</v>
      </c>
      <c r="B1746" s="38" t="s">
        <v>1330</v>
      </c>
      <c r="C1746" s="50" t="s">
        <v>1331</v>
      </c>
      <c r="D1746" s="39" t="s">
        <v>0</v>
      </c>
      <c r="E1746" s="40">
        <v>2.04</v>
      </c>
      <c r="F1746" s="474">
        <f>(G1738+G1732+G1713+G1705+G1693+G1667+G1619+G1530+G1488+G1465+G1446+G1418+G1411+G1363+G1358+G1318+G1278+G1193+G1189+G1160+G1122+G1107+G1094+G924+G857+G855+G849+G831+G824+G819+G813+G752+G702+G651+G561+G526+G447++G419+G106+G30+G8)/100</f>
        <v>0</v>
      </c>
      <c r="G1746" s="42">
        <f>ROUND(E1746*F1746,2)</f>
        <v>0</v>
      </c>
      <c r="H1746" s="16"/>
      <c r="I1746" s="16"/>
      <c r="J1746" s="16"/>
      <c r="K1746" s="16"/>
      <c r="L1746" s="16"/>
      <c r="M1746" s="16"/>
      <c r="N1746" s="16"/>
      <c r="O1746" s="16" t="s">
        <v>1332</v>
      </c>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row>
    <row r="1747" spans="1:42" x14ac:dyDescent="0.2">
      <c r="A1747" s="1"/>
      <c r="B1747" s="2"/>
      <c r="C1747" s="54"/>
      <c r="D1747" s="4"/>
      <c r="E1747" s="1"/>
      <c r="F1747" s="1"/>
      <c r="G1747" s="1"/>
      <c r="M1747">
        <v>12</v>
      </c>
      <c r="N1747">
        <v>21</v>
      </c>
      <c r="O1747" t="s">
        <v>115</v>
      </c>
    </row>
    <row r="1748" spans="1:42" x14ac:dyDescent="0.2">
      <c r="A1748" s="19"/>
      <c r="B1748" s="20" t="s">
        <v>7</v>
      </c>
      <c r="C1748" s="55"/>
      <c r="D1748" s="21"/>
      <c r="E1748" s="22"/>
      <c r="F1748" s="22"/>
      <c r="G1748" s="36">
        <f>G8+G30+G106+G419+G447+G526+G561+G651+G702+G752+G813+G819+G824+G831+G849+G855+G857+G924+G1094+G1107+G1122+G1160+G1189+G1193+G1278+G1318+G1358+G1363+G1411+G1418+G1446+G1465+G1488+G1530+G1619+G1667+G1693+G1705+G1713+G1732+G1738+G1742</f>
        <v>0</v>
      </c>
      <c r="M1748" t="e">
        <f>SUMIF(#REF!,M1747,G7:G1746)</f>
        <v>#REF!</v>
      </c>
      <c r="N1748" t="e">
        <f>SUMIF(#REF!,N1747,G7:G1746)</f>
        <v>#REF!</v>
      </c>
      <c r="O1748" t="s">
        <v>1333</v>
      </c>
    </row>
    <row r="1749" spans="1:42" x14ac:dyDescent="0.2">
      <c r="A1749" s="1"/>
      <c r="B1749" s="2"/>
      <c r="C1749" s="54"/>
      <c r="D1749" s="4"/>
      <c r="E1749" s="1"/>
      <c r="F1749" s="544"/>
      <c r="G1749" s="544"/>
    </row>
    <row r="1750" spans="1:42" x14ac:dyDescent="0.2">
      <c r="A1750" s="1"/>
      <c r="B1750" s="2"/>
      <c r="C1750" s="54"/>
      <c r="D1750" s="4"/>
      <c r="E1750" s="1"/>
      <c r="F1750" s="1"/>
      <c r="G1750" s="472"/>
    </row>
    <row r="1751" spans="1:42" x14ac:dyDescent="0.2">
      <c r="A1751" s="553" t="s">
        <v>1334</v>
      </c>
      <c r="B1751" s="553"/>
      <c r="C1751" s="554"/>
      <c r="D1751" s="4"/>
      <c r="E1751" s="1"/>
      <c r="F1751" s="545"/>
      <c r="G1751" s="545"/>
    </row>
    <row r="1752" spans="1:42" x14ac:dyDescent="0.2">
      <c r="A1752" s="532"/>
      <c r="B1752" s="533"/>
      <c r="C1752" s="534"/>
      <c r="D1752" s="533"/>
      <c r="E1752" s="533"/>
      <c r="F1752" s="533"/>
      <c r="G1752" s="535"/>
      <c r="O1752" t="s">
        <v>1335</v>
      </c>
    </row>
    <row r="1753" spans="1:42" x14ac:dyDescent="0.2">
      <c r="A1753" s="536"/>
      <c r="B1753" s="537"/>
      <c r="C1753" s="538"/>
      <c r="D1753" s="537"/>
      <c r="E1753" s="537"/>
      <c r="F1753" s="537"/>
      <c r="G1753" s="539"/>
    </row>
    <row r="1754" spans="1:42" x14ac:dyDescent="0.2">
      <c r="A1754" s="536"/>
      <c r="B1754" s="537"/>
      <c r="C1754" s="538"/>
      <c r="D1754" s="537"/>
      <c r="E1754" s="537"/>
      <c r="F1754" s="537"/>
      <c r="G1754" s="539"/>
    </row>
    <row r="1755" spans="1:42" x14ac:dyDescent="0.2">
      <c r="A1755" s="536"/>
      <c r="B1755" s="537"/>
      <c r="C1755" s="538"/>
      <c r="D1755" s="537"/>
      <c r="E1755" s="537"/>
      <c r="F1755" s="537"/>
      <c r="G1755" s="539"/>
    </row>
    <row r="1756" spans="1:42" x14ac:dyDescent="0.2">
      <c r="A1756" s="540"/>
      <c r="B1756" s="541"/>
      <c r="C1756" s="542"/>
      <c r="D1756" s="541"/>
      <c r="E1756" s="541"/>
      <c r="F1756" s="541"/>
      <c r="G1756" s="543"/>
    </row>
    <row r="1757" spans="1:42" x14ac:dyDescent="0.2">
      <c r="A1757" s="1"/>
      <c r="B1757" s="2"/>
      <c r="C1757" s="54"/>
      <c r="D1757" s="4"/>
      <c r="E1757" s="1"/>
      <c r="F1757" s="1"/>
      <c r="G1757" s="1"/>
    </row>
    <row r="1758" spans="1:42" x14ac:dyDescent="0.2">
      <c r="C1758" s="56"/>
      <c r="D1758" s="6"/>
      <c r="O1758" t="s">
        <v>1336</v>
      </c>
    </row>
    <row r="1759" spans="1:42" x14ac:dyDescent="0.2">
      <c r="D1759" s="6"/>
    </row>
    <row r="1760" spans="1:42"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sheetData>
  <sheetProtection algorithmName="SHA-512" hashValue="u+R8g9yoX15zqsPnuKER8WbJPsJn1p/2iGo4f82SeMfZ9Y/G5gimJEmOvOkqRx9g25bmxxxegY59z2U0gaqN/g==" saltValue="1ffktZkDQQjq9+3okcYSew==" spinCount="100000" sheet="1" objects="1" scenarios="1"/>
  <mergeCells count="8">
    <mergeCell ref="A1752:G1756"/>
    <mergeCell ref="F1749:G1749"/>
    <mergeCell ref="F1751:G1751"/>
    <mergeCell ref="A1:G1"/>
    <mergeCell ref="C2:G2"/>
    <mergeCell ref="C3:G3"/>
    <mergeCell ref="C4:G4"/>
    <mergeCell ref="A1751:C1751"/>
  </mergeCells>
  <pageMargins left="0.59055118110236204" right="0.196850393700787" top="0.78740157499999996" bottom="0.78740157499999996" header="0.3" footer="0.3"/>
  <pageSetup paperSize="9" scale="87" orientation="portrait" r:id="rId1"/>
  <headerFooter>
    <oddFooter>&amp;RStránka &amp;P z &amp;N&amp;LZpracováno programem BUILDpower S,  © RTS, a.s.</oddFooter>
  </headerFooter>
  <rowBreaks count="33" manualBreakCount="33">
    <brk id="49" max="6" man="1"/>
    <brk id="92" max="6" man="1"/>
    <brk id="132" max="6" man="1"/>
    <brk id="177" max="6" man="1"/>
    <brk id="218" max="6" man="1"/>
    <brk id="268" max="6" man="1"/>
    <brk id="319" max="6" man="1"/>
    <brk id="377" max="6" man="1"/>
    <brk id="418" max="6" man="1"/>
    <brk id="468" max="6" man="1"/>
    <brk id="519" max="6" man="1"/>
    <brk id="567" max="6" man="1"/>
    <brk id="614" max="6" man="1"/>
    <brk id="650" max="6" man="1"/>
    <brk id="691" max="6" man="1"/>
    <brk id="742" max="6" man="1"/>
    <brk id="790" max="6" man="1"/>
    <brk id="839" max="6" man="1"/>
    <brk id="889" max="6" man="1"/>
    <brk id="928" max="6" man="1"/>
    <brk id="978" max="6" man="1"/>
    <brk id="1025" max="6" man="1"/>
    <brk id="1183" max="6" man="1"/>
    <brk id="1236" max="6" man="1"/>
    <brk id="1291" max="6" man="1"/>
    <brk id="1349" max="6" man="1"/>
    <brk id="1388" max="6" man="1"/>
    <brk id="1441" max="6" man="1"/>
    <brk id="1549" max="6" man="1"/>
    <brk id="1579" max="6" man="1"/>
    <brk id="1630" max="6" man="1"/>
    <brk id="1680" max="6" man="1"/>
    <brk id="173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0"/>
  <sheetViews>
    <sheetView view="pageBreakPreview" zoomScale="85" zoomScaleNormal="100" zoomScaleSheetLayoutView="85" workbookViewId="0">
      <selection activeCell="F16" sqref="F16"/>
    </sheetView>
  </sheetViews>
  <sheetFormatPr defaultColWidth="9.140625" defaultRowHeight="15" x14ac:dyDescent="0.25"/>
  <cols>
    <col min="1" max="1" width="7.140625" style="167" bestFit="1" customWidth="1"/>
    <col min="2" max="2" width="65.140625" style="168" customWidth="1"/>
    <col min="3" max="3" width="8.85546875" style="166" bestFit="1" customWidth="1"/>
    <col min="4" max="4" width="4.85546875" style="167" customWidth="1"/>
    <col min="5" max="5" width="14.7109375" style="166" bestFit="1" customWidth="1"/>
    <col min="6" max="6" width="16.42578125" style="166" customWidth="1"/>
    <col min="7" max="16384" width="9.140625" style="166"/>
  </cols>
  <sheetData>
    <row r="1" spans="1:6" ht="15.75" x14ac:dyDescent="0.25">
      <c r="B1" s="255" t="s">
        <v>1533</v>
      </c>
    </row>
    <row r="2" spans="1:6" ht="15.75" x14ac:dyDescent="0.25">
      <c r="B2" s="254" t="s">
        <v>1532</v>
      </c>
    </row>
    <row r="3" spans="1:6" ht="15.75" x14ac:dyDescent="0.25">
      <c r="B3" s="253" t="s">
        <v>1531</v>
      </c>
    </row>
    <row r="4" spans="1:6" ht="15.75" x14ac:dyDescent="0.25">
      <c r="B4" s="252" t="s">
        <v>1530</v>
      </c>
    </row>
    <row r="5" spans="1:6" ht="16.5" thickBot="1" x14ac:dyDescent="0.3">
      <c r="B5" s="251"/>
    </row>
    <row r="6" spans="1:6" ht="19.5" thickBot="1" x14ac:dyDescent="0.35">
      <c r="A6" s="556" t="s">
        <v>1529</v>
      </c>
      <c r="B6" s="557"/>
      <c r="C6" s="557"/>
      <c r="D6" s="557"/>
      <c r="E6" s="557"/>
      <c r="F6" s="557"/>
    </row>
    <row r="7" spans="1:6" ht="16.5" thickBot="1" x14ac:dyDescent="0.3">
      <c r="A7" s="250" t="s">
        <v>1528</v>
      </c>
      <c r="B7" s="249" t="s">
        <v>1527</v>
      </c>
      <c r="C7" s="248" t="s">
        <v>1526</v>
      </c>
      <c r="D7" s="247" t="s">
        <v>112</v>
      </c>
      <c r="E7" s="246" t="s">
        <v>1525</v>
      </c>
      <c r="F7" s="245" t="s">
        <v>1524</v>
      </c>
    </row>
    <row r="8" spans="1:6" ht="16.5" thickBot="1" x14ac:dyDescent="0.3">
      <c r="A8" s="244"/>
      <c r="B8" s="555" t="s">
        <v>1523</v>
      </c>
      <c r="C8" s="555"/>
      <c r="D8" s="555"/>
      <c r="E8" s="555"/>
      <c r="F8" s="555"/>
    </row>
    <row r="9" spans="1:6" ht="37.5" customHeight="1" x14ac:dyDescent="0.25">
      <c r="A9" s="243"/>
      <c r="B9" s="242" t="s">
        <v>1522</v>
      </c>
      <c r="C9" s="241">
        <v>1</v>
      </c>
      <c r="D9" s="240" t="s">
        <v>423</v>
      </c>
      <c r="E9" s="475"/>
      <c r="F9" s="183">
        <f t="shared" ref="F9:F24" si="0">C9*E9</f>
        <v>0</v>
      </c>
    </row>
    <row r="10" spans="1:6" ht="37.5" customHeight="1" x14ac:dyDescent="0.25">
      <c r="A10" s="235"/>
      <c r="B10" s="239" t="s">
        <v>1521</v>
      </c>
      <c r="C10" s="227">
        <v>1</v>
      </c>
      <c r="D10" s="197" t="s">
        <v>423</v>
      </c>
      <c r="E10" s="476"/>
      <c r="F10" s="177">
        <f t="shared" si="0"/>
        <v>0</v>
      </c>
    </row>
    <row r="11" spans="1:6" x14ac:dyDescent="0.25">
      <c r="A11" s="235"/>
      <c r="B11" s="236" t="s">
        <v>1520</v>
      </c>
      <c r="C11" s="227">
        <v>2</v>
      </c>
      <c r="D11" s="197" t="s">
        <v>423</v>
      </c>
      <c r="E11" s="476"/>
      <c r="F11" s="177">
        <f t="shared" si="0"/>
        <v>0</v>
      </c>
    </row>
    <row r="12" spans="1:6" ht="37.5" customHeight="1" x14ac:dyDescent="0.25">
      <c r="A12" s="235"/>
      <c r="B12" s="239" t="s">
        <v>1519</v>
      </c>
      <c r="C12" s="227">
        <v>1</v>
      </c>
      <c r="D12" s="197" t="s">
        <v>423</v>
      </c>
      <c r="E12" s="476"/>
      <c r="F12" s="177">
        <f t="shared" si="0"/>
        <v>0</v>
      </c>
    </row>
    <row r="13" spans="1:6" x14ac:dyDescent="0.25">
      <c r="A13" s="235"/>
      <c r="B13" s="238" t="s">
        <v>1518</v>
      </c>
      <c r="C13" s="227">
        <v>1</v>
      </c>
      <c r="D13" s="197" t="s">
        <v>423</v>
      </c>
      <c r="E13" s="476"/>
      <c r="F13" s="177">
        <f t="shared" si="0"/>
        <v>0</v>
      </c>
    </row>
    <row r="14" spans="1:6" x14ac:dyDescent="0.25">
      <c r="A14" s="235"/>
      <c r="B14" s="236" t="s">
        <v>1517</v>
      </c>
      <c r="C14" s="227">
        <v>1</v>
      </c>
      <c r="D14" s="197" t="s">
        <v>423</v>
      </c>
      <c r="E14" s="476"/>
      <c r="F14" s="177">
        <f t="shared" si="0"/>
        <v>0</v>
      </c>
    </row>
    <row r="15" spans="1:6" x14ac:dyDescent="0.25">
      <c r="A15" s="235"/>
      <c r="B15" s="236" t="s">
        <v>1516</v>
      </c>
      <c r="C15" s="227">
        <v>1</v>
      </c>
      <c r="D15" s="197" t="s">
        <v>423</v>
      </c>
      <c r="E15" s="476"/>
      <c r="F15" s="177">
        <f t="shared" si="0"/>
        <v>0</v>
      </c>
    </row>
    <row r="16" spans="1:6" x14ac:dyDescent="0.25">
      <c r="A16" s="235"/>
      <c r="B16" s="236" t="s">
        <v>1515</v>
      </c>
      <c r="C16" s="227">
        <v>1</v>
      </c>
      <c r="D16" s="197" t="s">
        <v>423</v>
      </c>
      <c r="E16" s="476"/>
      <c r="F16" s="177">
        <f t="shared" si="0"/>
        <v>0</v>
      </c>
    </row>
    <row r="17" spans="1:6" x14ac:dyDescent="0.25">
      <c r="A17" s="235"/>
      <c r="B17" s="237" t="s">
        <v>1514</v>
      </c>
      <c r="C17" s="227">
        <v>1</v>
      </c>
      <c r="D17" s="197" t="s">
        <v>423</v>
      </c>
      <c r="E17" s="476"/>
      <c r="F17" s="177">
        <f t="shared" si="0"/>
        <v>0</v>
      </c>
    </row>
    <row r="18" spans="1:6" x14ac:dyDescent="0.25">
      <c r="A18" s="235"/>
      <c r="B18" s="237" t="s">
        <v>1513</v>
      </c>
      <c r="C18" s="227">
        <v>1</v>
      </c>
      <c r="D18" s="197" t="s">
        <v>423</v>
      </c>
      <c r="E18" s="476"/>
      <c r="F18" s="177">
        <f t="shared" si="0"/>
        <v>0</v>
      </c>
    </row>
    <row r="19" spans="1:6" x14ac:dyDescent="0.25">
      <c r="A19" s="235"/>
      <c r="B19" s="237" t="s">
        <v>1512</v>
      </c>
      <c r="C19" s="226">
        <v>1</v>
      </c>
      <c r="D19" s="203" t="s">
        <v>423</v>
      </c>
      <c r="E19" s="476"/>
      <c r="F19" s="177">
        <f t="shared" si="0"/>
        <v>0</v>
      </c>
    </row>
    <row r="20" spans="1:6" x14ac:dyDescent="0.25">
      <c r="A20" s="235"/>
      <c r="B20" s="236" t="s">
        <v>1511</v>
      </c>
      <c r="C20" s="227">
        <v>1</v>
      </c>
      <c r="D20" s="197" t="s">
        <v>423</v>
      </c>
      <c r="E20" s="476"/>
      <c r="F20" s="177">
        <f t="shared" si="0"/>
        <v>0</v>
      </c>
    </row>
    <row r="21" spans="1:6" x14ac:dyDescent="0.25">
      <c r="A21" s="235"/>
      <c r="B21" s="222" t="s">
        <v>1510</v>
      </c>
      <c r="C21" s="227">
        <v>1</v>
      </c>
      <c r="D21" s="197" t="s">
        <v>507</v>
      </c>
      <c r="E21" s="476"/>
      <c r="F21" s="177">
        <f t="shared" si="0"/>
        <v>0</v>
      </c>
    </row>
    <row r="22" spans="1:6" x14ac:dyDescent="0.25">
      <c r="A22" s="235"/>
      <c r="B22" s="222" t="s">
        <v>1509</v>
      </c>
      <c r="C22" s="227">
        <v>5</v>
      </c>
      <c r="D22" s="197" t="s">
        <v>237</v>
      </c>
      <c r="E22" s="476"/>
      <c r="F22" s="177">
        <f t="shared" si="0"/>
        <v>0</v>
      </c>
    </row>
    <row r="23" spans="1:6" x14ac:dyDescent="0.25">
      <c r="A23" s="235"/>
      <c r="B23" s="222" t="s">
        <v>1508</v>
      </c>
      <c r="C23" s="227">
        <v>2</v>
      </c>
      <c r="D23" s="197" t="s">
        <v>423</v>
      </c>
      <c r="E23" s="476"/>
      <c r="F23" s="177">
        <f t="shared" si="0"/>
        <v>0</v>
      </c>
    </row>
    <row r="24" spans="1:6" ht="15.75" thickBot="1" x14ac:dyDescent="0.3">
      <c r="A24" s="234"/>
      <c r="B24" s="212" t="s">
        <v>1475</v>
      </c>
      <c r="C24" s="211">
        <f>2*8*5*3</f>
        <v>240</v>
      </c>
      <c r="D24" s="210" t="s">
        <v>1474</v>
      </c>
      <c r="E24" s="477"/>
      <c r="F24" s="172">
        <f t="shared" si="0"/>
        <v>0</v>
      </c>
    </row>
    <row r="25" spans="1:6" ht="16.5" thickBot="1" x14ac:dyDescent="0.3">
      <c r="A25" s="209"/>
      <c r="B25" s="567" t="s">
        <v>1507</v>
      </c>
      <c r="C25" s="568"/>
      <c r="D25" s="568"/>
      <c r="E25" s="189"/>
      <c r="F25" s="188"/>
    </row>
    <row r="26" spans="1:6" ht="30" x14ac:dyDescent="0.25">
      <c r="A26" s="208"/>
      <c r="B26" s="233" t="s">
        <v>1506</v>
      </c>
      <c r="C26" s="232">
        <f>C27</f>
        <v>5</v>
      </c>
      <c r="D26" s="231" t="s">
        <v>423</v>
      </c>
      <c r="E26" s="478"/>
      <c r="F26" s="206">
        <f t="shared" ref="F26:F50" si="1">C26*E26</f>
        <v>0</v>
      </c>
    </row>
    <row r="27" spans="1:6" ht="17.25" x14ac:dyDescent="0.25">
      <c r="A27" s="200"/>
      <c r="B27" s="230" t="s">
        <v>1505</v>
      </c>
      <c r="C27" s="226">
        <f>C63+C64</f>
        <v>5</v>
      </c>
      <c r="D27" s="203" t="s">
        <v>423</v>
      </c>
      <c r="E27" s="476"/>
      <c r="F27" s="177">
        <f t="shared" si="1"/>
        <v>0</v>
      </c>
    </row>
    <row r="28" spans="1:6" ht="33" x14ac:dyDescent="0.25">
      <c r="A28" s="200"/>
      <c r="B28" s="229" t="s">
        <v>1504</v>
      </c>
      <c r="C28" s="227">
        <v>1</v>
      </c>
      <c r="D28" s="179" t="s">
        <v>423</v>
      </c>
      <c r="E28" s="476"/>
      <c r="F28" s="177">
        <f t="shared" si="1"/>
        <v>0</v>
      </c>
    </row>
    <row r="29" spans="1:6" ht="48" x14ac:dyDescent="0.25">
      <c r="A29" s="200"/>
      <c r="B29" s="229" t="s">
        <v>1503</v>
      </c>
      <c r="C29" s="227">
        <v>1</v>
      </c>
      <c r="D29" s="179" t="s">
        <v>423</v>
      </c>
      <c r="E29" s="476"/>
      <c r="F29" s="177">
        <f t="shared" si="1"/>
        <v>0</v>
      </c>
    </row>
    <row r="30" spans="1:6" ht="32.25" x14ac:dyDescent="0.25">
      <c r="A30" s="200"/>
      <c r="B30" s="228" t="s">
        <v>1502</v>
      </c>
      <c r="C30" s="227">
        <v>1</v>
      </c>
      <c r="D30" s="179" t="s">
        <v>423</v>
      </c>
      <c r="E30" s="476"/>
      <c r="F30" s="177">
        <f t="shared" si="1"/>
        <v>0</v>
      </c>
    </row>
    <row r="31" spans="1:6" x14ac:dyDescent="0.25">
      <c r="A31" s="200"/>
      <c r="B31" s="214" t="s">
        <v>1501</v>
      </c>
      <c r="C31" s="226">
        <v>1</v>
      </c>
      <c r="D31" s="220" t="s">
        <v>423</v>
      </c>
      <c r="E31" s="476"/>
      <c r="F31" s="177">
        <f t="shared" si="1"/>
        <v>0</v>
      </c>
    </row>
    <row r="32" spans="1:6" ht="17.25" x14ac:dyDescent="0.25">
      <c r="A32" s="200"/>
      <c r="B32" s="223" t="s">
        <v>1500</v>
      </c>
      <c r="C32" s="221">
        <v>3</v>
      </c>
      <c r="D32" s="220" t="s">
        <v>423</v>
      </c>
      <c r="E32" s="476"/>
      <c r="F32" s="177">
        <f t="shared" si="1"/>
        <v>0</v>
      </c>
    </row>
    <row r="33" spans="1:6" ht="17.25" x14ac:dyDescent="0.25">
      <c r="A33" s="200"/>
      <c r="B33" s="223" t="s">
        <v>1499</v>
      </c>
      <c r="C33" s="221">
        <v>3</v>
      </c>
      <c r="D33" s="220" t="s">
        <v>423</v>
      </c>
      <c r="E33" s="476"/>
      <c r="F33" s="177">
        <f t="shared" si="1"/>
        <v>0</v>
      </c>
    </row>
    <row r="34" spans="1:6" ht="17.25" x14ac:dyDescent="0.25">
      <c r="A34" s="200"/>
      <c r="B34" s="223" t="s">
        <v>1498</v>
      </c>
      <c r="C34" s="221">
        <v>1</v>
      </c>
      <c r="D34" s="220" t="s">
        <v>423</v>
      </c>
      <c r="E34" s="476"/>
      <c r="F34" s="177">
        <f t="shared" si="1"/>
        <v>0</v>
      </c>
    </row>
    <row r="35" spans="1:6" ht="30" x14ac:dyDescent="0.25">
      <c r="A35" s="200"/>
      <c r="B35" s="225" t="s">
        <v>1497</v>
      </c>
      <c r="C35" s="224">
        <v>6</v>
      </c>
      <c r="D35" s="179" t="s">
        <v>423</v>
      </c>
      <c r="E35" s="476"/>
      <c r="F35" s="177">
        <f t="shared" si="1"/>
        <v>0</v>
      </c>
    </row>
    <row r="36" spans="1:6" ht="17.25" x14ac:dyDescent="0.25">
      <c r="A36" s="200"/>
      <c r="B36" s="223" t="s">
        <v>1496</v>
      </c>
      <c r="C36" s="221">
        <v>6</v>
      </c>
      <c r="D36" s="220" t="s">
        <v>423</v>
      </c>
      <c r="E36" s="476"/>
      <c r="F36" s="177">
        <f t="shared" si="1"/>
        <v>0</v>
      </c>
    </row>
    <row r="37" spans="1:6" x14ac:dyDescent="0.25">
      <c r="A37" s="200"/>
      <c r="B37" s="223" t="s">
        <v>1495</v>
      </c>
      <c r="C37" s="221">
        <f>C36</f>
        <v>6</v>
      </c>
      <c r="D37" s="220" t="s">
        <v>423</v>
      </c>
      <c r="E37" s="476"/>
      <c r="F37" s="177">
        <f t="shared" si="1"/>
        <v>0</v>
      </c>
    </row>
    <row r="38" spans="1:6" x14ac:dyDescent="0.25">
      <c r="A38" s="200"/>
      <c r="B38" s="222" t="s">
        <v>1494</v>
      </c>
      <c r="C38" s="221">
        <v>4</v>
      </c>
      <c r="D38" s="220" t="s">
        <v>423</v>
      </c>
      <c r="E38" s="476"/>
      <c r="F38" s="177">
        <f t="shared" si="1"/>
        <v>0</v>
      </c>
    </row>
    <row r="39" spans="1:6" x14ac:dyDescent="0.25">
      <c r="A39" s="200"/>
      <c r="B39" s="222" t="s">
        <v>1493</v>
      </c>
      <c r="C39" s="221">
        <v>6</v>
      </c>
      <c r="D39" s="220" t="s">
        <v>423</v>
      </c>
      <c r="E39" s="476"/>
      <c r="F39" s="177">
        <f t="shared" si="1"/>
        <v>0</v>
      </c>
    </row>
    <row r="40" spans="1:6" x14ac:dyDescent="0.25">
      <c r="A40" s="200"/>
      <c r="B40" s="222" t="s">
        <v>1492</v>
      </c>
      <c r="C40" s="221">
        <v>2</v>
      </c>
      <c r="D40" s="220" t="s">
        <v>423</v>
      </c>
      <c r="E40" s="476"/>
      <c r="F40" s="177">
        <f t="shared" si="1"/>
        <v>0</v>
      </c>
    </row>
    <row r="41" spans="1:6" x14ac:dyDescent="0.25">
      <c r="A41" s="200"/>
      <c r="B41" s="222" t="s">
        <v>1491</v>
      </c>
      <c r="C41" s="221">
        <v>2</v>
      </c>
      <c r="D41" s="220" t="s">
        <v>423</v>
      </c>
      <c r="E41" s="476"/>
      <c r="F41" s="177">
        <f t="shared" si="1"/>
        <v>0</v>
      </c>
    </row>
    <row r="42" spans="1:6" x14ac:dyDescent="0.25">
      <c r="A42" s="200"/>
      <c r="B42" s="222" t="s">
        <v>1490</v>
      </c>
      <c r="C42" s="221">
        <v>1</v>
      </c>
      <c r="D42" s="220" t="s">
        <v>423</v>
      </c>
      <c r="E42" s="476"/>
      <c r="F42" s="177">
        <f t="shared" si="1"/>
        <v>0</v>
      </c>
    </row>
    <row r="43" spans="1:6" x14ac:dyDescent="0.25">
      <c r="A43" s="200"/>
      <c r="B43" s="222" t="s">
        <v>1489</v>
      </c>
      <c r="C43" s="221">
        <v>1</v>
      </c>
      <c r="D43" s="220" t="s">
        <v>423</v>
      </c>
      <c r="E43" s="476"/>
      <c r="F43" s="177">
        <f t="shared" si="1"/>
        <v>0</v>
      </c>
    </row>
    <row r="44" spans="1:6" x14ac:dyDescent="0.25">
      <c r="A44" s="200"/>
      <c r="B44" s="222" t="s">
        <v>1488</v>
      </c>
      <c r="C44" s="221">
        <v>1</v>
      </c>
      <c r="D44" s="220" t="s">
        <v>423</v>
      </c>
      <c r="E44" s="476"/>
      <c r="F44" s="177">
        <f t="shared" si="1"/>
        <v>0</v>
      </c>
    </row>
    <row r="45" spans="1:6" x14ac:dyDescent="0.25">
      <c r="A45" s="200"/>
      <c r="B45" s="222" t="s">
        <v>1487</v>
      </c>
      <c r="C45" s="221">
        <v>1</v>
      </c>
      <c r="D45" s="220" t="s">
        <v>423</v>
      </c>
      <c r="E45" s="476"/>
      <c r="F45" s="177">
        <f t="shared" si="1"/>
        <v>0</v>
      </c>
    </row>
    <row r="46" spans="1:6" x14ac:dyDescent="0.25">
      <c r="A46" s="200"/>
      <c r="B46" s="222" t="s">
        <v>1486</v>
      </c>
      <c r="C46" s="221">
        <v>1</v>
      </c>
      <c r="D46" s="220" t="s">
        <v>423</v>
      </c>
      <c r="E46" s="476"/>
      <c r="F46" s="177">
        <f t="shared" si="1"/>
        <v>0</v>
      </c>
    </row>
    <row r="47" spans="1:6" x14ac:dyDescent="0.25">
      <c r="A47" s="200"/>
      <c r="B47" s="222" t="s">
        <v>1485</v>
      </c>
      <c r="C47" s="221">
        <v>6</v>
      </c>
      <c r="D47" s="220" t="s">
        <v>423</v>
      </c>
      <c r="E47" s="476"/>
      <c r="F47" s="177">
        <f t="shared" si="1"/>
        <v>0</v>
      </c>
    </row>
    <row r="48" spans="1:6" x14ac:dyDescent="0.25">
      <c r="A48" s="200"/>
      <c r="B48" s="222" t="s">
        <v>1484</v>
      </c>
      <c r="C48" s="221">
        <v>4</v>
      </c>
      <c r="D48" s="220" t="s">
        <v>423</v>
      </c>
      <c r="E48" s="476"/>
      <c r="F48" s="177">
        <f t="shared" si="1"/>
        <v>0</v>
      </c>
    </row>
    <row r="49" spans="1:6" x14ac:dyDescent="0.25">
      <c r="A49" s="200"/>
      <c r="B49" s="222" t="s">
        <v>1483</v>
      </c>
      <c r="C49" s="221">
        <f>4+2</f>
        <v>6</v>
      </c>
      <c r="D49" s="220" t="s">
        <v>423</v>
      </c>
      <c r="E49" s="476"/>
      <c r="F49" s="177">
        <f t="shared" si="1"/>
        <v>0</v>
      </c>
    </row>
    <row r="50" spans="1:6" ht="15.75" thickBot="1" x14ac:dyDescent="0.3">
      <c r="A50" s="196"/>
      <c r="B50" s="212" t="s">
        <v>1475</v>
      </c>
      <c r="C50" s="211">
        <f>3*8*5*2</f>
        <v>240</v>
      </c>
      <c r="D50" s="210" t="s">
        <v>1474</v>
      </c>
      <c r="E50" s="477"/>
      <c r="F50" s="172">
        <f t="shared" si="1"/>
        <v>0</v>
      </c>
    </row>
    <row r="51" spans="1:6" ht="16.5" thickBot="1" x14ac:dyDescent="0.3">
      <c r="A51" s="209"/>
      <c r="B51" s="567" t="s">
        <v>1482</v>
      </c>
      <c r="C51" s="568"/>
      <c r="D51" s="568"/>
      <c r="E51" s="189"/>
      <c r="F51" s="188"/>
    </row>
    <row r="52" spans="1:6" x14ac:dyDescent="0.25">
      <c r="A52" s="219"/>
      <c r="B52" s="560" t="s">
        <v>1481</v>
      </c>
      <c r="C52" s="561"/>
      <c r="D52" s="561"/>
      <c r="E52" s="207"/>
      <c r="F52" s="206"/>
    </row>
    <row r="53" spans="1:6" x14ac:dyDescent="0.25">
      <c r="A53" s="218"/>
      <c r="B53" s="214" t="s">
        <v>1480</v>
      </c>
      <c r="C53" s="213">
        <f>22*1.1</f>
        <v>24.200000000000003</v>
      </c>
      <c r="D53" s="203" t="s">
        <v>237</v>
      </c>
      <c r="E53" s="476"/>
      <c r="F53" s="177">
        <f>C53*E53</f>
        <v>0</v>
      </c>
    </row>
    <row r="54" spans="1:6" x14ac:dyDescent="0.25">
      <c r="A54" s="200"/>
      <c r="B54" s="214" t="s">
        <v>1479</v>
      </c>
      <c r="C54" s="213">
        <f>(4*2+19)*1.1</f>
        <v>29.700000000000003</v>
      </c>
      <c r="D54" s="203" t="s">
        <v>237</v>
      </c>
      <c r="E54" s="476"/>
      <c r="F54" s="177">
        <f>C54*E54</f>
        <v>0</v>
      </c>
    </row>
    <row r="55" spans="1:6" x14ac:dyDescent="0.25">
      <c r="A55" s="200"/>
      <c r="B55" s="214" t="s">
        <v>1476</v>
      </c>
      <c r="C55" s="213">
        <f>(6*2+17)*1.1</f>
        <v>31.900000000000002</v>
      </c>
      <c r="D55" s="203" t="s">
        <v>237</v>
      </c>
      <c r="E55" s="476"/>
      <c r="F55" s="177">
        <f>C55*E55</f>
        <v>0</v>
      </c>
    </row>
    <row r="56" spans="1:6" x14ac:dyDescent="0.25">
      <c r="A56" s="200"/>
      <c r="B56" s="214" t="s">
        <v>1478</v>
      </c>
      <c r="C56" s="213">
        <f>7*1.1</f>
        <v>7.7000000000000011</v>
      </c>
      <c r="D56" s="203" t="s">
        <v>237</v>
      </c>
      <c r="E56" s="476"/>
      <c r="F56" s="177">
        <f>C56*E56</f>
        <v>0</v>
      </c>
    </row>
    <row r="57" spans="1:6" x14ac:dyDescent="0.25">
      <c r="A57" s="200"/>
      <c r="B57" s="217"/>
      <c r="C57" s="216"/>
      <c r="D57" s="215"/>
      <c r="E57" s="178"/>
      <c r="F57" s="177"/>
    </row>
    <row r="58" spans="1:6" x14ac:dyDescent="0.25">
      <c r="A58" s="200"/>
      <c r="B58" s="569" t="s">
        <v>1477</v>
      </c>
      <c r="C58" s="570"/>
      <c r="D58" s="570"/>
      <c r="E58" s="178"/>
      <c r="F58" s="177"/>
    </row>
    <row r="59" spans="1:6" x14ac:dyDescent="0.25">
      <c r="A59" s="200"/>
      <c r="B59" s="214" t="s">
        <v>1476</v>
      </c>
      <c r="C59" s="213">
        <v>3</v>
      </c>
      <c r="D59" s="203" t="s">
        <v>237</v>
      </c>
      <c r="E59" s="476"/>
      <c r="F59" s="177">
        <f>C59*E59</f>
        <v>0</v>
      </c>
    </row>
    <row r="60" spans="1:6" ht="15.75" thickBot="1" x14ac:dyDescent="0.3">
      <c r="A60" s="196"/>
      <c r="B60" s="212" t="s">
        <v>1475</v>
      </c>
      <c r="C60" s="211">
        <f>4*8*5*3</f>
        <v>480</v>
      </c>
      <c r="D60" s="210" t="s">
        <v>1474</v>
      </c>
      <c r="E60" s="477"/>
      <c r="F60" s="172">
        <f>C60*E60</f>
        <v>0</v>
      </c>
    </row>
    <row r="61" spans="1:6" ht="16.5" thickBot="1" x14ac:dyDescent="0.3">
      <c r="A61" s="209"/>
      <c r="B61" s="562" t="s">
        <v>1473</v>
      </c>
      <c r="C61" s="563"/>
      <c r="D61" s="564"/>
      <c r="E61" s="189"/>
      <c r="F61" s="188"/>
    </row>
    <row r="62" spans="1:6" x14ac:dyDescent="0.25">
      <c r="A62" s="208"/>
      <c r="B62" s="560" t="s">
        <v>1472</v>
      </c>
      <c r="C62" s="561"/>
      <c r="D62" s="561"/>
      <c r="E62" s="207"/>
      <c r="F62" s="206"/>
    </row>
    <row r="63" spans="1:6" x14ac:dyDescent="0.25">
      <c r="A63" s="200"/>
      <c r="B63" s="205" t="s">
        <v>1471</v>
      </c>
      <c r="C63" s="204">
        <v>2</v>
      </c>
      <c r="D63" s="203" t="s">
        <v>423</v>
      </c>
      <c r="E63" s="476"/>
      <c r="F63" s="177">
        <f>C63*E63</f>
        <v>0</v>
      </c>
    </row>
    <row r="64" spans="1:6" x14ac:dyDescent="0.25">
      <c r="A64" s="200"/>
      <c r="B64" s="205" t="s">
        <v>1470</v>
      </c>
      <c r="C64" s="204">
        <v>3</v>
      </c>
      <c r="D64" s="203" t="s">
        <v>423</v>
      </c>
      <c r="E64" s="476"/>
      <c r="F64" s="177">
        <f>C64*E64</f>
        <v>0</v>
      </c>
    </row>
    <row r="65" spans="1:10" x14ac:dyDescent="0.25">
      <c r="A65" s="200"/>
      <c r="B65" s="205"/>
      <c r="C65" s="204"/>
      <c r="D65" s="203"/>
      <c r="E65" s="178"/>
      <c r="F65" s="177"/>
    </row>
    <row r="66" spans="1:10" x14ac:dyDescent="0.25">
      <c r="A66" s="200"/>
      <c r="B66" s="565" t="s">
        <v>1469</v>
      </c>
      <c r="C66" s="566"/>
      <c r="D66" s="566"/>
      <c r="E66" s="178"/>
      <c r="F66" s="177"/>
    </row>
    <row r="67" spans="1:10" ht="17.25" x14ac:dyDescent="0.25">
      <c r="A67" s="200"/>
      <c r="B67" s="199" t="s">
        <v>1468</v>
      </c>
      <c r="C67" s="180">
        <f>290*1.05</f>
        <v>304.5</v>
      </c>
      <c r="D67" s="197" t="s">
        <v>1466</v>
      </c>
      <c r="E67" s="476"/>
      <c r="F67" s="177">
        <f t="shared" ref="F67:F73" si="2">C67*E67</f>
        <v>0</v>
      </c>
      <c r="J67" s="202"/>
    </row>
    <row r="68" spans="1:10" ht="17.25" x14ac:dyDescent="0.25">
      <c r="A68" s="200"/>
      <c r="B68" s="199" t="s">
        <v>1467</v>
      </c>
      <c r="C68" s="198">
        <v>334</v>
      </c>
      <c r="D68" s="197" t="s">
        <v>1466</v>
      </c>
      <c r="E68" s="476"/>
      <c r="F68" s="177">
        <f t="shared" si="2"/>
        <v>0</v>
      </c>
      <c r="J68" s="202"/>
    </row>
    <row r="69" spans="1:10" ht="15.75" x14ac:dyDescent="0.25">
      <c r="A69" s="200"/>
      <c r="B69" s="199" t="s">
        <v>1465</v>
      </c>
      <c r="C69" s="180">
        <f>328*1.05</f>
        <v>344.40000000000003</v>
      </c>
      <c r="D69" s="197" t="s">
        <v>237</v>
      </c>
      <c r="E69" s="476"/>
      <c r="F69" s="177">
        <f t="shared" si="2"/>
        <v>0</v>
      </c>
      <c r="J69" s="202"/>
    </row>
    <row r="70" spans="1:10" ht="15.75" x14ac:dyDescent="0.25">
      <c r="A70" s="200"/>
      <c r="B70" s="199" t="s">
        <v>1464</v>
      </c>
      <c r="C70" s="198">
        <f>347*1.05</f>
        <v>364.35</v>
      </c>
      <c r="D70" s="197" t="s">
        <v>237</v>
      </c>
      <c r="E70" s="476"/>
      <c r="F70" s="177">
        <f t="shared" si="2"/>
        <v>0</v>
      </c>
      <c r="J70" s="202"/>
    </row>
    <row r="71" spans="1:10" ht="45" x14ac:dyDescent="0.25">
      <c r="A71" s="200"/>
      <c r="B71" s="201" t="s">
        <v>1463</v>
      </c>
      <c r="C71" s="198">
        <f>4+1</f>
        <v>5</v>
      </c>
      <c r="D71" s="197" t="s">
        <v>423</v>
      </c>
      <c r="E71" s="476"/>
      <c r="F71" s="177">
        <f t="shared" si="2"/>
        <v>0</v>
      </c>
    </row>
    <row r="72" spans="1:10" ht="45" x14ac:dyDescent="0.25">
      <c r="A72" s="200"/>
      <c r="B72" s="201" t="s">
        <v>1462</v>
      </c>
      <c r="C72" s="180">
        <v>1</v>
      </c>
      <c r="D72" s="197" t="s">
        <v>423</v>
      </c>
      <c r="E72" s="476"/>
      <c r="F72" s="177">
        <f t="shared" si="2"/>
        <v>0</v>
      </c>
    </row>
    <row r="73" spans="1:10" x14ac:dyDescent="0.25">
      <c r="A73" s="200"/>
      <c r="B73" s="199" t="s">
        <v>1461</v>
      </c>
      <c r="C73" s="198">
        <v>58</v>
      </c>
      <c r="D73" s="197" t="s">
        <v>423</v>
      </c>
      <c r="E73" s="476"/>
      <c r="F73" s="177">
        <f t="shared" si="2"/>
        <v>0</v>
      </c>
    </row>
    <row r="74" spans="1:10" ht="15.75" thickBot="1" x14ac:dyDescent="0.3">
      <c r="A74" s="196"/>
      <c r="B74" s="195"/>
      <c r="C74" s="194"/>
      <c r="D74" s="193"/>
      <c r="E74" s="192"/>
      <c r="F74" s="191"/>
    </row>
    <row r="75" spans="1:10" ht="16.5" thickBot="1" x14ac:dyDescent="0.3">
      <c r="A75" s="190"/>
      <c r="B75" s="558" t="s">
        <v>1460</v>
      </c>
      <c r="C75" s="559"/>
      <c r="D75" s="559"/>
      <c r="E75" s="189"/>
      <c r="F75" s="188"/>
    </row>
    <row r="76" spans="1:10" ht="15.75" x14ac:dyDescent="0.25">
      <c r="A76" s="187"/>
      <c r="B76" s="186" t="s">
        <v>1459</v>
      </c>
      <c r="C76" s="185">
        <v>1</v>
      </c>
      <c r="D76" s="184" t="s">
        <v>507</v>
      </c>
      <c r="E76" s="475"/>
      <c r="F76" s="183">
        <f>C76*E76</f>
        <v>0</v>
      </c>
    </row>
    <row r="77" spans="1:10" ht="15.75" x14ac:dyDescent="0.25">
      <c r="A77" s="182"/>
      <c r="B77" s="181" t="s">
        <v>1458</v>
      </c>
      <c r="C77" s="180">
        <v>1</v>
      </c>
      <c r="D77" s="179" t="s">
        <v>507</v>
      </c>
      <c r="E77" s="476"/>
      <c r="F77" s="177">
        <f>C77*E77</f>
        <v>0</v>
      </c>
    </row>
    <row r="78" spans="1:10" ht="16.5" thickBot="1" x14ac:dyDescent="0.3">
      <c r="A78" s="176"/>
      <c r="B78" s="175" t="s">
        <v>1457</v>
      </c>
      <c r="C78" s="174">
        <v>1</v>
      </c>
      <c r="D78" s="173" t="s">
        <v>507</v>
      </c>
      <c r="E78" s="477"/>
      <c r="F78" s="172">
        <f>C78*E78</f>
        <v>0</v>
      </c>
    </row>
    <row r="80" spans="1:10" x14ac:dyDescent="0.25">
      <c r="E80" s="171" t="s">
        <v>1456</v>
      </c>
      <c r="F80" s="170">
        <f>SUM(F9:F79)</f>
        <v>0</v>
      </c>
    </row>
    <row r="103" spans="5:5" x14ac:dyDescent="0.25">
      <c r="E103" s="169"/>
    </row>
    <row r="104" spans="5:5" x14ac:dyDescent="0.25">
      <c r="E104" s="169"/>
    </row>
    <row r="105" spans="5:5" x14ac:dyDescent="0.25">
      <c r="E105" s="169"/>
    </row>
    <row r="106" spans="5:5" x14ac:dyDescent="0.25">
      <c r="E106" s="169"/>
    </row>
    <row r="107" spans="5:5" x14ac:dyDescent="0.25">
      <c r="E107" s="169"/>
    </row>
    <row r="108" spans="5:5" x14ac:dyDescent="0.25">
      <c r="E108" s="169"/>
    </row>
    <row r="109" spans="5:5" x14ac:dyDescent="0.25">
      <c r="E109" s="169"/>
    </row>
    <row r="110" spans="5:5" x14ac:dyDescent="0.25">
      <c r="E110" s="169"/>
    </row>
  </sheetData>
  <sheetProtection algorithmName="SHA-512" hashValue="4ae/TUl40yuoU+6UUkgZvOddhtMLTV0eeW+jNp9vimSJUWmUOLDmKItoAWvlCj86BvjqaNHfu2GPh1ppnhItLQ==" saltValue="TL4Q0Kv3ROIMukggWQA+nw==" spinCount="100000" sheet="1" objects="1" scenarios="1"/>
  <mergeCells count="10">
    <mergeCell ref="B8:F8"/>
    <mergeCell ref="A6:F6"/>
    <mergeCell ref="B75:D75"/>
    <mergeCell ref="B62:D62"/>
    <mergeCell ref="B61:D61"/>
    <mergeCell ref="B66:D66"/>
    <mergeCell ref="B25:D25"/>
    <mergeCell ref="B51:D51"/>
    <mergeCell ref="B52:D52"/>
    <mergeCell ref="B58:D58"/>
  </mergeCells>
  <pageMargins left="0.7" right="0.7" top="0.78740157499999996" bottom="0.78740157499999996" header="0.3" footer="0.3"/>
  <pageSetup paperSize="9" scale="76"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16"/>
  <sheetViews>
    <sheetView view="pageBreakPreview" zoomScale="115" zoomScaleNormal="145" zoomScaleSheetLayoutView="115" zoomScalePageLayoutView="130" workbookViewId="0">
      <pane ySplit="2" topLeftCell="A3" activePane="bottomLeft" state="frozen"/>
      <selection activeCell="E22" sqref="E22"/>
      <selection pane="bottomLeft" activeCell="A3" sqref="A3"/>
    </sheetView>
  </sheetViews>
  <sheetFormatPr defaultColWidth="9.140625" defaultRowHeight="15.75" x14ac:dyDescent="0.2"/>
  <cols>
    <col min="1" max="1" width="68.5703125" style="260" customWidth="1"/>
    <col min="2" max="2" width="5.42578125" style="256" bestFit="1" customWidth="1"/>
    <col min="3" max="3" width="12.28515625" style="259" bestFit="1" customWidth="1"/>
    <col min="4" max="4" width="11.28515625" style="258" bestFit="1" customWidth="1"/>
    <col min="5" max="5" width="15.28515625" style="258" bestFit="1" customWidth="1"/>
    <col min="6" max="7" width="9.140625" style="257"/>
    <col min="8" max="8" width="10.42578125" style="257" bestFit="1" customWidth="1"/>
    <col min="9" max="12" width="9.140625" style="257"/>
    <col min="13" max="16384" width="9.140625" style="256"/>
  </cols>
  <sheetData>
    <row r="1" spans="1:5" ht="16.5" thickBot="1" x14ac:dyDescent="0.25">
      <c r="A1" s="285" t="s">
        <v>1621</v>
      </c>
      <c r="B1" s="284" t="s">
        <v>1620</v>
      </c>
      <c r="C1" s="283" t="s">
        <v>1619</v>
      </c>
      <c r="D1" s="282" t="s">
        <v>1618</v>
      </c>
      <c r="E1" s="267" t="s">
        <v>1617</v>
      </c>
    </row>
    <row r="2" spans="1:5" x14ac:dyDescent="0.2">
      <c r="A2" s="281"/>
      <c r="B2" s="280"/>
      <c r="C2" s="279"/>
    </row>
    <row r="3" spans="1:5" x14ac:dyDescent="0.2">
      <c r="A3" s="281"/>
      <c r="B3" s="280"/>
      <c r="C3" s="279"/>
    </row>
    <row r="4" spans="1:5" x14ac:dyDescent="0.2">
      <c r="A4" s="272" t="s">
        <v>1616</v>
      </c>
      <c r="B4" s="264"/>
      <c r="C4" s="261"/>
    </row>
    <row r="5" spans="1:5" x14ac:dyDescent="0.2">
      <c r="A5" s="274" t="s">
        <v>1615</v>
      </c>
      <c r="B5" s="262" t="s">
        <v>423</v>
      </c>
      <c r="C5" s="277">
        <v>8</v>
      </c>
      <c r="D5" s="479"/>
      <c r="E5" s="258">
        <f t="shared" ref="E5:E13" si="0">C5*D5</f>
        <v>0</v>
      </c>
    </row>
    <row r="6" spans="1:5" x14ac:dyDescent="0.2">
      <c r="A6" s="274" t="s">
        <v>1614</v>
      </c>
      <c r="B6" s="262" t="s">
        <v>423</v>
      </c>
      <c r="C6" s="277">
        <v>9</v>
      </c>
      <c r="D6" s="479"/>
      <c r="E6" s="258">
        <f t="shared" si="0"/>
        <v>0</v>
      </c>
    </row>
    <row r="7" spans="1:5" x14ac:dyDescent="0.2">
      <c r="A7" s="274" t="s">
        <v>1613</v>
      </c>
      <c r="B7" s="262" t="s">
        <v>423</v>
      </c>
      <c r="C7" s="277">
        <v>10</v>
      </c>
      <c r="D7" s="479"/>
      <c r="E7" s="258">
        <f t="shared" si="0"/>
        <v>0</v>
      </c>
    </row>
    <row r="8" spans="1:5" x14ac:dyDescent="0.2">
      <c r="A8" s="274" t="s">
        <v>1612</v>
      </c>
      <c r="B8" s="262" t="s">
        <v>423</v>
      </c>
      <c r="C8" s="277">
        <v>13</v>
      </c>
      <c r="D8" s="479"/>
      <c r="E8" s="258">
        <f t="shared" si="0"/>
        <v>0</v>
      </c>
    </row>
    <row r="9" spans="1:5" x14ac:dyDescent="0.2">
      <c r="A9" s="274" t="s">
        <v>1611</v>
      </c>
      <c r="B9" s="262" t="s">
        <v>423</v>
      </c>
      <c r="C9" s="277">
        <v>5</v>
      </c>
      <c r="D9" s="479"/>
      <c r="E9" s="258">
        <f t="shared" si="0"/>
        <v>0</v>
      </c>
    </row>
    <row r="10" spans="1:5" x14ac:dyDescent="0.2">
      <c r="A10" s="274" t="s">
        <v>1610</v>
      </c>
      <c r="B10" s="262" t="s">
        <v>423</v>
      </c>
      <c r="C10" s="277">
        <v>4</v>
      </c>
      <c r="D10" s="479"/>
      <c r="E10" s="258">
        <f t="shared" si="0"/>
        <v>0</v>
      </c>
    </row>
    <row r="11" spans="1:5" x14ac:dyDescent="0.2">
      <c r="A11" s="274" t="s">
        <v>1609</v>
      </c>
      <c r="B11" s="262" t="s">
        <v>423</v>
      </c>
      <c r="C11" s="277">
        <v>2</v>
      </c>
      <c r="D11" s="479"/>
      <c r="E11" s="258">
        <f t="shared" si="0"/>
        <v>0</v>
      </c>
    </row>
    <row r="12" spans="1:5" ht="31.5" x14ac:dyDescent="0.2">
      <c r="A12" s="274" t="s">
        <v>1608</v>
      </c>
      <c r="B12" s="262" t="s">
        <v>423</v>
      </c>
      <c r="C12" s="277">
        <v>29</v>
      </c>
      <c r="D12" s="479"/>
      <c r="E12" s="258">
        <f t="shared" si="0"/>
        <v>0</v>
      </c>
    </row>
    <row r="13" spans="1:5" x14ac:dyDescent="0.2">
      <c r="A13" s="278" t="s">
        <v>1607</v>
      </c>
      <c r="B13" s="262" t="s">
        <v>423</v>
      </c>
      <c r="C13" s="277">
        <v>5</v>
      </c>
      <c r="D13" s="479"/>
      <c r="E13" s="258">
        <f t="shared" si="0"/>
        <v>0</v>
      </c>
    </row>
    <row r="14" spans="1:5" x14ac:dyDescent="0.2">
      <c r="A14" s="274"/>
      <c r="B14" s="262"/>
    </row>
    <row r="15" spans="1:5" x14ac:dyDescent="0.2">
      <c r="B15" s="262"/>
    </row>
    <row r="16" spans="1:5" x14ac:dyDescent="0.2">
      <c r="A16" s="272" t="s">
        <v>1606</v>
      </c>
      <c r="B16" s="262"/>
      <c r="C16" s="261"/>
    </row>
    <row r="17" spans="1:5" x14ac:dyDescent="0.2">
      <c r="A17" s="274" t="s">
        <v>1605</v>
      </c>
      <c r="B17" s="262" t="s">
        <v>423</v>
      </c>
      <c r="C17" s="277">
        <v>2</v>
      </c>
      <c r="D17" s="480"/>
      <c r="E17" s="258">
        <f t="shared" ref="E17:E31" si="1">C17*D17</f>
        <v>0</v>
      </c>
    </row>
    <row r="18" spans="1:5" x14ac:dyDescent="0.2">
      <c r="A18" s="276" t="s">
        <v>1604</v>
      </c>
      <c r="B18" s="262" t="s">
        <v>423</v>
      </c>
      <c r="C18" s="275">
        <v>108</v>
      </c>
      <c r="D18" s="480"/>
      <c r="E18" s="258">
        <f t="shared" si="1"/>
        <v>0</v>
      </c>
    </row>
    <row r="19" spans="1:5" x14ac:dyDescent="0.2">
      <c r="A19" s="274" t="s">
        <v>1603</v>
      </c>
      <c r="B19" s="262" t="s">
        <v>423</v>
      </c>
      <c r="C19" s="261">
        <v>8</v>
      </c>
      <c r="D19" s="480"/>
      <c r="E19" s="258">
        <f t="shared" si="1"/>
        <v>0</v>
      </c>
    </row>
    <row r="20" spans="1:5" x14ac:dyDescent="0.2">
      <c r="A20" s="274" t="s">
        <v>1602</v>
      </c>
      <c r="B20" s="262" t="s">
        <v>423</v>
      </c>
      <c r="C20" s="261">
        <v>5</v>
      </c>
      <c r="D20" s="480"/>
      <c r="E20" s="258">
        <f t="shared" si="1"/>
        <v>0</v>
      </c>
    </row>
    <row r="21" spans="1:5" x14ac:dyDescent="0.2">
      <c r="A21" s="274" t="s">
        <v>1601</v>
      </c>
      <c r="B21" s="262" t="s">
        <v>423</v>
      </c>
      <c r="C21" s="261">
        <v>2</v>
      </c>
      <c r="D21" s="480"/>
      <c r="E21" s="258">
        <f t="shared" si="1"/>
        <v>0</v>
      </c>
    </row>
    <row r="22" spans="1:5" x14ac:dyDescent="0.2">
      <c r="A22" s="274" t="s">
        <v>1600</v>
      </c>
      <c r="B22" s="262" t="s">
        <v>423</v>
      </c>
      <c r="C22" s="261">
        <v>7</v>
      </c>
      <c r="D22" s="480"/>
      <c r="E22" s="258">
        <f t="shared" si="1"/>
        <v>0</v>
      </c>
    </row>
    <row r="23" spans="1:5" x14ac:dyDescent="0.2">
      <c r="A23" s="274" t="s">
        <v>1599</v>
      </c>
      <c r="B23" s="262" t="s">
        <v>423</v>
      </c>
      <c r="C23" s="261">
        <v>21</v>
      </c>
      <c r="D23" s="480"/>
      <c r="E23" s="258">
        <f t="shared" si="1"/>
        <v>0</v>
      </c>
    </row>
    <row r="24" spans="1:5" x14ac:dyDescent="0.2">
      <c r="A24" s="260" t="s">
        <v>1598</v>
      </c>
      <c r="B24" s="262" t="s">
        <v>423</v>
      </c>
      <c r="C24" s="261">
        <v>1</v>
      </c>
      <c r="D24" s="480"/>
      <c r="E24" s="258">
        <f t="shared" si="1"/>
        <v>0</v>
      </c>
    </row>
    <row r="25" spans="1:5" x14ac:dyDescent="0.2">
      <c r="A25" s="260" t="s">
        <v>1597</v>
      </c>
      <c r="B25" s="262" t="s">
        <v>423</v>
      </c>
      <c r="C25" s="261">
        <v>1</v>
      </c>
      <c r="D25" s="480"/>
      <c r="E25" s="258">
        <f t="shared" si="1"/>
        <v>0</v>
      </c>
    </row>
    <row r="26" spans="1:5" x14ac:dyDescent="0.2">
      <c r="A26" s="260" t="s">
        <v>1596</v>
      </c>
      <c r="B26" s="262" t="s">
        <v>423</v>
      </c>
      <c r="C26" s="261">
        <v>1</v>
      </c>
      <c r="D26" s="480"/>
      <c r="E26" s="258">
        <f t="shared" si="1"/>
        <v>0</v>
      </c>
    </row>
    <row r="27" spans="1:5" x14ac:dyDescent="0.2">
      <c r="A27" s="260" t="s">
        <v>1595</v>
      </c>
      <c r="B27" s="262" t="s">
        <v>423</v>
      </c>
      <c r="C27" s="261">
        <v>3</v>
      </c>
      <c r="D27" s="480"/>
      <c r="E27" s="258">
        <f t="shared" si="1"/>
        <v>0</v>
      </c>
    </row>
    <row r="28" spans="1:5" x14ac:dyDescent="0.2">
      <c r="A28" s="260" t="s">
        <v>1594</v>
      </c>
      <c r="B28" s="262" t="s">
        <v>423</v>
      </c>
      <c r="C28" s="261">
        <v>5</v>
      </c>
      <c r="D28" s="480"/>
      <c r="E28" s="258">
        <f t="shared" si="1"/>
        <v>0</v>
      </c>
    </row>
    <row r="29" spans="1:5" x14ac:dyDescent="0.2">
      <c r="A29" s="260" t="s">
        <v>1593</v>
      </c>
      <c r="B29" s="262" t="s">
        <v>423</v>
      </c>
      <c r="C29" s="261">
        <v>7</v>
      </c>
      <c r="D29" s="480"/>
      <c r="E29" s="258">
        <f t="shared" si="1"/>
        <v>0</v>
      </c>
    </row>
    <row r="30" spans="1:5" x14ac:dyDescent="0.2">
      <c r="A30" s="260" t="s">
        <v>1592</v>
      </c>
      <c r="B30" s="262" t="s">
        <v>423</v>
      </c>
      <c r="C30" s="261">
        <v>18</v>
      </c>
      <c r="D30" s="480"/>
      <c r="E30" s="258">
        <f t="shared" si="1"/>
        <v>0</v>
      </c>
    </row>
    <row r="31" spans="1:5" x14ac:dyDescent="0.2">
      <c r="A31" s="260" t="s">
        <v>1591</v>
      </c>
      <c r="B31" s="262" t="s">
        <v>423</v>
      </c>
      <c r="C31" s="261">
        <v>21</v>
      </c>
      <c r="D31" s="480"/>
      <c r="E31" s="258">
        <f t="shared" si="1"/>
        <v>0</v>
      </c>
    </row>
    <row r="32" spans="1:5" x14ac:dyDescent="0.2">
      <c r="A32" s="274"/>
      <c r="B32" s="262"/>
      <c r="C32" s="261"/>
    </row>
    <row r="33" spans="1:5" x14ac:dyDescent="0.2">
      <c r="B33" s="262"/>
      <c r="C33" s="261"/>
    </row>
    <row r="34" spans="1:5" x14ac:dyDescent="0.2">
      <c r="A34" s="272" t="s">
        <v>1590</v>
      </c>
      <c r="B34" s="262"/>
      <c r="C34" s="261"/>
    </row>
    <row r="35" spans="1:5" x14ac:dyDescent="0.2">
      <c r="A35" s="260" t="s">
        <v>1589</v>
      </c>
      <c r="B35" s="262" t="s">
        <v>423</v>
      </c>
      <c r="C35" s="261">
        <v>210</v>
      </c>
      <c r="D35" s="480"/>
      <c r="E35" s="258">
        <f t="shared" ref="E35:E43" si="2">C35*D35</f>
        <v>0</v>
      </c>
    </row>
    <row r="36" spans="1:5" x14ac:dyDescent="0.2">
      <c r="A36" s="260" t="s">
        <v>1588</v>
      </c>
      <c r="B36" s="262" t="s">
        <v>423</v>
      </c>
      <c r="C36" s="261">
        <v>85</v>
      </c>
      <c r="D36" s="480"/>
      <c r="E36" s="258">
        <f t="shared" si="2"/>
        <v>0</v>
      </c>
    </row>
    <row r="37" spans="1:5" x14ac:dyDescent="0.2">
      <c r="A37" s="260" t="s">
        <v>1587</v>
      </c>
      <c r="B37" s="262" t="s">
        <v>423</v>
      </c>
      <c r="C37" s="261">
        <v>21</v>
      </c>
      <c r="D37" s="480"/>
      <c r="E37" s="258">
        <f t="shared" si="2"/>
        <v>0</v>
      </c>
    </row>
    <row r="38" spans="1:5" x14ac:dyDescent="0.2">
      <c r="A38" s="260" t="s">
        <v>1586</v>
      </c>
      <c r="B38" s="262" t="s">
        <v>237</v>
      </c>
      <c r="C38" s="261">
        <v>20</v>
      </c>
      <c r="D38" s="480"/>
      <c r="E38" s="258">
        <f t="shared" si="2"/>
        <v>0</v>
      </c>
    </row>
    <row r="39" spans="1:5" x14ac:dyDescent="0.2">
      <c r="A39" s="260" t="s">
        <v>1585</v>
      </c>
      <c r="B39" s="262" t="s">
        <v>237</v>
      </c>
      <c r="C39" s="261">
        <v>50</v>
      </c>
      <c r="D39" s="480"/>
      <c r="E39" s="258">
        <f t="shared" si="2"/>
        <v>0</v>
      </c>
    </row>
    <row r="40" spans="1:5" x14ac:dyDescent="0.2">
      <c r="A40" s="260" t="s">
        <v>1584</v>
      </c>
      <c r="B40" s="262" t="s">
        <v>423</v>
      </c>
      <c r="C40" s="261">
        <v>1</v>
      </c>
      <c r="D40" s="480"/>
      <c r="E40" s="258">
        <f t="shared" si="2"/>
        <v>0</v>
      </c>
    </row>
    <row r="41" spans="1:5" x14ac:dyDescent="0.2">
      <c r="A41" s="260" t="s">
        <v>1583</v>
      </c>
      <c r="B41" s="262" t="s">
        <v>423</v>
      </c>
      <c r="C41" s="261">
        <v>354</v>
      </c>
      <c r="D41" s="480"/>
      <c r="E41" s="258">
        <f t="shared" si="2"/>
        <v>0</v>
      </c>
    </row>
    <row r="42" spans="1:5" x14ac:dyDescent="0.2">
      <c r="A42" s="260" t="s">
        <v>1582</v>
      </c>
      <c r="B42" s="262" t="s">
        <v>423</v>
      </c>
      <c r="C42" s="261">
        <v>1</v>
      </c>
      <c r="D42" s="480"/>
      <c r="E42" s="258">
        <f t="shared" si="2"/>
        <v>0</v>
      </c>
    </row>
    <row r="43" spans="1:5" x14ac:dyDescent="0.2">
      <c r="A43" s="260" t="s">
        <v>1581</v>
      </c>
      <c r="B43" s="262" t="s">
        <v>423</v>
      </c>
      <c r="C43" s="261">
        <v>1</v>
      </c>
      <c r="D43" s="480"/>
      <c r="E43" s="258">
        <f t="shared" si="2"/>
        <v>0</v>
      </c>
    </row>
    <row r="44" spans="1:5" x14ac:dyDescent="0.2">
      <c r="B44" s="262"/>
      <c r="C44" s="261"/>
    </row>
    <row r="45" spans="1:5" x14ac:dyDescent="0.2">
      <c r="B45" s="262"/>
      <c r="C45" s="261"/>
    </row>
    <row r="46" spans="1:5" x14ac:dyDescent="0.2">
      <c r="A46" s="272" t="s">
        <v>1580</v>
      </c>
      <c r="B46" s="264"/>
      <c r="C46" s="263"/>
    </row>
    <row r="47" spans="1:5" x14ac:dyDescent="0.2">
      <c r="A47" s="260" t="s">
        <v>1579</v>
      </c>
      <c r="B47" s="262" t="s">
        <v>237</v>
      </c>
      <c r="C47" s="261">
        <v>30</v>
      </c>
      <c r="D47" s="480"/>
      <c r="E47" s="258">
        <f t="shared" ref="E47:E62" si="3">C47*D47</f>
        <v>0</v>
      </c>
    </row>
    <row r="48" spans="1:5" x14ac:dyDescent="0.2">
      <c r="A48" s="260" t="s">
        <v>1578</v>
      </c>
      <c r="B48" s="262" t="s">
        <v>237</v>
      </c>
      <c r="C48" s="261">
        <v>30</v>
      </c>
      <c r="D48" s="480"/>
      <c r="E48" s="258">
        <f t="shared" si="3"/>
        <v>0</v>
      </c>
    </row>
    <row r="49" spans="1:5" x14ac:dyDescent="0.2">
      <c r="A49" s="260" t="s">
        <v>1577</v>
      </c>
      <c r="B49" s="262" t="s">
        <v>237</v>
      </c>
      <c r="C49" s="261">
        <v>10</v>
      </c>
      <c r="D49" s="480"/>
      <c r="E49" s="258">
        <f t="shared" si="3"/>
        <v>0</v>
      </c>
    </row>
    <row r="50" spans="1:5" x14ac:dyDescent="0.2">
      <c r="A50" s="260" t="s">
        <v>1576</v>
      </c>
      <c r="B50" s="262" t="s">
        <v>237</v>
      </c>
      <c r="C50" s="261">
        <v>30</v>
      </c>
      <c r="D50" s="480"/>
      <c r="E50" s="258">
        <f t="shared" si="3"/>
        <v>0</v>
      </c>
    </row>
    <row r="51" spans="1:5" x14ac:dyDescent="0.2">
      <c r="A51" s="260" t="s">
        <v>1575</v>
      </c>
      <c r="B51" s="262" t="s">
        <v>237</v>
      </c>
      <c r="C51" s="261">
        <v>110</v>
      </c>
      <c r="D51" s="480"/>
      <c r="E51" s="258">
        <f t="shared" si="3"/>
        <v>0</v>
      </c>
    </row>
    <row r="52" spans="1:5" x14ac:dyDescent="0.2">
      <c r="A52" s="260" t="s">
        <v>1574</v>
      </c>
      <c r="B52" s="262" t="s">
        <v>237</v>
      </c>
      <c r="C52" s="261">
        <v>40</v>
      </c>
      <c r="D52" s="480"/>
      <c r="E52" s="258">
        <f t="shared" si="3"/>
        <v>0</v>
      </c>
    </row>
    <row r="53" spans="1:5" x14ac:dyDescent="0.2">
      <c r="A53" s="260" t="s">
        <v>1573</v>
      </c>
      <c r="B53" s="262" t="s">
        <v>237</v>
      </c>
      <c r="C53" s="261">
        <v>120</v>
      </c>
      <c r="D53" s="480"/>
      <c r="E53" s="258">
        <f t="shared" si="3"/>
        <v>0</v>
      </c>
    </row>
    <row r="54" spans="1:5" x14ac:dyDescent="0.2">
      <c r="A54" s="260" t="s">
        <v>1572</v>
      </c>
      <c r="B54" s="262" t="s">
        <v>237</v>
      </c>
      <c r="C54" s="261">
        <v>20</v>
      </c>
      <c r="D54" s="480"/>
      <c r="E54" s="258">
        <f t="shared" si="3"/>
        <v>0</v>
      </c>
    </row>
    <row r="55" spans="1:5" x14ac:dyDescent="0.2">
      <c r="A55" s="260" t="s">
        <v>1571</v>
      </c>
      <c r="B55" s="262" t="s">
        <v>237</v>
      </c>
      <c r="C55" s="261">
        <v>650</v>
      </c>
      <c r="D55" s="480"/>
      <c r="E55" s="258">
        <f t="shared" si="3"/>
        <v>0</v>
      </c>
    </row>
    <row r="56" spans="1:5" x14ac:dyDescent="0.2">
      <c r="A56" s="260" t="s">
        <v>1570</v>
      </c>
      <c r="B56" s="262" t="s">
        <v>237</v>
      </c>
      <c r="C56" s="261">
        <v>1960</v>
      </c>
      <c r="D56" s="480"/>
      <c r="E56" s="258">
        <f t="shared" si="3"/>
        <v>0</v>
      </c>
    </row>
    <row r="57" spans="1:5" x14ac:dyDescent="0.2">
      <c r="A57" s="260" t="s">
        <v>1569</v>
      </c>
      <c r="B57" s="262" t="s">
        <v>237</v>
      </c>
      <c r="C57" s="261">
        <v>680</v>
      </c>
      <c r="D57" s="480"/>
      <c r="E57" s="258">
        <f t="shared" si="3"/>
        <v>0</v>
      </c>
    </row>
    <row r="58" spans="1:5" x14ac:dyDescent="0.2">
      <c r="A58" s="260" t="s">
        <v>1568</v>
      </c>
      <c r="B58" s="262" t="s">
        <v>237</v>
      </c>
      <c r="C58" s="261">
        <v>20</v>
      </c>
      <c r="D58" s="480"/>
      <c r="E58" s="258">
        <f t="shared" si="3"/>
        <v>0</v>
      </c>
    </row>
    <row r="59" spans="1:5" x14ac:dyDescent="0.2">
      <c r="A59" s="260" t="s">
        <v>1567</v>
      </c>
      <c r="B59" s="262" t="s">
        <v>237</v>
      </c>
      <c r="C59" s="261">
        <v>90</v>
      </c>
      <c r="D59" s="480"/>
      <c r="E59" s="258">
        <f t="shared" si="3"/>
        <v>0</v>
      </c>
    </row>
    <row r="60" spans="1:5" x14ac:dyDescent="0.2">
      <c r="A60" s="260" t="s">
        <v>1566</v>
      </c>
      <c r="B60" s="262" t="s">
        <v>237</v>
      </c>
      <c r="C60" s="261">
        <v>20</v>
      </c>
      <c r="D60" s="480"/>
      <c r="E60" s="258">
        <f t="shared" si="3"/>
        <v>0</v>
      </c>
    </row>
    <row r="61" spans="1:5" x14ac:dyDescent="0.2">
      <c r="A61" s="260" t="s">
        <v>1565</v>
      </c>
      <c r="B61" s="262" t="s">
        <v>237</v>
      </c>
      <c r="C61" s="261">
        <v>120</v>
      </c>
      <c r="D61" s="480"/>
      <c r="E61" s="258">
        <f t="shared" si="3"/>
        <v>0</v>
      </c>
    </row>
    <row r="62" spans="1:5" x14ac:dyDescent="0.2">
      <c r="A62" s="260" t="s">
        <v>1564</v>
      </c>
      <c r="B62" s="262" t="s">
        <v>237</v>
      </c>
      <c r="C62" s="261">
        <v>280</v>
      </c>
      <c r="D62" s="480"/>
      <c r="E62" s="258">
        <f t="shared" si="3"/>
        <v>0</v>
      </c>
    </row>
    <row r="63" spans="1:5" x14ac:dyDescent="0.2">
      <c r="B63" s="262"/>
      <c r="C63" s="261"/>
    </row>
    <row r="64" spans="1:5" x14ac:dyDescent="0.2">
      <c r="B64" s="262"/>
      <c r="C64" s="261"/>
    </row>
    <row r="65" spans="1:5" x14ac:dyDescent="0.2">
      <c r="A65" s="272" t="s">
        <v>1563</v>
      </c>
      <c r="B65" s="264"/>
      <c r="C65" s="263"/>
    </row>
    <row r="66" spans="1:5" ht="63" x14ac:dyDescent="0.2">
      <c r="A66" s="260" t="s">
        <v>1562</v>
      </c>
      <c r="B66" s="262" t="s">
        <v>423</v>
      </c>
      <c r="C66" s="261">
        <v>1</v>
      </c>
      <c r="D66" s="480"/>
      <c r="E66" s="258">
        <f t="shared" ref="E66:E74" si="4">C66*D66</f>
        <v>0</v>
      </c>
    </row>
    <row r="67" spans="1:5" ht="47.25" x14ac:dyDescent="0.2">
      <c r="A67" s="260" t="s">
        <v>1561</v>
      </c>
      <c r="B67" s="262" t="s">
        <v>423</v>
      </c>
      <c r="C67" s="261">
        <v>1</v>
      </c>
      <c r="D67" s="480"/>
      <c r="E67" s="258">
        <f t="shared" si="4"/>
        <v>0</v>
      </c>
    </row>
    <row r="68" spans="1:5" ht="141.75" x14ac:dyDescent="0.2">
      <c r="A68" s="260" t="s">
        <v>1560</v>
      </c>
      <c r="B68" s="262" t="s">
        <v>423</v>
      </c>
      <c r="C68" s="261">
        <v>1</v>
      </c>
      <c r="D68" s="480"/>
      <c r="E68" s="258">
        <f t="shared" si="4"/>
        <v>0</v>
      </c>
    </row>
    <row r="69" spans="1:5" ht="47.25" x14ac:dyDescent="0.2">
      <c r="A69" s="260" t="s">
        <v>1559</v>
      </c>
      <c r="B69" s="262" t="s">
        <v>423</v>
      </c>
      <c r="C69" s="261">
        <v>1</v>
      </c>
      <c r="D69" s="480"/>
      <c r="E69" s="258">
        <f t="shared" si="4"/>
        <v>0</v>
      </c>
    </row>
    <row r="70" spans="1:5" ht="47.25" x14ac:dyDescent="0.2">
      <c r="A70" s="260" t="s">
        <v>1558</v>
      </c>
      <c r="B70" s="262" t="s">
        <v>423</v>
      </c>
      <c r="C70" s="261">
        <v>1</v>
      </c>
      <c r="D70" s="480"/>
      <c r="E70" s="258">
        <f t="shared" si="4"/>
        <v>0</v>
      </c>
    </row>
    <row r="71" spans="1:5" ht="47.25" x14ac:dyDescent="0.2">
      <c r="A71" s="260" t="s">
        <v>1557</v>
      </c>
      <c r="B71" s="262" t="s">
        <v>423</v>
      </c>
      <c r="C71" s="261">
        <v>1</v>
      </c>
      <c r="D71" s="480"/>
      <c r="E71" s="258">
        <f t="shared" si="4"/>
        <v>0</v>
      </c>
    </row>
    <row r="72" spans="1:5" ht="47.25" x14ac:dyDescent="0.2">
      <c r="A72" s="260" t="s">
        <v>1556</v>
      </c>
      <c r="B72" s="262" t="s">
        <v>423</v>
      </c>
      <c r="C72" s="261">
        <v>1</v>
      </c>
      <c r="D72" s="480"/>
      <c r="E72" s="258">
        <f t="shared" si="4"/>
        <v>0</v>
      </c>
    </row>
    <row r="73" spans="1:5" ht="47.25" x14ac:dyDescent="0.2">
      <c r="A73" s="260" t="s">
        <v>1555</v>
      </c>
      <c r="B73" s="262" t="s">
        <v>423</v>
      </c>
      <c r="C73" s="261">
        <v>1</v>
      </c>
      <c r="D73" s="480"/>
      <c r="E73" s="258">
        <f t="shared" si="4"/>
        <v>0</v>
      </c>
    </row>
    <row r="74" spans="1:5" ht="47.25" x14ac:dyDescent="0.2">
      <c r="A74" s="260" t="s">
        <v>1554</v>
      </c>
      <c r="B74" s="262" t="s">
        <v>423</v>
      </c>
      <c r="C74" s="261">
        <v>1</v>
      </c>
      <c r="D74" s="480"/>
      <c r="E74" s="258">
        <f t="shared" si="4"/>
        <v>0</v>
      </c>
    </row>
    <row r="75" spans="1:5" x14ac:dyDescent="0.2">
      <c r="B75" s="262"/>
      <c r="C75" s="261"/>
    </row>
    <row r="76" spans="1:5" x14ac:dyDescent="0.2">
      <c r="B76" s="262"/>
      <c r="C76" s="261"/>
    </row>
    <row r="77" spans="1:5" x14ac:dyDescent="0.2">
      <c r="A77" s="272" t="s">
        <v>1553</v>
      </c>
      <c r="B77" s="264"/>
      <c r="C77" s="263"/>
    </row>
    <row r="78" spans="1:5" ht="47.25" x14ac:dyDescent="0.2">
      <c r="A78" s="260" t="s">
        <v>1552</v>
      </c>
      <c r="B78" s="262" t="s">
        <v>423</v>
      </c>
      <c r="C78" s="261">
        <v>3</v>
      </c>
      <c r="D78" s="480"/>
      <c r="E78" s="258">
        <f t="shared" ref="E78:E84" si="5">C78*D78</f>
        <v>0</v>
      </c>
    </row>
    <row r="79" spans="1:5" ht="31.5" x14ac:dyDescent="0.2">
      <c r="A79" s="260" t="s">
        <v>1551</v>
      </c>
      <c r="B79" s="262" t="s">
        <v>237</v>
      </c>
      <c r="C79" s="261">
        <v>99</v>
      </c>
      <c r="D79" s="480"/>
      <c r="E79" s="258">
        <f t="shared" si="5"/>
        <v>0</v>
      </c>
    </row>
    <row r="80" spans="1:5" x14ac:dyDescent="0.2">
      <c r="A80" s="260" t="s">
        <v>1550</v>
      </c>
      <c r="B80" s="262" t="s">
        <v>237</v>
      </c>
      <c r="C80" s="261">
        <v>25</v>
      </c>
      <c r="D80" s="480"/>
      <c r="E80" s="258">
        <f t="shared" si="5"/>
        <v>0</v>
      </c>
    </row>
    <row r="81" spans="1:5" x14ac:dyDescent="0.2">
      <c r="A81" s="273" t="s">
        <v>1549</v>
      </c>
      <c r="B81" s="262" t="s">
        <v>237</v>
      </c>
      <c r="C81" s="261">
        <v>112</v>
      </c>
      <c r="D81" s="480"/>
      <c r="E81" s="258">
        <f t="shared" si="5"/>
        <v>0</v>
      </c>
    </row>
    <row r="82" spans="1:5" x14ac:dyDescent="0.2">
      <c r="A82" s="273" t="s">
        <v>1548</v>
      </c>
      <c r="B82" s="262" t="s">
        <v>237</v>
      </c>
      <c r="C82" s="261">
        <v>60</v>
      </c>
      <c r="D82" s="480"/>
      <c r="E82" s="258">
        <f t="shared" si="5"/>
        <v>0</v>
      </c>
    </row>
    <row r="83" spans="1:5" x14ac:dyDescent="0.2">
      <c r="A83" s="260" t="s">
        <v>1547</v>
      </c>
      <c r="B83" s="262" t="s">
        <v>423</v>
      </c>
      <c r="C83" s="261">
        <v>3</v>
      </c>
      <c r="D83" s="480"/>
      <c r="E83" s="258">
        <f t="shared" si="5"/>
        <v>0</v>
      </c>
    </row>
    <row r="84" spans="1:5" x14ac:dyDescent="0.2">
      <c r="A84" s="260" t="s">
        <v>1546</v>
      </c>
      <c r="B84" s="262" t="s">
        <v>423</v>
      </c>
      <c r="C84" s="261">
        <v>15</v>
      </c>
      <c r="D84" s="480"/>
      <c r="E84" s="258">
        <f t="shared" si="5"/>
        <v>0</v>
      </c>
    </row>
    <row r="85" spans="1:5" x14ac:dyDescent="0.2">
      <c r="B85" s="262"/>
      <c r="C85" s="261"/>
    </row>
    <row r="86" spans="1:5" x14ac:dyDescent="0.2">
      <c r="B86" s="262"/>
      <c r="C86" s="261"/>
    </row>
    <row r="87" spans="1:5" x14ac:dyDescent="0.2">
      <c r="A87" s="272" t="s">
        <v>1545</v>
      </c>
      <c r="B87" s="262"/>
      <c r="C87" s="261"/>
    </row>
    <row r="88" spans="1:5" ht="31.5" x14ac:dyDescent="0.2">
      <c r="A88" s="260" t="s">
        <v>1544</v>
      </c>
      <c r="B88" s="262" t="s">
        <v>237</v>
      </c>
      <c r="C88" s="261">
        <v>10</v>
      </c>
      <c r="D88" s="480"/>
      <c r="E88" s="258">
        <f>C88*D88</f>
        <v>0</v>
      </c>
    </row>
    <row r="89" spans="1:5" ht="31.5" x14ac:dyDescent="0.2">
      <c r="A89" s="260" t="s">
        <v>1543</v>
      </c>
      <c r="B89" s="262" t="s">
        <v>237</v>
      </c>
      <c r="C89" s="261">
        <v>30</v>
      </c>
      <c r="D89" s="480"/>
      <c r="E89" s="258">
        <f>C89*D89</f>
        <v>0</v>
      </c>
    </row>
    <row r="90" spans="1:5" x14ac:dyDescent="0.2">
      <c r="A90" s="272"/>
      <c r="B90" s="262"/>
      <c r="C90" s="261"/>
    </row>
    <row r="91" spans="1:5" x14ac:dyDescent="0.2">
      <c r="A91" s="272"/>
      <c r="B91" s="262"/>
      <c r="C91" s="261"/>
    </row>
    <row r="92" spans="1:5" x14ac:dyDescent="0.2">
      <c r="A92" s="272" t="s">
        <v>1542</v>
      </c>
      <c r="B92" s="264"/>
      <c r="C92" s="263"/>
    </row>
    <row r="93" spans="1:5" x14ac:dyDescent="0.2">
      <c r="A93" s="260" t="s">
        <v>1541</v>
      </c>
      <c r="B93" s="262" t="s">
        <v>507</v>
      </c>
      <c r="C93" s="261">
        <v>1</v>
      </c>
      <c r="D93" s="480"/>
      <c r="E93" s="258">
        <f>C93*D93</f>
        <v>0</v>
      </c>
    </row>
    <row r="94" spans="1:5" x14ac:dyDescent="0.2">
      <c r="A94" s="260" t="s">
        <v>1540</v>
      </c>
      <c r="B94" s="262" t="s">
        <v>507</v>
      </c>
      <c r="C94" s="261">
        <v>1</v>
      </c>
      <c r="D94" s="480"/>
      <c r="E94" s="258">
        <f>C94*D94</f>
        <v>0</v>
      </c>
    </row>
    <row r="95" spans="1:5" x14ac:dyDescent="0.2">
      <c r="A95" s="260" t="s">
        <v>1539</v>
      </c>
      <c r="B95" s="262" t="s">
        <v>507</v>
      </c>
      <c r="C95" s="261">
        <v>1</v>
      </c>
      <c r="D95" s="480"/>
      <c r="E95" s="258">
        <f>C95*D95</f>
        <v>0</v>
      </c>
    </row>
    <row r="96" spans="1:5" x14ac:dyDescent="0.2">
      <c r="A96" s="260" t="s">
        <v>1538</v>
      </c>
      <c r="B96" s="262" t="s">
        <v>507</v>
      </c>
      <c r="C96" s="261">
        <v>1</v>
      </c>
      <c r="D96" s="480"/>
      <c r="E96" s="258">
        <f>C96*D96</f>
        <v>0</v>
      </c>
    </row>
    <row r="97" spans="1:5" x14ac:dyDescent="0.2">
      <c r="B97" s="262"/>
      <c r="C97" s="261"/>
    </row>
    <row r="98" spans="1:5" x14ac:dyDescent="0.2">
      <c r="B98" s="262"/>
      <c r="C98" s="263"/>
    </row>
    <row r="99" spans="1:5" x14ac:dyDescent="0.2">
      <c r="A99" s="272" t="s">
        <v>1537</v>
      </c>
      <c r="B99" s="262"/>
      <c r="C99" s="263"/>
    </row>
    <row r="100" spans="1:5" x14ac:dyDescent="0.2">
      <c r="A100" s="260" t="s">
        <v>1536</v>
      </c>
      <c r="B100" s="262" t="s">
        <v>507</v>
      </c>
      <c r="C100" s="261">
        <v>1</v>
      </c>
      <c r="D100" s="480"/>
      <c r="E100" s="258">
        <f>C100*D100</f>
        <v>0</v>
      </c>
    </row>
    <row r="101" spans="1:5" x14ac:dyDescent="0.2">
      <c r="A101" s="260" t="s">
        <v>1535</v>
      </c>
      <c r="B101" s="262" t="s">
        <v>507</v>
      </c>
      <c r="C101" s="261">
        <v>1</v>
      </c>
      <c r="D101" s="480"/>
      <c r="E101" s="258">
        <f>C101*D101</f>
        <v>0</v>
      </c>
    </row>
    <row r="102" spans="1:5" x14ac:dyDescent="0.2">
      <c r="A102" s="260" t="s">
        <v>1534</v>
      </c>
      <c r="B102" s="262" t="s">
        <v>507</v>
      </c>
      <c r="C102" s="261">
        <v>1</v>
      </c>
      <c r="D102" s="480"/>
      <c r="E102" s="258">
        <f>C102*D102</f>
        <v>0</v>
      </c>
    </row>
    <row r="103" spans="1:5" x14ac:dyDescent="0.2">
      <c r="B103" s="262"/>
      <c r="C103" s="261"/>
    </row>
    <row r="104" spans="1:5" ht="16.5" thickBot="1" x14ac:dyDescent="0.25">
      <c r="A104" s="272"/>
      <c r="B104" s="264"/>
      <c r="C104" s="263"/>
    </row>
    <row r="105" spans="1:5" ht="16.5" thickBot="1" x14ac:dyDescent="0.25">
      <c r="A105" s="271" t="s">
        <v>1456</v>
      </c>
      <c r="B105" s="270"/>
      <c r="C105" s="269"/>
      <c r="D105" s="268"/>
      <c r="E105" s="267">
        <f>SUM(E2:E104)</f>
        <v>0</v>
      </c>
    </row>
    <row r="106" spans="1:5" x14ac:dyDescent="0.2">
      <c r="B106" s="264"/>
      <c r="C106" s="263"/>
    </row>
    <row r="107" spans="1:5" x14ac:dyDescent="0.2">
      <c r="B107" s="264"/>
      <c r="C107" s="263"/>
    </row>
    <row r="108" spans="1:5" x14ac:dyDescent="0.2">
      <c r="A108" s="266"/>
      <c r="B108" s="264"/>
      <c r="C108" s="263"/>
    </row>
    <row r="109" spans="1:5" x14ac:dyDescent="0.2">
      <c r="A109" s="265"/>
      <c r="B109" s="264"/>
      <c r="C109" s="263"/>
    </row>
    <row r="110" spans="1:5" x14ac:dyDescent="0.2">
      <c r="A110" s="265"/>
      <c r="B110" s="264"/>
      <c r="C110" s="263"/>
    </row>
    <row r="111" spans="1:5" x14ac:dyDescent="0.2">
      <c r="A111" s="265"/>
      <c r="B111" s="264"/>
      <c r="C111" s="263"/>
    </row>
    <row r="112" spans="1:5" x14ac:dyDescent="0.2">
      <c r="B112" s="264"/>
      <c r="C112" s="263"/>
    </row>
    <row r="113" spans="2:3" x14ac:dyDescent="0.2">
      <c r="B113" s="262"/>
      <c r="C113" s="261"/>
    </row>
    <row r="114" spans="2:3" x14ac:dyDescent="0.2">
      <c r="B114" s="262"/>
      <c r="C114" s="261"/>
    </row>
    <row r="115" spans="2:3" x14ac:dyDescent="0.2">
      <c r="B115" s="262"/>
      <c r="C115" s="261"/>
    </row>
    <row r="116" spans="2:3" x14ac:dyDescent="0.2">
      <c r="B116" s="262"/>
      <c r="C116" s="261"/>
    </row>
  </sheetData>
  <sheetProtection algorithmName="SHA-512" hashValue="kCywSLUX+TDK5Ol5ZaZDWDQ8+M14+XoAPg2UQBUF8dKh26jLFvhOL0Y+LQVSVQ1tcLjyyIOHR6yOmxEZ4eTmMg==" saltValue="6PNs8NS3Miu9qpBls6uMlQ==" spinCount="100000" sheet="1" objects="1" scenarios="1"/>
  <printOptions horizontalCentered="1" gridLines="1"/>
  <pageMargins left="0.78740157480314965" right="0.78740157480314965" top="0.39370078740157483" bottom="0.78740157480314965" header="0.39370078740157483" footer="0.39370078740157483"/>
  <pageSetup paperSize="9" scale="76" fitToHeight="0" orientation="portrait" horizontalDpi="4294967292" r:id="rId1"/>
  <headerFooter alignWithMargins="0">
    <oddFooter>&amp;C&amp;8- &amp;P / &amp;N -</oddFooter>
  </headerFooter>
  <rowBreaks count="1" manualBreakCount="1">
    <brk id="9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M105"/>
  <sheetViews>
    <sheetView showGridLines="0" workbookViewId="0"/>
  </sheetViews>
  <sheetFormatPr defaultColWidth="9.140625" defaultRowHeight="11.25" x14ac:dyDescent="0.2"/>
  <cols>
    <col min="1" max="1" width="7.140625" style="286" customWidth="1"/>
    <col min="2" max="2" width="1.42578125" style="286" customWidth="1"/>
    <col min="3" max="3" width="3.5703125" style="286" customWidth="1"/>
    <col min="4" max="33" width="2.28515625" style="286" customWidth="1"/>
    <col min="34" max="34" width="2.85546875" style="286" customWidth="1"/>
    <col min="35" max="35" width="27.140625" style="286" customWidth="1"/>
    <col min="36" max="37" width="2.140625" style="286" customWidth="1"/>
    <col min="38" max="38" width="7.140625" style="286" customWidth="1"/>
    <col min="39" max="39" width="2.85546875" style="286" customWidth="1"/>
    <col min="40" max="40" width="11.42578125" style="286" customWidth="1"/>
    <col min="41" max="41" width="6.42578125" style="286" customWidth="1"/>
    <col min="42" max="42" width="3.5703125" style="286" customWidth="1"/>
    <col min="43" max="43" width="13.42578125" style="286" hidden="1" customWidth="1"/>
    <col min="44" max="44" width="11.7109375" style="286" customWidth="1"/>
    <col min="45" max="47" width="22.140625" style="286" hidden="1" customWidth="1"/>
    <col min="48" max="49" width="18.5703125" style="286" hidden="1" customWidth="1"/>
    <col min="50" max="51" width="21.42578125" style="286" hidden="1" customWidth="1"/>
    <col min="52" max="52" width="18.5703125" style="286" hidden="1" customWidth="1"/>
    <col min="53" max="53" width="16.42578125" style="286" hidden="1" customWidth="1"/>
    <col min="54" max="54" width="21.42578125" style="286" hidden="1" customWidth="1"/>
    <col min="55" max="55" width="18.5703125" style="286" hidden="1" customWidth="1"/>
    <col min="56" max="56" width="16.42578125" style="286" hidden="1" customWidth="1"/>
    <col min="57" max="57" width="57" style="286" customWidth="1"/>
    <col min="58" max="16384" width="9.140625" style="286"/>
  </cols>
  <sheetData>
    <row r="1" spans="1:74" x14ac:dyDescent="0.2">
      <c r="A1" s="356" t="s">
        <v>1713</v>
      </c>
      <c r="AZ1" s="356" t="s">
        <v>125</v>
      </c>
      <c r="BA1" s="356" t="s">
        <v>1712</v>
      </c>
      <c r="BB1" s="356" t="s">
        <v>125</v>
      </c>
      <c r="BT1" s="356" t="s">
        <v>1701</v>
      </c>
      <c r="BU1" s="356" t="s">
        <v>1701</v>
      </c>
      <c r="BV1" s="356" t="s">
        <v>1622</v>
      </c>
    </row>
    <row r="2" spans="1:74" ht="36.950000000000003" customHeight="1" x14ac:dyDescent="0.2">
      <c r="AR2" s="571" t="s">
        <v>1711</v>
      </c>
      <c r="AS2" s="572"/>
      <c r="AT2" s="572"/>
      <c r="AU2" s="572"/>
      <c r="AV2" s="572"/>
      <c r="AW2" s="572"/>
      <c r="AX2" s="572"/>
      <c r="AY2" s="572"/>
      <c r="AZ2" s="572"/>
      <c r="BA2" s="572"/>
      <c r="BB2" s="572"/>
      <c r="BC2" s="572"/>
      <c r="BD2" s="572"/>
      <c r="BE2" s="572"/>
      <c r="BS2" s="349" t="s">
        <v>1699</v>
      </c>
      <c r="BT2" s="349" t="s">
        <v>1710</v>
      </c>
    </row>
    <row r="3" spans="1:74" ht="6.95" customHeight="1" x14ac:dyDescent="0.2">
      <c r="B3" s="355"/>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38"/>
      <c r="BS3" s="349" t="s">
        <v>1699</v>
      </c>
      <c r="BT3" s="349" t="s">
        <v>1709</v>
      </c>
    </row>
    <row r="4" spans="1:74" ht="24.95" customHeight="1" x14ac:dyDescent="0.2">
      <c r="B4" s="338"/>
      <c r="D4" s="333" t="s">
        <v>1708</v>
      </c>
      <c r="AR4" s="338"/>
      <c r="AS4" s="353" t="s">
        <v>1707</v>
      </c>
      <c r="BS4" s="349" t="s">
        <v>1706</v>
      </c>
    </row>
    <row r="5" spans="1:74" ht="12" customHeight="1" x14ac:dyDescent="0.2">
      <c r="B5" s="338"/>
      <c r="D5" s="352" t="s">
        <v>1678</v>
      </c>
      <c r="K5" s="580" t="s">
        <v>1705</v>
      </c>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2"/>
      <c r="AL5" s="572"/>
      <c r="AM5" s="572"/>
      <c r="AN5" s="572"/>
      <c r="AO5" s="572"/>
      <c r="AR5" s="338"/>
      <c r="BS5" s="349" t="s">
        <v>1699</v>
      </c>
    </row>
    <row r="6" spans="1:74" ht="36.950000000000003" customHeight="1" x14ac:dyDescent="0.2">
      <c r="B6" s="338"/>
      <c r="D6" s="351" t="s">
        <v>1453</v>
      </c>
      <c r="K6" s="581" t="s">
        <v>1704</v>
      </c>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R6" s="338"/>
      <c r="BS6" s="349" t="s">
        <v>1699</v>
      </c>
    </row>
    <row r="7" spans="1:74" ht="12" customHeight="1" x14ac:dyDescent="0.2">
      <c r="B7" s="338"/>
      <c r="D7" s="327" t="s">
        <v>1703</v>
      </c>
      <c r="K7" s="350" t="s">
        <v>125</v>
      </c>
      <c r="AK7" s="327" t="s">
        <v>1702</v>
      </c>
      <c r="AN7" s="350" t="s">
        <v>125</v>
      </c>
      <c r="AR7" s="338"/>
      <c r="BS7" s="349" t="s">
        <v>1699</v>
      </c>
    </row>
    <row r="8" spans="1:74" ht="12" customHeight="1" x14ac:dyDescent="0.2">
      <c r="B8" s="338"/>
      <c r="D8" s="327" t="s">
        <v>1677</v>
      </c>
      <c r="K8" s="350" t="s">
        <v>1698</v>
      </c>
      <c r="AK8" s="327" t="s">
        <v>1676</v>
      </c>
      <c r="AN8" s="350"/>
      <c r="AR8" s="338"/>
      <c r="BS8" s="349" t="s">
        <v>1699</v>
      </c>
    </row>
    <row r="9" spans="1:74" ht="14.45" customHeight="1" x14ac:dyDescent="0.2">
      <c r="B9" s="338"/>
      <c r="AR9" s="338"/>
      <c r="BS9" s="349" t="s">
        <v>1699</v>
      </c>
    </row>
    <row r="10" spans="1:74" ht="12" customHeight="1" x14ac:dyDescent="0.2">
      <c r="B10" s="338"/>
      <c r="D10" s="327" t="s">
        <v>1675</v>
      </c>
      <c r="AK10" s="327" t="s">
        <v>1700</v>
      </c>
      <c r="AN10" s="350" t="s">
        <v>125</v>
      </c>
      <c r="AR10" s="338"/>
      <c r="BS10" s="349" t="s">
        <v>1699</v>
      </c>
    </row>
    <row r="11" spans="1:74" ht="18.399999999999999" customHeight="1" x14ac:dyDescent="0.2">
      <c r="B11" s="338"/>
      <c r="E11" s="350" t="s">
        <v>1698</v>
      </c>
      <c r="AK11" s="327" t="s">
        <v>1435</v>
      </c>
      <c r="AN11" s="350" t="s">
        <v>125</v>
      </c>
      <c r="AR11" s="338"/>
      <c r="BS11" s="349" t="s">
        <v>1699</v>
      </c>
    </row>
    <row r="12" spans="1:74" ht="6.95" customHeight="1" x14ac:dyDescent="0.2">
      <c r="B12" s="338"/>
      <c r="AR12" s="338"/>
      <c r="BS12" s="349" t="s">
        <v>1699</v>
      </c>
    </row>
    <row r="13" spans="1:74" ht="12" customHeight="1" x14ac:dyDescent="0.2">
      <c r="B13" s="338"/>
      <c r="D13" s="327" t="s">
        <v>1437</v>
      </c>
      <c r="AK13" s="327" t="s">
        <v>1700</v>
      </c>
      <c r="AN13" s="350" t="s">
        <v>125</v>
      </c>
      <c r="AR13" s="338"/>
      <c r="BS13" s="349" t="s">
        <v>1699</v>
      </c>
    </row>
    <row r="14" spans="1:74" ht="12.75" x14ac:dyDescent="0.2">
      <c r="B14" s="338"/>
      <c r="E14" s="350" t="s">
        <v>1698</v>
      </c>
      <c r="AK14" s="327" t="s">
        <v>1435</v>
      </c>
      <c r="AN14" s="350" t="s">
        <v>125</v>
      </c>
      <c r="AR14" s="338"/>
      <c r="BS14" s="349" t="s">
        <v>1699</v>
      </c>
    </row>
    <row r="15" spans="1:74" ht="6.95" customHeight="1" x14ac:dyDescent="0.2">
      <c r="B15" s="338"/>
      <c r="AR15" s="338"/>
      <c r="BS15" s="349" t="s">
        <v>1701</v>
      </c>
    </row>
    <row r="16" spans="1:74" ht="12" customHeight="1" x14ac:dyDescent="0.2">
      <c r="B16" s="338"/>
      <c r="D16" s="327" t="s">
        <v>1444</v>
      </c>
      <c r="AK16" s="327" t="s">
        <v>1700</v>
      </c>
      <c r="AN16" s="350" t="s">
        <v>125</v>
      </c>
      <c r="AR16" s="338"/>
      <c r="BS16" s="349" t="s">
        <v>1701</v>
      </c>
    </row>
    <row r="17" spans="2:71" ht="18.399999999999999" customHeight="1" x14ac:dyDescent="0.2">
      <c r="B17" s="338"/>
      <c r="E17" s="350" t="s">
        <v>1698</v>
      </c>
      <c r="AK17" s="327" t="s">
        <v>1435</v>
      </c>
      <c r="AN17" s="350" t="s">
        <v>125</v>
      </c>
      <c r="AR17" s="338"/>
      <c r="BS17" s="349" t="s">
        <v>1697</v>
      </c>
    </row>
    <row r="18" spans="2:71" ht="6.95" customHeight="1" x14ac:dyDescent="0.2">
      <c r="B18" s="338"/>
      <c r="AR18" s="338"/>
      <c r="BS18" s="349" t="s">
        <v>1699</v>
      </c>
    </row>
    <row r="19" spans="2:71" ht="12" customHeight="1" x14ac:dyDescent="0.2">
      <c r="B19" s="338"/>
      <c r="D19" s="327" t="s">
        <v>1673</v>
      </c>
      <c r="AK19" s="327" t="s">
        <v>1700</v>
      </c>
      <c r="AN19" s="350" t="s">
        <v>125</v>
      </c>
      <c r="AR19" s="338"/>
      <c r="BS19" s="349" t="s">
        <v>1699</v>
      </c>
    </row>
    <row r="20" spans="2:71" ht="18.399999999999999" customHeight="1" x14ac:dyDescent="0.2">
      <c r="B20" s="338"/>
      <c r="E20" s="350" t="s">
        <v>1698</v>
      </c>
      <c r="AK20" s="327" t="s">
        <v>1435</v>
      </c>
      <c r="AN20" s="350" t="s">
        <v>125</v>
      </c>
      <c r="AR20" s="338"/>
      <c r="BS20" s="349" t="s">
        <v>1697</v>
      </c>
    </row>
    <row r="21" spans="2:71" ht="6.95" customHeight="1" x14ac:dyDescent="0.2">
      <c r="B21" s="338"/>
      <c r="AR21" s="338"/>
    </row>
    <row r="22" spans="2:71" ht="12" customHeight="1" x14ac:dyDescent="0.2">
      <c r="B22" s="338"/>
      <c r="D22" s="327" t="s">
        <v>1696</v>
      </c>
      <c r="AR22" s="338"/>
    </row>
    <row r="23" spans="2:71" ht="16.5" customHeight="1" x14ac:dyDescent="0.2">
      <c r="B23" s="338"/>
      <c r="E23" s="582" t="s">
        <v>125</v>
      </c>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R23" s="338"/>
    </row>
    <row r="24" spans="2:71" ht="6.95" customHeight="1" x14ac:dyDescent="0.2">
      <c r="B24" s="338"/>
      <c r="AR24" s="338"/>
    </row>
    <row r="25" spans="2:71" ht="6.95" customHeight="1" x14ac:dyDescent="0.2">
      <c r="B25" s="33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R25" s="338"/>
    </row>
    <row r="26" spans="2:71" s="287" customFormat="1" ht="25.9" customHeight="1" x14ac:dyDescent="0.2">
      <c r="B26" s="288"/>
      <c r="D26" s="347" t="s">
        <v>1695</v>
      </c>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583">
        <f>ROUND(AG94,2)</f>
        <v>0</v>
      </c>
      <c r="AL26" s="584"/>
      <c r="AM26" s="584"/>
      <c r="AN26" s="584"/>
      <c r="AO26" s="584"/>
      <c r="AR26" s="288"/>
    </row>
    <row r="27" spans="2:71" s="287" customFormat="1" ht="6.95" customHeight="1" x14ac:dyDescent="0.2">
      <c r="B27" s="288"/>
      <c r="AR27" s="288"/>
    </row>
    <row r="28" spans="2:71" s="287" customFormat="1" ht="12.75" x14ac:dyDescent="0.2">
      <c r="B28" s="288"/>
      <c r="L28" s="585" t="s">
        <v>1694</v>
      </c>
      <c r="M28" s="585"/>
      <c r="N28" s="585"/>
      <c r="O28" s="585"/>
      <c r="P28" s="585"/>
      <c r="W28" s="585" t="s">
        <v>1693</v>
      </c>
      <c r="X28" s="585"/>
      <c r="Y28" s="585"/>
      <c r="Z28" s="585"/>
      <c r="AA28" s="585"/>
      <c r="AB28" s="585"/>
      <c r="AC28" s="585"/>
      <c r="AD28" s="585"/>
      <c r="AE28" s="585"/>
      <c r="AK28" s="585" t="s">
        <v>1692</v>
      </c>
      <c r="AL28" s="585"/>
      <c r="AM28" s="585"/>
      <c r="AN28" s="585"/>
      <c r="AO28" s="585"/>
      <c r="AR28" s="288"/>
    </row>
    <row r="29" spans="2:71" s="345" customFormat="1" ht="14.45" customHeight="1" x14ac:dyDescent="0.2">
      <c r="B29" s="346"/>
      <c r="D29" s="327" t="s">
        <v>115</v>
      </c>
      <c r="F29" s="327" t="s">
        <v>1691</v>
      </c>
      <c r="L29" s="573">
        <v>0.21</v>
      </c>
      <c r="M29" s="574"/>
      <c r="N29" s="574"/>
      <c r="O29" s="574"/>
      <c r="P29" s="574"/>
      <c r="W29" s="575"/>
      <c r="X29" s="574"/>
      <c r="Y29" s="574"/>
      <c r="Z29" s="574"/>
      <c r="AA29" s="574"/>
      <c r="AB29" s="574"/>
      <c r="AC29" s="574"/>
      <c r="AD29" s="574"/>
      <c r="AE29" s="574"/>
      <c r="AK29" s="575"/>
      <c r="AL29" s="574"/>
      <c r="AM29" s="574"/>
      <c r="AN29" s="574"/>
      <c r="AO29" s="574"/>
      <c r="AR29" s="346"/>
    </row>
    <row r="30" spans="2:71" s="345" customFormat="1" ht="14.45" customHeight="1" x14ac:dyDescent="0.2">
      <c r="B30" s="346"/>
      <c r="F30" s="327" t="s">
        <v>1690</v>
      </c>
      <c r="L30" s="573">
        <v>0.12</v>
      </c>
      <c r="M30" s="574"/>
      <c r="N30" s="574"/>
      <c r="O30" s="574"/>
      <c r="P30" s="574"/>
      <c r="W30" s="575"/>
      <c r="X30" s="574"/>
      <c r="Y30" s="574"/>
      <c r="Z30" s="574"/>
      <c r="AA30" s="574"/>
      <c r="AB30" s="574"/>
      <c r="AC30" s="574"/>
      <c r="AD30" s="574"/>
      <c r="AE30" s="574"/>
      <c r="AK30" s="575"/>
      <c r="AL30" s="574"/>
      <c r="AM30" s="574"/>
      <c r="AN30" s="574"/>
      <c r="AO30" s="574"/>
      <c r="AR30" s="346"/>
    </row>
    <row r="31" spans="2:71" s="345" customFormat="1" ht="14.45" hidden="1" customHeight="1" x14ac:dyDescent="0.2">
      <c r="B31" s="346"/>
      <c r="F31" s="327" t="s">
        <v>1689</v>
      </c>
      <c r="L31" s="573">
        <v>0.21</v>
      </c>
      <c r="M31" s="574"/>
      <c r="N31" s="574"/>
      <c r="O31" s="574"/>
      <c r="P31" s="574"/>
      <c r="W31" s="575" t="e">
        <f>ROUND(BB94, 2)</f>
        <v>#REF!</v>
      </c>
      <c r="X31" s="574"/>
      <c r="Y31" s="574"/>
      <c r="Z31" s="574"/>
      <c r="AA31" s="574"/>
      <c r="AB31" s="574"/>
      <c r="AC31" s="574"/>
      <c r="AD31" s="574"/>
      <c r="AE31" s="574"/>
      <c r="AK31" s="575"/>
      <c r="AL31" s="574"/>
      <c r="AM31" s="574"/>
      <c r="AN31" s="574"/>
      <c r="AO31" s="574"/>
      <c r="AR31" s="346"/>
    </row>
    <row r="32" spans="2:71" s="345" customFormat="1" ht="14.45" hidden="1" customHeight="1" x14ac:dyDescent="0.2">
      <c r="B32" s="346"/>
      <c r="F32" s="327" t="s">
        <v>1688</v>
      </c>
      <c r="L32" s="573">
        <v>0.12</v>
      </c>
      <c r="M32" s="574"/>
      <c r="N32" s="574"/>
      <c r="O32" s="574"/>
      <c r="P32" s="574"/>
      <c r="W32" s="575" t="e">
        <f>ROUND(BC94, 2)</f>
        <v>#REF!</v>
      </c>
      <c r="X32" s="574"/>
      <c r="Y32" s="574"/>
      <c r="Z32" s="574"/>
      <c r="AA32" s="574"/>
      <c r="AB32" s="574"/>
      <c r="AC32" s="574"/>
      <c r="AD32" s="574"/>
      <c r="AE32" s="574"/>
      <c r="AK32" s="575"/>
      <c r="AL32" s="574"/>
      <c r="AM32" s="574"/>
      <c r="AN32" s="574"/>
      <c r="AO32" s="574"/>
      <c r="AR32" s="346"/>
    </row>
    <row r="33" spans="2:44" s="345" customFormat="1" ht="14.45" hidden="1" customHeight="1" x14ac:dyDescent="0.2">
      <c r="B33" s="346"/>
      <c r="F33" s="327" t="s">
        <v>1687</v>
      </c>
      <c r="L33" s="573">
        <v>0</v>
      </c>
      <c r="M33" s="574"/>
      <c r="N33" s="574"/>
      <c r="O33" s="574"/>
      <c r="P33" s="574"/>
      <c r="W33" s="575" t="e">
        <f>ROUND(BD94, 2)</f>
        <v>#REF!</v>
      </c>
      <c r="X33" s="574"/>
      <c r="Y33" s="574"/>
      <c r="Z33" s="574"/>
      <c r="AA33" s="574"/>
      <c r="AB33" s="574"/>
      <c r="AC33" s="574"/>
      <c r="AD33" s="574"/>
      <c r="AE33" s="574"/>
      <c r="AK33" s="575"/>
      <c r="AL33" s="574"/>
      <c r="AM33" s="574"/>
      <c r="AN33" s="574"/>
      <c r="AO33" s="574"/>
      <c r="AR33" s="346"/>
    </row>
    <row r="34" spans="2:44" s="287" customFormat="1" ht="6.95" customHeight="1" x14ac:dyDescent="0.2">
      <c r="B34" s="288"/>
      <c r="AR34" s="288"/>
    </row>
    <row r="35" spans="2:44" s="287" customFormat="1" ht="25.9" customHeight="1" x14ac:dyDescent="0.2">
      <c r="B35" s="288"/>
      <c r="C35" s="341"/>
      <c r="D35" s="344" t="s">
        <v>1686</v>
      </c>
      <c r="E35" s="342"/>
      <c r="F35" s="342"/>
      <c r="G35" s="342"/>
      <c r="H35" s="342"/>
      <c r="I35" s="342"/>
      <c r="J35" s="342"/>
      <c r="K35" s="342"/>
      <c r="L35" s="342"/>
      <c r="M35" s="342"/>
      <c r="N35" s="342"/>
      <c r="O35" s="342"/>
      <c r="P35" s="342"/>
      <c r="Q35" s="342"/>
      <c r="R35" s="342"/>
      <c r="S35" s="342"/>
      <c r="T35" s="343" t="s">
        <v>1424</v>
      </c>
      <c r="U35" s="342"/>
      <c r="V35" s="342"/>
      <c r="W35" s="342"/>
      <c r="X35" s="579" t="s">
        <v>1425</v>
      </c>
      <c r="Y35" s="577"/>
      <c r="Z35" s="577"/>
      <c r="AA35" s="577"/>
      <c r="AB35" s="577"/>
      <c r="AC35" s="342"/>
      <c r="AD35" s="342"/>
      <c r="AE35" s="342"/>
      <c r="AF35" s="342"/>
      <c r="AG35" s="342"/>
      <c r="AH35" s="342"/>
      <c r="AI35" s="342"/>
      <c r="AJ35" s="342"/>
      <c r="AK35" s="576"/>
      <c r="AL35" s="577"/>
      <c r="AM35" s="577"/>
      <c r="AN35" s="577"/>
      <c r="AO35" s="578"/>
      <c r="AP35" s="341"/>
      <c r="AQ35" s="341"/>
      <c r="AR35" s="288"/>
    </row>
    <row r="36" spans="2:44" s="287" customFormat="1" ht="6.95" customHeight="1" x14ac:dyDescent="0.2">
      <c r="B36" s="288"/>
      <c r="AR36" s="288"/>
    </row>
    <row r="37" spans="2:44" s="287" customFormat="1" ht="14.45" customHeight="1" x14ac:dyDescent="0.2">
      <c r="B37" s="288"/>
      <c r="AR37" s="288"/>
    </row>
    <row r="38" spans="2:44" ht="14.45" customHeight="1" x14ac:dyDescent="0.2">
      <c r="B38" s="338"/>
      <c r="AR38" s="338"/>
    </row>
    <row r="39" spans="2:44" ht="14.45" customHeight="1" x14ac:dyDescent="0.2">
      <c r="B39" s="338"/>
      <c r="AR39" s="338"/>
    </row>
    <row r="40" spans="2:44" ht="14.45" customHeight="1" x14ac:dyDescent="0.2">
      <c r="B40" s="338"/>
      <c r="AR40" s="338"/>
    </row>
    <row r="41" spans="2:44" ht="14.45" customHeight="1" x14ac:dyDescent="0.2">
      <c r="B41" s="338"/>
      <c r="AR41" s="338"/>
    </row>
    <row r="42" spans="2:44" ht="14.45" customHeight="1" x14ac:dyDescent="0.2">
      <c r="B42" s="338"/>
      <c r="AR42" s="338"/>
    </row>
    <row r="43" spans="2:44" ht="14.45" customHeight="1" x14ac:dyDescent="0.2">
      <c r="B43" s="338"/>
      <c r="AR43" s="338"/>
    </row>
    <row r="44" spans="2:44" ht="14.45" customHeight="1" x14ac:dyDescent="0.2">
      <c r="B44" s="338"/>
      <c r="AR44" s="338"/>
    </row>
    <row r="45" spans="2:44" ht="14.45" customHeight="1" x14ac:dyDescent="0.2">
      <c r="B45" s="338"/>
      <c r="AR45" s="338"/>
    </row>
    <row r="46" spans="2:44" ht="14.45" customHeight="1" x14ac:dyDescent="0.2">
      <c r="B46" s="338"/>
      <c r="AR46" s="338"/>
    </row>
    <row r="47" spans="2:44" ht="14.45" customHeight="1" x14ac:dyDescent="0.2">
      <c r="B47" s="338"/>
      <c r="AR47" s="338"/>
    </row>
    <row r="48" spans="2:44" ht="14.45" customHeight="1" x14ac:dyDescent="0.2">
      <c r="B48" s="338"/>
      <c r="AR48" s="338"/>
    </row>
    <row r="49" spans="2:44" s="287" customFormat="1" ht="14.45" customHeight="1" x14ac:dyDescent="0.2">
      <c r="B49" s="288"/>
      <c r="D49" s="340" t="s">
        <v>1685</v>
      </c>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40" t="s">
        <v>1684</v>
      </c>
      <c r="AI49" s="339"/>
      <c r="AJ49" s="339"/>
      <c r="AK49" s="339"/>
      <c r="AL49" s="339"/>
      <c r="AM49" s="339"/>
      <c r="AN49" s="339"/>
      <c r="AO49" s="339"/>
      <c r="AR49" s="288"/>
    </row>
    <row r="50" spans="2:44" x14ac:dyDescent="0.2">
      <c r="B50" s="338"/>
      <c r="AR50" s="338"/>
    </row>
    <row r="51" spans="2:44" x14ac:dyDescent="0.2">
      <c r="B51" s="338"/>
      <c r="AR51" s="338"/>
    </row>
    <row r="52" spans="2:44" x14ac:dyDescent="0.2">
      <c r="B52" s="338"/>
      <c r="AR52" s="338"/>
    </row>
    <row r="53" spans="2:44" x14ac:dyDescent="0.2">
      <c r="B53" s="338"/>
      <c r="AR53" s="338"/>
    </row>
    <row r="54" spans="2:44" x14ac:dyDescent="0.2">
      <c r="B54" s="338"/>
      <c r="AR54" s="338"/>
    </row>
    <row r="55" spans="2:44" x14ac:dyDescent="0.2">
      <c r="B55" s="338"/>
      <c r="AR55" s="338"/>
    </row>
    <row r="56" spans="2:44" x14ac:dyDescent="0.2">
      <c r="B56" s="338"/>
      <c r="AR56" s="338"/>
    </row>
    <row r="57" spans="2:44" x14ac:dyDescent="0.2">
      <c r="B57" s="338"/>
      <c r="AR57" s="338"/>
    </row>
    <row r="58" spans="2:44" x14ac:dyDescent="0.2">
      <c r="B58" s="338"/>
      <c r="AR58" s="338"/>
    </row>
    <row r="59" spans="2:44" x14ac:dyDescent="0.2">
      <c r="B59" s="338"/>
      <c r="AR59" s="338"/>
    </row>
    <row r="60" spans="2:44" s="287" customFormat="1" ht="12.75" x14ac:dyDescent="0.2">
      <c r="B60" s="288"/>
      <c r="D60" s="337" t="s">
        <v>1681</v>
      </c>
      <c r="E60" s="336"/>
      <c r="F60" s="336"/>
      <c r="G60" s="336"/>
      <c r="H60" s="336"/>
      <c r="I60" s="336"/>
      <c r="J60" s="336"/>
      <c r="K60" s="336"/>
      <c r="L60" s="336"/>
      <c r="M60" s="336"/>
      <c r="N60" s="336"/>
      <c r="O60" s="336"/>
      <c r="P60" s="336"/>
      <c r="Q60" s="336"/>
      <c r="R60" s="336"/>
      <c r="S60" s="336"/>
      <c r="T60" s="336"/>
      <c r="U60" s="336"/>
      <c r="V60" s="337" t="s">
        <v>1680</v>
      </c>
      <c r="W60" s="336"/>
      <c r="X60" s="336"/>
      <c r="Y60" s="336"/>
      <c r="Z60" s="336"/>
      <c r="AA60" s="336"/>
      <c r="AB60" s="336"/>
      <c r="AC60" s="336"/>
      <c r="AD60" s="336"/>
      <c r="AE60" s="336"/>
      <c r="AF60" s="336"/>
      <c r="AG60" s="336"/>
      <c r="AH60" s="337" t="s">
        <v>1681</v>
      </c>
      <c r="AI60" s="336"/>
      <c r="AJ60" s="336"/>
      <c r="AK60" s="336"/>
      <c r="AL60" s="336"/>
      <c r="AM60" s="337" t="s">
        <v>1680</v>
      </c>
      <c r="AN60" s="336"/>
      <c r="AO60" s="336"/>
      <c r="AR60" s="288"/>
    </row>
    <row r="61" spans="2:44" x14ac:dyDescent="0.2">
      <c r="B61" s="338"/>
      <c r="AR61" s="338"/>
    </row>
    <row r="62" spans="2:44" x14ac:dyDescent="0.2">
      <c r="B62" s="338"/>
      <c r="AR62" s="338"/>
    </row>
    <row r="63" spans="2:44" x14ac:dyDescent="0.2">
      <c r="B63" s="338"/>
      <c r="AR63" s="338"/>
    </row>
    <row r="64" spans="2:44" s="287" customFormat="1" ht="12.75" x14ac:dyDescent="0.2">
      <c r="B64" s="288"/>
      <c r="D64" s="340" t="s">
        <v>1683</v>
      </c>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40" t="s">
        <v>1682</v>
      </c>
      <c r="AI64" s="339"/>
      <c r="AJ64" s="339"/>
      <c r="AK64" s="339"/>
      <c r="AL64" s="339"/>
      <c r="AM64" s="339"/>
      <c r="AN64" s="339"/>
      <c r="AO64" s="339"/>
      <c r="AR64" s="288"/>
    </row>
    <row r="65" spans="2:44" x14ac:dyDescent="0.2">
      <c r="B65" s="338"/>
      <c r="AR65" s="338"/>
    </row>
    <row r="66" spans="2:44" x14ac:dyDescent="0.2">
      <c r="B66" s="338"/>
      <c r="AR66" s="338"/>
    </row>
    <row r="67" spans="2:44" x14ac:dyDescent="0.2">
      <c r="B67" s="338"/>
      <c r="AR67" s="338"/>
    </row>
    <row r="68" spans="2:44" x14ac:dyDescent="0.2">
      <c r="B68" s="338"/>
      <c r="AR68" s="338"/>
    </row>
    <row r="69" spans="2:44" x14ac:dyDescent="0.2">
      <c r="B69" s="338"/>
      <c r="AR69" s="338"/>
    </row>
    <row r="70" spans="2:44" x14ac:dyDescent="0.2">
      <c r="B70" s="338"/>
      <c r="AR70" s="338"/>
    </row>
    <row r="71" spans="2:44" x14ac:dyDescent="0.2">
      <c r="B71" s="338"/>
      <c r="AR71" s="338"/>
    </row>
    <row r="72" spans="2:44" x14ac:dyDescent="0.2">
      <c r="B72" s="338"/>
      <c r="AR72" s="338"/>
    </row>
    <row r="73" spans="2:44" x14ac:dyDescent="0.2">
      <c r="B73" s="338"/>
      <c r="AR73" s="338"/>
    </row>
    <row r="74" spans="2:44" x14ac:dyDescent="0.2">
      <c r="B74" s="338"/>
      <c r="AR74" s="338"/>
    </row>
    <row r="75" spans="2:44" s="287" customFormat="1" ht="12.75" x14ac:dyDescent="0.2">
      <c r="B75" s="288"/>
      <c r="D75" s="337" t="s">
        <v>1681</v>
      </c>
      <c r="E75" s="336"/>
      <c r="F75" s="336"/>
      <c r="G75" s="336"/>
      <c r="H75" s="336"/>
      <c r="I75" s="336"/>
      <c r="J75" s="336"/>
      <c r="K75" s="336"/>
      <c r="L75" s="336"/>
      <c r="M75" s="336"/>
      <c r="N75" s="336"/>
      <c r="O75" s="336"/>
      <c r="P75" s="336"/>
      <c r="Q75" s="336"/>
      <c r="R75" s="336"/>
      <c r="S75" s="336"/>
      <c r="T75" s="336"/>
      <c r="U75" s="336"/>
      <c r="V75" s="337" t="s">
        <v>1680</v>
      </c>
      <c r="W75" s="336"/>
      <c r="X75" s="336"/>
      <c r="Y75" s="336"/>
      <c r="Z75" s="336"/>
      <c r="AA75" s="336"/>
      <c r="AB75" s="336"/>
      <c r="AC75" s="336"/>
      <c r="AD75" s="336"/>
      <c r="AE75" s="336"/>
      <c r="AF75" s="336"/>
      <c r="AG75" s="336"/>
      <c r="AH75" s="337" t="s">
        <v>1681</v>
      </c>
      <c r="AI75" s="336"/>
      <c r="AJ75" s="336"/>
      <c r="AK75" s="336"/>
      <c r="AL75" s="336"/>
      <c r="AM75" s="337" t="s">
        <v>1680</v>
      </c>
      <c r="AN75" s="336"/>
      <c r="AO75" s="336"/>
      <c r="AR75" s="288"/>
    </row>
    <row r="76" spans="2:44" s="287" customFormat="1" x14ac:dyDescent="0.2">
      <c r="B76" s="288"/>
      <c r="AR76" s="288"/>
    </row>
    <row r="77" spans="2:44" s="287" customFormat="1" ht="6.95" customHeight="1" x14ac:dyDescent="0.2">
      <c r="B77" s="290"/>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8"/>
    </row>
    <row r="81" spans="1:91" s="287" customFormat="1" ht="6.95" customHeight="1" x14ac:dyDescent="0.2">
      <c r="B81" s="335"/>
      <c r="C81" s="334"/>
      <c r="D81" s="334"/>
      <c r="E81" s="334"/>
      <c r="F81" s="334"/>
      <c r="G81" s="334"/>
      <c r="H81" s="334"/>
      <c r="I81" s="334"/>
      <c r="J81" s="334"/>
      <c r="K81" s="334"/>
      <c r="L81" s="334"/>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288"/>
    </row>
    <row r="82" spans="1:91" s="287" customFormat="1" ht="24.95" customHeight="1" x14ac:dyDescent="0.2">
      <c r="B82" s="288"/>
      <c r="C82" s="333" t="s">
        <v>1679</v>
      </c>
      <c r="AR82" s="288"/>
    </row>
    <row r="83" spans="1:91" s="287" customFormat="1" ht="6.95" customHeight="1" x14ac:dyDescent="0.2">
      <c r="B83" s="288"/>
      <c r="AR83" s="288"/>
    </row>
    <row r="84" spans="1:91" s="326" customFormat="1" ht="12" customHeight="1" x14ac:dyDescent="0.2">
      <c r="B84" s="332"/>
      <c r="C84" s="327" t="s">
        <v>1678</v>
      </c>
      <c r="L84" s="326" t="str">
        <f>K5</f>
        <v>240005</v>
      </c>
      <c r="AR84" s="332"/>
    </row>
    <row r="85" spans="1:91" s="329" customFormat="1" ht="36.950000000000003" customHeight="1" x14ac:dyDescent="0.2">
      <c r="B85" s="330"/>
      <c r="C85" s="331" t="s">
        <v>1453</v>
      </c>
      <c r="L85" s="596" t="str">
        <f>K6</f>
        <v>Chráněné bydlení Klatovy - D1.4.4. Elektroinstalace slaboproud</v>
      </c>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7"/>
      <c r="AL85" s="597"/>
      <c r="AM85" s="597"/>
      <c r="AN85" s="597"/>
      <c r="AO85" s="597"/>
      <c r="AR85" s="330"/>
    </row>
    <row r="86" spans="1:91" s="287" customFormat="1" ht="6.95" customHeight="1" x14ac:dyDescent="0.2">
      <c r="B86" s="288"/>
      <c r="AR86" s="288"/>
    </row>
    <row r="87" spans="1:91" s="287" customFormat="1" ht="12" customHeight="1" x14ac:dyDescent="0.2">
      <c r="B87" s="288"/>
      <c r="C87" s="327" t="s">
        <v>1677</v>
      </c>
      <c r="L87" s="328" t="str">
        <f>IF(K8="","",K8)</f>
        <v xml:space="preserve"> </v>
      </c>
      <c r="AI87" s="327" t="s">
        <v>1676</v>
      </c>
      <c r="AM87" s="598"/>
      <c r="AN87" s="598"/>
      <c r="AR87" s="288"/>
    </row>
    <row r="88" spans="1:91" s="287" customFormat="1" ht="6.95" customHeight="1" x14ac:dyDescent="0.2">
      <c r="B88" s="288"/>
      <c r="AR88" s="288"/>
    </row>
    <row r="89" spans="1:91" s="287" customFormat="1" ht="15.2" customHeight="1" x14ac:dyDescent="0.2">
      <c r="B89" s="288"/>
      <c r="C89" s="327" t="s">
        <v>1675</v>
      </c>
      <c r="L89" s="326" t="str">
        <f>IF(E11= "","",E11)</f>
        <v xml:space="preserve"> </v>
      </c>
      <c r="AI89" s="327" t="s">
        <v>1444</v>
      </c>
      <c r="AM89" s="599" t="str">
        <f>IF(E17="","",E17)</f>
        <v xml:space="preserve"> </v>
      </c>
      <c r="AN89" s="600"/>
      <c r="AO89" s="600"/>
      <c r="AP89" s="600"/>
      <c r="AR89" s="288"/>
      <c r="AS89" s="601" t="s">
        <v>1674</v>
      </c>
      <c r="AT89" s="602"/>
      <c r="AU89" s="318"/>
      <c r="AV89" s="318"/>
      <c r="AW89" s="318"/>
      <c r="AX89" s="318"/>
      <c r="AY89" s="318"/>
      <c r="AZ89" s="318"/>
      <c r="BA89" s="318"/>
      <c r="BB89" s="318"/>
      <c r="BC89" s="318"/>
      <c r="BD89" s="317"/>
    </row>
    <row r="90" spans="1:91" s="287" customFormat="1" ht="15.2" customHeight="1" x14ac:dyDescent="0.2">
      <c r="B90" s="288"/>
      <c r="C90" s="327" t="s">
        <v>1437</v>
      </c>
      <c r="L90" s="326" t="str">
        <f>IF(E14="","",E14)</f>
        <v xml:space="preserve"> </v>
      </c>
      <c r="AI90" s="327" t="s">
        <v>1673</v>
      </c>
      <c r="AM90" s="599" t="str">
        <f>IF(E20="","",E20)</f>
        <v xml:space="preserve"> </v>
      </c>
      <c r="AN90" s="600"/>
      <c r="AO90" s="600"/>
      <c r="AP90" s="600"/>
      <c r="AR90" s="288"/>
      <c r="AS90" s="603"/>
      <c r="AT90" s="604"/>
      <c r="BD90" s="325"/>
    </row>
    <row r="91" spans="1:91" s="287" customFormat="1" ht="10.9" customHeight="1" x14ac:dyDescent="0.2">
      <c r="B91" s="288"/>
      <c r="AR91" s="288"/>
      <c r="AS91" s="603"/>
      <c r="AT91" s="604"/>
      <c r="BD91" s="325"/>
    </row>
    <row r="92" spans="1:91" s="287" customFormat="1" ht="29.25" customHeight="1" x14ac:dyDescent="0.2">
      <c r="B92" s="288"/>
      <c r="C92" s="589" t="s">
        <v>1672</v>
      </c>
      <c r="D92" s="590"/>
      <c r="E92" s="590"/>
      <c r="F92" s="590"/>
      <c r="G92" s="590"/>
      <c r="H92" s="324"/>
      <c r="I92" s="591" t="s">
        <v>1671</v>
      </c>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3" t="s">
        <v>1670</v>
      </c>
      <c r="AH92" s="590"/>
      <c r="AI92" s="590"/>
      <c r="AJ92" s="590"/>
      <c r="AK92" s="590"/>
      <c r="AL92" s="590"/>
      <c r="AM92" s="590"/>
      <c r="AN92" s="591"/>
      <c r="AO92" s="590"/>
      <c r="AP92" s="592"/>
      <c r="AQ92" s="323" t="s">
        <v>1669</v>
      </c>
      <c r="AR92" s="288"/>
      <c r="AS92" s="322" t="s">
        <v>1668</v>
      </c>
      <c r="AT92" s="321" t="s">
        <v>1667</v>
      </c>
      <c r="AU92" s="321" t="s">
        <v>1666</v>
      </c>
      <c r="AV92" s="321" t="s">
        <v>1665</v>
      </c>
      <c r="AW92" s="321" t="s">
        <v>1664</v>
      </c>
      <c r="AX92" s="321" t="s">
        <v>1663</v>
      </c>
      <c r="AY92" s="321" t="s">
        <v>1662</v>
      </c>
      <c r="AZ92" s="321" t="s">
        <v>1661</v>
      </c>
      <c r="BA92" s="321" t="s">
        <v>1660</v>
      </c>
      <c r="BB92" s="321" t="s">
        <v>1659</v>
      </c>
      <c r="BC92" s="321" t="s">
        <v>1658</v>
      </c>
      <c r="BD92" s="320" t="s">
        <v>1657</v>
      </c>
    </row>
    <row r="93" spans="1:91" s="287" customFormat="1" ht="10.9" customHeight="1" x14ac:dyDescent="0.2">
      <c r="B93" s="288"/>
      <c r="AR93" s="288"/>
      <c r="AS93" s="319"/>
      <c r="AT93" s="318"/>
      <c r="AU93" s="318"/>
      <c r="AV93" s="318"/>
      <c r="AW93" s="318"/>
      <c r="AX93" s="318"/>
      <c r="AY93" s="318"/>
      <c r="AZ93" s="318"/>
      <c r="BA93" s="318"/>
      <c r="BB93" s="318"/>
      <c r="BC93" s="318"/>
      <c r="BD93" s="317"/>
    </row>
    <row r="94" spans="1:91" s="306" customFormat="1" ht="32.450000000000003" customHeight="1" x14ac:dyDescent="0.2">
      <c r="B94" s="313"/>
      <c r="C94" s="316" t="s">
        <v>1656</v>
      </c>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594">
        <f>ROUND(SUM(AG95:AG103),2)</f>
        <v>0</v>
      </c>
      <c r="AH94" s="594"/>
      <c r="AI94" s="594"/>
      <c r="AJ94" s="594"/>
      <c r="AK94" s="594"/>
      <c r="AL94" s="594"/>
      <c r="AM94" s="594"/>
      <c r="AN94" s="595"/>
      <c r="AO94" s="595"/>
      <c r="AP94" s="595"/>
      <c r="AQ94" s="314" t="s">
        <v>125</v>
      </c>
      <c r="AR94" s="313"/>
      <c r="AS94" s="312">
        <f>ROUND(SUM(AS95:AS103),2)</f>
        <v>0</v>
      </c>
      <c r="AT94" s="310" t="e">
        <f t="shared" ref="AT94:AT103" si="0">ROUND(SUM(AV94:AW94),2)</f>
        <v>#REF!</v>
      </c>
      <c r="AU94" s="311" t="e">
        <f>ROUND(SUM(AU95:AU103),5)</f>
        <v>#REF!</v>
      </c>
      <c r="AV94" s="310" t="e">
        <f>ROUND(AZ94*L29,2)</f>
        <v>#REF!</v>
      </c>
      <c r="AW94" s="310" t="e">
        <f>ROUND(BA94*L30,2)</f>
        <v>#REF!</v>
      </c>
      <c r="AX94" s="310" t="e">
        <f>ROUND(BB94*L29,2)</f>
        <v>#REF!</v>
      </c>
      <c r="AY94" s="310" t="e">
        <f>ROUND(BC94*L30,2)</f>
        <v>#REF!</v>
      </c>
      <c r="AZ94" s="310" t="e">
        <f>ROUND(SUM(AZ95:AZ103),2)</f>
        <v>#REF!</v>
      </c>
      <c r="BA94" s="310" t="e">
        <f>ROUND(SUM(BA95:BA103),2)</f>
        <v>#REF!</v>
      </c>
      <c r="BB94" s="310" t="e">
        <f>ROUND(SUM(BB95:BB103),2)</f>
        <v>#REF!</v>
      </c>
      <c r="BC94" s="310" t="e">
        <f>ROUND(SUM(BC95:BC103),2)</f>
        <v>#REF!</v>
      </c>
      <c r="BD94" s="309" t="e">
        <f>ROUND(SUM(BD95:BD103),2)</f>
        <v>#REF!</v>
      </c>
      <c r="BS94" s="307" t="s">
        <v>1655</v>
      </c>
      <c r="BT94" s="307" t="s">
        <v>1654</v>
      </c>
      <c r="BU94" s="308" t="s">
        <v>1653</v>
      </c>
      <c r="BV94" s="307" t="s">
        <v>1624</v>
      </c>
      <c r="BW94" s="307" t="s">
        <v>1622</v>
      </c>
      <c r="BX94" s="307" t="s">
        <v>1652</v>
      </c>
      <c r="CL94" s="307" t="s">
        <v>125</v>
      </c>
    </row>
    <row r="95" spans="1:91" s="291" customFormat="1" ht="16.5" customHeight="1" x14ac:dyDescent="0.2">
      <c r="A95" s="301" t="s">
        <v>1627</v>
      </c>
      <c r="B95" s="297"/>
      <c r="C95" s="300"/>
      <c r="D95" s="588" t="s">
        <v>1651</v>
      </c>
      <c r="E95" s="588"/>
      <c r="F95" s="588"/>
      <c r="G95" s="588"/>
      <c r="H95" s="588"/>
      <c r="I95" s="299"/>
      <c r="J95" s="588" t="s">
        <v>1650</v>
      </c>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6">
        <f>'001 - LDP - Lokální detek...'!J30</f>
        <v>0</v>
      </c>
      <c r="AH95" s="587"/>
      <c r="AI95" s="587"/>
      <c r="AJ95" s="587"/>
      <c r="AK95" s="587"/>
      <c r="AL95" s="587"/>
      <c r="AM95" s="587"/>
      <c r="AN95" s="586"/>
      <c r="AO95" s="587"/>
      <c r="AP95" s="587"/>
      <c r="AQ95" s="298" t="s">
        <v>106</v>
      </c>
      <c r="AR95" s="297"/>
      <c r="AS95" s="305">
        <v>0</v>
      </c>
      <c r="AT95" s="303" t="e">
        <f t="shared" si="0"/>
        <v>#REF!</v>
      </c>
      <c r="AU95" s="304">
        <f>'001 - LDP - Lokální detek...'!L120</f>
        <v>180.18260000000001</v>
      </c>
      <c r="AV95" s="303" t="e">
        <f>'001 - LDP - Lokální detek...'!J33</f>
        <v>#REF!</v>
      </c>
      <c r="AW95" s="303" t="e">
        <f>'001 - LDP - Lokální detek...'!J34</f>
        <v>#REF!</v>
      </c>
      <c r="AX95" s="303">
        <f>'001 - LDP - Lokální detek...'!J35</f>
        <v>0</v>
      </c>
      <c r="AY95" s="303">
        <f>'001 - LDP - Lokální detek...'!J36</f>
        <v>0</v>
      </c>
      <c r="AZ95" s="303" t="e">
        <f>'001 - LDP - Lokální detek...'!F33</f>
        <v>#REF!</v>
      </c>
      <c r="BA95" s="303" t="e">
        <f>'001 - LDP - Lokální detek...'!F34</f>
        <v>#REF!</v>
      </c>
      <c r="BB95" s="303" t="e">
        <f>'001 - LDP - Lokální detek...'!F35</f>
        <v>#REF!</v>
      </c>
      <c r="BC95" s="303" t="e">
        <f>'001 - LDP - Lokální detek...'!F36</f>
        <v>#REF!</v>
      </c>
      <c r="BD95" s="302" t="e">
        <f>'001 - LDP - Lokální detek...'!F37</f>
        <v>#REF!</v>
      </c>
      <c r="BT95" s="292" t="s">
        <v>17</v>
      </c>
      <c r="BV95" s="292" t="s">
        <v>1624</v>
      </c>
      <c r="BW95" s="292" t="s">
        <v>1649</v>
      </c>
      <c r="BX95" s="292" t="s">
        <v>1622</v>
      </c>
      <c r="CL95" s="292" t="s">
        <v>125</v>
      </c>
      <c r="CM95" s="292" t="s">
        <v>19</v>
      </c>
    </row>
    <row r="96" spans="1:91" s="291" customFormat="1" ht="16.5" customHeight="1" x14ac:dyDescent="0.2">
      <c r="A96" s="301" t="s">
        <v>1627</v>
      </c>
      <c r="B96" s="297"/>
      <c r="C96" s="300"/>
      <c r="D96" s="588" t="s">
        <v>1648</v>
      </c>
      <c r="E96" s="588"/>
      <c r="F96" s="588"/>
      <c r="G96" s="588"/>
      <c r="H96" s="588"/>
      <c r="I96" s="299"/>
      <c r="J96" s="588" t="s">
        <v>1647</v>
      </c>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6">
        <f>'002 - SK - Strukturovaná ...'!J30</f>
        <v>0</v>
      </c>
      <c r="AH96" s="587"/>
      <c r="AI96" s="587"/>
      <c r="AJ96" s="587"/>
      <c r="AK96" s="587"/>
      <c r="AL96" s="587"/>
      <c r="AM96" s="587"/>
      <c r="AN96" s="586"/>
      <c r="AO96" s="587"/>
      <c r="AP96" s="587"/>
      <c r="AQ96" s="298" t="s">
        <v>106</v>
      </c>
      <c r="AR96" s="297"/>
      <c r="AS96" s="305">
        <v>0</v>
      </c>
      <c r="AT96" s="303" t="e">
        <f t="shared" si="0"/>
        <v>#REF!</v>
      </c>
      <c r="AU96" s="304">
        <f>'002 - SK - Strukturovaná ...'!L126</f>
        <v>734.60119999999984</v>
      </c>
      <c r="AV96" s="303" t="e">
        <f>'002 - SK - Strukturovaná ...'!J33</f>
        <v>#REF!</v>
      </c>
      <c r="AW96" s="303" t="e">
        <f>'002 - SK - Strukturovaná ...'!J34</f>
        <v>#REF!</v>
      </c>
      <c r="AX96" s="303">
        <f>'002 - SK - Strukturovaná ...'!J35</f>
        <v>0</v>
      </c>
      <c r="AY96" s="303">
        <f>'002 - SK - Strukturovaná ...'!J36</f>
        <v>0</v>
      </c>
      <c r="AZ96" s="303" t="e">
        <f>'002 - SK - Strukturovaná ...'!F33</f>
        <v>#REF!</v>
      </c>
      <c r="BA96" s="303" t="e">
        <f>'002 - SK - Strukturovaná ...'!F34</f>
        <v>#REF!</v>
      </c>
      <c r="BB96" s="303" t="e">
        <f>'002 - SK - Strukturovaná ...'!F35</f>
        <v>#REF!</v>
      </c>
      <c r="BC96" s="303" t="e">
        <f>'002 - SK - Strukturovaná ...'!F36</f>
        <v>#REF!</v>
      </c>
      <c r="BD96" s="302" t="e">
        <f>'002 - SK - Strukturovaná ...'!F37</f>
        <v>#REF!</v>
      </c>
      <c r="BT96" s="292" t="s">
        <v>17</v>
      </c>
      <c r="BV96" s="292" t="s">
        <v>1624</v>
      </c>
      <c r="BW96" s="292" t="s">
        <v>1646</v>
      </c>
      <c r="BX96" s="292" t="s">
        <v>1622</v>
      </c>
      <c r="CL96" s="292" t="s">
        <v>125</v>
      </c>
      <c r="CM96" s="292" t="s">
        <v>19</v>
      </c>
    </row>
    <row r="97" spans="1:91" s="291" customFormat="1" ht="16.5" customHeight="1" x14ac:dyDescent="0.2">
      <c r="A97" s="301" t="s">
        <v>1627</v>
      </c>
      <c r="B97" s="297"/>
      <c r="C97" s="300"/>
      <c r="D97" s="588" t="s">
        <v>1645</v>
      </c>
      <c r="E97" s="588"/>
      <c r="F97" s="588"/>
      <c r="G97" s="588"/>
      <c r="H97" s="588"/>
      <c r="I97" s="299"/>
      <c r="J97" s="588" t="s">
        <v>1644</v>
      </c>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6">
        <f>'003 - STA - Společná tele...'!J30</f>
        <v>0</v>
      </c>
      <c r="AH97" s="587"/>
      <c r="AI97" s="587"/>
      <c r="AJ97" s="587"/>
      <c r="AK97" s="587"/>
      <c r="AL97" s="587"/>
      <c r="AM97" s="587"/>
      <c r="AN97" s="586"/>
      <c r="AO97" s="587"/>
      <c r="AP97" s="587"/>
      <c r="AQ97" s="298" t="s">
        <v>106</v>
      </c>
      <c r="AR97" s="297"/>
      <c r="AS97" s="305">
        <v>0</v>
      </c>
      <c r="AT97" s="303" t="e">
        <f t="shared" si="0"/>
        <v>#REF!</v>
      </c>
      <c r="AU97" s="304">
        <f>'003 - STA - Společná tele...'!L119</f>
        <v>117.684</v>
      </c>
      <c r="AV97" s="303" t="e">
        <f>'003 - STA - Společná tele...'!J33</f>
        <v>#REF!</v>
      </c>
      <c r="AW97" s="303" t="e">
        <f>'003 - STA - Společná tele...'!J34</f>
        <v>#REF!</v>
      </c>
      <c r="AX97" s="303">
        <f>'003 - STA - Společná tele...'!J35</f>
        <v>0</v>
      </c>
      <c r="AY97" s="303">
        <f>'003 - STA - Společná tele...'!J36</f>
        <v>0</v>
      </c>
      <c r="AZ97" s="303" t="e">
        <f>'003 - STA - Společná tele...'!F33</f>
        <v>#REF!</v>
      </c>
      <c r="BA97" s="303" t="e">
        <f>'003 - STA - Společná tele...'!F34</f>
        <v>#REF!</v>
      </c>
      <c r="BB97" s="303" t="e">
        <f>'003 - STA - Společná tele...'!F35</f>
        <v>#REF!</v>
      </c>
      <c r="BC97" s="303" t="e">
        <f>'003 - STA - Společná tele...'!F36</f>
        <v>#REF!</v>
      </c>
      <c r="BD97" s="302" t="e">
        <f>'003 - STA - Společná tele...'!F37</f>
        <v>#REF!</v>
      </c>
      <c r="BT97" s="292" t="s">
        <v>17</v>
      </c>
      <c r="BV97" s="292" t="s">
        <v>1624</v>
      </c>
      <c r="BW97" s="292" t="s">
        <v>1643</v>
      </c>
      <c r="BX97" s="292" t="s">
        <v>1622</v>
      </c>
      <c r="CL97" s="292" t="s">
        <v>125</v>
      </c>
      <c r="CM97" s="292" t="s">
        <v>19</v>
      </c>
    </row>
    <row r="98" spans="1:91" s="291" customFormat="1" ht="37.5" customHeight="1" x14ac:dyDescent="0.2">
      <c r="A98" s="301" t="s">
        <v>1627</v>
      </c>
      <c r="B98" s="297"/>
      <c r="C98" s="300"/>
      <c r="D98" s="588" t="s">
        <v>1642</v>
      </c>
      <c r="E98" s="588"/>
      <c r="F98" s="588"/>
      <c r="G98" s="588"/>
      <c r="H98" s="588"/>
      <c r="I98" s="299"/>
      <c r="J98" s="588" t="s">
        <v>1641</v>
      </c>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6">
        <f>'004 - ACS, INT, TÚ - inte...'!J30</f>
        <v>0</v>
      </c>
      <c r="AH98" s="587"/>
      <c r="AI98" s="587"/>
      <c r="AJ98" s="587"/>
      <c r="AK98" s="587"/>
      <c r="AL98" s="587"/>
      <c r="AM98" s="587"/>
      <c r="AN98" s="586"/>
      <c r="AO98" s="587"/>
      <c r="AP98" s="587"/>
      <c r="AQ98" s="298" t="s">
        <v>106</v>
      </c>
      <c r="AR98" s="297"/>
      <c r="AS98" s="305">
        <v>0</v>
      </c>
      <c r="AT98" s="303" t="e">
        <f t="shared" si="0"/>
        <v>#REF!</v>
      </c>
      <c r="AU98" s="304">
        <f>'004 - ACS, INT, TÚ - inte...'!L122</f>
        <v>366.34659999999997</v>
      </c>
      <c r="AV98" s="303" t="e">
        <f>'004 - ACS, INT, TÚ - inte...'!J33</f>
        <v>#REF!</v>
      </c>
      <c r="AW98" s="303" t="e">
        <f>'004 - ACS, INT, TÚ - inte...'!J34</f>
        <v>#REF!</v>
      </c>
      <c r="AX98" s="303">
        <f>'004 - ACS, INT, TÚ - inte...'!J35</f>
        <v>0</v>
      </c>
      <c r="AY98" s="303">
        <f>'004 - ACS, INT, TÚ - inte...'!J36</f>
        <v>0</v>
      </c>
      <c r="AZ98" s="303" t="e">
        <f>'004 - ACS, INT, TÚ - inte...'!F33</f>
        <v>#REF!</v>
      </c>
      <c r="BA98" s="303" t="e">
        <f>'004 - ACS, INT, TÚ - inte...'!F34</f>
        <v>#REF!</v>
      </c>
      <c r="BB98" s="303" t="e">
        <f>'004 - ACS, INT, TÚ - inte...'!F35</f>
        <v>#REF!</v>
      </c>
      <c r="BC98" s="303" t="e">
        <f>'004 - ACS, INT, TÚ - inte...'!F36</f>
        <v>#REF!</v>
      </c>
      <c r="BD98" s="302" t="e">
        <f>'004 - ACS, INT, TÚ - inte...'!F37</f>
        <v>#REF!</v>
      </c>
      <c r="BT98" s="292" t="s">
        <v>17</v>
      </c>
      <c r="BV98" s="292" t="s">
        <v>1624</v>
      </c>
      <c r="BW98" s="292" t="s">
        <v>1640</v>
      </c>
      <c r="BX98" s="292" t="s">
        <v>1622</v>
      </c>
      <c r="CL98" s="292" t="s">
        <v>125</v>
      </c>
      <c r="CM98" s="292" t="s">
        <v>19</v>
      </c>
    </row>
    <row r="99" spans="1:91" s="291" customFormat="1" ht="24.75" customHeight="1" x14ac:dyDescent="0.2">
      <c r="A99" s="301" t="s">
        <v>1627</v>
      </c>
      <c r="B99" s="297"/>
      <c r="C99" s="300"/>
      <c r="D99" s="588" t="s">
        <v>1639</v>
      </c>
      <c r="E99" s="588"/>
      <c r="F99" s="588"/>
      <c r="G99" s="588"/>
      <c r="H99" s="588"/>
      <c r="I99" s="299"/>
      <c r="J99" s="588" t="s">
        <v>1638</v>
      </c>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6">
        <f>'005 - PZTS - Poplachový z...'!J30</f>
        <v>0</v>
      </c>
      <c r="AH99" s="587"/>
      <c r="AI99" s="587"/>
      <c r="AJ99" s="587"/>
      <c r="AK99" s="587"/>
      <c r="AL99" s="587"/>
      <c r="AM99" s="587"/>
      <c r="AN99" s="586"/>
      <c r="AO99" s="587"/>
      <c r="AP99" s="587"/>
      <c r="AQ99" s="298" t="s">
        <v>106</v>
      </c>
      <c r="AR99" s="297"/>
      <c r="AS99" s="305">
        <v>0</v>
      </c>
      <c r="AT99" s="303" t="e">
        <f t="shared" si="0"/>
        <v>#REF!</v>
      </c>
      <c r="AU99" s="304">
        <f>'005 - PZTS - Poplachový z...'!L120</f>
        <v>240.90860000000001</v>
      </c>
      <c r="AV99" s="303" t="e">
        <f>'005 - PZTS - Poplachový z...'!J33</f>
        <v>#REF!</v>
      </c>
      <c r="AW99" s="303" t="e">
        <f>'005 - PZTS - Poplachový z...'!J34</f>
        <v>#REF!</v>
      </c>
      <c r="AX99" s="303">
        <f>'005 - PZTS - Poplachový z...'!J35</f>
        <v>0</v>
      </c>
      <c r="AY99" s="303">
        <f>'005 - PZTS - Poplachový z...'!J36</f>
        <v>0</v>
      </c>
      <c r="AZ99" s="303" t="e">
        <f>'005 - PZTS - Poplachový z...'!F33</f>
        <v>#REF!</v>
      </c>
      <c r="BA99" s="303" t="e">
        <f>'005 - PZTS - Poplachový z...'!F34</f>
        <v>#REF!</v>
      </c>
      <c r="BB99" s="303" t="e">
        <f>'005 - PZTS - Poplachový z...'!F35</f>
        <v>#REF!</v>
      </c>
      <c r="BC99" s="303" t="e">
        <f>'005 - PZTS - Poplachový z...'!F36</f>
        <v>#REF!</v>
      </c>
      <c r="BD99" s="302" t="e">
        <f>'005 - PZTS - Poplachový z...'!F37</f>
        <v>#REF!</v>
      </c>
      <c r="BT99" s="292" t="s">
        <v>17</v>
      </c>
      <c r="BV99" s="292" t="s">
        <v>1624</v>
      </c>
      <c r="BW99" s="292" t="s">
        <v>1637</v>
      </c>
      <c r="BX99" s="292" t="s">
        <v>1622</v>
      </c>
      <c r="CL99" s="292" t="s">
        <v>125</v>
      </c>
      <c r="CM99" s="292" t="s">
        <v>19</v>
      </c>
    </row>
    <row r="100" spans="1:91" s="291" customFormat="1" ht="16.5" customHeight="1" x14ac:dyDescent="0.2">
      <c r="A100" s="301" t="s">
        <v>1627</v>
      </c>
      <c r="B100" s="297"/>
      <c r="C100" s="300"/>
      <c r="D100" s="588" t="s">
        <v>1636</v>
      </c>
      <c r="E100" s="588"/>
      <c r="F100" s="588"/>
      <c r="G100" s="588"/>
      <c r="H100" s="588"/>
      <c r="I100" s="299"/>
      <c r="J100" s="588" t="s">
        <v>1635</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6">
        <f>'006 - CCTV – kamerový systém'!J30</f>
        <v>0</v>
      </c>
      <c r="AH100" s="587"/>
      <c r="AI100" s="587"/>
      <c r="AJ100" s="587"/>
      <c r="AK100" s="587"/>
      <c r="AL100" s="587"/>
      <c r="AM100" s="587"/>
      <c r="AN100" s="586"/>
      <c r="AO100" s="587"/>
      <c r="AP100" s="587"/>
      <c r="AQ100" s="298" t="s">
        <v>106</v>
      </c>
      <c r="AR100" s="297"/>
      <c r="AS100" s="305">
        <v>0</v>
      </c>
      <c r="AT100" s="303" t="e">
        <f t="shared" si="0"/>
        <v>#REF!</v>
      </c>
      <c r="AU100" s="304" t="e">
        <f>'006 - CCTV – kamerový systém'!#REF!</f>
        <v>#REF!</v>
      </c>
      <c r="AV100" s="303" t="e">
        <f>'006 - CCTV – kamerový systém'!J33</f>
        <v>#REF!</v>
      </c>
      <c r="AW100" s="303" t="e">
        <f>'006 - CCTV – kamerový systém'!J34</f>
        <v>#REF!</v>
      </c>
      <c r="AX100" s="303">
        <f>'006 - CCTV – kamerový systém'!J35</f>
        <v>0</v>
      </c>
      <c r="AY100" s="303">
        <f>'006 - CCTV – kamerový systém'!J36</f>
        <v>0</v>
      </c>
      <c r="AZ100" s="303" t="e">
        <f>'006 - CCTV – kamerový systém'!F33</f>
        <v>#REF!</v>
      </c>
      <c r="BA100" s="303" t="e">
        <f>'006 - CCTV – kamerový systém'!F34</f>
        <v>#REF!</v>
      </c>
      <c r="BB100" s="303" t="e">
        <f>'006 - CCTV – kamerový systém'!F35</f>
        <v>#REF!</v>
      </c>
      <c r="BC100" s="303" t="e">
        <f>'006 - CCTV – kamerový systém'!F36</f>
        <v>#REF!</v>
      </c>
      <c r="BD100" s="302" t="e">
        <f>'006 - CCTV – kamerový systém'!F37</f>
        <v>#REF!</v>
      </c>
      <c r="BT100" s="292" t="s">
        <v>17</v>
      </c>
      <c r="BV100" s="292" t="s">
        <v>1624</v>
      </c>
      <c r="BW100" s="292" t="s">
        <v>1634</v>
      </c>
      <c r="BX100" s="292" t="s">
        <v>1622</v>
      </c>
      <c r="CL100" s="292" t="s">
        <v>125</v>
      </c>
      <c r="CM100" s="292" t="s">
        <v>19</v>
      </c>
    </row>
    <row r="101" spans="1:91" s="291" customFormat="1" ht="16.5" customHeight="1" x14ac:dyDescent="0.2">
      <c r="A101" s="301" t="s">
        <v>1627</v>
      </c>
      <c r="B101" s="297"/>
      <c r="C101" s="300"/>
      <c r="D101" s="588" t="s">
        <v>1633</v>
      </c>
      <c r="E101" s="588"/>
      <c r="F101" s="588"/>
      <c r="G101" s="588"/>
      <c r="H101" s="588"/>
      <c r="I101" s="299"/>
      <c r="J101" s="588" t="s">
        <v>1632</v>
      </c>
      <c r="K101" s="588"/>
      <c r="L101" s="588"/>
      <c r="M101" s="588"/>
      <c r="N101" s="588"/>
      <c r="O101" s="588"/>
      <c r="P101" s="588"/>
      <c r="Q101" s="588"/>
      <c r="R101" s="588"/>
      <c r="S101" s="588"/>
      <c r="T101" s="588"/>
      <c r="U101" s="588"/>
      <c r="V101" s="588"/>
      <c r="W101" s="588"/>
      <c r="X101" s="588"/>
      <c r="Y101" s="588"/>
      <c r="Z101" s="588"/>
      <c r="AA101" s="588"/>
      <c r="AB101" s="588"/>
      <c r="AC101" s="588"/>
      <c r="AD101" s="588"/>
      <c r="AE101" s="588"/>
      <c r="AF101" s="588"/>
      <c r="AG101" s="586">
        <f>'007 - AKT - Aktivní prvky...'!J30</f>
        <v>0</v>
      </c>
      <c r="AH101" s="587"/>
      <c r="AI101" s="587"/>
      <c r="AJ101" s="587"/>
      <c r="AK101" s="587"/>
      <c r="AL101" s="587"/>
      <c r="AM101" s="587"/>
      <c r="AN101" s="586"/>
      <c r="AO101" s="587"/>
      <c r="AP101" s="587"/>
      <c r="AQ101" s="298" t="s">
        <v>106</v>
      </c>
      <c r="AR101" s="297"/>
      <c r="AS101" s="305">
        <v>0</v>
      </c>
      <c r="AT101" s="303" t="e">
        <f t="shared" si="0"/>
        <v>#REF!</v>
      </c>
      <c r="AU101" s="304" t="e">
        <f>'007 - AKT - Aktivní prvky...'!#REF!</f>
        <v>#REF!</v>
      </c>
      <c r="AV101" s="303" t="e">
        <f>'007 - AKT - Aktivní prvky...'!J33</f>
        <v>#REF!</v>
      </c>
      <c r="AW101" s="303" t="e">
        <f>'007 - AKT - Aktivní prvky...'!J34</f>
        <v>#REF!</v>
      </c>
      <c r="AX101" s="303">
        <f>'007 - AKT - Aktivní prvky...'!J35</f>
        <v>0</v>
      </c>
      <c r="AY101" s="303">
        <f>'007 - AKT - Aktivní prvky...'!J36</f>
        <v>0</v>
      </c>
      <c r="AZ101" s="303" t="e">
        <f>'007 - AKT - Aktivní prvky...'!F33</f>
        <v>#REF!</v>
      </c>
      <c r="BA101" s="303" t="e">
        <f>'007 - AKT - Aktivní prvky...'!F34</f>
        <v>#REF!</v>
      </c>
      <c r="BB101" s="303" t="e">
        <f>'007 - AKT - Aktivní prvky...'!F35</f>
        <v>#REF!</v>
      </c>
      <c r="BC101" s="303" t="e">
        <f>'007 - AKT - Aktivní prvky...'!F36</f>
        <v>#REF!</v>
      </c>
      <c r="BD101" s="302" t="e">
        <f>'007 - AKT - Aktivní prvky...'!F37</f>
        <v>#REF!</v>
      </c>
      <c r="BT101" s="292" t="s">
        <v>17</v>
      </c>
      <c r="BV101" s="292" t="s">
        <v>1624</v>
      </c>
      <c r="BW101" s="292" t="s">
        <v>1631</v>
      </c>
      <c r="BX101" s="292" t="s">
        <v>1622</v>
      </c>
      <c r="CL101" s="292" t="s">
        <v>125</v>
      </c>
      <c r="CM101" s="292" t="s">
        <v>19</v>
      </c>
    </row>
    <row r="102" spans="1:91" s="291" customFormat="1" ht="16.5" customHeight="1" x14ac:dyDescent="0.2">
      <c r="A102" s="301" t="s">
        <v>1627</v>
      </c>
      <c r="B102" s="297"/>
      <c r="C102" s="300"/>
      <c r="D102" s="588" t="s">
        <v>1630</v>
      </c>
      <c r="E102" s="588"/>
      <c r="F102" s="588"/>
      <c r="G102" s="588"/>
      <c r="H102" s="588"/>
      <c r="I102" s="299"/>
      <c r="J102" s="588" t="s">
        <v>1629</v>
      </c>
      <c r="K102" s="588"/>
      <c r="L102" s="588"/>
      <c r="M102" s="588"/>
      <c r="N102" s="588"/>
      <c r="O102" s="588"/>
      <c r="P102" s="588"/>
      <c r="Q102" s="588"/>
      <c r="R102" s="588"/>
      <c r="S102" s="588"/>
      <c r="T102" s="588"/>
      <c r="U102" s="588"/>
      <c r="V102" s="588"/>
      <c r="W102" s="588"/>
      <c r="X102" s="588"/>
      <c r="Y102" s="588"/>
      <c r="Z102" s="588"/>
      <c r="AA102" s="588"/>
      <c r="AB102" s="588"/>
      <c r="AC102" s="588"/>
      <c r="AD102" s="588"/>
      <c r="AE102" s="588"/>
      <c r="AF102" s="588"/>
      <c r="AG102" s="586">
        <f>'008 - hlavní kabelové trasy'!J30</f>
        <v>0</v>
      </c>
      <c r="AH102" s="587"/>
      <c r="AI102" s="587"/>
      <c r="AJ102" s="587"/>
      <c r="AK102" s="587"/>
      <c r="AL102" s="587"/>
      <c r="AM102" s="587"/>
      <c r="AN102" s="586"/>
      <c r="AO102" s="587"/>
      <c r="AP102" s="587"/>
      <c r="AQ102" s="298" t="s">
        <v>106</v>
      </c>
      <c r="AR102" s="297"/>
      <c r="AS102" s="305">
        <v>0</v>
      </c>
      <c r="AT102" s="303" t="e">
        <f t="shared" si="0"/>
        <v>#REF!</v>
      </c>
      <c r="AU102" s="304" t="e">
        <f>'008 - hlavní kabelové trasy'!#REF!</f>
        <v>#REF!</v>
      </c>
      <c r="AV102" s="303" t="e">
        <f>'008 - hlavní kabelové trasy'!J33</f>
        <v>#REF!</v>
      </c>
      <c r="AW102" s="303" t="e">
        <f>'008 - hlavní kabelové trasy'!J34</f>
        <v>#REF!</v>
      </c>
      <c r="AX102" s="303">
        <f>'008 - hlavní kabelové trasy'!J35</f>
        <v>0</v>
      </c>
      <c r="AY102" s="303">
        <f>'008 - hlavní kabelové trasy'!J36</f>
        <v>0</v>
      </c>
      <c r="AZ102" s="303" t="e">
        <f>'008 - hlavní kabelové trasy'!F33</f>
        <v>#REF!</v>
      </c>
      <c r="BA102" s="303" t="e">
        <f>'008 - hlavní kabelové trasy'!F34</f>
        <v>#REF!</v>
      </c>
      <c r="BB102" s="303" t="e">
        <f>'008 - hlavní kabelové trasy'!F35</f>
        <v>#REF!</v>
      </c>
      <c r="BC102" s="303" t="e">
        <f>'008 - hlavní kabelové trasy'!F36</f>
        <v>#REF!</v>
      </c>
      <c r="BD102" s="302" t="e">
        <f>'008 - hlavní kabelové trasy'!F37</f>
        <v>#REF!</v>
      </c>
      <c r="BT102" s="292" t="s">
        <v>17</v>
      </c>
      <c r="BV102" s="292" t="s">
        <v>1624</v>
      </c>
      <c r="BW102" s="292" t="s">
        <v>1628</v>
      </c>
      <c r="BX102" s="292" t="s">
        <v>1622</v>
      </c>
      <c r="CL102" s="292" t="s">
        <v>125</v>
      </c>
      <c r="CM102" s="292" t="s">
        <v>19</v>
      </c>
    </row>
    <row r="103" spans="1:91" s="291" customFormat="1" ht="16.5" customHeight="1" x14ac:dyDescent="0.2">
      <c r="A103" s="301" t="s">
        <v>1627</v>
      </c>
      <c r="B103" s="297"/>
      <c r="C103" s="300"/>
      <c r="D103" s="588" t="s">
        <v>1626</v>
      </c>
      <c r="E103" s="588"/>
      <c r="F103" s="588"/>
      <c r="G103" s="588"/>
      <c r="H103" s="588"/>
      <c r="I103" s="299"/>
      <c r="J103" s="588" t="s">
        <v>1625</v>
      </c>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6">
        <f>'009 - ostatní'!J30</f>
        <v>0</v>
      </c>
      <c r="AH103" s="587"/>
      <c r="AI103" s="587"/>
      <c r="AJ103" s="587"/>
      <c r="AK103" s="587"/>
      <c r="AL103" s="587"/>
      <c r="AM103" s="587"/>
      <c r="AN103" s="586"/>
      <c r="AO103" s="587"/>
      <c r="AP103" s="587"/>
      <c r="AQ103" s="298" t="s">
        <v>106</v>
      </c>
      <c r="AR103" s="297"/>
      <c r="AS103" s="296">
        <v>0</v>
      </c>
      <c r="AT103" s="294" t="e">
        <f t="shared" si="0"/>
        <v>#REF!</v>
      </c>
      <c r="AU103" s="295" t="e">
        <f>'009 - ostatní'!#REF!</f>
        <v>#REF!</v>
      </c>
      <c r="AV103" s="294" t="e">
        <f>'009 - ostatní'!J33</f>
        <v>#REF!</v>
      </c>
      <c r="AW103" s="294" t="e">
        <f>'009 - ostatní'!J34</f>
        <v>#REF!</v>
      </c>
      <c r="AX103" s="294">
        <f>'009 - ostatní'!J35</f>
        <v>0</v>
      </c>
      <c r="AY103" s="294">
        <f>'009 - ostatní'!J36</f>
        <v>0</v>
      </c>
      <c r="AZ103" s="294" t="e">
        <f>'009 - ostatní'!F33</f>
        <v>#REF!</v>
      </c>
      <c r="BA103" s="294" t="e">
        <f>'009 - ostatní'!F34</f>
        <v>#REF!</v>
      </c>
      <c r="BB103" s="294" t="e">
        <f>'009 - ostatní'!F35</f>
        <v>#REF!</v>
      </c>
      <c r="BC103" s="294" t="e">
        <f>'009 - ostatní'!F36</f>
        <v>#REF!</v>
      </c>
      <c r="BD103" s="293" t="e">
        <f>'009 - ostatní'!F37</f>
        <v>#REF!</v>
      </c>
      <c r="BT103" s="292" t="s">
        <v>17</v>
      </c>
      <c r="BV103" s="292" t="s">
        <v>1624</v>
      </c>
      <c r="BW103" s="292" t="s">
        <v>1623</v>
      </c>
      <c r="BX103" s="292" t="s">
        <v>1622</v>
      </c>
      <c r="CL103" s="292" t="s">
        <v>125</v>
      </c>
      <c r="CM103" s="292" t="s">
        <v>19</v>
      </c>
    </row>
    <row r="104" spans="1:91" s="287" customFormat="1" ht="30" customHeight="1" x14ac:dyDescent="0.2">
      <c r="B104" s="288"/>
      <c r="AR104" s="288"/>
    </row>
    <row r="105" spans="1:91" s="287" customFormat="1" ht="6.95" customHeight="1" x14ac:dyDescent="0.2">
      <c r="B105" s="290"/>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8"/>
    </row>
  </sheetData>
  <sheetProtection password="DE80" sheet="1"/>
  <mergeCells count="72">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AN102:AP102"/>
    <mergeCell ref="AG102:AM102"/>
    <mergeCell ref="D102:H102"/>
    <mergeCell ref="J102:AF102"/>
    <mergeCell ref="AN103:AP103"/>
    <mergeCell ref="AG103:AM103"/>
    <mergeCell ref="D103:H103"/>
    <mergeCell ref="J103:AF103"/>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001 - LDP - Lokální detek...'!C2" display="/" xr:uid="{00000000-0004-0000-0500-000000000000}"/>
    <hyperlink ref="A96" location="'002 - SK - Strukturovaná ...'!C2" display="/" xr:uid="{00000000-0004-0000-0500-000001000000}"/>
    <hyperlink ref="A97" location="'003 - STA - Společná tele...'!C2" display="/" xr:uid="{00000000-0004-0000-0500-000002000000}"/>
    <hyperlink ref="A98" location="'004 - ACS, INT, TÚ - inte...'!C2" display="/" xr:uid="{00000000-0004-0000-0500-000003000000}"/>
    <hyperlink ref="A99" location="'005 - PZTS - Poplachový z...'!C2" display="/" xr:uid="{00000000-0004-0000-0500-000004000000}"/>
    <hyperlink ref="A100" location="'006 - CCTV – kamerový systém'!C2" display="/" xr:uid="{00000000-0004-0000-0500-000005000000}"/>
    <hyperlink ref="A101" location="'007 - AKT - Aktivní prvky...'!C2" display="/" xr:uid="{00000000-0004-0000-0500-000006000000}"/>
    <hyperlink ref="A102" location="'008 - hlavní kabelové trasy'!C2" display="/" xr:uid="{00000000-0004-0000-0500-000007000000}"/>
    <hyperlink ref="A103" location="'009 - ostatní'!C2" display="/" xr:uid="{00000000-0004-0000-0500-000008000000}"/>
  </hyperlinks>
  <pageMargins left="0.39374999999999999" right="0.39374999999999999" top="0.39374999999999999" bottom="0.39374999999999999" header="0" footer="0"/>
  <pageSetup paperSize="9" scale="70"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I165"/>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6" width="12.140625" style="286" hidden="1" customWidth="1"/>
    <col min="17" max="17" width="14" style="286" hidden="1" customWidth="1"/>
    <col min="18" max="18" width="10.5703125" style="286" customWidth="1"/>
    <col min="19" max="19" width="14" style="286" customWidth="1"/>
    <col min="20" max="20" width="10.5703125" style="286" customWidth="1"/>
    <col min="21" max="21" width="12.85546875" style="286" customWidth="1"/>
    <col min="22" max="22" width="9.42578125" style="286" customWidth="1"/>
    <col min="23" max="23" width="12.85546875" style="286" customWidth="1"/>
    <col min="24" max="24" width="14" style="286" customWidth="1"/>
    <col min="25" max="25" width="9.42578125" style="286" customWidth="1"/>
    <col min="26" max="26" width="12.85546875" style="286" customWidth="1"/>
    <col min="27" max="27" width="14" style="286" customWidth="1"/>
    <col min="28" max="16384" width="9.140625" style="286"/>
  </cols>
  <sheetData>
    <row r="2" spans="2:42" ht="36.950000000000003" customHeight="1" x14ac:dyDescent="0.2">
      <c r="K2" s="572"/>
      <c r="L2" s="572"/>
      <c r="M2" s="572"/>
      <c r="N2" s="572"/>
      <c r="O2" s="572"/>
      <c r="P2" s="572"/>
      <c r="Q2" s="572"/>
      <c r="R2" s="572"/>
      <c r="AP2" s="349" t="s">
        <v>1649</v>
      </c>
    </row>
    <row r="3" spans="2:42" ht="6.95" hidden="1" customHeight="1" x14ac:dyDescent="0.2">
      <c r="B3" s="355"/>
      <c r="C3" s="354"/>
      <c r="D3" s="354"/>
      <c r="E3" s="354"/>
      <c r="F3" s="354"/>
      <c r="G3" s="354"/>
      <c r="H3" s="354"/>
      <c r="I3" s="354"/>
      <c r="J3" s="354"/>
      <c r="AP3" s="349" t="s">
        <v>19</v>
      </c>
    </row>
    <row r="4" spans="2:42" ht="24.95" hidden="1" customHeight="1" x14ac:dyDescent="0.2">
      <c r="B4" s="338"/>
      <c r="D4" s="333" t="s">
        <v>1893</v>
      </c>
      <c r="AP4" s="349" t="s">
        <v>1701</v>
      </c>
    </row>
    <row r="5" spans="2:42" ht="6.95" hidden="1" customHeight="1" x14ac:dyDescent="0.2">
      <c r="B5" s="338"/>
    </row>
    <row r="6" spans="2:42" ht="12" hidden="1" customHeight="1" x14ac:dyDescent="0.2">
      <c r="B6" s="338"/>
      <c r="D6" s="327" t="s">
        <v>1453</v>
      </c>
    </row>
    <row r="7" spans="2:42" ht="16.5" hidden="1" customHeight="1" x14ac:dyDescent="0.2">
      <c r="B7" s="338"/>
      <c r="E7" s="606" t="str">
        <f>SLAB!K6</f>
        <v>Chráněné bydlení Klatovy - D1.4.4. Elektroinstalace slaboproud</v>
      </c>
      <c r="F7" s="607"/>
      <c r="G7" s="607"/>
      <c r="H7" s="607"/>
    </row>
    <row r="8" spans="2:42" s="287" customFormat="1" ht="12" hidden="1" customHeight="1" x14ac:dyDescent="0.2">
      <c r="B8" s="288"/>
      <c r="D8" s="327" t="s">
        <v>1883</v>
      </c>
    </row>
    <row r="9" spans="2:42" s="287" customFormat="1" ht="16.5" hidden="1" customHeight="1" x14ac:dyDescent="0.2">
      <c r="B9" s="288"/>
      <c r="E9" s="596" t="s">
        <v>1892</v>
      </c>
      <c r="F9" s="605"/>
      <c r="G9" s="605"/>
      <c r="H9" s="605"/>
    </row>
    <row r="10" spans="2:42" s="287" customFormat="1" hidden="1" x14ac:dyDescent="0.2">
      <c r="B10" s="288"/>
    </row>
    <row r="11" spans="2:42" s="287" customFormat="1" ht="12" hidden="1" customHeight="1" x14ac:dyDescent="0.2">
      <c r="B11" s="288"/>
      <c r="D11" s="327" t="s">
        <v>1703</v>
      </c>
      <c r="F11" s="350" t="s">
        <v>125</v>
      </c>
      <c r="I11" s="327" t="s">
        <v>1702</v>
      </c>
      <c r="J11" s="350" t="s">
        <v>125</v>
      </c>
    </row>
    <row r="12" spans="2:42" s="287" customFormat="1" ht="12" hidden="1" customHeight="1" x14ac:dyDescent="0.2">
      <c r="B12" s="288"/>
      <c r="D12" s="327" t="s">
        <v>1677</v>
      </c>
      <c r="F12" s="350" t="s">
        <v>1698</v>
      </c>
      <c r="I12" s="327" t="s">
        <v>1676</v>
      </c>
      <c r="J12" s="396">
        <f>SLAB!AN8</f>
        <v>0</v>
      </c>
    </row>
    <row r="13" spans="2:42" s="287" customFormat="1" ht="10.9" hidden="1" customHeight="1" x14ac:dyDescent="0.2">
      <c r="B13" s="288"/>
    </row>
    <row r="14" spans="2:42" s="287" customFormat="1" ht="12" hidden="1" customHeight="1" x14ac:dyDescent="0.2">
      <c r="B14" s="288"/>
      <c r="D14" s="327" t="s">
        <v>1675</v>
      </c>
      <c r="I14" s="327" t="s">
        <v>1700</v>
      </c>
      <c r="J14" s="350" t="str">
        <f>IF(SLAB!AN10="","",SLAB!AN10)</f>
        <v/>
      </c>
    </row>
    <row r="15" spans="2:42" s="287" customFormat="1" ht="18" hidden="1" customHeight="1" x14ac:dyDescent="0.2">
      <c r="B15" s="288"/>
      <c r="E15" s="350" t="str">
        <f>IF(SLAB!E11="","",SLAB!E11)</f>
        <v xml:space="preserve"> </v>
      </c>
      <c r="I15" s="327" t="s">
        <v>1435</v>
      </c>
      <c r="J15" s="350" t="str">
        <f>IF(SLAB!AN11="","",SLAB!AN11)</f>
        <v/>
      </c>
    </row>
    <row r="16" spans="2:42"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ROUND(J120,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ROUND((SUM(BA120:BA164)),  2)</f>
        <v>#REF!</v>
      </c>
      <c r="I33" s="405">
        <v>0.21</v>
      </c>
      <c r="J33" s="404" t="e">
        <f>ROUND(((SUM(BA120:BA164))*I33),  2)</f>
        <v>#REF!</v>
      </c>
    </row>
    <row r="34" spans="2:10" s="287" customFormat="1" ht="14.45" hidden="1" customHeight="1" x14ac:dyDescent="0.2">
      <c r="B34" s="288"/>
      <c r="E34" s="327" t="s">
        <v>1690</v>
      </c>
      <c r="F34" s="404" t="e">
        <f>ROUND((SUM(BB120:BB164)),  2)</f>
        <v>#REF!</v>
      </c>
      <c r="I34" s="405">
        <v>0.12</v>
      </c>
      <c r="J34" s="404" t="e">
        <f>ROUND(((SUM(BB120:BB164))*I34),  2)</f>
        <v>#REF!</v>
      </c>
    </row>
    <row r="35" spans="2:10" s="287" customFormat="1" ht="14.45" hidden="1" customHeight="1" x14ac:dyDescent="0.2">
      <c r="B35" s="288"/>
      <c r="E35" s="327" t="s">
        <v>1689</v>
      </c>
      <c r="F35" s="404" t="e">
        <f>ROUND((SUM(BC120:BC164)),  2)</f>
        <v>#REF!</v>
      </c>
      <c r="I35" s="405">
        <v>0.21</v>
      </c>
      <c r="J35" s="404">
        <f>0</f>
        <v>0</v>
      </c>
    </row>
    <row r="36" spans="2:10" s="287" customFormat="1" ht="14.45" hidden="1" customHeight="1" x14ac:dyDescent="0.2">
      <c r="B36" s="288"/>
      <c r="E36" s="327" t="s">
        <v>1688</v>
      </c>
      <c r="F36" s="404" t="e">
        <f>ROUND((SUM(BD120:BD164)),  2)</f>
        <v>#REF!</v>
      </c>
      <c r="I36" s="405">
        <v>0.12</v>
      </c>
      <c r="J36" s="404">
        <f>0</f>
        <v>0</v>
      </c>
    </row>
    <row r="37" spans="2:10" s="287" customFormat="1" ht="14.45" hidden="1" customHeight="1" x14ac:dyDescent="0.2">
      <c r="B37" s="288"/>
      <c r="E37" s="327" t="s">
        <v>1687</v>
      </c>
      <c r="F37" s="404" t="e">
        <f>ROUND((SUM(BE120:BE164)),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43" s="287" customFormat="1" ht="6.95" customHeight="1" x14ac:dyDescent="0.2">
      <c r="B81" s="335"/>
      <c r="C81" s="334"/>
      <c r="D81" s="334"/>
      <c r="E81" s="334"/>
      <c r="F81" s="334"/>
      <c r="G81" s="334"/>
      <c r="H81" s="334"/>
      <c r="I81" s="334"/>
      <c r="J81" s="334"/>
    </row>
    <row r="82" spans="2:43" s="287" customFormat="1" ht="24.95" customHeight="1" x14ac:dyDescent="0.2">
      <c r="B82" s="288"/>
      <c r="C82" s="333" t="s">
        <v>1891</v>
      </c>
    </row>
    <row r="83" spans="2:43" s="287" customFormat="1" ht="6.95" customHeight="1" x14ac:dyDescent="0.2">
      <c r="B83" s="288"/>
    </row>
    <row r="84" spans="2:43" s="287" customFormat="1" ht="12" customHeight="1" x14ac:dyDescent="0.2">
      <c r="B84" s="288"/>
      <c r="C84" s="327" t="s">
        <v>1453</v>
      </c>
    </row>
    <row r="85" spans="2:43" s="287" customFormat="1" ht="16.5" customHeight="1" x14ac:dyDescent="0.2">
      <c r="B85" s="288"/>
      <c r="E85" s="606" t="str">
        <f>E7</f>
        <v>Chráněné bydlení Klatovy - D1.4.4. Elektroinstalace slaboproud</v>
      </c>
      <c r="F85" s="607"/>
      <c r="G85" s="607"/>
      <c r="H85" s="607"/>
    </row>
    <row r="86" spans="2:43" s="287" customFormat="1" ht="12" customHeight="1" x14ac:dyDescent="0.2">
      <c r="B86" s="288"/>
      <c r="C86" s="327" t="s">
        <v>1883</v>
      </c>
    </row>
    <row r="87" spans="2:43" s="287" customFormat="1" ht="16.5" customHeight="1" x14ac:dyDescent="0.2">
      <c r="B87" s="288"/>
      <c r="E87" s="596" t="str">
        <f>E9</f>
        <v>001 - LDP - Lokální detekce požáru</v>
      </c>
      <c r="F87" s="605"/>
      <c r="G87" s="605"/>
      <c r="H87" s="605"/>
    </row>
    <row r="88" spans="2:43" s="287" customFormat="1" ht="6.95" customHeight="1" x14ac:dyDescent="0.2">
      <c r="B88" s="288"/>
    </row>
    <row r="89" spans="2:43" s="287" customFormat="1" ht="12" customHeight="1" x14ac:dyDescent="0.2">
      <c r="B89" s="288"/>
      <c r="C89" s="327" t="s">
        <v>1677</v>
      </c>
      <c r="F89" s="350" t="str">
        <f>F12</f>
        <v xml:space="preserve"> </v>
      </c>
      <c r="I89" s="327" t="s">
        <v>1676</v>
      </c>
      <c r="J89" s="396"/>
    </row>
    <row r="90" spans="2:43" s="287" customFormat="1" ht="6.95" customHeight="1" x14ac:dyDescent="0.2">
      <c r="B90" s="288"/>
    </row>
    <row r="91" spans="2:43" s="287" customFormat="1" ht="15.2" customHeight="1" x14ac:dyDescent="0.2">
      <c r="B91" s="288"/>
      <c r="C91" s="327" t="s">
        <v>1675</v>
      </c>
      <c r="F91" s="350" t="str">
        <f>E15</f>
        <v xml:space="preserve"> </v>
      </c>
      <c r="I91" s="327" t="s">
        <v>1444</v>
      </c>
      <c r="J91" s="399" t="str">
        <f>E21</f>
        <v xml:space="preserve"> </v>
      </c>
    </row>
    <row r="92" spans="2:43" s="287" customFormat="1" ht="15.2" customHeight="1" x14ac:dyDescent="0.2">
      <c r="B92" s="288"/>
      <c r="C92" s="327" t="s">
        <v>1437</v>
      </c>
      <c r="F92" s="350" t="str">
        <f>IF(E18="","",E18)</f>
        <v xml:space="preserve"> </v>
      </c>
      <c r="I92" s="327" t="s">
        <v>1673</v>
      </c>
      <c r="J92" s="399" t="str">
        <f>E24</f>
        <v xml:space="preserve"> </v>
      </c>
    </row>
    <row r="93" spans="2:43" s="287" customFormat="1" ht="10.35" customHeight="1" x14ac:dyDescent="0.2">
      <c r="B93" s="288"/>
    </row>
    <row r="94" spans="2:43" s="287" customFormat="1" ht="29.25" customHeight="1" x14ac:dyDescent="0.2">
      <c r="B94" s="288"/>
      <c r="C94" s="413" t="s">
        <v>1890</v>
      </c>
      <c r="D94" s="406"/>
      <c r="E94" s="406"/>
      <c r="F94" s="406"/>
      <c r="G94" s="406"/>
      <c r="H94" s="406"/>
      <c r="I94" s="406"/>
      <c r="J94" s="414" t="s">
        <v>1880</v>
      </c>
    </row>
    <row r="95" spans="2:43" s="287" customFormat="1" ht="10.35" customHeight="1" x14ac:dyDescent="0.2">
      <c r="B95" s="288"/>
    </row>
    <row r="96" spans="2:43" s="287" customFormat="1" ht="22.9" customHeight="1" x14ac:dyDescent="0.2">
      <c r="B96" s="288"/>
      <c r="C96" s="415" t="s">
        <v>1889</v>
      </c>
      <c r="J96" s="401">
        <f>J120</f>
        <v>0</v>
      </c>
      <c r="AQ96" s="349" t="s">
        <v>1872</v>
      </c>
    </row>
    <row r="97" spans="2:10" s="417" customFormat="1" ht="24.95" customHeight="1" x14ac:dyDescent="0.2">
      <c r="B97" s="416"/>
      <c r="D97" s="418" t="s">
        <v>1888</v>
      </c>
      <c r="E97" s="419"/>
      <c r="F97" s="419"/>
      <c r="G97" s="419"/>
      <c r="H97" s="419"/>
      <c r="I97" s="419"/>
      <c r="J97" s="420">
        <f>J121</f>
        <v>0</v>
      </c>
    </row>
    <row r="98" spans="2:10" s="417" customFormat="1" ht="24.95" customHeight="1" x14ac:dyDescent="0.2">
      <c r="B98" s="416"/>
      <c r="D98" s="418" t="s">
        <v>1887</v>
      </c>
      <c r="E98" s="419"/>
      <c r="F98" s="419"/>
      <c r="G98" s="419"/>
      <c r="H98" s="419"/>
      <c r="I98" s="419"/>
      <c r="J98" s="420">
        <f>J131</f>
        <v>0</v>
      </c>
    </row>
    <row r="99" spans="2:10" s="417" customFormat="1" ht="24.95" customHeight="1" x14ac:dyDescent="0.2">
      <c r="B99" s="416"/>
      <c r="D99" s="418" t="s">
        <v>1886</v>
      </c>
      <c r="E99" s="419"/>
      <c r="F99" s="419"/>
      <c r="G99" s="419"/>
      <c r="H99" s="419"/>
      <c r="I99" s="419"/>
      <c r="J99" s="420">
        <f>J146</f>
        <v>0</v>
      </c>
    </row>
    <row r="100" spans="2:10" s="417" customFormat="1" ht="24.95" customHeight="1" x14ac:dyDescent="0.2">
      <c r="B100" s="416"/>
      <c r="D100" s="418" t="s">
        <v>1885</v>
      </c>
      <c r="E100" s="419"/>
      <c r="F100" s="419"/>
      <c r="G100" s="419"/>
      <c r="H100" s="419"/>
      <c r="I100" s="419"/>
      <c r="J100" s="420">
        <f>J159</f>
        <v>0</v>
      </c>
    </row>
    <row r="101" spans="2:10" s="287" customFormat="1" ht="21.75" customHeight="1" x14ac:dyDescent="0.2">
      <c r="B101" s="288"/>
    </row>
    <row r="102" spans="2:10" s="287" customFormat="1" ht="6.95" customHeight="1" x14ac:dyDescent="0.2">
      <c r="B102" s="290"/>
      <c r="C102" s="289"/>
      <c r="D102" s="289"/>
      <c r="E102" s="289"/>
      <c r="F102" s="289"/>
      <c r="G102" s="289"/>
      <c r="H102" s="289"/>
      <c r="I102" s="289"/>
      <c r="J102" s="289"/>
    </row>
    <row r="106" spans="2:10" s="287" customFormat="1" ht="6.95" customHeight="1" x14ac:dyDescent="0.2">
      <c r="B106" s="335"/>
      <c r="C106" s="334"/>
      <c r="D106" s="334"/>
      <c r="E106" s="334"/>
      <c r="F106" s="334"/>
      <c r="G106" s="334"/>
      <c r="H106" s="334"/>
      <c r="I106" s="334"/>
      <c r="J106" s="334"/>
    </row>
    <row r="107" spans="2:10" s="287" customFormat="1" ht="24.95" customHeight="1" x14ac:dyDescent="0.2">
      <c r="B107" s="288"/>
      <c r="C107" s="333" t="s">
        <v>1884</v>
      </c>
    </row>
    <row r="108" spans="2:10" s="287" customFormat="1" ht="6.95" customHeight="1" x14ac:dyDescent="0.2">
      <c r="B108" s="288"/>
    </row>
    <row r="109" spans="2:10" s="287" customFormat="1" ht="12" customHeight="1" x14ac:dyDescent="0.2">
      <c r="B109" s="288"/>
      <c r="C109" s="327" t="s">
        <v>1453</v>
      </c>
    </row>
    <row r="110" spans="2:10" s="287" customFormat="1" ht="16.5" customHeight="1" x14ac:dyDescent="0.2">
      <c r="B110" s="288"/>
      <c r="E110" s="606" t="str">
        <f>E7</f>
        <v>Chráněné bydlení Klatovy - D1.4.4. Elektroinstalace slaboproud</v>
      </c>
      <c r="F110" s="607"/>
      <c r="G110" s="607"/>
      <c r="H110" s="607"/>
    </row>
    <row r="111" spans="2:10" s="287" customFormat="1" ht="12" customHeight="1" x14ac:dyDescent="0.2">
      <c r="B111" s="288"/>
      <c r="C111" s="327" t="s">
        <v>1883</v>
      </c>
    </row>
    <row r="112" spans="2:10" s="287" customFormat="1" ht="16.5" customHeight="1" x14ac:dyDescent="0.2">
      <c r="B112" s="288"/>
      <c r="E112" s="596" t="str">
        <f>E9</f>
        <v>001 - LDP - Lokální detekce požáru</v>
      </c>
      <c r="F112" s="605"/>
      <c r="G112" s="605"/>
      <c r="H112" s="605"/>
    </row>
    <row r="113" spans="2:61" s="287" customFormat="1" ht="6.95" customHeight="1" x14ac:dyDescent="0.2">
      <c r="B113" s="288"/>
    </row>
    <row r="114" spans="2:61" s="287" customFormat="1" ht="12" customHeight="1" x14ac:dyDescent="0.2">
      <c r="B114" s="288"/>
      <c r="C114" s="327" t="s">
        <v>1677</v>
      </c>
      <c r="F114" s="350" t="str">
        <f>F12</f>
        <v xml:space="preserve"> </v>
      </c>
      <c r="I114" s="327" t="s">
        <v>1676</v>
      </c>
      <c r="J114" s="396"/>
    </row>
    <row r="115" spans="2:61" s="287" customFormat="1" ht="6.95" customHeight="1" x14ac:dyDescent="0.2">
      <c r="B115" s="288"/>
    </row>
    <row r="116" spans="2:61" s="287" customFormat="1" ht="15.2" customHeight="1" x14ac:dyDescent="0.2">
      <c r="B116" s="288"/>
      <c r="C116" s="327" t="s">
        <v>1675</v>
      </c>
      <c r="F116" s="350" t="str">
        <f>E15</f>
        <v xml:space="preserve"> </v>
      </c>
      <c r="I116" s="327" t="s">
        <v>1444</v>
      </c>
      <c r="J116" s="399" t="str">
        <f>E21</f>
        <v xml:space="preserve"> </v>
      </c>
    </row>
    <row r="117" spans="2:61" s="287" customFormat="1" ht="15.2" customHeight="1" x14ac:dyDescent="0.2">
      <c r="B117" s="288"/>
      <c r="C117" s="327" t="s">
        <v>1437</v>
      </c>
      <c r="F117" s="350" t="str">
        <f>IF(E18="","",E18)</f>
        <v xml:space="preserve"> </v>
      </c>
      <c r="I117" s="327" t="s">
        <v>1673</v>
      </c>
      <c r="J117" s="399" t="str">
        <f>E24</f>
        <v xml:space="preserve"> </v>
      </c>
    </row>
    <row r="118" spans="2:61" s="287" customFormat="1" ht="10.35" customHeight="1" x14ac:dyDescent="0.2">
      <c r="B118" s="288"/>
    </row>
    <row r="119" spans="2:61" s="424" customFormat="1" ht="29.25" customHeight="1" x14ac:dyDescent="0.2">
      <c r="B119" s="421"/>
      <c r="C119" s="422" t="s">
        <v>1882</v>
      </c>
      <c r="D119" s="423" t="s">
        <v>1669</v>
      </c>
      <c r="E119" s="423" t="s">
        <v>1672</v>
      </c>
      <c r="F119" s="423" t="s">
        <v>1671</v>
      </c>
      <c r="G119" s="423" t="s">
        <v>112</v>
      </c>
      <c r="H119" s="423" t="s">
        <v>113</v>
      </c>
      <c r="I119" s="423" t="s">
        <v>1881</v>
      </c>
      <c r="J119" s="423" t="s">
        <v>1880</v>
      </c>
      <c r="K119" s="321" t="s">
        <v>1879</v>
      </c>
      <c r="L119" s="321" t="s">
        <v>1878</v>
      </c>
      <c r="M119" s="321" t="s">
        <v>1877</v>
      </c>
      <c r="N119" s="321" t="s">
        <v>1876</v>
      </c>
      <c r="O119" s="321" t="s">
        <v>1875</v>
      </c>
      <c r="P119" s="320" t="s">
        <v>1874</v>
      </c>
    </row>
    <row r="120" spans="2:61" s="287" customFormat="1" ht="22.9" customHeight="1" x14ac:dyDescent="0.25">
      <c r="B120" s="288"/>
      <c r="C120" s="316" t="s">
        <v>1873</v>
      </c>
      <c r="J120" s="425">
        <f>BG120</f>
        <v>0</v>
      </c>
      <c r="K120" s="318"/>
      <c r="L120" s="426">
        <f>L121+L131+L146+L159</f>
        <v>180.18260000000001</v>
      </c>
      <c r="M120" s="318"/>
      <c r="N120" s="426">
        <f>N121+N131+N146+N159</f>
        <v>0.10181</v>
      </c>
      <c r="O120" s="318"/>
      <c r="P120" s="427">
        <f>P121+P131+P146+P159</f>
        <v>0.16</v>
      </c>
      <c r="AP120" s="349" t="s">
        <v>1655</v>
      </c>
      <c r="AQ120" s="349" t="s">
        <v>1872</v>
      </c>
      <c r="BG120" s="428">
        <f>BG121+BG131+BG146+BG159</f>
        <v>0</v>
      </c>
    </row>
    <row r="121" spans="2:61" s="430" customFormat="1" ht="25.9" customHeight="1" x14ac:dyDescent="0.2">
      <c r="B121" s="429"/>
      <c r="D121" s="431" t="s">
        <v>1655</v>
      </c>
      <c r="E121" s="432" t="s">
        <v>1871</v>
      </c>
      <c r="F121" s="432" t="s">
        <v>1870</v>
      </c>
      <c r="J121" s="433">
        <f>BG121</f>
        <v>0</v>
      </c>
      <c r="L121" s="434">
        <f>SUM(L122:L130)</f>
        <v>0</v>
      </c>
      <c r="N121" s="434">
        <f>SUM(N122:N130)</f>
        <v>2.3559999999999998E-2</v>
      </c>
      <c r="P121" s="435">
        <f>SUM(P122:P130)</f>
        <v>0</v>
      </c>
      <c r="AN121" s="431" t="s">
        <v>17</v>
      </c>
      <c r="AP121" s="436" t="s">
        <v>1655</v>
      </c>
      <c r="AQ121" s="436" t="s">
        <v>1654</v>
      </c>
      <c r="AU121" s="431" t="s">
        <v>1716</v>
      </c>
      <c r="BG121" s="437">
        <f>SUM(BG122:BG130)</f>
        <v>0</v>
      </c>
    </row>
    <row r="122" spans="2:61" s="287" customFormat="1" ht="24.2" customHeight="1" x14ac:dyDescent="0.2">
      <c r="B122" s="288"/>
      <c r="C122" s="438" t="s">
        <v>17</v>
      </c>
      <c r="D122" s="438" t="s">
        <v>1744</v>
      </c>
      <c r="E122" s="439" t="s">
        <v>1869</v>
      </c>
      <c r="F122" s="440" t="s">
        <v>1868</v>
      </c>
      <c r="G122" s="441" t="s">
        <v>121</v>
      </c>
      <c r="H122" s="442">
        <v>1</v>
      </c>
      <c r="I122" s="358"/>
      <c r="J122" s="443">
        <f t="shared" ref="J122:J130" si="0">ROUND(I122*H122,2)</f>
        <v>0</v>
      </c>
      <c r="K122" s="444">
        <v>0</v>
      </c>
      <c r="L122" s="444">
        <f t="shared" ref="L122:L130" si="1">K122*H122</f>
        <v>0</v>
      </c>
      <c r="M122" s="444">
        <v>6.0000000000000001E-3</v>
      </c>
      <c r="N122" s="444">
        <f t="shared" ref="N122:N130" si="2">M122*H122</f>
        <v>6.0000000000000001E-3</v>
      </c>
      <c r="O122" s="444">
        <v>0</v>
      </c>
      <c r="P122" s="445">
        <f t="shared" ref="P122:P130" si="3">O122*H122</f>
        <v>0</v>
      </c>
      <c r="AN122" s="446" t="s">
        <v>39</v>
      </c>
      <c r="AP122" s="446" t="s">
        <v>1744</v>
      </c>
      <c r="AQ122" s="446" t="s">
        <v>17</v>
      </c>
      <c r="AU122" s="349" t="s">
        <v>1716</v>
      </c>
      <c r="BA122" s="447" t="e">
        <f>IF(#REF!="základní",J122,0)</f>
        <v>#REF!</v>
      </c>
      <c r="BB122" s="447" t="e">
        <f>IF(#REF!="snížená",J122,0)</f>
        <v>#REF!</v>
      </c>
      <c r="BC122" s="447" t="e">
        <f>IF(#REF!="zákl. přenesená",J122,0)</f>
        <v>#REF!</v>
      </c>
      <c r="BD122" s="447" t="e">
        <f>IF(#REF!="sníž. přenesená",J122,0)</f>
        <v>#REF!</v>
      </c>
      <c r="BE122" s="447" t="e">
        <f>IF(#REF!="nulová",J122,0)</f>
        <v>#REF!</v>
      </c>
      <c r="BF122" s="349" t="s">
        <v>17</v>
      </c>
      <c r="BG122" s="447">
        <f t="shared" ref="BG122:BG130" si="4">ROUND(I122*H122,2)</f>
        <v>0</v>
      </c>
      <c r="BH122" s="349" t="s">
        <v>25</v>
      </c>
      <c r="BI122" s="446" t="s">
        <v>1867</v>
      </c>
    </row>
    <row r="123" spans="2:61" s="287" customFormat="1" ht="16.5" customHeight="1" x14ac:dyDescent="0.2">
      <c r="B123" s="288"/>
      <c r="C123" s="438" t="s">
        <v>19</v>
      </c>
      <c r="D123" s="438" t="s">
        <v>1744</v>
      </c>
      <c r="E123" s="439" t="s">
        <v>1866</v>
      </c>
      <c r="F123" s="440" t="s">
        <v>1865</v>
      </c>
      <c r="G123" s="441" t="s">
        <v>121</v>
      </c>
      <c r="H123" s="442">
        <v>1</v>
      </c>
      <c r="I123" s="358"/>
      <c r="J123" s="443">
        <f t="shared" si="0"/>
        <v>0</v>
      </c>
      <c r="K123" s="444">
        <v>0</v>
      </c>
      <c r="L123" s="444">
        <f t="shared" si="1"/>
        <v>0</v>
      </c>
      <c r="M123" s="444">
        <v>5.0000000000000001E-3</v>
      </c>
      <c r="N123" s="444">
        <f t="shared" si="2"/>
        <v>5.0000000000000001E-3</v>
      </c>
      <c r="O123" s="444">
        <v>0</v>
      </c>
      <c r="P123" s="445">
        <f t="shared" si="3"/>
        <v>0</v>
      </c>
      <c r="AN123" s="446" t="s">
        <v>39</v>
      </c>
      <c r="AP123" s="446" t="s">
        <v>1744</v>
      </c>
      <c r="AQ123" s="446" t="s">
        <v>17</v>
      </c>
      <c r="AU123" s="349" t="s">
        <v>1716</v>
      </c>
      <c r="BA123" s="447" t="e">
        <f>IF(#REF!="základní",J123,0)</f>
        <v>#REF!</v>
      </c>
      <c r="BB123" s="447" t="e">
        <f>IF(#REF!="snížená",J123,0)</f>
        <v>#REF!</v>
      </c>
      <c r="BC123" s="447" t="e">
        <f>IF(#REF!="zákl. přenesená",J123,0)</f>
        <v>#REF!</v>
      </c>
      <c r="BD123" s="447" t="e">
        <f>IF(#REF!="sníž. přenesená",J123,0)</f>
        <v>#REF!</v>
      </c>
      <c r="BE123" s="447" t="e">
        <f>IF(#REF!="nulová",J123,0)</f>
        <v>#REF!</v>
      </c>
      <c r="BF123" s="349" t="s">
        <v>17</v>
      </c>
      <c r="BG123" s="447">
        <f t="shared" si="4"/>
        <v>0</v>
      </c>
      <c r="BH123" s="349" t="s">
        <v>25</v>
      </c>
      <c r="BI123" s="446" t="s">
        <v>1864</v>
      </c>
    </row>
    <row r="124" spans="2:61" s="287" customFormat="1" ht="21.75" customHeight="1" x14ac:dyDescent="0.2">
      <c r="B124" s="288"/>
      <c r="C124" s="438" t="s">
        <v>21</v>
      </c>
      <c r="D124" s="438" t="s">
        <v>1744</v>
      </c>
      <c r="E124" s="439" t="s">
        <v>1863</v>
      </c>
      <c r="F124" s="440" t="s">
        <v>1862</v>
      </c>
      <c r="G124" s="441" t="s">
        <v>121</v>
      </c>
      <c r="H124" s="442">
        <v>17</v>
      </c>
      <c r="I124" s="358"/>
      <c r="J124" s="443">
        <f t="shared" si="0"/>
        <v>0</v>
      </c>
      <c r="K124" s="444">
        <v>0</v>
      </c>
      <c r="L124" s="444">
        <f t="shared" si="1"/>
        <v>0</v>
      </c>
      <c r="M124" s="444">
        <v>0</v>
      </c>
      <c r="N124" s="444">
        <f t="shared" si="2"/>
        <v>0</v>
      </c>
      <c r="O124" s="444">
        <v>0</v>
      </c>
      <c r="P124" s="445">
        <f t="shared" si="3"/>
        <v>0</v>
      </c>
      <c r="AN124" s="446" t="s">
        <v>39</v>
      </c>
      <c r="AP124" s="446" t="s">
        <v>1744</v>
      </c>
      <c r="AQ124" s="446" t="s">
        <v>17</v>
      </c>
      <c r="AU124" s="349" t="s">
        <v>1716</v>
      </c>
      <c r="BA124" s="447" t="e">
        <f>IF(#REF!="základní",J124,0)</f>
        <v>#REF!</v>
      </c>
      <c r="BB124" s="447" t="e">
        <f>IF(#REF!="snížená",J124,0)</f>
        <v>#REF!</v>
      </c>
      <c r="BC124" s="447" t="e">
        <f>IF(#REF!="zákl. přenesená",J124,0)</f>
        <v>#REF!</v>
      </c>
      <c r="BD124" s="447" t="e">
        <f>IF(#REF!="sníž. přenesená",J124,0)</f>
        <v>#REF!</v>
      </c>
      <c r="BE124" s="447" t="e">
        <f>IF(#REF!="nulová",J124,0)</f>
        <v>#REF!</v>
      </c>
      <c r="BF124" s="349" t="s">
        <v>17</v>
      </c>
      <c r="BG124" s="447">
        <f t="shared" si="4"/>
        <v>0</v>
      </c>
      <c r="BH124" s="349" t="s">
        <v>25</v>
      </c>
      <c r="BI124" s="446" t="s">
        <v>1861</v>
      </c>
    </row>
    <row r="125" spans="2:61" s="287" customFormat="1" ht="16.5" customHeight="1" x14ac:dyDescent="0.2">
      <c r="B125" s="288"/>
      <c r="C125" s="438" t="s">
        <v>25</v>
      </c>
      <c r="D125" s="438" t="s">
        <v>1744</v>
      </c>
      <c r="E125" s="439" t="s">
        <v>1860</v>
      </c>
      <c r="F125" s="440" t="s">
        <v>1859</v>
      </c>
      <c r="G125" s="441" t="s">
        <v>121</v>
      </c>
      <c r="H125" s="442">
        <v>9</v>
      </c>
      <c r="I125" s="358"/>
      <c r="J125" s="443">
        <f t="shared" si="0"/>
        <v>0</v>
      </c>
      <c r="K125" s="444">
        <v>0</v>
      </c>
      <c r="L125" s="444">
        <f t="shared" si="1"/>
        <v>0</v>
      </c>
      <c r="M125" s="444">
        <v>1.2E-4</v>
      </c>
      <c r="N125" s="444">
        <f t="shared" si="2"/>
        <v>1.08E-3</v>
      </c>
      <c r="O125" s="444">
        <v>0</v>
      </c>
      <c r="P125" s="445">
        <f t="shared" si="3"/>
        <v>0</v>
      </c>
      <c r="AN125" s="446" t="s">
        <v>39</v>
      </c>
      <c r="AP125" s="446" t="s">
        <v>1744</v>
      </c>
      <c r="AQ125" s="446" t="s">
        <v>17</v>
      </c>
      <c r="AU125" s="349" t="s">
        <v>1716</v>
      </c>
      <c r="BA125" s="447" t="e">
        <f>IF(#REF!="základní",J125,0)</f>
        <v>#REF!</v>
      </c>
      <c r="BB125" s="447" t="e">
        <f>IF(#REF!="snížená",J125,0)</f>
        <v>#REF!</v>
      </c>
      <c r="BC125" s="447" t="e">
        <f>IF(#REF!="zákl. přenesená",J125,0)</f>
        <v>#REF!</v>
      </c>
      <c r="BD125" s="447" t="e">
        <f>IF(#REF!="sníž. přenesená",J125,0)</f>
        <v>#REF!</v>
      </c>
      <c r="BE125" s="447" t="e">
        <f>IF(#REF!="nulová",J125,0)</f>
        <v>#REF!</v>
      </c>
      <c r="BF125" s="349" t="s">
        <v>17</v>
      </c>
      <c r="BG125" s="447">
        <f t="shared" si="4"/>
        <v>0</v>
      </c>
      <c r="BH125" s="349" t="s">
        <v>25</v>
      </c>
      <c r="BI125" s="446" t="s">
        <v>1858</v>
      </c>
    </row>
    <row r="126" spans="2:61" s="287" customFormat="1" ht="16.5" customHeight="1" x14ac:dyDescent="0.2">
      <c r="B126" s="288"/>
      <c r="C126" s="438" t="s">
        <v>29</v>
      </c>
      <c r="D126" s="438" t="s">
        <v>1744</v>
      </c>
      <c r="E126" s="439" t="s">
        <v>1857</v>
      </c>
      <c r="F126" s="440" t="s">
        <v>1856</v>
      </c>
      <c r="G126" s="441" t="s">
        <v>121</v>
      </c>
      <c r="H126" s="442">
        <v>26</v>
      </c>
      <c r="I126" s="358"/>
      <c r="J126" s="443">
        <f t="shared" si="0"/>
        <v>0</v>
      </c>
      <c r="K126" s="444">
        <v>0</v>
      </c>
      <c r="L126" s="444">
        <f t="shared" si="1"/>
        <v>0</v>
      </c>
      <c r="M126" s="444">
        <v>1E-4</v>
      </c>
      <c r="N126" s="444">
        <f t="shared" si="2"/>
        <v>2.6000000000000003E-3</v>
      </c>
      <c r="O126" s="444">
        <v>0</v>
      </c>
      <c r="P126" s="445">
        <f t="shared" si="3"/>
        <v>0</v>
      </c>
      <c r="AN126" s="446" t="s">
        <v>39</v>
      </c>
      <c r="AP126" s="446" t="s">
        <v>1744</v>
      </c>
      <c r="AQ126" s="446" t="s">
        <v>17</v>
      </c>
      <c r="AU126" s="349" t="s">
        <v>1716</v>
      </c>
      <c r="BA126" s="447" t="e">
        <f>IF(#REF!="základní",J126,0)</f>
        <v>#REF!</v>
      </c>
      <c r="BB126" s="447" t="e">
        <f>IF(#REF!="snížená",J126,0)</f>
        <v>#REF!</v>
      </c>
      <c r="BC126" s="447" t="e">
        <f>IF(#REF!="zákl. přenesená",J126,0)</f>
        <v>#REF!</v>
      </c>
      <c r="BD126" s="447" t="e">
        <f>IF(#REF!="sníž. přenesená",J126,0)</f>
        <v>#REF!</v>
      </c>
      <c r="BE126" s="447" t="e">
        <f>IF(#REF!="nulová",J126,0)</f>
        <v>#REF!</v>
      </c>
      <c r="BF126" s="349" t="s">
        <v>17</v>
      </c>
      <c r="BG126" s="447">
        <f t="shared" si="4"/>
        <v>0</v>
      </c>
      <c r="BH126" s="349" t="s">
        <v>25</v>
      </c>
      <c r="BI126" s="446" t="s">
        <v>1855</v>
      </c>
    </row>
    <row r="127" spans="2:61" s="287" customFormat="1" ht="24.2" customHeight="1" x14ac:dyDescent="0.2">
      <c r="B127" s="288"/>
      <c r="C127" s="438" t="s">
        <v>1006</v>
      </c>
      <c r="D127" s="438" t="s">
        <v>1744</v>
      </c>
      <c r="E127" s="439" t="s">
        <v>1854</v>
      </c>
      <c r="F127" s="440" t="s">
        <v>1853</v>
      </c>
      <c r="G127" s="441" t="s">
        <v>121</v>
      </c>
      <c r="H127" s="442">
        <v>2</v>
      </c>
      <c r="I127" s="358"/>
      <c r="J127" s="443">
        <f t="shared" si="0"/>
        <v>0</v>
      </c>
      <c r="K127" s="444">
        <v>0</v>
      </c>
      <c r="L127" s="444">
        <f t="shared" si="1"/>
        <v>0</v>
      </c>
      <c r="M127" s="444">
        <v>5.9999999999999995E-4</v>
      </c>
      <c r="N127" s="444">
        <f t="shared" si="2"/>
        <v>1.1999999999999999E-3</v>
      </c>
      <c r="O127" s="444">
        <v>0</v>
      </c>
      <c r="P127" s="445">
        <f t="shared" si="3"/>
        <v>0</v>
      </c>
      <c r="AN127" s="446" t="s">
        <v>39</v>
      </c>
      <c r="AP127" s="446" t="s">
        <v>1744</v>
      </c>
      <c r="AQ127" s="446" t="s">
        <v>17</v>
      </c>
      <c r="AU127" s="349" t="s">
        <v>1716</v>
      </c>
      <c r="BA127" s="447" t="e">
        <f>IF(#REF!="základní",J127,0)</f>
        <v>#REF!</v>
      </c>
      <c r="BB127" s="447" t="e">
        <f>IF(#REF!="snížená",J127,0)</f>
        <v>#REF!</v>
      </c>
      <c r="BC127" s="447" t="e">
        <f>IF(#REF!="zákl. přenesená",J127,0)</f>
        <v>#REF!</v>
      </c>
      <c r="BD127" s="447" t="e">
        <f>IF(#REF!="sníž. přenesená",J127,0)</f>
        <v>#REF!</v>
      </c>
      <c r="BE127" s="447" t="e">
        <f>IF(#REF!="nulová",J127,0)</f>
        <v>#REF!</v>
      </c>
      <c r="BF127" s="349" t="s">
        <v>17</v>
      </c>
      <c r="BG127" s="447">
        <f t="shared" si="4"/>
        <v>0</v>
      </c>
      <c r="BH127" s="349" t="s">
        <v>25</v>
      </c>
      <c r="BI127" s="446" t="s">
        <v>1852</v>
      </c>
    </row>
    <row r="128" spans="2:61" s="287" customFormat="1" ht="16.5" customHeight="1" x14ac:dyDescent="0.2">
      <c r="B128" s="288"/>
      <c r="C128" s="438" t="s">
        <v>1851</v>
      </c>
      <c r="D128" s="438" t="s">
        <v>1744</v>
      </c>
      <c r="E128" s="439" t="s">
        <v>1850</v>
      </c>
      <c r="F128" s="440" t="s">
        <v>1849</v>
      </c>
      <c r="G128" s="441" t="s">
        <v>121</v>
      </c>
      <c r="H128" s="442">
        <v>4</v>
      </c>
      <c r="I128" s="358"/>
      <c r="J128" s="443">
        <f t="shared" si="0"/>
        <v>0</v>
      </c>
      <c r="K128" s="444">
        <v>0</v>
      </c>
      <c r="L128" s="444">
        <f t="shared" si="1"/>
        <v>0</v>
      </c>
      <c r="M128" s="444">
        <v>1.7000000000000001E-4</v>
      </c>
      <c r="N128" s="444">
        <f t="shared" si="2"/>
        <v>6.8000000000000005E-4</v>
      </c>
      <c r="O128" s="444">
        <v>0</v>
      </c>
      <c r="P128" s="445">
        <f t="shared" si="3"/>
        <v>0</v>
      </c>
      <c r="AN128" s="446" t="s">
        <v>39</v>
      </c>
      <c r="AP128" s="446" t="s">
        <v>1744</v>
      </c>
      <c r="AQ128" s="446" t="s">
        <v>17</v>
      </c>
      <c r="AU128" s="349" t="s">
        <v>1716</v>
      </c>
      <c r="BA128" s="447" t="e">
        <f>IF(#REF!="základní",J128,0)</f>
        <v>#REF!</v>
      </c>
      <c r="BB128" s="447" t="e">
        <f>IF(#REF!="snížená",J128,0)</f>
        <v>#REF!</v>
      </c>
      <c r="BC128" s="447" t="e">
        <f>IF(#REF!="zákl. přenesená",J128,0)</f>
        <v>#REF!</v>
      </c>
      <c r="BD128" s="447" t="e">
        <f>IF(#REF!="sníž. přenesená",J128,0)</f>
        <v>#REF!</v>
      </c>
      <c r="BE128" s="447" t="e">
        <f>IF(#REF!="nulová",J128,0)</f>
        <v>#REF!</v>
      </c>
      <c r="BF128" s="349" t="s">
        <v>17</v>
      </c>
      <c r="BG128" s="447">
        <f t="shared" si="4"/>
        <v>0</v>
      </c>
      <c r="BH128" s="349" t="s">
        <v>25</v>
      </c>
      <c r="BI128" s="446" t="s">
        <v>1848</v>
      </c>
    </row>
    <row r="129" spans="2:61" s="287" customFormat="1" ht="16.5" customHeight="1" x14ac:dyDescent="0.2">
      <c r="B129" s="288"/>
      <c r="C129" s="438" t="s">
        <v>39</v>
      </c>
      <c r="D129" s="438" t="s">
        <v>1744</v>
      </c>
      <c r="E129" s="439" t="s">
        <v>1847</v>
      </c>
      <c r="F129" s="440" t="s">
        <v>1846</v>
      </c>
      <c r="G129" s="441" t="s">
        <v>121</v>
      </c>
      <c r="H129" s="442">
        <v>2</v>
      </c>
      <c r="I129" s="358"/>
      <c r="J129" s="443">
        <f t="shared" si="0"/>
        <v>0</v>
      </c>
      <c r="K129" s="444">
        <v>0</v>
      </c>
      <c r="L129" s="444">
        <f t="shared" si="1"/>
        <v>0</v>
      </c>
      <c r="M129" s="444">
        <v>3.3999999999999998E-3</v>
      </c>
      <c r="N129" s="444">
        <f t="shared" si="2"/>
        <v>6.7999999999999996E-3</v>
      </c>
      <c r="O129" s="444">
        <v>0</v>
      </c>
      <c r="P129" s="445">
        <f t="shared" si="3"/>
        <v>0</v>
      </c>
      <c r="AN129" s="446" t="s">
        <v>39</v>
      </c>
      <c r="AP129" s="446" t="s">
        <v>1744</v>
      </c>
      <c r="AQ129" s="446" t="s">
        <v>17</v>
      </c>
      <c r="AU129" s="349" t="s">
        <v>1716</v>
      </c>
      <c r="BA129" s="447" t="e">
        <f>IF(#REF!="základní",J129,0)</f>
        <v>#REF!</v>
      </c>
      <c r="BB129" s="447" t="e">
        <f>IF(#REF!="snížená",J129,0)</f>
        <v>#REF!</v>
      </c>
      <c r="BC129" s="447" t="e">
        <f>IF(#REF!="zákl. přenesená",J129,0)</f>
        <v>#REF!</v>
      </c>
      <c r="BD129" s="447" t="e">
        <f>IF(#REF!="sníž. přenesená",J129,0)</f>
        <v>#REF!</v>
      </c>
      <c r="BE129" s="447" t="e">
        <f>IF(#REF!="nulová",J129,0)</f>
        <v>#REF!</v>
      </c>
      <c r="BF129" s="349" t="s">
        <v>17</v>
      </c>
      <c r="BG129" s="447">
        <f t="shared" si="4"/>
        <v>0</v>
      </c>
      <c r="BH129" s="349" t="s">
        <v>25</v>
      </c>
      <c r="BI129" s="446" t="s">
        <v>1845</v>
      </c>
    </row>
    <row r="130" spans="2:61" s="287" customFormat="1" ht="24.2" customHeight="1" x14ac:dyDescent="0.2">
      <c r="B130" s="288"/>
      <c r="C130" s="438" t="s">
        <v>41</v>
      </c>
      <c r="D130" s="438" t="s">
        <v>1744</v>
      </c>
      <c r="E130" s="439" t="s">
        <v>1844</v>
      </c>
      <c r="F130" s="440" t="s">
        <v>1843</v>
      </c>
      <c r="G130" s="441" t="s">
        <v>121</v>
      </c>
      <c r="H130" s="442">
        <v>1</v>
      </c>
      <c r="I130" s="358"/>
      <c r="J130" s="443">
        <f t="shared" si="0"/>
        <v>0</v>
      </c>
      <c r="K130" s="444">
        <v>0</v>
      </c>
      <c r="L130" s="444">
        <f t="shared" si="1"/>
        <v>0</v>
      </c>
      <c r="M130" s="444">
        <v>2.0000000000000001E-4</v>
      </c>
      <c r="N130" s="444">
        <f t="shared" si="2"/>
        <v>2.0000000000000001E-4</v>
      </c>
      <c r="O130" s="444">
        <v>0</v>
      </c>
      <c r="P130" s="445">
        <f t="shared" si="3"/>
        <v>0</v>
      </c>
      <c r="AN130" s="446" t="s">
        <v>39</v>
      </c>
      <c r="AP130" s="446" t="s">
        <v>1744</v>
      </c>
      <c r="AQ130" s="446" t="s">
        <v>17</v>
      </c>
      <c r="AU130" s="349" t="s">
        <v>1716</v>
      </c>
      <c r="BA130" s="447" t="e">
        <f>IF(#REF!="základní",J130,0)</f>
        <v>#REF!</v>
      </c>
      <c r="BB130" s="447" t="e">
        <f>IF(#REF!="snížená",J130,0)</f>
        <v>#REF!</v>
      </c>
      <c r="BC130" s="447" t="e">
        <f>IF(#REF!="zákl. přenesená",J130,0)</f>
        <v>#REF!</v>
      </c>
      <c r="BD130" s="447" t="e">
        <f>IF(#REF!="sníž. přenesená",J130,0)</f>
        <v>#REF!</v>
      </c>
      <c r="BE130" s="447" t="e">
        <f>IF(#REF!="nulová",J130,0)</f>
        <v>#REF!</v>
      </c>
      <c r="BF130" s="349" t="s">
        <v>17</v>
      </c>
      <c r="BG130" s="447">
        <f t="shared" si="4"/>
        <v>0</v>
      </c>
      <c r="BH130" s="349" t="s">
        <v>25</v>
      </c>
      <c r="BI130" s="446" t="s">
        <v>1842</v>
      </c>
    </row>
    <row r="131" spans="2:61" s="430" customFormat="1" ht="25.9" customHeight="1" x14ac:dyDescent="0.2">
      <c r="B131" s="429"/>
      <c r="D131" s="431" t="s">
        <v>1655</v>
      </c>
      <c r="E131" s="432" t="s">
        <v>1841</v>
      </c>
      <c r="F131" s="432" t="s">
        <v>1840</v>
      </c>
      <c r="J131" s="433">
        <f>BG131</f>
        <v>0</v>
      </c>
      <c r="L131" s="434">
        <f>SUM(L132:L145)</f>
        <v>50.769000000000005</v>
      </c>
      <c r="N131" s="434">
        <f>SUM(N132:N145)</f>
        <v>0</v>
      </c>
      <c r="P131" s="435">
        <f>SUM(P132:P145)</f>
        <v>0</v>
      </c>
      <c r="AN131" s="431" t="s">
        <v>17</v>
      </c>
      <c r="AP131" s="436" t="s">
        <v>1655</v>
      </c>
      <c r="AQ131" s="436" t="s">
        <v>1654</v>
      </c>
      <c r="AU131" s="431" t="s">
        <v>1716</v>
      </c>
      <c r="BG131" s="437">
        <f>SUM(BG132:BG145)</f>
        <v>0</v>
      </c>
    </row>
    <row r="132" spans="2:61" s="287" customFormat="1" ht="21.75" customHeight="1" x14ac:dyDescent="0.2">
      <c r="B132" s="288"/>
      <c r="C132" s="448" t="s">
        <v>978</v>
      </c>
      <c r="D132" s="448" t="s">
        <v>1717</v>
      </c>
      <c r="E132" s="449" t="s">
        <v>1839</v>
      </c>
      <c r="F132" s="450" t="s">
        <v>1838</v>
      </c>
      <c r="G132" s="451" t="s">
        <v>121</v>
      </c>
      <c r="H132" s="452">
        <v>1</v>
      </c>
      <c r="I132" s="357"/>
      <c r="J132" s="453">
        <f t="shared" ref="J132:J145" si="5">ROUND(I132*H132,2)</f>
        <v>0</v>
      </c>
      <c r="K132" s="444">
        <v>2.4</v>
      </c>
      <c r="L132" s="444">
        <f t="shared" ref="L132:L145" si="6">K132*H132</f>
        <v>2.4</v>
      </c>
      <c r="M132" s="444">
        <v>0</v>
      </c>
      <c r="N132" s="444">
        <f t="shared" ref="N132:N145" si="7">M132*H132</f>
        <v>0</v>
      </c>
      <c r="O132" s="444">
        <v>0</v>
      </c>
      <c r="P132" s="445">
        <f t="shared" ref="P132:P145" si="8">O132*H132</f>
        <v>0</v>
      </c>
      <c r="AN132" s="446" t="s">
        <v>25</v>
      </c>
      <c r="AP132" s="446" t="s">
        <v>1717</v>
      </c>
      <c r="AQ132" s="446" t="s">
        <v>17</v>
      </c>
      <c r="AU132" s="349" t="s">
        <v>1716</v>
      </c>
      <c r="BA132" s="447" t="e">
        <f>IF(#REF!="základní",J132,0)</f>
        <v>#REF!</v>
      </c>
      <c r="BB132" s="447" t="e">
        <f>IF(#REF!="snížená",J132,0)</f>
        <v>#REF!</v>
      </c>
      <c r="BC132" s="447" t="e">
        <f>IF(#REF!="zákl. přenesená",J132,0)</f>
        <v>#REF!</v>
      </c>
      <c r="BD132" s="447" t="e">
        <f>IF(#REF!="sníž. přenesená",J132,0)</f>
        <v>#REF!</v>
      </c>
      <c r="BE132" s="447" t="e">
        <f>IF(#REF!="nulová",J132,0)</f>
        <v>#REF!</v>
      </c>
      <c r="BF132" s="349" t="s">
        <v>17</v>
      </c>
      <c r="BG132" s="447">
        <f t="shared" ref="BG132:BG145" si="9">ROUND(I132*H132,2)</f>
        <v>0</v>
      </c>
      <c r="BH132" s="349" t="s">
        <v>25</v>
      </c>
      <c r="BI132" s="446" t="s">
        <v>1837</v>
      </c>
    </row>
    <row r="133" spans="2:61" s="287" customFormat="1" ht="16.5" customHeight="1" x14ac:dyDescent="0.2">
      <c r="B133" s="288"/>
      <c r="C133" s="448" t="s">
        <v>1836</v>
      </c>
      <c r="D133" s="448" t="s">
        <v>1717</v>
      </c>
      <c r="E133" s="449" t="s">
        <v>1835</v>
      </c>
      <c r="F133" s="450" t="s">
        <v>1834</v>
      </c>
      <c r="G133" s="451" t="s">
        <v>121</v>
      </c>
      <c r="H133" s="452">
        <v>1</v>
      </c>
      <c r="I133" s="357"/>
      <c r="J133" s="453">
        <f t="shared" si="5"/>
        <v>0</v>
      </c>
      <c r="K133" s="444">
        <v>0.95</v>
      </c>
      <c r="L133" s="444">
        <f t="shared" si="6"/>
        <v>0.95</v>
      </c>
      <c r="M133" s="444">
        <v>0</v>
      </c>
      <c r="N133" s="444">
        <f t="shared" si="7"/>
        <v>0</v>
      </c>
      <c r="O133" s="444">
        <v>0</v>
      </c>
      <c r="P133" s="445">
        <f t="shared" si="8"/>
        <v>0</v>
      </c>
      <c r="AN133" s="446" t="s">
        <v>1734</v>
      </c>
      <c r="AP133" s="446" t="s">
        <v>1717</v>
      </c>
      <c r="AQ133" s="446" t="s">
        <v>17</v>
      </c>
      <c r="AU133" s="349" t="s">
        <v>1716</v>
      </c>
      <c r="BA133" s="447" t="e">
        <f>IF(#REF!="základní",J133,0)</f>
        <v>#REF!</v>
      </c>
      <c r="BB133" s="447" t="e">
        <f>IF(#REF!="snížená",J133,0)</f>
        <v>#REF!</v>
      </c>
      <c r="BC133" s="447" t="e">
        <f>IF(#REF!="zákl. přenesená",J133,0)</f>
        <v>#REF!</v>
      </c>
      <c r="BD133" s="447" t="e">
        <f>IF(#REF!="sníž. přenesená",J133,0)</f>
        <v>#REF!</v>
      </c>
      <c r="BE133" s="447" t="e">
        <f>IF(#REF!="nulová",J133,0)</f>
        <v>#REF!</v>
      </c>
      <c r="BF133" s="349" t="s">
        <v>17</v>
      </c>
      <c r="BG133" s="447">
        <f t="shared" si="9"/>
        <v>0</v>
      </c>
      <c r="BH133" s="349" t="s">
        <v>1734</v>
      </c>
      <c r="BI133" s="446" t="s">
        <v>1833</v>
      </c>
    </row>
    <row r="134" spans="2:61" s="287" customFormat="1" ht="16.5" customHeight="1" x14ac:dyDescent="0.2">
      <c r="B134" s="288"/>
      <c r="C134" s="448" t="s">
        <v>1709</v>
      </c>
      <c r="D134" s="448" t="s">
        <v>1717</v>
      </c>
      <c r="E134" s="449" t="s">
        <v>1832</v>
      </c>
      <c r="F134" s="450" t="s">
        <v>1831</v>
      </c>
      <c r="G134" s="451" t="s">
        <v>121</v>
      </c>
      <c r="H134" s="452">
        <v>1</v>
      </c>
      <c r="I134" s="357"/>
      <c r="J134" s="453">
        <f t="shared" si="5"/>
        <v>0</v>
      </c>
      <c r="K134" s="444">
        <v>2.2999999999999998</v>
      </c>
      <c r="L134" s="444">
        <f t="shared" si="6"/>
        <v>2.2999999999999998</v>
      </c>
      <c r="M134" s="444">
        <v>0</v>
      </c>
      <c r="N134" s="444">
        <f t="shared" si="7"/>
        <v>0</v>
      </c>
      <c r="O134" s="444">
        <v>0</v>
      </c>
      <c r="P134" s="445">
        <f t="shared" si="8"/>
        <v>0</v>
      </c>
      <c r="AN134" s="446" t="s">
        <v>1734</v>
      </c>
      <c r="AP134" s="446" t="s">
        <v>1717</v>
      </c>
      <c r="AQ134" s="446" t="s">
        <v>17</v>
      </c>
      <c r="AU134" s="349" t="s">
        <v>1716</v>
      </c>
      <c r="BA134" s="447" t="e">
        <f>IF(#REF!="základní",J134,0)</f>
        <v>#REF!</v>
      </c>
      <c r="BB134" s="447" t="e">
        <f>IF(#REF!="snížená",J134,0)</f>
        <v>#REF!</v>
      </c>
      <c r="BC134" s="447" t="e">
        <f>IF(#REF!="zákl. přenesená",J134,0)</f>
        <v>#REF!</v>
      </c>
      <c r="BD134" s="447" t="e">
        <f>IF(#REF!="sníž. přenesená",J134,0)</f>
        <v>#REF!</v>
      </c>
      <c r="BE134" s="447" t="e">
        <f>IF(#REF!="nulová",J134,0)</f>
        <v>#REF!</v>
      </c>
      <c r="BF134" s="349" t="s">
        <v>17</v>
      </c>
      <c r="BG134" s="447">
        <f t="shared" si="9"/>
        <v>0</v>
      </c>
      <c r="BH134" s="349" t="s">
        <v>1734</v>
      </c>
      <c r="BI134" s="446" t="s">
        <v>1830</v>
      </c>
    </row>
    <row r="135" spans="2:61" s="287" customFormat="1" ht="16.5" customHeight="1" x14ac:dyDescent="0.2">
      <c r="B135" s="288"/>
      <c r="C135" s="448" t="s">
        <v>1829</v>
      </c>
      <c r="D135" s="448" t="s">
        <v>1717</v>
      </c>
      <c r="E135" s="449" t="s">
        <v>1828</v>
      </c>
      <c r="F135" s="450" t="s">
        <v>1827</v>
      </c>
      <c r="G135" s="451" t="s">
        <v>121</v>
      </c>
      <c r="H135" s="452">
        <v>1</v>
      </c>
      <c r="I135" s="357"/>
      <c r="J135" s="453">
        <f t="shared" si="5"/>
        <v>0</v>
      </c>
      <c r="K135" s="444">
        <v>0.31</v>
      </c>
      <c r="L135" s="444">
        <f t="shared" si="6"/>
        <v>0.31</v>
      </c>
      <c r="M135" s="444">
        <v>0</v>
      </c>
      <c r="N135" s="444">
        <f t="shared" si="7"/>
        <v>0</v>
      </c>
      <c r="O135" s="444">
        <v>0</v>
      </c>
      <c r="P135" s="445">
        <f t="shared" si="8"/>
        <v>0</v>
      </c>
      <c r="AN135" s="446" t="s">
        <v>1734</v>
      </c>
      <c r="AP135" s="446" t="s">
        <v>1717</v>
      </c>
      <c r="AQ135" s="446" t="s">
        <v>17</v>
      </c>
      <c r="AU135" s="349" t="s">
        <v>1716</v>
      </c>
      <c r="BA135" s="447" t="e">
        <f>IF(#REF!="základní",J135,0)</f>
        <v>#REF!</v>
      </c>
      <c r="BB135" s="447" t="e">
        <f>IF(#REF!="snížená",J135,0)</f>
        <v>#REF!</v>
      </c>
      <c r="BC135" s="447" t="e">
        <f>IF(#REF!="zákl. přenesená",J135,0)</f>
        <v>#REF!</v>
      </c>
      <c r="BD135" s="447" t="e">
        <f>IF(#REF!="sníž. přenesená",J135,0)</f>
        <v>#REF!</v>
      </c>
      <c r="BE135" s="447" t="e">
        <f>IF(#REF!="nulová",J135,0)</f>
        <v>#REF!</v>
      </c>
      <c r="BF135" s="349" t="s">
        <v>17</v>
      </c>
      <c r="BG135" s="447">
        <f t="shared" si="9"/>
        <v>0</v>
      </c>
      <c r="BH135" s="349" t="s">
        <v>1734</v>
      </c>
      <c r="BI135" s="446" t="s">
        <v>1826</v>
      </c>
    </row>
    <row r="136" spans="2:61" s="287" customFormat="1" ht="16.5" customHeight="1" x14ac:dyDescent="0.2">
      <c r="B136" s="288"/>
      <c r="C136" s="448" t="s">
        <v>1825</v>
      </c>
      <c r="D136" s="448" t="s">
        <v>1717</v>
      </c>
      <c r="E136" s="449" t="s">
        <v>1824</v>
      </c>
      <c r="F136" s="450" t="s">
        <v>1823</v>
      </c>
      <c r="G136" s="451" t="s">
        <v>121</v>
      </c>
      <c r="H136" s="452">
        <v>17</v>
      </c>
      <c r="I136" s="357"/>
      <c r="J136" s="453">
        <f t="shared" si="5"/>
        <v>0</v>
      </c>
      <c r="K136" s="444">
        <v>9.7000000000000003E-2</v>
      </c>
      <c r="L136" s="444">
        <f t="shared" si="6"/>
        <v>1.649</v>
      </c>
      <c r="M136" s="444">
        <v>0</v>
      </c>
      <c r="N136" s="444">
        <f t="shared" si="7"/>
        <v>0</v>
      </c>
      <c r="O136" s="444">
        <v>0</v>
      </c>
      <c r="P136" s="445">
        <f t="shared" si="8"/>
        <v>0</v>
      </c>
      <c r="AN136" s="446" t="s">
        <v>1734</v>
      </c>
      <c r="AP136" s="446" t="s">
        <v>1717</v>
      </c>
      <c r="AQ136" s="446" t="s">
        <v>17</v>
      </c>
      <c r="AU136" s="349" t="s">
        <v>1716</v>
      </c>
      <c r="BA136" s="447" t="e">
        <f>IF(#REF!="základní",J136,0)</f>
        <v>#REF!</v>
      </c>
      <c r="BB136" s="447" t="e">
        <f>IF(#REF!="snížená",J136,0)</f>
        <v>#REF!</v>
      </c>
      <c r="BC136" s="447" t="e">
        <f>IF(#REF!="zákl. přenesená",J136,0)</f>
        <v>#REF!</v>
      </c>
      <c r="BD136" s="447" t="e">
        <f>IF(#REF!="sníž. přenesená",J136,0)</f>
        <v>#REF!</v>
      </c>
      <c r="BE136" s="447" t="e">
        <f>IF(#REF!="nulová",J136,0)</f>
        <v>#REF!</v>
      </c>
      <c r="BF136" s="349" t="s">
        <v>17</v>
      </c>
      <c r="BG136" s="447">
        <f t="shared" si="9"/>
        <v>0</v>
      </c>
      <c r="BH136" s="349" t="s">
        <v>1734</v>
      </c>
      <c r="BI136" s="446" t="s">
        <v>1822</v>
      </c>
    </row>
    <row r="137" spans="2:61" s="287" customFormat="1" ht="16.5" customHeight="1" x14ac:dyDescent="0.2">
      <c r="B137" s="288"/>
      <c r="C137" s="448" t="s">
        <v>1821</v>
      </c>
      <c r="D137" s="448" t="s">
        <v>1717</v>
      </c>
      <c r="E137" s="449" t="s">
        <v>1820</v>
      </c>
      <c r="F137" s="450" t="s">
        <v>1819</v>
      </c>
      <c r="G137" s="451" t="s">
        <v>121</v>
      </c>
      <c r="H137" s="452">
        <v>26</v>
      </c>
      <c r="I137" s="357"/>
      <c r="J137" s="453">
        <f t="shared" si="5"/>
        <v>0</v>
      </c>
      <c r="K137" s="444">
        <v>0.55000000000000004</v>
      </c>
      <c r="L137" s="444">
        <f t="shared" si="6"/>
        <v>14.3</v>
      </c>
      <c r="M137" s="444">
        <v>0</v>
      </c>
      <c r="N137" s="444">
        <f t="shared" si="7"/>
        <v>0</v>
      </c>
      <c r="O137" s="444">
        <v>0</v>
      </c>
      <c r="P137" s="445">
        <f t="shared" si="8"/>
        <v>0</v>
      </c>
      <c r="AN137" s="446" t="s">
        <v>1734</v>
      </c>
      <c r="AP137" s="446" t="s">
        <v>1717</v>
      </c>
      <c r="AQ137" s="446" t="s">
        <v>17</v>
      </c>
      <c r="AU137" s="349" t="s">
        <v>1716</v>
      </c>
      <c r="BA137" s="447" t="e">
        <f>IF(#REF!="základní",J137,0)</f>
        <v>#REF!</v>
      </c>
      <c r="BB137" s="447" t="e">
        <f>IF(#REF!="snížená",J137,0)</f>
        <v>#REF!</v>
      </c>
      <c r="BC137" s="447" t="e">
        <f>IF(#REF!="zákl. přenesená",J137,0)</f>
        <v>#REF!</v>
      </c>
      <c r="BD137" s="447" t="e">
        <f>IF(#REF!="sníž. přenesená",J137,0)</f>
        <v>#REF!</v>
      </c>
      <c r="BE137" s="447" t="e">
        <f>IF(#REF!="nulová",J137,0)</f>
        <v>#REF!</v>
      </c>
      <c r="BF137" s="349" t="s">
        <v>17</v>
      </c>
      <c r="BG137" s="447">
        <f t="shared" si="9"/>
        <v>0</v>
      </c>
      <c r="BH137" s="349" t="s">
        <v>1734</v>
      </c>
      <c r="BI137" s="446" t="s">
        <v>1818</v>
      </c>
    </row>
    <row r="138" spans="2:61" s="287" customFormat="1" ht="16.5" customHeight="1" x14ac:dyDescent="0.2">
      <c r="B138" s="288"/>
      <c r="C138" s="448" t="s">
        <v>1734</v>
      </c>
      <c r="D138" s="448" t="s">
        <v>1717</v>
      </c>
      <c r="E138" s="449" t="s">
        <v>1817</v>
      </c>
      <c r="F138" s="450" t="s">
        <v>1816</v>
      </c>
      <c r="G138" s="451" t="s">
        <v>121</v>
      </c>
      <c r="H138" s="452">
        <v>4</v>
      </c>
      <c r="I138" s="357"/>
      <c r="J138" s="453">
        <f t="shared" si="5"/>
        <v>0</v>
      </c>
      <c r="K138" s="444">
        <v>0.55000000000000004</v>
      </c>
      <c r="L138" s="444">
        <f t="shared" si="6"/>
        <v>2.2000000000000002</v>
      </c>
      <c r="M138" s="444">
        <v>0</v>
      </c>
      <c r="N138" s="444">
        <f t="shared" si="7"/>
        <v>0</v>
      </c>
      <c r="O138" s="444">
        <v>0</v>
      </c>
      <c r="P138" s="445">
        <f t="shared" si="8"/>
        <v>0</v>
      </c>
      <c r="AN138" s="446" t="s">
        <v>1734</v>
      </c>
      <c r="AP138" s="446" t="s">
        <v>1717</v>
      </c>
      <c r="AQ138" s="446" t="s">
        <v>17</v>
      </c>
      <c r="AU138" s="349" t="s">
        <v>1716</v>
      </c>
      <c r="BA138" s="447" t="e">
        <f>IF(#REF!="základní",J138,0)</f>
        <v>#REF!</v>
      </c>
      <c r="BB138" s="447" t="e">
        <f>IF(#REF!="snížená",J138,0)</f>
        <v>#REF!</v>
      </c>
      <c r="BC138" s="447" t="e">
        <f>IF(#REF!="zákl. přenesená",J138,0)</f>
        <v>#REF!</v>
      </c>
      <c r="BD138" s="447" t="e">
        <f>IF(#REF!="sníž. přenesená",J138,0)</f>
        <v>#REF!</v>
      </c>
      <c r="BE138" s="447" t="e">
        <f>IF(#REF!="nulová",J138,0)</f>
        <v>#REF!</v>
      </c>
      <c r="BF138" s="349" t="s">
        <v>17</v>
      </c>
      <c r="BG138" s="447">
        <f t="shared" si="9"/>
        <v>0</v>
      </c>
      <c r="BH138" s="349" t="s">
        <v>1734</v>
      </c>
      <c r="BI138" s="446" t="s">
        <v>1815</v>
      </c>
    </row>
    <row r="139" spans="2:61" s="287" customFormat="1" ht="21.75" customHeight="1" x14ac:dyDescent="0.2">
      <c r="B139" s="288"/>
      <c r="C139" s="448" t="s">
        <v>1814</v>
      </c>
      <c r="D139" s="448" t="s">
        <v>1717</v>
      </c>
      <c r="E139" s="449" t="s">
        <v>1813</v>
      </c>
      <c r="F139" s="450" t="s">
        <v>1812</v>
      </c>
      <c r="G139" s="451" t="s">
        <v>121</v>
      </c>
      <c r="H139" s="452">
        <v>8</v>
      </c>
      <c r="I139" s="357"/>
      <c r="J139" s="453">
        <f t="shared" si="5"/>
        <v>0</v>
      </c>
      <c r="K139" s="444">
        <v>0.47</v>
      </c>
      <c r="L139" s="444">
        <f t="shared" si="6"/>
        <v>3.76</v>
      </c>
      <c r="M139" s="444">
        <v>0</v>
      </c>
      <c r="N139" s="444">
        <f t="shared" si="7"/>
        <v>0</v>
      </c>
      <c r="O139" s="444">
        <v>0</v>
      </c>
      <c r="P139" s="445">
        <f t="shared" si="8"/>
        <v>0</v>
      </c>
      <c r="AN139" s="446" t="s">
        <v>1734</v>
      </c>
      <c r="AP139" s="446" t="s">
        <v>1717</v>
      </c>
      <c r="AQ139" s="446" t="s">
        <v>17</v>
      </c>
      <c r="AU139" s="349" t="s">
        <v>1716</v>
      </c>
      <c r="BA139" s="447" t="e">
        <f>IF(#REF!="základní",J139,0)</f>
        <v>#REF!</v>
      </c>
      <c r="BB139" s="447" t="e">
        <f>IF(#REF!="snížená",J139,0)</f>
        <v>#REF!</v>
      </c>
      <c r="BC139" s="447" t="e">
        <f>IF(#REF!="zákl. přenesená",J139,0)</f>
        <v>#REF!</v>
      </c>
      <c r="BD139" s="447" t="e">
        <f>IF(#REF!="sníž. přenesená",J139,0)</f>
        <v>#REF!</v>
      </c>
      <c r="BE139" s="447" t="e">
        <f>IF(#REF!="nulová",J139,0)</f>
        <v>#REF!</v>
      </c>
      <c r="BF139" s="349" t="s">
        <v>17</v>
      </c>
      <c r="BG139" s="447">
        <f t="shared" si="9"/>
        <v>0</v>
      </c>
      <c r="BH139" s="349" t="s">
        <v>1734</v>
      </c>
      <c r="BI139" s="446" t="s">
        <v>1811</v>
      </c>
    </row>
    <row r="140" spans="2:61" s="287" customFormat="1" ht="24.2" customHeight="1" x14ac:dyDescent="0.2">
      <c r="B140" s="288"/>
      <c r="C140" s="448" t="s">
        <v>1810</v>
      </c>
      <c r="D140" s="448" t="s">
        <v>1717</v>
      </c>
      <c r="E140" s="449" t="s">
        <v>1809</v>
      </c>
      <c r="F140" s="450" t="s">
        <v>1808</v>
      </c>
      <c r="G140" s="451" t="s">
        <v>121</v>
      </c>
      <c r="H140" s="452">
        <v>2</v>
      </c>
      <c r="I140" s="357"/>
      <c r="J140" s="453">
        <f t="shared" si="5"/>
        <v>0</v>
      </c>
      <c r="K140" s="444">
        <v>0.82</v>
      </c>
      <c r="L140" s="444">
        <f t="shared" si="6"/>
        <v>1.64</v>
      </c>
      <c r="M140" s="444">
        <v>0</v>
      </c>
      <c r="N140" s="444">
        <f t="shared" si="7"/>
        <v>0</v>
      </c>
      <c r="O140" s="444">
        <v>0</v>
      </c>
      <c r="P140" s="445">
        <f t="shared" si="8"/>
        <v>0</v>
      </c>
      <c r="AN140" s="446" t="s">
        <v>1734</v>
      </c>
      <c r="AP140" s="446" t="s">
        <v>1717</v>
      </c>
      <c r="AQ140" s="446" t="s">
        <v>17</v>
      </c>
      <c r="AU140" s="349" t="s">
        <v>1716</v>
      </c>
      <c r="BA140" s="447" t="e">
        <f>IF(#REF!="základní",J140,0)</f>
        <v>#REF!</v>
      </c>
      <c r="BB140" s="447" t="e">
        <f>IF(#REF!="snížená",J140,0)</f>
        <v>#REF!</v>
      </c>
      <c r="BC140" s="447" t="e">
        <f>IF(#REF!="zákl. přenesená",J140,0)</f>
        <v>#REF!</v>
      </c>
      <c r="BD140" s="447" t="e">
        <f>IF(#REF!="sníž. přenesená",J140,0)</f>
        <v>#REF!</v>
      </c>
      <c r="BE140" s="447" t="e">
        <f>IF(#REF!="nulová",J140,0)</f>
        <v>#REF!</v>
      </c>
      <c r="BF140" s="349" t="s">
        <v>17</v>
      </c>
      <c r="BG140" s="447">
        <f t="shared" si="9"/>
        <v>0</v>
      </c>
      <c r="BH140" s="349" t="s">
        <v>1734</v>
      </c>
      <c r="BI140" s="446" t="s">
        <v>1807</v>
      </c>
    </row>
    <row r="141" spans="2:61" s="287" customFormat="1" ht="16.5" customHeight="1" x14ac:dyDescent="0.2">
      <c r="B141" s="288"/>
      <c r="C141" s="448" t="s">
        <v>1806</v>
      </c>
      <c r="D141" s="448" t="s">
        <v>1717</v>
      </c>
      <c r="E141" s="449" t="s">
        <v>1805</v>
      </c>
      <c r="F141" s="450" t="s">
        <v>1804</v>
      </c>
      <c r="G141" s="451" t="s">
        <v>121</v>
      </c>
      <c r="H141" s="452">
        <v>1</v>
      </c>
      <c r="I141" s="357"/>
      <c r="J141" s="453">
        <f t="shared" si="5"/>
        <v>0</v>
      </c>
      <c r="K141" s="444">
        <v>0.85</v>
      </c>
      <c r="L141" s="444">
        <f t="shared" si="6"/>
        <v>0.85</v>
      </c>
      <c r="M141" s="444">
        <v>0</v>
      </c>
      <c r="N141" s="444">
        <f t="shared" si="7"/>
        <v>0</v>
      </c>
      <c r="O141" s="444">
        <v>0</v>
      </c>
      <c r="P141" s="445">
        <f t="shared" si="8"/>
        <v>0</v>
      </c>
      <c r="AN141" s="446" t="s">
        <v>1734</v>
      </c>
      <c r="AP141" s="446" t="s">
        <v>1717</v>
      </c>
      <c r="AQ141" s="446" t="s">
        <v>17</v>
      </c>
      <c r="AU141" s="349" t="s">
        <v>1716</v>
      </c>
      <c r="BA141" s="447" t="e">
        <f>IF(#REF!="základní",J141,0)</f>
        <v>#REF!</v>
      </c>
      <c r="BB141" s="447" t="e">
        <f>IF(#REF!="snížená",J141,0)</f>
        <v>#REF!</v>
      </c>
      <c r="BC141" s="447" t="e">
        <f>IF(#REF!="zákl. přenesená",J141,0)</f>
        <v>#REF!</v>
      </c>
      <c r="BD141" s="447" t="e">
        <f>IF(#REF!="sníž. přenesená",J141,0)</f>
        <v>#REF!</v>
      </c>
      <c r="BE141" s="447" t="e">
        <f>IF(#REF!="nulová",J141,0)</f>
        <v>#REF!</v>
      </c>
      <c r="BF141" s="349" t="s">
        <v>17</v>
      </c>
      <c r="BG141" s="447">
        <f t="shared" si="9"/>
        <v>0</v>
      </c>
      <c r="BH141" s="349" t="s">
        <v>1734</v>
      </c>
      <c r="BI141" s="446" t="s">
        <v>1803</v>
      </c>
    </row>
    <row r="142" spans="2:61" s="287" customFormat="1" ht="24.2" customHeight="1" x14ac:dyDescent="0.2">
      <c r="B142" s="288"/>
      <c r="C142" s="448" t="s">
        <v>1802</v>
      </c>
      <c r="D142" s="448" t="s">
        <v>1717</v>
      </c>
      <c r="E142" s="449" t="s">
        <v>1801</v>
      </c>
      <c r="F142" s="450" t="s">
        <v>1800</v>
      </c>
      <c r="G142" s="451" t="s">
        <v>121</v>
      </c>
      <c r="H142" s="452">
        <v>26</v>
      </c>
      <c r="I142" s="357"/>
      <c r="J142" s="453">
        <f t="shared" si="5"/>
        <v>0</v>
      </c>
      <c r="K142" s="444">
        <v>8.5000000000000006E-2</v>
      </c>
      <c r="L142" s="444">
        <f t="shared" si="6"/>
        <v>2.21</v>
      </c>
      <c r="M142" s="444">
        <v>0</v>
      </c>
      <c r="N142" s="444">
        <f t="shared" si="7"/>
        <v>0</v>
      </c>
      <c r="O142" s="444">
        <v>0</v>
      </c>
      <c r="P142" s="445">
        <f t="shared" si="8"/>
        <v>0</v>
      </c>
      <c r="AN142" s="446" t="s">
        <v>1734</v>
      </c>
      <c r="AP142" s="446" t="s">
        <v>1717</v>
      </c>
      <c r="AQ142" s="446" t="s">
        <v>17</v>
      </c>
      <c r="AU142" s="349" t="s">
        <v>1716</v>
      </c>
      <c r="BA142" s="447" t="e">
        <f>IF(#REF!="základní",J142,0)</f>
        <v>#REF!</v>
      </c>
      <c r="BB142" s="447" t="e">
        <f>IF(#REF!="snížená",J142,0)</f>
        <v>#REF!</v>
      </c>
      <c r="BC142" s="447" t="e">
        <f>IF(#REF!="zákl. přenesená",J142,0)</f>
        <v>#REF!</v>
      </c>
      <c r="BD142" s="447" t="e">
        <f>IF(#REF!="sníž. přenesená",J142,0)</f>
        <v>#REF!</v>
      </c>
      <c r="BE142" s="447" t="e">
        <f>IF(#REF!="nulová",J142,0)</f>
        <v>#REF!</v>
      </c>
      <c r="BF142" s="349" t="s">
        <v>17</v>
      </c>
      <c r="BG142" s="447">
        <f t="shared" si="9"/>
        <v>0</v>
      </c>
      <c r="BH142" s="349" t="s">
        <v>1734</v>
      </c>
      <c r="BI142" s="446" t="s">
        <v>1799</v>
      </c>
    </row>
    <row r="143" spans="2:61" s="287" customFormat="1" ht="16.5" customHeight="1" x14ac:dyDescent="0.2">
      <c r="B143" s="288"/>
      <c r="C143" s="448" t="s">
        <v>1710</v>
      </c>
      <c r="D143" s="448" t="s">
        <v>1717</v>
      </c>
      <c r="E143" s="449" t="s">
        <v>1798</v>
      </c>
      <c r="F143" s="450" t="s">
        <v>1797</v>
      </c>
      <c r="G143" s="451" t="s">
        <v>121</v>
      </c>
      <c r="H143" s="452">
        <v>1</v>
      </c>
      <c r="I143" s="357"/>
      <c r="J143" s="453">
        <f t="shared" si="5"/>
        <v>0</v>
      </c>
      <c r="K143" s="444">
        <v>11.2</v>
      </c>
      <c r="L143" s="444">
        <f t="shared" si="6"/>
        <v>11.2</v>
      </c>
      <c r="M143" s="444">
        <v>0</v>
      </c>
      <c r="N143" s="444">
        <f t="shared" si="7"/>
        <v>0</v>
      </c>
      <c r="O143" s="444">
        <v>0</v>
      </c>
      <c r="P143" s="445">
        <f t="shared" si="8"/>
        <v>0</v>
      </c>
      <c r="AN143" s="446" t="s">
        <v>1734</v>
      </c>
      <c r="AP143" s="446" t="s">
        <v>1717</v>
      </c>
      <c r="AQ143" s="446" t="s">
        <v>17</v>
      </c>
      <c r="AU143" s="349" t="s">
        <v>1716</v>
      </c>
      <c r="BA143" s="447" t="e">
        <f>IF(#REF!="základní",J143,0)</f>
        <v>#REF!</v>
      </c>
      <c r="BB143" s="447" t="e">
        <f>IF(#REF!="snížená",J143,0)</f>
        <v>#REF!</v>
      </c>
      <c r="BC143" s="447" t="e">
        <f>IF(#REF!="zákl. přenesená",J143,0)</f>
        <v>#REF!</v>
      </c>
      <c r="BD143" s="447" t="e">
        <f>IF(#REF!="sníž. přenesená",J143,0)</f>
        <v>#REF!</v>
      </c>
      <c r="BE143" s="447" t="e">
        <f>IF(#REF!="nulová",J143,0)</f>
        <v>#REF!</v>
      </c>
      <c r="BF143" s="349" t="s">
        <v>17</v>
      </c>
      <c r="BG143" s="447">
        <f t="shared" si="9"/>
        <v>0</v>
      </c>
      <c r="BH143" s="349" t="s">
        <v>1734</v>
      </c>
      <c r="BI143" s="446" t="s">
        <v>1796</v>
      </c>
    </row>
    <row r="144" spans="2:61" s="287" customFormat="1" ht="16.5" customHeight="1" x14ac:dyDescent="0.2">
      <c r="B144" s="288"/>
      <c r="C144" s="448" t="s">
        <v>1795</v>
      </c>
      <c r="D144" s="448" t="s">
        <v>1717</v>
      </c>
      <c r="E144" s="449" t="s">
        <v>1794</v>
      </c>
      <c r="F144" s="450" t="s">
        <v>1793</v>
      </c>
      <c r="G144" s="451" t="s">
        <v>121</v>
      </c>
      <c r="H144" s="452">
        <v>30</v>
      </c>
      <c r="I144" s="357"/>
      <c r="J144" s="453">
        <f t="shared" si="5"/>
        <v>0</v>
      </c>
      <c r="K144" s="444">
        <v>0.17</v>
      </c>
      <c r="L144" s="444">
        <f t="shared" si="6"/>
        <v>5.1000000000000005</v>
      </c>
      <c r="M144" s="444">
        <v>0</v>
      </c>
      <c r="N144" s="444">
        <f t="shared" si="7"/>
        <v>0</v>
      </c>
      <c r="O144" s="444">
        <v>0</v>
      </c>
      <c r="P144" s="445">
        <f t="shared" si="8"/>
        <v>0</v>
      </c>
      <c r="AN144" s="446" t="s">
        <v>1734</v>
      </c>
      <c r="AP144" s="446" t="s">
        <v>1717</v>
      </c>
      <c r="AQ144" s="446" t="s">
        <v>17</v>
      </c>
      <c r="AU144" s="349" t="s">
        <v>1716</v>
      </c>
      <c r="BA144" s="447" t="e">
        <f>IF(#REF!="základní",J144,0)</f>
        <v>#REF!</v>
      </c>
      <c r="BB144" s="447" t="e">
        <f>IF(#REF!="snížená",J144,0)</f>
        <v>#REF!</v>
      </c>
      <c r="BC144" s="447" t="e">
        <f>IF(#REF!="zákl. přenesená",J144,0)</f>
        <v>#REF!</v>
      </c>
      <c r="BD144" s="447" t="e">
        <f>IF(#REF!="sníž. přenesená",J144,0)</f>
        <v>#REF!</v>
      </c>
      <c r="BE144" s="447" t="e">
        <f>IF(#REF!="nulová",J144,0)</f>
        <v>#REF!</v>
      </c>
      <c r="BF144" s="349" t="s">
        <v>17</v>
      </c>
      <c r="BG144" s="447">
        <f t="shared" si="9"/>
        <v>0</v>
      </c>
      <c r="BH144" s="349" t="s">
        <v>1734</v>
      </c>
      <c r="BI144" s="446" t="s">
        <v>1792</v>
      </c>
    </row>
    <row r="145" spans="2:61" s="287" customFormat="1" ht="21.75" customHeight="1" x14ac:dyDescent="0.2">
      <c r="B145" s="288"/>
      <c r="C145" s="448" t="s">
        <v>1791</v>
      </c>
      <c r="D145" s="448" t="s">
        <v>1717</v>
      </c>
      <c r="E145" s="449" t="s">
        <v>1790</v>
      </c>
      <c r="F145" s="450" t="s">
        <v>1789</v>
      </c>
      <c r="G145" s="451" t="s">
        <v>121</v>
      </c>
      <c r="H145" s="452">
        <v>1</v>
      </c>
      <c r="I145" s="357"/>
      <c r="J145" s="453">
        <f t="shared" si="5"/>
        <v>0</v>
      </c>
      <c r="K145" s="444">
        <v>1.9</v>
      </c>
      <c r="L145" s="444">
        <f t="shared" si="6"/>
        <v>1.9</v>
      </c>
      <c r="M145" s="444">
        <v>0</v>
      </c>
      <c r="N145" s="444">
        <f t="shared" si="7"/>
        <v>0</v>
      </c>
      <c r="O145" s="444">
        <v>0</v>
      </c>
      <c r="P145" s="445">
        <f t="shared" si="8"/>
        <v>0</v>
      </c>
      <c r="AN145" s="446" t="s">
        <v>1734</v>
      </c>
      <c r="AP145" s="446" t="s">
        <v>1717</v>
      </c>
      <c r="AQ145" s="446" t="s">
        <v>17</v>
      </c>
      <c r="AU145" s="349" t="s">
        <v>1716</v>
      </c>
      <c r="BA145" s="447" t="e">
        <f>IF(#REF!="základní",J145,0)</f>
        <v>#REF!</v>
      </c>
      <c r="BB145" s="447" t="e">
        <f>IF(#REF!="snížená",J145,0)</f>
        <v>#REF!</v>
      </c>
      <c r="BC145" s="447" t="e">
        <f>IF(#REF!="zákl. přenesená",J145,0)</f>
        <v>#REF!</v>
      </c>
      <c r="BD145" s="447" t="e">
        <f>IF(#REF!="sníž. přenesená",J145,0)</f>
        <v>#REF!</v>
      </c>
      <c r="BE145" s="447" t="e">
        <f>IF(#REF!="nulová",J145,0)</f>
        <v>#REF!</v>
      </c>
      <c r="BF145" s="349" t="s">
        <v>17</v>
      </c>
      <c r="BG145" s="447">
        <f t="shared" si="9"/>
        <v>0</v>
      </c>
      <c r="BH145" s="349" t="s">
        <v>1734</v>
      </c>
      <c r="BI145" s="446" t="s">
        <v>1788</v>
      </c>
    </row>
    <row r="146" spans="2:61" s="430" customFormat="1" ht="25.9" customHeight="1" x14ac:dyDescent="0.2">
      <c r="B146" s="429"/>
      <c r="D146" s="431" t="s">
        <v>1655</v>
      </c>
      <c r="E146" s="432" t="s">
        <v>1787</v>
      </c>
      <c r="F146" s="432" t="s">
        <v>1786</v>
      </c>
      <c r="J146" s="433">
        <f>BG146</f>
        <v>0</v>
      </c>
      <c r="L146" s="434">
        <f>SUM(L147:L158)</f>
        <v>43</v>
      </c>
      <c r="N146" s="434">
        <f>SUM(N147:N158)</f>
        <v>7.825E-2</v>
      </c>
      <c r="P146" s="435">
        <f>SUM(P147:P158)</f>
        <v>0</v>
      </c>
      <c r="AN146" s="431" t="s">
        <v>17</v>
      </c>
      <c r="AP146" s="436" t="s">
        <v>1655</v>
      </c>
      <c r="AQ146" s="436" t="s">
        <v>1654</v>
      </c>
      <c r="AU146" s="431" t="s">
        <v>1716</v>
      </c>
      <c r="BG146" s="437">
        <f>SUM(BG147:BG158)</f>
        <v>0</v>
      </c>
    </row>
    <row r="147" spans="2:61" s="287" customFormat="1" ht="62.65" customHeight="1" x14ac:dyDescent="0.2">
      <c r="B147" s="288"/>
      <c r="C147" s="438" t="s">
        <v>1785</v>
      </c>
      <c r="D147" s="438" t="s">
        <v>1744</v>
      </c>
      <c r="E147" s="439" t="s">
        <v>1784</v>
      </c>
      <c r="F147" s="440" t="s">
        <v>1783</v>
      </c>
      <c r="G147" s="441" t="s">
        <v>237</v>
      </c>
      <c r="H147" s="442">
        <v>400</v>
      </c>
      <c r="I147" s="358"/>
      <c r="J147" s="443">
        <f t="shared" ref="J147:J158" si="10">ROUND(I147*H147,2)</f>
        <v>0</v>
      </c>
      <c r="K147" s="444">
        <v>0</v>
      </c>
      <c r="L147" s="444">
        <f t="shared" ref="L147:L158" si="11">K147*H147</f>
        <v>0</v>
      </c>
      <c r="M147" s="444">
        <v>1.1E-4</v>
      </c>
      <c r="N147" s="444">
        <f t="shared" ref="N147:N158" si="12">M147*H147</f>
        <v>4.4000000000000004E-2</v>
      </c>
      <c r="O147" s="444">
        <v>0</v>
      </c>
      <c r="P147" s="445">
        <f t="shared" ref="P147:P158" si="13">O147*H147</f>
        <v>0</v>
      </c>
      <c r="AN147" s="446" t="s">
        <v>1745</v>
      </c>
      <c r="AP147" s="446" t="s">
        <v>1744</v>
      </c>
      <c r="AQ147" s="446" t="s">
        <v>17</v>
      </c>
      <c r="AU147" s="349" t="s">
        <v>1716</v>
      </c>
      <c r="BA147" s="447" t="e">
        <f>IF(#REF!="základní",J147,0)</f>
        <v>#REF!</v>
      </c>
      <c r="BB147" s="447" t="e">
        <f>IF(#REF!="snížená",J147,0)</f>
        <v>#REF!</v>
      </c>
      <c r="BC147" s="447" t="e">
        <f>IF(#REF!="zákl. přenesená",J147,0)</f>
        <v>#REF!</v>
      </c>
      <c r="BD147" s="447" t="e">
        <f>IF(#REF!="sníž. přenesená",J147,0)</f>
        <v>#REF!</v>
      </c>
      <c r="BE147" s="447" t="e">
        <f>IF(#REF!="nulová",J147,0)</f>
        <v>#REF!</v>
      </c>
      <c r="BF147" s="349" t="s">
        <v>17</v>
      </c>
      <c r="BG147" s="447">
        <f t="shared" ref="BG147:BG158" si="14">ROUND(I147*H147,2)</f>
        <v>0</v>
      </c>
      <c r="BH147" s="349" t="s">
        <v>1734</v>
      </c>
      <c r="BI147" s="446" t="s">
        <v>1782</v>
      </c>
    </row>
    <row r="148" spans="2:61" s="287" customFormat="1" ht="21.75" customHeight="1" x14ac:dyDescent="0.2">
      <c r="B148" s="288"/>
      <c r="C148" s="448" t="s">
        <v>1781</v>
      </c>
      <c r="D148" s="448" t="s">
        <v>1717</v>
      </c>
      <c r="E148" s="449" t="s">
        <v>1780</v>
      </c>
      <c r="F148" s="450" t="s">
        <v>1779</v>
      </c>
      <c r="G148" s="451" t="s">
        <v>237</v>
      </c>
      <c r="H148" s="452">
        <v>400</v>
      </c>
      <c r="I148" s="357"/>
      <c r="J148" s="453">
        <f t="shared" si="10"/>
        <v>0</v>
      </c>
      <c r="K148" s="444">
        <v>0.04</v>
      </c>
      <c r="L148" s="444">
        <f t="shared" si="11"/>
        <v>16</v>
      </c>
      <c r="M148" s="444">
        <v>0</v>
      </c>
      <c r="N148" s="444">
        <f t="shared" si="12"/>
        <v>0</v>
      </c>
      <c r="O148" s="444">
        <v>0</v>
      </c>
      <c r="P148" s="445">
        <f t="shared" si="13"/>
        <v>0</v>
      </c>
      <c r="AN148" s="446" t="s">
        <v>1734</v>
      </c>
      <c r="AP148" s="446" t="s">
        <v>1717</v>
      </c>
      <c r="AQ148" s="446" t="s">
        <v>17</v>
      </c>
      <c r="AU148" s="349" t="s">
        <v>1716</v>
      </c>
      <c r="BA148" s="447" t="e">
        <f>IF(#REF!="základní",J148,0)</f>
        <v>#REF!</v>
      </c>
      <c r="BB148" s="447" t="e">
        <f>IF(#REF!="snížená",J148,0)</f>
        <v>#REF!</v>
      </c>
      <c r="BC148" s="447" t="e">
        <f>IF(#REF!="zákl. přenesená",J148,0)</f>
        <v>#REF!</v>
      </c>
      <c r="BD148" s="447" t="e">
        <f>IF(#REF!="sníž. přenesená",J148,0)</f>
        <v>#REF!</v>
      </c>
      <c r="BE148" s="447" t="e">
        <f>IF(#REF!="nulová",J148,0)</f>
        <v>#REF!</v>
      </c>
      <c r="BF148" s="349" t="s">
        <v>17</v>
      </c>
      <c r="BG148" s="447">
        <f t="shared" si="14"/>
        <v>0</v>
      </c>
      <c r="BH148" s="349" t="s">
        <v>1734</v>
      </c>
      <c r="BI148" s="446" t="s">
        <v>1778</v>
      </c>
    </row>
    <row r="149" spans="2:61" s="287" customFormat="1" ht="44.25" customHeight="1" x14ac:dyDescent="0.2">
      <c r="B149" s="288"/>
      <c r="C149" s="438" t="s">
        <v>1777</v>
      </c>
      <c r="D149" s="438" t="s">
        <v>1744</v>
      </c>
      <c r="E149" s="439" t="s">
        <v>1776</v>
      </c>
      <c r="F149" s="440" t="s">
        <v>1775</v>
      </c>
      <c r="G149" s="441" t="s">
        <v>237</v>
      </c>
      <c r="H149" s="442">
        <v>100</v>
      </c>
      <c r="I149" s="358"/>
      <c r="J149" s="443">
        <f t="shared" si="10"/>
        <v>0</v>
      </c>
      <c r="K149" s="444">
        <v>0</v>
      </c>
      <c r="L149" s="444">
        <f t="shared" si="11"/>
        <v>0</v>
      </c>
      <c r="M149" s="444">
        <v>1.6000000000000001E-4</v>
      </c>
      <c r="N149" s="444">
        <f t="shared" si="12"/>
        <v>1.6E-2</v>
      </c>
      <c r="O149" s="444">
        <v>0</v>
      </c>
      <c r="P149" s="445">
        <f t="shared" si="13"/>
        <v>0</v>
      </c>
      <c r="AN149" s="446" t="s">
        <v>1745</v>
      </c>
      <c r="AP149" s="446" t="s">
        <v>1744</v>
      </c>
      <c r="AQ149" s="446" t="s">
        <v>17</v>
      </c>
      <c r="AU149" s="349" t="s">
        <v>1716</v>
      </c>
      <c r="BA149" s="447" t="e">
        <f>IF(#REF!="základní",J149,0)</f>
        <v>#REF!</v>
      </c>
      <c r="BB149" s="447" t="e">
        <f>IF(#REF!="snížená",J149,0)</f>
        <v>#REF!</v>
      </c>
      <c r="BC149" s="447" t="e">
        <f>IF(#REF!="zákl. přenesená",J149,0)</f>
        <v>#REF!</v>
      </c>
      <c r="BD149" s="447" t="e">
        <f>IF(#REF!="sníž. přenesená",J149,0)</f>
        <v>#REF!</v>
      </c>
      <c r="BE149" s="447" t="e">
        <f>IF(#REF!="nulová",J149,0)</f>
        <v>#REF!</v>
      </c>
      <c r="BF149" s="349" t="s">
        <v>17</v>
      </c>
      <c r="BG149" s="447">
        <f t="shared" si="14"/>
        <v>0</v>
      </c>
      <c r="BH149" s="349" t="s">
        <v>1734</v>
      </c>
      <c r="BI149" s="446" t="s">
        <v>1774</v>
      </c>
    </row>
    <row r="150" spans="2:61" s="287" customFormat="1" ht="33" customHeight="1" x14ac:dyDescent="0.2">
      <c r="B150" s="288"/>
      <c r="C150" s="448" t="s">
        <v>1773</v>
      </c>
      <c r="D150" s="448" t="s">
        <v>1717</v>
      </c>
      <c r="E150" s="449" t="s">
        <v>1772</v>
      </c>
      <c r="F150" s="450" t="s">
        <v>1771</v>
      </c>
      <c r="G150" s="451" t="s">
        <v>237</v>
      </c>
      <c r="H150" s="452">
        <v>100</v>
      </c>
      <c r="I150" s="357"/>
      <c r="J150" s="453">
        <f t="shared" si="10"/>
        <v>0</v>
      </c>
      <c r="K150" s="444">
        <v>0.09</v>
      </c>
      <c r="L150" s="444">
        <f t="shared" si="11"/>
        <v>9</v>
      </c>
      <c r="M150" s="444">
        <v>0</v>
      </c>
      <c r="N150" s="444">
        <f t="shared" si="12"/>
        <v>0</v>
      </c>
      <c r="O150" s="444">
        <v>0</v>
      </c>
      <c r="P150" s="445">
        <f t="shared" si="13"/>
        <v>0</v>
      </c>
      <c r="AN150" s="446" t="s">
        <v>1734</v>
      </c>
      <c r="AP150" s="446" t="s">
        <v>1717</v>
      </c>
      <c r="AQ150" s="446" t="s">
        <v>17</v>
      </c>
      <c r="AU150" s="349" t="s">
        <v>1716</v>
      </c>
      <c r="BA150" s="447" t="e">
        <f>IF(#REF!="základní",J150,0)</f>
        <v>#REF!</v>
      </c>
      <c r="BB150" s="447" t="e">
        <f>IF(#REF!="snížená",J150,0)</f>
        <v>#REF!</v>
      </c>
      <c r="BC150" s="447" t="e">
        <f>IF(#REF!="zákl. přenesená",J150,0)</f>
        <v>#REF!</v>
      </c>
      <c r="BD150" s="447" t="e">
        <f>IF(#REF!="sníž. přenesená",J150,0)</f>
        <v>#REF!</v>
      </c>
      <c r="BE150" s="447" t="e">
        <f>IF(#REF!="nulová",J150,0)</f>
        <v>#REF!</v>
      </c>
      <c r="BF150" s="349" t="s">
        <v>17</v>
      </c>
      <c r="BG150" s="447">
        <f t="shared" si="14"/>
        <v>0</v>
      </c>
      <c r="BH150" s="349" t="s">
        <v>1734</v>
      </c>
      <c r="BI150" s="446" t="s">
        <v>1770</v>
      </c>
    </row>
    <row r="151" spans="2:61" s="287" customFormat="1" ht="21.75" customHeight="1" x14ac:dyDescent="0.2">
      <c r="B151" s="288"/>
      <c r="C151" s="438" t="s">
        <v>1769</v>
      </c>
      <c r="D151" s="438" t="s">
        <v>1744</v>
      </c>
      <c r="E151" s="439" t="s">
        <v>1768</v>
      </c>
      <c r="F151" s="440" t="s">
        <v>1767</v>
      </c>
      <c r="G151" s="441" t="s">
        <v>237</v>
      </c>
      <c r="H151" s="442">
        <v>100</v>
      </c>
      <c r="I151" s="358"/>
      <c r="J151" s="443">
        <f t="shared" si="10"/>
        <v>0</v>
      </c>
      <c r="K151" s="444">
        <v>0</v>
      </c>
      <c r="L151" s="444">
        <f t="shared" si="11"/>
        <v>0</v>
      </c>
      <c r="M151" s="444">
        <v>4.0000000000000003E-5</v>
      </c>
      <c r="N151" s="444">
        <f t="shared" si="12"/>
        <v>4.0000000000000001E-3</v>
      </c>
      <c r="O151" s="444">
        <v>0</v>
      </c>
      <c r="P151" s="445">
        <f t="shared" si="13"/>
        <v>0</v>
      </c>
      <c r="AN151" s="446" t="s">
        <v>1745</v>
      </c>
      <c r="AP151" s="446" t="s">
        <v>1744</v>
      </c>
      <c r="AQ151" s="446" t="s">
        <v>17</v>
      </c>
      <c r="AU151" s="349" t="s">
        <v>1716</v>
      </c>
      <c r="BA151" s="447" t="e">
        <f>IF(#REF!="základní",J151,0)</f>
        <v>#REF!</v>
      </c>
      <c r="BB151" s="447" t="e">
        <f>IF(#REF!="snížená",J151,0)</f>
        <v>#REF!</v>
      </c>
      <c r="BC151" s="447" t="e">
        <f>IF(#REF!="zákl. přenesená",J151,0)</f>
        <v>#REF!</v>
      </c>
      <c r="BD151" s="447" t="e">
        <f>IF(#REF!="sníž. přenesená",J151,0)</f>
        <v>#REF!</v>
      </c>
      <c r="BE151" s="447" t="e">
        <f>IF(#REF!="nulová",J151,0)</f>
        <v>#REF!</v>
      </c>
      <c r="BF151" s="349" t="s">
        <v>17</v>
      </c>
      <c r="BG151" s="447">
        <f t="shared" si="14"/>
        <v>0</v>
      </c>
      <c r="BH151" s="349" t="s">
        <v>1734</v>
      </c>
      <c r="BI151" s="446" t="s">
        <v>1766</v>
      </c>
    </row>
    <row r="152" spans="2:61" s="287" customFormat="1" ht="24.2" customHeight="1" x14ac:dyDescent="0.2">
      <c r="B152" s="288"/>
      <c r="C152" s="448" t="s">
        <v>1765</v>
      </c>
      <c r="D152" s="448" t="s">
        <v>1717</v>
      </c>
      <c r="E152" s="449" t="s">
        <v>1764</v>
      </c>
      <c r="F152" s="450" t="s">
        <v>1763</v>
      </c>
      <c r="G152" s="451" t="s">
        <v>237</v>
      </c>
      <c r="H152" s="452">
        <v>100</v>
      </c>
      <c r="I152" s="357"/>
      <c r="J152" s="453">
        <f t="shared" si="10"/>
        <v>0</v>
      </c>
      <c r="K152" s="444">
        <v>0.1</v>
      </c>
      <c r="L152" s="444">
        <f t="shared" si="11"/>
        <v>10</v>
      </c>
      <c r="M152" s="444">
        <v>0</v>
      </c>
      <c r="N152" s="444">
        <f t="shared" si="12"/>
        <v>0</v>
      </c>
      <c r="O152" s="444">
        <v>0</v>
      </c>
      <c r="P152" s="445">
        <f t="shared" si="13"/>
        <v>0</v>
      </c>
      <c r="AN152" s="446" t="s">
        <v>1734</v>
      </c>
      <c r="AP152" s="446" t="s">
        <v>1717</v>
      </c>
      <c r="AQ152" s="446" t="s">
        <v>17</v>
      </c>
      <c r="AU152" s="349" t="s">
        <v>1716</v>
      </c>
      <c r="BA152" s="447" t="e">
        <f>IF(#REF!="základní",J152,0)</f>
        <v>#REF!</v>
      </c>
      <c r="BB152" s="447" t="e">
        <f>IF(#REF!="snížená",J152,0)</f>
        <v>#REF!</v>
      </c>
      <c r="BC152" s="447" t="e">
        <f>IF(#REF!="zákl. přenesená",J152,0)</f>
        <v>#REF!</v>
      </c>
      <c r="BD152" s="447" t="e">
        <f>IF(#REF!="sníž. přenesená",J152,0)</f>
        <v>#REF!</v>
      </c>
      <c r="BE152" s="447" t="e">
        <f>IF(#REF!="nulová",J152,0)</f>
        <v>#REF!</v>
      </c>
      <c r="BF152" s="349" t="s">
        <v>17</v>
      </c>
      <c r="BG152" s="447">
        <f t="shared" si="14"/>
        <v>0</v>
      </c>
      <c r="BH152" s="349" t="s">
        <v>1734</v>
      </c>
      <c r="BI152" s="446" t="s">
        <v>1762</v>
      </c>
    </row>
    <row r="153" spans="2:61" s="287" customFormat="1" ht="24.2" customHeight="1" x14ac:dyDescent="0.2">
      <c r="B153" s="288"/>
      <c r="C153" s="438" t="s">
        <v>1761</v>
      </c>
      <c r="D153" s="438" t="s">
        <v>1744</v>
      </c>
      <c r="E153" s="439" t="s">
        <v>1760</v>
      </c>
      <c r="F153" s="440" t="s">
        <v>1759</v>
      </c>
      <c r="G153" s="441" t="s">
        <v>121</v>
      </c>
      <c r="H153" s="442">
        <v>5</v>
      </c>
      <c r="I153" s="358"/>
      <c r="J153" s="443">
        <f t="shared" si="10"/>
        <v>0</v>
      </c>
      <c r="K153" s="444">
        <v>0</v>
      </c>
      <c r="L153" s="444">
        <f t="shared" si="11"/>
        <v>0</v>
      </c>
      <c r="M153" s="444">
        <v>5.0000000000000002E-5</v>
      </c>
      <c r="N153" s="444">
        <f t="shared" si="12"/>
        <v>2.5000000000000001E-4</v>
      </c>
      <c r="O153" s="444">
        <v>0</v>
      </c>
      <c r="P153" s="445">
        <f t="shared" si="13"/>
        <v>0</v>
      </c>
      <c r="AN153" s="446" t="s">
        <v>39</v>
      </c>
      <c r="AP153" s="446" t="s">
        <v>1744</v>
      </c>
      <c r="AQ153" s="446" t="s">
        <v>17</v>
      </c>
      <c r="AU153" s="349" t="s">
        <v>1716</v>
      </c>
      <c r="BA153" s="447" t="e">
        <f>IF(#REF!="základní",J153,0)</f>
        <v>#REF!</v>
      </c>
      <c r="BB153" s="447" t="e">
        <f>IF(#REF!="snížená",J153,0)</f>
        <v>#REF!</v>
      </c>
      <c r="BC153" s="447" t="e">
        <f>IF(#REF!="zákl. přenesená",J153,0)</f>
        <v>#REF!</v>
      </c>
      <c r="BD153" s="447" t="e">
        <f>IF(#REF!="sníž. přenesená",J153,0)</f>
        <v>#REF!</v>
      </c>
      <c r="BE153" s="447" t="e">
        <f>IF(#REF!="nulová",J153,0)</f>
        <v>#REF!</v>
      </c>
      <c r="BF153" s="349" t="s">
        <v>17</v>
      </c>
      <c r="BG153" s="447">
        <f t="shared" si="14"/>
        <v>0</v>
      </c>
      <c r="BH153" s="349" t="s">
        <v>25</v>
      </c>
      <c r="BI153" s="446" t="s">
        <v>1758</v>
      </c>
    </row>
    <row r="154" spans="2:61" s="287" customFormat="1" ht="16.5" customHeight="1" x14ac:dyDescent="0.2">
      <c r="B154" s="288"/>
      <c r="C154" s="448" t="s">
        <v>1757</v>
      </c>
      <c r="D154" s="448" t="s">
        <v>1717</v>
      </c>
      <c r="E154" s="449" t="s">
        <v>1756</v>
      </c>
      <c r="F154" s="450" t="s">
        <v>1755</v>
      </c>
      <c r="G154" s="451" t="s">
        <v>121</v>
      </c>
      <c r="H154" s="452">
        <v>5</v>
      </c>
      <c r="I154" s="357"/>
      <c r="J154" s="453">
        <f t="shared" si="10"/>
        <v>0</v>
      </c>
      <c r="K154" s="444">
        <v>0.2</v>
      </c>
      <c r="L154" s="444">
        <f t="shared" si="11"/>
        <v>1</v>
      </c>
      <c r="M154" s="444">
        <v>0</v>
      </c>
      <c r="N154" s="444">
        <f t="shared" si="12"/>
        <v>0</v>
      </c>
      <c r="O154" s="444">
        <v>0</v>
      </c>
      <c r="P154" s="445">
        <f t="shared" si="13"/>
        <v>0</v>
      </c>
      <c r="AN154" s="446" t="s">
        <v>1734</v>
      </c>
      <c r="AP154" s="446" t="s">
        <v>1717</v>
      </c>
      <c r="AQ154" s="446" t="s">
        <v>17</v>
      </c>
      <c r="AU154" s="349" t="s">
        <v>1716</v>
      </c>
      <c r="BA154" s="447" t="e">
        <f>IF(#REF!="základní",J154,0)</f>
        <v>#REF!</v>
      </c>
      <c r="BB154" s="447" t="e">
        <f>IF(#REF!="snížená",J154,0)</f>
        <v>#REF!</v>
      </c>
      <c r="BC154" s="447" t="e">
        <f>IF(#REF!="zákl. přenesená",J154,0)</f>
        <v>#REF!</v>
      </c>
      <c r="BD154" s="447" t="e">
        <f>IF(#REF!="sníž. přenesená",J154,0)</f>
        <v>#REF!</v>
      </c>
      <c r="BE154" s="447" t="e">
        <f>IF(#REF!="nulová",J154,0)</f>
        <v>#REF!</v>
      </c>
      <c r="BF154" s="349" t="s">
        <v>17</v>
      </c>
      <c r="BG154" s="447">
        <f t="shared" si="14"/>
        <v>0</v>
      </c>
      <c r="BH154" s="349" t="s">
        <v>1734</v>
      </c>
      <c r="BI154" s="446" t="s">
        <v>1754</v>
      </c>
    </row>
    <row r="155" spans="2:61" s="287" customFormat="1" ht="24.2" customHeight="1" x14ac:dyDescent="0.2">
      <c r="B155" s="288"/>
      <c r="C155" s="438" t="s">
        <v>1745</v>
      </c>
      <c r="D155" s="438" t="s">
        <v>1744</v>
      </c>
      <c r="E155" s="439" t="s">
        <v>1753</v>
      </c>
      <c r="F155" s="440" t="s">
        <v>1752</v>
      </c>
      <c r="G155" s="441" t="s">
        <v>121</v>
      </c>
      <c r="H155" s="442">
        <v>600</v>
      </c>
      <c r="I155" s="358"/>
      <c r="J155" s="443">
        <f t="shared" si="10"/>
        <v>0</v>
      </c>
      <c r="K155" s="444">
        <v>0</v>
      </c>
      <c r="L155" s="444">
        <f t="shared" si="11"/>
        <v>0</v>
      </c>
      <c r="M155" s="444">
        <v>2.0000000000000002E-5</v>
      </c>
      <c r="N155" s="444">
        <f t="shared" si="12"/>
        <v>1.2E-2</v>
      </c>
      <c r="O155" s="444">
        <v>0</v>
      </c>
      <c r="P155" s="445">
        <f t="shared" si="13"/>
        <v>0</v>
      </c>
      <c r="AN155" s="446" t="s">
        <v>1745</v>
      </c>
      <c r="AP155" s="446" t="s">
        <v>1744</v>
      </c>
      <c r="AQ155" s="446" t="s">
        <v>17</v>
      </c>
      <c r="AU155" s="349" t="s">
        <v>1716</v>
      </c>
      <c r="BA155" s="447" t="e">
        <f>IF(#REF!="základní",J155,0)</f>
        <v>#REF!</v>
      </c>
      <c r="BB155" s="447" t="e">
        <f>IF(#REF!="snížená",J155,0)</f>
        <v>#REF!</v>
      </c>
      <c r="BC155" s="447" t="e">
        <f>IF(#REF!="zákl. přenesená",J155,0)</f>
        <v>#REF!</v>
      </c>
      <c r="BD155" s="447" t="e">
        <f>IF(#REF!="sníž. přenesená",J155,0)</f>
        <v>#REF!</v>
      </c>
      <c r="BE155" s="447" t="e">
        <f>IF(#REF!="nulová",J155,0)</f>
        <v>#REF!</v>
      </c>
      <c r="BF155" s="349" t="s">
        <v>17</v>
      </c>
      <c r="BG155" s="447">
        <f t="shared" si="14"/>
        <v>0</v>
      </c>
      <c r="BH155" s="349" t="s">
        <v>1734</v>
      </c>
      <c r="BI155" s="446" t="s">
        <v>1751</v>
      </c>
    </row>
    <row r="156" spans="2:61" s="287" customFormat="1" ht="24.2" customHeight="1" x14ac:dyDescent="0.2">
      <c r="B156" s="288"/>
      <c r="C156" s="448" t="s">
        <v>1750</v>
      </c>
      <c r="D156" s="448" t="s">
        <v>1717</v>
      </c>
      <c r="E156" s="449" t="s">
        <v>1741</v>
      </c>
      <c r="F156" s="450" t="s">
        <v>1740</v>
      </c>
      <c r="G156" s="451" t="s">
        <v>121</v>
      </c>
      <c r="H156" s="452">
        <v>600</v>
      </c>
      <c r="I156" s="357"/>
      <c r="J156" s="453">
        <f t="shared" si="10"/>
        <v>0</v>
      </c>
      <c r="K156" s="444">
        <v>0.01</v>
      </c>
      <c r="L156" s="444">
        <f t="shared" si="11"/>
        <v>6</v>
      </c>
      <c r="M156" s="444">
        <v>0</v>
      </c>
      <c r="N156" s="444">
        <f t="shared" si="12"/>
        <v>0</v>
      </c>
      <c r="O156" s="444">
        <v>0</v>
      </c>
      <c r="P156" s="445">
        <f t="shared" si="13"/>
        <v>0</v>
      </c>
      <c r="AN156" s="446" t="s">
        <v>1734</v>
      </c>
      <c r="AP156" s="446" t="s">
        <v>1717</v>
      </c>
      <c r="AQ156" s="446" t="s">
        <v>17</v>
      </c>
      <c r="AU156" s="349" t="s">
        <v>1716</v>
      </c>
      <c r="BA156" s="447" t="e">
        <f>IF(#REF!="základní",J156,0)</f>
        <v>#REF!</v>
      </c>
      <c r="BB156" s="447" t="e">
        <f>IF(#REF!="snížená",J156,0)</f>
        <v>#REF!</v>
      </c>
      <c r="BC156" s="447" t="e">
        <f>IF(#REF!="zákl. přenesená",J156,0)</f>
        <v>#REF!</v>
      </c>
      <c r="BD156" s="447" t="e">
        <f>IF(#REF!="sníž. přenesená",J156,0)</f>
        <v>#REF!</v>
      </c>
      <c r="BE156" s="447" t="e">
        <f>IF(#REF!="nulová",J156,0)</f>
        <v>#REF!</v>
      </c>
      <c r="BF156" s="349" t="s">
        <v>17</v>
      </c>
      <c r="BG156" s="447">
        <f t="shared" si="14"/>
        <v>0</v>
      </c>
      <c r="BH156" s="349" t="s">
        <v>1734</v>
      </c>
      <c r="BI156" s="446" t="s">
        <v>1749</v>
      </c>
    </row>
    <row r="157" spans="2:61" s="287" customFormat="1" ht="24.2" customHeight="1" x14ac:dyDescent="0.2">
      <c r="B157" s="288"/>
      <c r="C157" s="438" t="s">
        <v>1748</v>
      </c>
      <c r="D157" s="438" t="s">
        <v>1744</v>
      </c>
      <c r="E157" s="439" t="s">
        <v>1747</v>
      </c>
      <c r="F157" s="440" t="s">
        <v>1746</v>
      </c>
      <c r="G157" s="441" t="s">
        <v>121</v>
      </c>
      <c r="H157" s="442">
        <v>100</v>
      </c>
      <c r="I157" s="358"/>
      <c r="J157" s="443">
        <f t="shared" si="10"/>
        <v>0</v>
      </c>
      <c r="K157" s="444">
        <v>0</v>
      </c>
      <c r="L157" s="444">
        <f t="shared" si="11"/>
        <v>0</v>
      </c>
      <c r="M157" s="444">
        <v>2.0000000000000002E-5</v>
      </c>
      <c r="N157" s="444">
        <f t="shared" si="12"/>
        <v>2E-3</v>
      </c>
      <c r="O157" s="444">
        <v>0</v>
      </c>
      <c r="P157" s="445">
        <f t="shared" si="13"/>
        <v>0</v>
      </c>
      <c r="AN157" s="446" t="s">
        <v>1745</v>
      </c>
      <c r="AP157" s="446" t="s">
        <v>1744</v>
      </c>
      <c r="AQ157" s="446" t="s">
        <v>17</v>
      </c>
      <c r="AU157" s="349" t="s">
        <v>1716</v>
      </c>
      <c r="BA157" s="447" t="e">
        <f>IF(#REF!="základní",J157,0)</f>
        <v>#REF!</v>
      </c>
      <c r="BB157" s="447" t="e">
        <f>IF(#REF!="snížená",J157,0)</f>
        <v>#REF!</v>
      </c>
      <c r="BC157" s="447" t="e">
        <f>IF(#REF!="zákl. přenesená",J157,0)</f>
        <v>#REF!</v>
      </c>
      <c r="BD157" s="447" t="e">
        <f>IF(#REF!="sníž. přenesená",J157,0)</f>
        <v>#REF!</v>
      </c>
      <c r="BE157" s="447" t="e">
        <f>IF(#REF!="nulová",J157,0)</f>
        <v>#REF!</v>
      </c>
      <c r="BF157" s="349" t="s">
        <v>17</v>
      </c>
      <c r="BG157" s="447">
        <f t="shared" si="14"/>
        <v>0</v>
      </c>
      <c r="BH157" s="349" t="s">
        <v>1734</v>
      </c>
      <c r="BI157" s="446" t="s">
        <v>1743</v>
      </c>
    </row>
    <row r="158" spans="2:61" s="287" customFormat="1" ht="24.2" customHeight="1" x14ac:dyDescent="0.2">
      <c r="B158" s="288"/>
      <c r="C158" s="448" t="s">
        <v>1742</v>
      </c>
      <c r="D158" s="448" t="s">
        <v>1717</v>
      </c>
      <c r="E158" s="449" t="s">
        <v>1741</v>
      </c>
      <c r="F158" s="450" t="s">
        <v>1740</v>
      </c>
      <c r="G158" s="451" t="s">
        <v>121</v>
      </c>
      <c r="H158" s="452">
        <v>100</v>
      </c>
      <c r="I158" s="357"/>
      <c r="J158" s="453">
        <f t="shared" si="10"/>
        <v>0</v>
      </c>
      <c r="K158" s="444">
        <v>0.01</v>
      </c>
      <c r="L158" s="444">
        <f t="shared" si="11"/>
        <v>1</v>
      </c>
      <c r="M158" s="444">
        <v>0</v>
      </c>
      <c r="N158" s="444">
        <f t="shared" si="12"/>
        <v>0</v>
      </c>
      <c r="O158" s="444">
        <v>0</v>
      </c>
      <c r="P158" s="445">
        <f t="shared" si="13"/>
        <v>0</v>
      </c>
      <c r="AN158" s="446" t="s">
        <v>1734</v>
      </c>
      <c r="AP158" s="446" t="s">
        <v>1717</v>
      </c>
      <c r="AQ158" s="446" t="s">
        <v>17</v>
      </c>
      <c r="AU158" s="349" t="s">
        <v>1716</v>
      </c>
      <c r="BA158" s="447" t="e">
        <f>IF(#REF!="základní",J158,0)</f>
        <v>#REF!</v>
      </c>
      <c r="BB158" s="447" t="e">
        <f>IF(#REF!="snížená",J158,0)</f>
        <v>#REF!</v>
      </c>
      <c r="BC158" s="447" t="e">
        <f>IF(#REF!="zákl. přenesená",J158,0)</f>
        <v>#REF!</v>
      </c>
      <c r="BD158" s="447" t="e">
        <f>IF(#REF!="sníž. přenesená",J158,0)</f>
        <v>#REF!</v>
      </c>
      <c r="BE158" s="447" t="e">
        <f>IF(#REF!="nulová",J158,0)</f>
        <v>#REF!</v>
      </c>
      <c r="BF158" s="349" t="s">
        <v>17</v>
      </c>
      <c r="BG158" s="447">
        <f t="shared" si="14"/>
        <v>0</v>
      </c>
      <c r="BH158" s="349" t="s">
        <v>1734</v>
      </c>
      <c r="BI158" s="446" t="s">
        <v>1739</v>
      </c>
    </row>
    <row r="159" spans="2:61" s="430" customFormat="1" ht="25.9" customHeight="1" x14ac:dyDescent="0.2">
      <c r="B159" s="429"/>
      <c r="D159" s="431" t="s">
        <v>1655</v>
      </c>
      <c r="E159" s="432" t="s">
        <v>1738</v>
      </c>
      <c r="F159" s="432" t="s">
        <v>1625</v>
      </c>
      <c r="J159" s="433">
        <f>BG159</f>
        <v>0</v>
      </c>
      <c r="L159" s="434">
        <f>SUM(L160:L164)</f>
        <v>86.413600000000002</v>
      </c>
      <c r="N159" s="434">
        <f>SUM(N160:N164)</f>
        <v>0</v>
      </c>
      <c r="P159" s="435">
        <f>SUM(P160:P164)</f>
        <v>0.16</v>
      </c>
      <c r="AN159" s="431" t="s">
        <v>17</v>
      </c>
      <c r="AP159" s="436" t="s">
        <v>1655</v>
      </c>
      <c r="AQ159" s="436" t="s">
        <v>1654</v>
      </c>
      <c r="AU159" s="431" t="s">
        <v>1716</v>
      </c>
      <c r="BG159" s="437">
        <f>SUM(BG160:BG164)</f>
        <v>0</v>
      </c>
    </row>
    <row r="160" spans="2:61" s="287" customFormat="1" ht="33" customHeight="1" x14ac:dyDescent="0.2">
      <c r="B160" s="288"/>
      <c r="C160" s="448" t="s">
        <v>1737</v>
      </c>
      <c r="D160" s="448" t="s">
        <v>1717</v>
      </c>
      <c r="E160" s="449" t="s">
        <v>1736</v>
      </c>
      <c r="F160" s="450" t="s">
        <v>1735</v>
      </c>
      <c r="G160" s="451" t="s">
        <v>121</v>
      </c>
      <c r="H160" s="452">
        <v>20</v>
      </c>
      <c r="I160" s="357"/>
      <c r="J160" s="453">
        <f>ROUND(I160*H160,2)</f>
        <v>0</v>
      </c>
      <c r="K160" s="444">
        <v>0.27300000000000002</v>
      </c>
      <c r="L160" s="444">
        <f>K160*H160</f>
        <v>5.4600000000000009</v>
      </c>
      <c r="M160" s="444">
        <v>0</v>
      </c>
      <c r="N160" s="444">
        <f>M160*H160</f>
        <v>0</v>
      </c>
      <c r="O160" s="444">
        <v>8.0000000000000002E-3</v>
      </c>
      <c r="P160" s="445">
        <f>O160*H160</f>
        <v>0.16</v>
      </c>
      <c r="AN160" s="446" t="s">
        <v>1734</v>
      </c>
      <c r="AP160" s="446" t="s">
        <v>1717</v>
      </c>
      <c r="AQ160" s="446" t="s">
        <v>17</v>
      </c>
      <c r="AU160" s="349" t="s">
        <v>1716</v>
      </c>
      <c r="BA160" s="447" t="e">
        <f>IF(#REF!="základní",J160,0)</f>
        <v>#REF!</v>
      </c>
      <c r="BB160" s="447" t="e">
        <f>IF(#REF!="snížená",J160,0)</f>
        <v>#REF!</v>
      </c>
      <c r="BC160" s="447" t="e">
        <f>IF(#REF!="zákl. přenesená",J160,0)</f>
        <v>#REF!</v>
      </c>
      <c r="BD160" s="447" t="e">
        <f>IF(#REF!="sníž. přenesená",J160,0)</f>
        <v>#REF!</v>
      </c>
      <c r="BE160" s="447" t="e">
        <f>IF(#REF!="nulová",J160,0)</f>
        <v>#REF!</v>
      </c>
      <c r="BF160" s="349" t="s">
        <v>17</v>
      </c>
      <c r="BG160" s="447">
        <f>ROUND(I160*H160,2)</f>
        <v>0</v>
      </c>
      <c r="BH160" s="349" t="s">
        <v>1734</v>
      </c>
      <c r="BI160" s="446" t="s">
        <v>1733</v>
      </c>
    </row>
    <row r="161" spans="2:61" s="287" customFormat="1" ht="24.2" customHeight="1" x14ac:dyDescent="0.2">
      <c r="B161" s="288"/>
      <c r="C161" s="448" t="s">
        <v>1732</v>
      </c>
      <c r="D161" s="448" t="s">
        <v>1717</v>
      </c>
      <c r="E161" s="449" t="s">
        <v>1731</v>
      </c>
      <c r="F161" s="450" t="s">
        <v>1730</v>
      </c>
      <c r="G161" s="451" t="s">
        <v>121</v>
      </c>
      <c r="H161" s="452">
        <v>20</v>
      </c>
      <c r="I161" s="357"/>
      <c r="J161" s="453">
        <f>ROUND(I161*H161,2)</f>
        <v>0</v>
      </c>
      <c r="K161" s="444">
        <v>2.5999999999999999E-2</v>
      </c>
      <c r="L161" s="444">
        <f>K161*H161</f>
        <v>0.52</v>
      </c>
      <c r="M161" s="444">
        <v>0</v>
      </c>
      <c r="N161" s="444">
        <f>M161*H161</f>
        <v>0</v>
      </c>
      <c r="O161" s="444">
        <v>0</v>
      </c>
      <c r="P161" s="445">
        <f>O161*H161</f>
        <v>0</v>
      </c>
      <c r="AN161" s="446" t="s">
        <v>37</v>
      </c>
      <c r="AP161" s="446" t="s">
        <v>1717</v>
      </c>
      <c r="AQ161" s="446" t="s">
        <v>17</v>
      </c>
      <c r="AU161" s="349" t="s">
        <v>1716</v>
      </c>
      <c r="BA161" s="447" t="e">
        <f>IF(#REF!="základní",J161,0)</f>
        <v>#REF!</v>
      </c>
      <c r="BB161" s="447" t="e">
        <f>IF(#REF!="snížená",J161,0)</f>
        <v>#REF!</v>
      </c>
      <c r="BC161" s="447" t="e">
        <f>IF(#REF!="zákl. přenesená",J161,0)</f>
        <v>#REF!</v>
      </c>
      <c r="BD161" s="447" t="e">
        <f>IF(#REF!="sníž. přenesená",J161,0)</f>
        <v>#REF!</v>
      </c>
      <c r="BE161" s="447" t="e">
        <f>IF(#REF!="nulová",J161,0)</f>
        <v>#REF!</v>
      </c>
      <c r="BF161" s="349" t="s">
        <v>17</v>
      </c>
      <c r="BG161" s="447">
        <f>ROUND(I161*H161,2)</f>
        <v>0</v>
      </c>
      <c r="BH161" s="349" t="s">
        <v>37</v>
      </c>
      <c r="BI161" s="446" t="s">
        <v>1729</v>
      </c>
    </row>
    <row r="162" spans="2:61" s="287" customFormat="1" ht="24.2" customHeight="1" x14ac:dyDescent="0.2">
      <c r="B162" s="288"/>
      <c r="C162" s="448" t="s">
        <v>1728</v>
      </c>
      <c r="D162" s="448" t="s">
        <v>1717</v>
      </c>
      <c r="E162" s="449" t="s">
        <v>1727</v>
      </c>
      <c r="F162" s="450" t="s">
        <v>1726</v>
      </c>
      <c r="G162" s="451" t="s">
        <v>158</v>
      </c>
      <c r="H162" s="452">
        <v>0.1</v>
      </c>
      <c r="I162" s="357"/>
      <c r="J162" s="453">
        <f>ROUND(I162*H162,2)</f>
        <v>0</v>
      </c>
      <c r="K162" s="444">
        <v>4.3360000000000003</v>
      </c>
      <c r="L162" s="444">
        <f>K162*H162</f>
        <v>0.43360000000000004</v>
      </c>
      <c r="M162" s="444">
        <v>0</v>
      </c>
      <c r="N162" s="444">
        <f>M162*H162</f>
        <v>0</v>
      </c>
      <c r="O162" s="444">
        <v>0</v>
      </c>
      <c r="P162" s="445">
        <f>O162*H162</f>
        <v>0</v>
      </c>
      <c r="AN162" s="446" t="s">
        <v>37</v>
      </c>
      <c r="AP162" s="446" t="s">
        <v>1717</v>
      </c>
      <c r="AQ162" s="446" t="s">
        <v>17</v>
      </c>
      <c r="AU162" s="349" t="s">
        <v>1716</v>
      </c>
      <c r="BA162" s="447" t="e">
        <f>IF(#REF!="základní",J162,0)</f>
        <v>#REF!</v>
      </c>
      <c r="BB162" s="447" t="e">
        <f>IF(#REF!="snížená",J162,0)</f>
        <v>#REF!</v>
      </c>
      <c r="BC162" s="447" t="e">
        <f>IF(#REF!="zákl. přenesená",J162,0)</f>
        <v>#REF!</v>
      </c>
      <c r="BD162" s="447" t="e">
        <f>IF(#REF!="sníž. přenesená",J162,0)</f>
        <v>#REF!</v>
      </c>
      <c r="BE162" s="447" t="e">
        <f>IF(#REF!="nulová",J162,0)</f>
        <v>#REF!</v>
      </c>
      <c r="BF162" s="349" t="s">
        <v>17</v>
      </c>
      <c r="BG162" s="447">
        <f>ROUND(I162*H162,2)</f>
        <v>0</v>
      </c>
      <c r="BH162" s="349" t="s">
        <v>37</v>
      </c>
      <c r="BI162" s="446" t="s">
        <v>1725</v>
      </c>
    </row>
    <row r="163" spans="2:61" s="287" customFormat="1" ht="21.75" customHeight="1" x14ac:dyDescent="0.2">
      <c r="B163" s="288"/>
      <c r="C163" s="448" t="s">
        <v>1724</v>
      </c>
      <c r="D163" s="448" t="s">
        <v>1717</v>
      </c>
      <c r="E163" s="449" t="s">
        <v>1723</v>
      </c>
      <c r="F163" s="450" t="s">
        <v>1722</v>
      </c>
      <c r="G163" s="451" t="s">
        <v>1474</v>
      </c>
      <c r="H163" s="452">
        <v>40</v>
      </c>
      <c r="I163" s="357"/>
      <c r="J163" s="453">
        <f>ROUND(I163*H163,2)</f>
        <v>0</v>
      </c>
      <c r="K163" s="444">
        <v>1</v>
      </c>
      <c r="L163" s="444">
        <f>K163*H163</f>
        <v>40</v>
      </c>
      <c r="M163" s="444">
        <v>0</v>
      </c>
      <c r="N163" s="444">
        <f>M163*H163</f>
        <v>0</v>
      </c>
      <c r="O163" s="444">
        <v>0</v>
      </c>
      <c r="P163" s="445">
        <f>O163*H163</f>
        <v>0</v>
      </c>
      <c r="AN163" s="446" t="s">
        <v>1715</v>
      </c>
      <c r="AP163" s="446" t="s">
        <v>1717</v>
      </c>
      <c r="AQ163" s="446" t="s">
        <v>17</v>
      </c>
      <c r="AU163" s="349" t="s">
        <v>1716</v>
      </c>
      <c r="BA163" s="447" t="e">
        <f>IF(#REF!="základní",J163,0)</f>
        <v>#REF!</v>
      </c>
      <c r="BB163" s="447" t="e">
        <f>IF(#REF!="snížená",J163,0)</f>
        <v>#REF!</v>
      </c>
      <c r="BC163" s="447" t="e">
        <f>IF(#REF!="zákl. přenesená",J163,0)</f>
        <v>#REF!</v>
      </c>
      <c r="BD163" s="447" t="e">
        <f>IF(#REF!="sníž. přenesená",J163,0)</f>
        <v>#REF!</v>
      </c>
      <c r="BE163" s="447" t="e">
        <f>IF(#REF!="nulová",J163,0)</f>
        <v>#REF!</v>
      </c>
      <c r="BF163" s="349" t="s">
        <v>17</v>
      </c>
      <c r="BG163" s="447">
        <f>ROUND(I163*H163,2)</f>
        <v>0</v>
      </c>
      <c r="BH163" s="349" t="s">
        <v>1715</v>
      </c>
      <c r="BI163" s="446" t="s">
        <v>1721</v>
      </c>
    </row>
    <row r="164" spans="2:61" s="287" customFormat="1" ht="16.5" customHeight="1" x14ac:dyDescent="0.2">
      <c r="B164" s="288"/>
      <c r="C164" s="448" t="s">
        <v>1720</v>
      </c>
      <c r="D164" s="448" t="s">
        <v>1717</v>
      </c>
      <c r="E164" s="449" t="s">
        <v>1719</v>
      </c>
      <c r="F164" s="450" t="s">
        <v>1718</v>
      </c>
      <c r="G164" s="451" t="s">
        <v>1474</v>
      </c>
      <c r="H164" s="452">
        <v>40</v>
      </c>
      <c r="I164" s="357"/>
      <c r="J164" s="453">
        <f>ROUND(I164*H164,2)</f>
        <v>0</v>
      </c>
      <c r="K164" s="454">
        <v>1</v>
      </c>
      <c r="L164" s="454">
        <f>K164*H164</f>
        <v>40</v>
      </c>
      <c r="M164" s="454">
        <v>0</v>
      </c>
      <c r="N164" s="454">
        <f>M164*H164</f>
        <v>0</v>
      </c>
      <c r="O164" s="454">
        <v>0</v>
      </c>
      <c r="P164" s="455">
        <f>O164*H164</f>
        <v>0</v>
      </c>
      <c r="AN164" s="446" t="s">
        <v>1715</v>
      </c>
      <c r="AP164" s="446" t="s">
        <v>1717</v>
      </c>
      <c r="AQ164" s="446" t="s">
        <v>17</v>
      </c>
      <c r="AU164" s="349" t="s">
        <v>1716</v>
      </c>
      <c r="BA164" s="447" t="e">
        <f>IF(#REF!="základní",J164,0)</f>
        <v>#REF!</v>
      </c>
      <c r="BB164" s="447" t="e">
        <f>IF(#REF!="snížená",J164,0)</f>
        <v>#REF!</v>
      </c>
      <c r="BC164" s="447" t="e">
        <f>IF(#REF!="zákl. přenesená",J164,0)</f>
        <v>#REF!</v>
      </c>
      <c r="BD164" s="447" t="e">
        <f>IF(#REF!="sníž. přenesená",J164,0)</f>
        <v>#REF!</v>
      </c>
      <c r="BE164" s="447" t="e">
        <f>IF(#REF!="nulová",J164,0)</f>
        <v>#REF!</v>
      </c>
      <c r="BF164" s="349" t="s">
        <v>17</v>
      </c>
      <c r="BG164" s="447">
        <f>ROUND(I164*H164,2)</f>
        <v>0</v>
      </c>
      <c r="BH164" s="349" t="s">
        <v>1715</v>
      </c>
      <c r="BI164" s="446" t="s">
        <v>1714</v>
      </c>
    </row>
    <row r="165" spans="2:61" s="287" customFormat="1" ht="6.95" customHeight="1" x14ac:dyDescent="0.2">
      <c r="B165" s="290"/>
      <c r="C165" s="289"/>
      <c r="D165" s="289"/>
      <c r="E165" s="289"/>
      <c r="F165" s="289"/>
      <c r="G165" s="289"/>
      <c r="H165" s="289"/>
      <c r="I165" s="289"/>
      <c r="J165" s="289"/>
    </row>
  </sheetData>
  <sheetProtection algorithmName="SHA-512" hashValue="rY+LPwhb2Jn6sEZEZd2PgMCmbRaAq8NJnUCUM4paxf3kwK5eVjH57IJ0EynCO1eBG/TdzkDHCXWUgGuBk8t4Tg==" saltValue="5ZvyGlv62tB4y1hCrXZoSg==" spinCount="100000" sheet="1" objects="1" scenarios="1"/>
  <autoFilter ref="C119:J164" xr:uid="{00000000-0009-0000-0000-000006000000}"/>
  <mergeCells count="9">
    <mergeCell ref="E87:H87"/>
    <mergeCell ref="E110:H110"/>
    <mergeCell ref="E112:H112"/>
    <mergeCell ref="K2:R2"/>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I206"/>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6" width="12.140625" style="286" hidden="1" customWidth="1"/>
    <col min="17" max="17" width="14" style="286" hidden="1" customWidth="1"/>
    <col min="18" max="18" width="10.5703125" style="286" customWidth="1"/>
    <col min="19" max="19" width="14" style="286" customWidth="1"/>
    <col min="20" max="20" width="10.5703125" style="286" customWidth="1"/>
    <col min="21" max="21" width="12.85546875" style="286" customWidth="1"/>
    <col min="22" max="22" width="9.42578125" style="286" customWidth="1"/>
    <col min="23" max="23" width="12.85546875" style="286" customWidth="1"/>
    <col min="24" max="24" width="14" style="286" customWidth="1"/>
    <col min="25" max="25" width="9.42578125" style="286" customWidth="1"/>
    <col min="26" max="26" width="12.85546875" style="286" customWidth="1"/>
    <col min="27" max="27" width="14" style="286" customWidth="1"/>
    <col min="28" max="16384" width="9.140625" style="286"/>
  </cols>
  <sheetData>
    <row r="2" spans="2:42" ht="36.950000000000003" customHeight="1" x14ac:dyDescent="0.2">
      <c r="K2" s="572"/>
      <c r="L2" s="572"/>
      <c r="M2" s="572"/>
      <c r="N2" s="572"/>
      <c r="O2" s="572"/>
      <c r="P2" s="572"/>
      <c r="Q2" s="572"/>
      <c r="R2" s="572"/>
      <c r="AP2" s="349" t="s">
        <v>1646</v>
      </c>
    </row>
    <row r="3" spans="2:42" ht="6.95" hidden="1" customHeight="1" x14ac:dyDescent="0.2">
      <c r="B3" s="355"/>
      <c r="C3" s="354"/>
      <c r="D3" s="354"/>
      <c r="E3" s="354"/>
      <c r="F3" s="354"/>
      <c r="G3" s="354"/>
      <c r="H3" s="354"/>
      <c r="I3" s="354"/>
      <c r="J3" s="354"/>
      <c r="AP3" s="349" t="s">
        <v>19</v>
      </c>
    </row>
    <row r="4" spans="2:42" ht="24.95" hidden="1" customHeight="1" x14ac:dyDescent="0.2">
      <c r="B4" s="338"/>
      <c r="D4" s="333" t="s">
        <v>1893</v>
      </c>
      <c r="AP4" s="349" t="s">
        <v>1701</v>
      </c>
    </row>
    <row r="5" spans="2:42" ht="6.95" hidden="1" customHeight="1" x14ac:dyDescent="0.2">
      <c r="B5" s="338"/>
    </row>
    <row r="6" spans="2:42" ht="12" hidden="1" customHeight="1" x14ac:dyDescent="0.2">
      <c r="B6" s="338"/>
      <c r="D6" s="327" t="s">
        <v>1453</v>
      </c>
    </row>
    <row r="7" spans="2:42" ht="16.5" hidden="1" customHeight="1" x14ac:dyDescent="0.2">
      <c r="B7" s="338"/>
      <c r="E7" s="606" t="str">
        <f>SLAB!K6</f>
        <v>Chráněné bydlení Klatovy - D1.4.4. Elektroinstalace slaboproud</v>
      </c>
      <c r="F7" s="607"/>
      <c r="G7" s="607"/>
      <c r="H7" s="607"/>
    </row>
    <row r="8" spans="2:42" s="287" customFormat="1" ht="12" hidden="1" customHeight="1" x14ac:dyDescent="0.2">
      <c r="B8" s="288"/>
      <c r="D8" s="327" t="s">
        <v>1883</v>
      </c>
    </row>
    <row r="9" spans="2:42" s="287" customFormat="1" ht="16.5" hidden="1" customHeight="1" x14ac:dyDescent="0.2">
      <c r="B9" s="288"/>
      <c r="E9" s="596" t="s">
        <v>2107</v>
      </c>
      <c r="F9" s="605"/>
      <c r="G9" s="605"/>
      <c r="H9" s="605"/>
    </row>
    <row r="10" spans="2:42" s="287" customFormat="1" hidden="1" x14ac:dyDescent="0.2">
      <c r="B10" s="288"/>
    </row>
    <row r="11" spans="2:42" s="287" customFormat="1" ht="12" hidden="1" customHeight="1" x14ac:dyDescent="0.2">
      <c r="B11" s="288"/>
      <c r="D11" s="327" t="s">
        <v>1703</v>
      </c>
      <c r="F11" s="350" t="s">
        <v>125</v>
      </c>
      <c r="I11" s="327" t="s">
        <v>1702</v>
      </c>
      <c r="J11" s="350" t="s">
        <v>125</v>
      </c>
    </row>
    <row r="12" spans="2:42" s="287" customFormat="1" ht="12" hidden="1" customHeight="1" x14ac:dyDescent="0.2">
      <c r="B12" s="288"/>
      <c r="D12" s="327" t="s">
        <v>1677</v>
      </c>
      <c r="F12" s="350" t="s">
        <v>1698</v>
      </c>
      <c r="I12" s="327" t="s">
        <v>1676</v>
      </c>
      <c r="J12" s="396">
        <f>SLAB!AN8</f>
        <v>0</v>
      </c>
    </row>
    <row r="13" spans="2:42" s="287" customFormat="1" ht="10.9" hidden="1" customHeight="1" x14ac:dyDescent="0.2">
      <c r="B13" s="288"/>
    </row>
    <row r="14" spans="2:42" s="287" customFormat="1" ht="12" hidden="1" customHeight="1" x14ac:dyDescent="0.2">
      <c r="B14" s="288"/>
      <c r="D14" s="327" t="s">
        <v>1675</v>
      </c>
      <c r="I14" s="327" t="s">
        <v>1700</v>
      </c>
      <c r="J14" s="350" t="str">
        <f>IF(SLAB!AN10="","",SLAB!AN10)</f>
        <v/>
      </c>
    </row>
    <row r="15" spans="2:42" s="287" customFormat="1" ht="18" hidden="1" customHeight="1" x14ac:dyDescent="0.2">
      <c r="B15" s="288"/>
      <c r="E15" s="350" t="str">
        <f>IF(SLAB!E11="","",SLAB!E11)</f>
        <v xml:space="preserve"> </v>
      </c>
      <c r="I15" s="327" t="s">
        <v>1435</v>
      </c>
      <c r="J15" s="350" t="str">
        <f>IF(SLAB!AN11="","",SLAB!AN11)</f>
        <v/>
      </c>
    </row>
    <row r="16" spans="2:42"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ROUND(J126,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ROUND((SUM(BA126:BA205)),  2)</f>
        <v>#REF!</v>
      </c>
      <c r="I33" s="405">
        <v>0.21</v>
      </c>
      <c r="J33" s="404" t="e">
        <f>ROUND(((SUM(BA126:BA205))*I33),  2)</f>
        <v>#REF!</v>
      </c>
    </row>
    <row r="34" spans="2:10" s="287" customFormat="1" ht="14.45" hidden="1" customHeight="1" x14ac:dyDescent="0.2">
      <c r="B34" s="288"/>
      <c r="E34" s="327" t="s">
        <v>1690</v>
      </c>
      <c r="F34" s="404" t="e">
        <f>ROUND((SUM(BB126:BB205)),  2)</f>
        <v>#REF!</v>
      </c>
      <c r="I34" s="405">
        <v>0.12</v>
      </c>
      <c r="J34" s="404" t="e">
        <f>ROUND(((SUM(BB126:BB205))*I34),  2)</f>
        <v>#REF!</v>
      </c>
    </row>
    <row r="35" spans="2:10" s="287" customFormat="1" ht="14.45" hidden="1" customHeight="1" x14ac:dyDescent="0.2">
      <c r="B35" s="288"/>
      <c r="E35" s="327" t="s">
        <v>1689</v>
      </c>
      <c r="F35" s="404" t="e">
        <f>ROUND((SUM(BC126:BC205)),  2)</f>
        <v>#REF!</v>
      </c>
      <c r="I35" s="405">
        <v>0.21</v>
      </c>
      <c r="J35" s="404">
        <f>0</f>
        <v>0</v>
      </c>
    </row>
    <row r="36" spans="2:10" s="287" customFormat="1" ht="14.45" hidden="1" customHeight="1" x14ac:dyDescent="0.2">
      <c r="B36" s="288"/>
      <c r="E36" s="327" t="s">
        <v>1688</v>
      </c>
      <c r="F36" s="404" t="e">
        <f>ROUND((SUM(BD126:BD205)),  2)</f>
        <v>#REF!</v>
      </c>
      <c r="I36" s="405">
        <v>0.12</v>
      </c>
      <c r="J36" s="404">
        <f>0</f>
        <v>0</v>
      </c>
    </row>
    <row r="37" spans="2:10" s="287" customFormat="1" ht="14.45" hidden="1" customHeight="1" x14ac:dyDescent="0.2">
      <c r="B37" s="288"/>
      <c r="E37" s="327" t="s">
        <v>1687</v>
      </c>
      <c r="F37" s="404" t="e">
        <f>ROUND((SUM(BE126:BE205)),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43" s="287" customFormat="1" ht="6.95" customHeight="1" x14ac:dyDescent="0.2">
      <c r="B81" s="335"/>
      <c r="C81" s="334"/>
      <c r="D81" s="334"/>
      <c r="E81" s="334"/>
      <c r="F81" s="334"/>
      <c r="G81" s="334"/>
      <c r="H81" s="334"/>
      <c r="I81" s="334"/>
      <c r="J81" s="334"/>
    </row>
    <row r="82" spans="2:43" s="287" customFormat="1" ht="24.95" customHeight="1" x14ac:dyDescent="0.2">
      <c r="B82" s="288"/>
      <c r="C82" s="333" t="s">
        <v>1891</v>
      </c>
    </row>
    <row r="83" spans="2:43" s="287" customFormat="1" ht="6.95" customHeight="1" x14ac:dyDescent="0.2">
      <c r="B83" s="288"/>
    </row>
    <row r="84" spans="2:43" s="287" customFormat="1" ht="12" customHeight="1" x14ac:dyDescent="0.2">
      <c r="B84" s="288"/>
      <c r="C84" s="327" t="s">
        <v>1453</v>
      </c>
    </row>
    <row r="85" spans="2:43" s="287" customFormat="1" ht="16.5" customHeight="1" x14ac:dyDescent="0.2">
      <c r="B85" s="288"/>
      <c r="E85" s="606" t="str">
        <f>E7</f>
        <v>Chráněné bydlení Klatovy - D1.4.4. Elektroinstalace slaboproud</v>
      </c>
      <c r="F85" s="607"/>
      <c r="G85" s="607"/>
      <c r="H85" s="607"/>
    </row>
    <row r="86" spans="2:43" s="287" customFormat="1" ht="12" customHeight="1" x14ac:dyDescent="0.2">
      <c r="B86" s="288"/>
      <c r="C86" s="327" t="s">
        <v>1883</v>
      </c>
    </row>
    <row r="87" spans="2:43" s="287" customFormat="1" ht="16.5" customHeight="1" x14ac:dyDescent="0.2">
      <c r="B87" s="288"/>
      <c r="E87" s="596" t="str">
        <f>E9</f>
        <v>002 - SK - Strukturovaná kabeláž</v>
      </c>
      <c r="F87" s="605"/>
      <c r="G87" s="605"/>
      <c r="H87" s="605"/>
    </row>
    <row r="88" spans="2:43" s="287" customFormat="1" ht="6.95" customHeight="1" x14ac:dyDescent="0.2">
      <c r="B88" s="288"/>
    </row>
    <row r="89" spans="2:43" s="287" customFormat="1" ht="12" customHeight="1" x14ac:dyDescent="0.2">
      <c r="B89" s="288"/>
      <c r="C89" s="327" t="s">
        <v>1677</v>
      </c>
      <c r="F89" s="350" t="str">
        <f>F12</f>
        <v xml:space="preserve"> </v>
      </c>
      <c r="I89" s="327" t="s">
        <v>1676</v>
      </c>
      <c r="J89" s="396"/>
    </row>
    <row r="90" spans="2:43" s="287" customFormat="1" ht="6.95" customHeight="1" x14ac:dyDescent="0.2">
      <c r="B90" s="288"/>
    </row>
    <row r="91" spans="2:43" s="287" customFormat="1" ht="15.2" customHeight="1" x14ac:dyDescent="0.2">
      <c r="B91" s="288"/>
      <c r="C91" s="327" t="s">
        <v>1675</v>
      </c>
      <c r="F91" s="350" t="str">
        <f>E15</f>
        <v xml:space="preserve"> </v>
      </c>
      <c r="I91" s="327" t="s">
        <v>1444</v>
      </c>
      <c r="J91" s="399" t="str">
        <f>E21</f>
        <v xml:space="preserve"> </v>
      </c>
    </row>
    <row r="92" spans="2:43" s="287" customFormat="1" ht="15.2" customHeight="1" x14ac:dyDescent="0.2">
      <c r="B92" s="288"/>
      <c r="C92" s="327" t="s">
        <v>1437</v>
      </c>
      <c r="F92" s="350" t="str">
        <f>IF(E18="","",E18)</f>
        <v xml:space="preserve"> </v>
      </c>
      <c r="I92" s="327" t="s">
        <v>1673</v>
      </c>
      <c r="J92" s="399" t="str">
        <f>E24</f>
        <v xml:space="preserve"> </v>
      </c>
    </row>
    <row r="93" spans="2:43" s="287" customFormat="1" ht="10.35" customHeight="1" x14ac:dyDescent="0.2">
      <c r="B93" s="288"/>
    </row>
    <row r="94" spans="2:43" s="287" customFormat="1" ht="29.25" customHeight="1" x14ac:dyDescent="0.2">
      <c r="B94" s="288"/>
      <c r="C94" s="413" t="s">
        <v>1890</v>
      </c>
      <c r="D94" s="406"/>
      <c r="E94" s="406"/>
      <c r="F94" s="406"/>
      <c r="G94" s="406"/>
      <c r="H94" s="406"/>
      <c r="I94" s="406"/>
      <c r="J94" s="414" t="s">
        <v>1880</v>
      </c>
    </row>
    <row r="95" spans="2:43" s="287" customFormat="1" ht="10.35" customHeight="1" x14ac:dyDescent="0.2">
      <c r="B95" s="288"/>
    </row>
    <row r="96" spans="2:43" s="287" customFormat="1" ht="22.9" customHeight="1" x14ac:dyDescent="0.2">
      <c r="B96" s="288"/>
      <c r="C96" s="415" t="s">
        <v>1889</v>
      </c>
      <c r="J96" s="401">
        <f>J126</f>
        <v>0</v>
      </c>
      <c r="AQ96" s="349" t="s">
        <v>1872</v>
      </c>
    </row>
    <row r="97" spans="2:10" s="417" customFormat="1" ht="24.95" customHeight="1" x14ac:dyDescent="0.2">
      <c r="B97" s="416"/>
      <c r="D97" s="418" t="s">
        <v>1888</v>
      </c>
      <c r="E97" s="419"/>
      <c r="F97" s="419"/>
      <c r="G97" s="419"/>
      <c r="H97" s="419"/>
      <c r="I97" s="419"/>
      <c r="J97" s="420">
        <f>J127</f>
        <v>0</v>
      </c>
    </row>
    <row r="98" spans="2:10" s="457" customFormat="1" ht="19.899999999999999" customHeight="1" x14ac:dyDescent="0.2">
      <c r="B98" s="456"/>
      <c r="D98" s="458" t="s">
        <v>2106</v>
      </c>
      <c r="E98" s="459"/>
      <c r="F98" s="459"/>
      <c r="G98" s="459"/>
      <c r="H98" s="459"/>
      <c r="I98" s="459"/>
      <c r="J98" s="460">
        <f>J128</f>
        <v>0</v>
      </c>
    </row>
    <row r="99" spans="2:10" s="457" customFormat="1" ht="19.899999999999999" customHeight="1" x14ac:dyDescent="0.2">
      <c r="B99" s="456"/>
      <c r="D99" s="458" t="s">
        <v>2105</v>
      </c>
      <c r="E99" s="459"/>
      <c r="F99" s="459"/>
      <c r="G99" s="459"/>
      <c r="H99" s="459"/>
      <c r="I99" s="459"/>
      <c r="J99" s="460">
        <f>J135</f>
        <v>0</v>
      </c>
    </row>
    <row r="100" spans="2:10" s="457" customFormat="1" ht="19.899999999999999" customHeight="1" x14ac:dyDescent="0.2">
      <c r="B100" s="456"/>
      <c r="D100" s="458" t="s">
        <v>2104</v>
      </c>
      <c r="E100" s="459"/>
      <c r="F100" s="459"/>
      <c r="G100" s="459"/>
      <c r="H100" s="459"/>
      <c r="I100" s="459"/>
      <c r="J100" s="460">
        <f>J142</f>
        <v>0</v>
      </c>
    </row>
    <row r="101" spans="2:10" s="457" customFormat="1" ht="19.899999999999999" customHeight="1" x14ac:dyDescent="0.2">
      <c r="B101" s="456"/>
      <c r="D101" s="458" t="s">
        <v>2103</v>
      </c>
      <c r="E101" s="459"/>
      <c r="F101" s="459"/>
      <c r="G101" s="459"/>
      <c r="H101" s="459"/>
      <c r="I101" s="459"/>
      <c r="J101" s="460">
        <f>J146</f>
        <v>0</v>
      </c>
    </row>
    <row r="102" spans="2:10" s="457" customFormat="1" ht="19.899999999999999" customHeight="1" x14ac:dyDescent="0.2">
      <c r="B102" s="456"/>
      <c r="D102" s="458" t="s">
        <v>2102</v>
      </c>
      <c r="E102" s="459"/>
      <c r="F102" s="459"/>
      <c r="G102" s="459"/>
      <c r="H102" s="459"/>
      <c r="I102" s="459"/>
      <c r="J102" s="460">
        <f>J150</f>
        <v>0</v>
      </c>
    </row>
    <row r="103" spans="2:10" s="457" customFormat="1" ht="19.899999999999999" customHeight="1" x14ac:dyDescent="0.2">
      <c r="B103" s="456"/>
      <c r="D103" s="458" t="s">
        <v>2101</v>
      </c>
      <c r="E103" s="459"/>
      <c r="F103" s="459"/>
      <c r="G103" s="459"/>
      <c r="H103" s="459"/>
      <c r="I103" s="459"/>
      <c r="J103" s="460">
        <f>J153</f>
        <v>0</v>
      </c>
    </row>
    <row r="104" spans="2:10" s="417" customFormat="1" ht="24.95" customHeight="1" x14ac:dyDescent="0.2">
      <c r="B104" s="416"/>
      <c r="D104" s="418" t="s">
        <v>1887</v>
      </c>
      <c r="E104" s="419"/>
      <c r="F104" s="419"/>
      <c r="G104" s="419"/>
      <c r="H104" s="419"/>
      <c r="I104" s="419"/>
      <c r="J104" s="420">
        <f>J159</f>
        <v>0</v>
      </c>
    </row>
    <row r="105" spans="2:10" s="417" customFormat="1" ht="24.95" customHeight="1" x14ac:dyDescent="0.2">
      <c r="B105" s="416"/>
      <c r="D105" s="418" t="s">
        <v>1886</v>
      </c>
      <c r="E105" s="419"/>
      <c r="F105" s="419"/>
      <c r="G105" s="419"/>
      <c r="H105" s="419"/>
      <c r="I105" s="419"/>
      <c r="J105" s="420">
        <f>J172</f>
        <v>0</v>
      </c>
    </row>
    <row r="106" spans="2:10" s="417" customFormat="1" ht="24.95" customHeight="1" x14ac:dyDescent="0.2">
      <c r="B106" s="416"/>
      <c r="D106" s="418" t="s">
        <v>1885</v>
      </c>
      <c r="E106" s="419"/>
      <c r="F106" s="419"/>
      <c r="G106" s="419"/>
      <c r="H106" s="419"/>
      <c r="I106" s="419"/>
      <c r="J106" s="420">
        <f>J199</f>
        <v>0</v>
      </c>
    </row>
    <row r="107" spans="2:10" s="287" customFormat="1" ht="21.75" customHeight="1" x14ac:dyDescent="0.2">
      <c r="B107" s="288"/>
    </row>
    <row r="108" spans="2:10" s="287" customFormat="1" ht="6.95" customHeight="1" x14ac:dyDescent="0.2">
      <c r="B108" s="290"/>
      <c r="C108" s="289"/>
      <c r="D108" s="289"/>
      <c r="E108" s="289"/>
      <c r="F108" s="289"/>
      <c r="G108" s="289"/>
      <c r="H108" s="289"/>
      <c r="I108" s="289"/>
      <c r="J108" s="289"/>
    </row>
    <row r="112" spans="2:10" s="287" customFormat="1" ht="6.95" customHeight="1" x14ac:dyDescent="0.2">
      <c r="B112" s="335"/>
      <c r="C112" s="334"/>
      <c r="D112" s="334"/>
      <c r="E112" s="334"/>
      <c r="F112" s="334"/>
      <c r="G112" s="334"/>
      <c r="H112" s="334"/>
      <c r="I112" s="334"/>
      <c r="J112" s="334"/>
    </row>
    <row r="113" spans="2:59" s="287" customFormat="1" ht="24.95" customHeight="1" x14ac:dyDescent="0.2">
      <c r="B113" s="288"/>
      <c r="C113" s="333" t="s">
        <v>1884</v>
      </c>
    </row>
    <row r="114" spans="2:59" s="287" customFormat="1" ht="6.95" customHeight="1" x14ac:dyDescent="0.2">
      <c r="B114" s="288"/>
    </row>
    <row r="115" spans="2:59" s="287" customFormat="1" ht="12" customHeight="1" x14ac:dyDescent="0.2">
      <c r="B115" s="288"/>
      <c r="C115" s="327" t="s">
        <v>1453</v>
      </c>
    </row>
    <row r="116" spans="2:59" s="287" customFormat="1" ht="16.5" customHeight="1" x14ac:dyDescent="0.2">
      <c r="B116" s="288"/>
      <c r="E116" s="606" t="str">
        <f>E7</f>
        <v>Chráněné bydlení Klatovy - D1.4.4. Elektroinstalace slaboproud</v>
      </c>
      <c r="F116" s="607"/>
      <c r="G116" s="607"/>
      <c r="H116" s="607"/>
    </row>
    <row r="117" spans="2:59" s="287" customFormat="1" ht="12" customHeight="1" x14ac:dyDescent="0.2">
      <c r="B117" s="288"/>
      <c r="C117" s="327" t="s">
        <v>1883</v>
      </c>
    </row>
    <row r="118" spans="2:59" s="287" customFormat="1" ht="16.5" customHeight="1" x14ac:dyDescent="0.2">
      <c r="B118" s="288"/>
      <c r="E118" s="596" t="str">
        <f>E9</f>
        <v>002 - SK - Strukturovaná kabeláž</v>
      </c>
      <c r="F118" s="605"/>
      <c r="G118" s="605"/>
      <c r="H118" s="605"/>
    </row>
    <row r="119" spans="2:59" s="287" customFormat="1" ht="6.95" customHeight="1" x14ac:dyDescent="0.2">
      <c r="B119" s="288"/>
    </row>
    <row r="120" spans="2:59" s="287" customFormat="1" ht="12" customHeight="1" x14ac:dyDescent="0.2">
      <c r="B120" s="288"/>
      <c r="C120" s="327" t="s">
        <v>1677</v>
      </c>
      <c r="F120" s="350" t="str">
        <f>F12</f>
        <v xml:space="preserve"> </v>
      </c>
      <c r="I120" s="327" t="s">
        <v>1676</v>
      </c>
      <c r="J120" s="396"/>
    </row>
    <row r="121" spans="2:59" s="287" customFormat="1" ht="6.95" customHeight="1" x14ac:dyDescent="0.2">
      <c r="B121" s="288"/>
    </row>
    <row r="122" spans="2:59" s="287" customFormat="1" ht="15.2" customHeight="1" x14ac:dyDescent="0.2">
      <c r="B122" s="288"/>
      <c r="C122" s="327" t="s">
        <v>1675</v>
      </c>
      <c r="F122" s="350" t="str">
        <f>E15</f>
        <v xml:space="preserve"> </v>
      </c>
      <c r="I122" s="327" t="s">
        <v>1444</v>
      </c>
      <c r="J122" s="399" t="str">
        <f>E21</f>
        <v xml:space="preserve"> </v>
      </c>
    </row>
    <row r="123" spans="2:59" s="287" customFormat="1" ht="15.2" customHeight="1" x14ac:dyDescent="0.2">
      <c r="B123" s="288"/>
      <c r="C123" s="327" t="s">
        <v>1437</v>
      </c>
      <c r="F123" s="350" t="str">
        <f>IF(E18="","",E18)</f>
        <v xml:space="preserve"> </v>
      </c>
      <c r="I123" s="327" t="s">
        <v>1673</v>
      </c>
      <c r="J123" s="399" t="str">
        <f>E24</f>
        <v xml:space="preserve"> </v>
      </c>
    </row>
    <row r="124" spans="2:59" s="287" customFormat="1" ht="10.35" customHeight="1" x14ac:dyDescent="0.2">
      <c r="B124" s="288"/>
    </row>
    <row r="125" spans="2:59" s="424" customFormat="1" ht="29.25" customHeight="1" x14ac:dyDescent="0.2">
      <c r="B125" s="421"/>
      <c r="C125" s="422" t="s">
        <v>1882</v>
      </c>
      <c r="D125" s="423" t="s">
        <v>1669</v>
      </c>
      <c r="E125" s="423" t="s">
        <v>1672</v>
      </c>
      <c r="F125" s="423" t="s">
        <v>1671</v>
      </c>
      <c r="G125" s="423" t="s">
        <v>112</v>
      </c>
      <c r="H125" s="423" t="s">
        <v>113</v>
      </c>
      <c r="I125" s="423" t="s">
        <v>1881</v>
      </c>
      <c r="J125" s="423" t="s">
        <v>1880</v>
      </c>
      <c r="K125" s="321" t="s">
        <v>1879</v>
      </c>
      <c r="L125" s="321" t="s">
        <v>1878</v>
      </c>
      <c r="M125" s="321" t="s">
        <v>1877</v>
      </c>
      <c r="N125" s="321" t="s">
        <v>1876</v>
      </c>
      <c r="O125" s="321" t="s">
        <v>1875</v>
      </c>
      <c r="P125" s="320" t="s">
        <v>1874</v>
      </c>
    </row>
    <row r="126" spans="2:59" s="287" customFormat="1" ht="22.9" customHeight="1" x14ac:dyDescent="0.25">
      <c r="B126" s="288"/>
      <c r="C126" s="316" t="s">
        <v>1873</v>
      </c>
      <c r="J126" s="425">
        <f>BG126</f>
        <v>0</v>
      </c>
      <c r="K126" s="318"/>
      <c r="L126" s="426">
        <f>L127+L159+L172+L199</f>
        <v>734.60119999999984</v>
      </c>
      <c r="M126" s="318"/>
      <c r="N126" s="426">
        <f>N127+N159+N172+N199</f>
        <v>0.72717000000000009</v>
      </c>
      <c r="O126" s="318"/>
      <c r="P126" s="427">
        <f>P127+P159+P172+P199</f>
        <v>2.4</v>
      </c>
      <c r="AP126" s="349" t="s">
        <v>1655</v>
      </c>
      <c r="AQ126" s="349" t="s">
        <v>1872</v>
      </c>
      <c r="BG126" s="428">
        <f>BG127+BG159+BG172+BG199</f>
        <v>0</v>
      </c>
    </row>
    <row r="127" spans="2:59" s="430" customFormat="1" ht="25.9" customHeight="1" x14ac:dyDescent="0.2">
      <c r="B127" s="429"/>
      <c r="D127" s="431" t="s">
        <v>1655</v>
      </c>
      <c r="E127" s="432" t="s">
        <v>1871</v>
      </c>
      <c r="F127" s="432" t="s">
        <v>1870</v>
      </c>
      <c r="J127" s="433">
        <f>BG127</f>
        <v>0</v>
      </c>
      <c r="L127" s="434">
        <f>L128+L135+L142+L146+L150+L153</f>
        <v>0</v>
      </c>
      <c r="N127" s="434">
        <f>N128+N135+N142+N146+N150+N153</f>
        <v>0.12182000000000003</v>
      </c>
      <c r="P127" s="435">
        <f>P128+P135+P142+P146+P150+P153</f>
        <v>0</v>
      </c>
      <c r="AN127" s="431" t="s">
        <v>17</v>
      </c>
      <c r="AP127" s="436" t="s">
        <v>1655</v>
      </c>
      <c r="AQ127" s="436" t="s">
        <v>1654</v>
      </c>
      <c r="AU127" s="431" t="s">
        <v>1716</v>
      </c>
      <c r="BG127" s="437">
        <f>BG128+BG135+BG142+BG146+BG150+BG153</f>
        <v>0</v>
      </c>
    </row>
    <row r="128" spans="2:59" s="430" customFormat="1" ht="22.9" customHeight="1" x14ac:dyDescent="0.2">
      <c r="B128" s="429"/>
      <c r="D128" s="431" t="s">
        <v>1655</v>
      </c>
      <c r="E128" s="461" t="s">
        <v>2100</v>
      </c>
      <c r="F128" s="461" t="s">
        <v>2099</v>
      </c>
      <c r="J128" s="462">
        <f>BG128</f>
        <v>0</v>
      </c>
      <c r="L128" s="434">
        <f>SUM(L129:L134)</f>
        <v>0</v>
      </c>
      <c r="N128" s="434">
        <f>SUM(N129:N134)</f>
        <v>0.11060000000000002</v>
      </c>
      <c r="P128" s="435">
        <f>SUM(P129:P134)</f>
        <v>0</v>
      </c>
      <c r="AN128" s="431" t="s">
        <v>17</v>
      </c>
      <c r="AP128" s="436" t="s">
        <v>1655</v>
      </c>
      <c r="AQ128" s="436" t="s">
        <v>17</v>
      </c>
      <c r="AU128" s="431" t="s">
        <v>1716</v>
      </c>
      <c r="BG128" s="437">
        <f>SUM(BG129:BG134)</f>
        <v>0</v>
      </c>
    </row>
    <row r="129" spans="2:61" s="287" customFormat="1" ht="24.2" customHeight="1" x14ac:dyDescent="0.2">
      <c r="B129" s="288"/>
      <c r="C129" s="438" t="s">
        <v>17</v>
      </c>
      <c r="D129" s="438" t="s">
        <v>1744</v>
      </c>
      <c r="E129" s="439" t="s">
        <v>2098</v>
      </c>
      <c r="F129" s="440" t="s">
        <v>2097</v>
      </c>
      <c r="G129" s="441" t="s">
        <v>121</v>
      </c>
      <c r="H129" s="442">
        <v>1</v>
      </c>
      <c r="I129" s="358"/>
      <c r="J129" s="443">
        <f t="shared" ref="J129:J134" si="0">ROUND(I129*H129,2)</f>
        <v>0</v>
      </c>
      <c r="K129" s="444">
        <v>0</v>
      </c>
      <c r="L129" s="444">
        <f t="shared" ref="L129:L134" si="1">K129*H129</f>
        <v>0</v>
      </c>
      <c r="M129" s="444">
        <v>0.10100000000000001</v>
      </c>
      <c r="N129" s="444">
        <f t="shared" ref="N129:N134" si="2">M129*H129</f>
        <v>0.10100000000000001</v>
      </c>
      <c r="O129" s="444">
        <v>0</v>
      </c>
      <c r="P129" s="445">
        <f t="shared" ref="P129:P134" si="3">O129*H129</f>
        <v>0</v>
      </c>
      <c r="AN129" s="446" t="s">
        <v>39</v>
      </c>
      <c r="AP129" s="446" t="s">
        <v>1744</v>
      </c>
      <c r="AQ129" s="446" t="s">
        <v>19</v>
      </c>
      <c r="AU129" s="349" t="s">
        <v>1716</v>
      </c>
      <c r="BA129" s="447" t="e">
        <f>IF(#REF!="základní",J129,0)</f>
        <v>#REF!</v>
      </c>
      <c r="BB129" s="447" t="e">
        <f>IF(#REF!="snížená",J129,0)</f>
        <v>#REF!</v>
      </c>
      <c r="BC129" s="447" t="e">
        <f>IF(#REF!="zákl. přenesená",J129,0)</f>
        <v>#REF!</v>
      </c>
      <c r="BD129" s="447" t="e">
        <f>IF(#REF!="sníž. přenesená",J129,0)</f>
        <v>#REF!</v>
      </c>
      <c r="BE129" s="447" t="e">
        <f>IF(#REF!="nulová",J129,0)</f>
        <v>#REF!</v>
      </c>
      <c r="BF129" s="349" t="s">
        <v>17</v>
      </c>
      <c r="BG129" s="447">
        <f t="shared" ref="BG129:BG134" si="4">ROUND(I129*H129,2)</f>
        <v>0</v>
      </c>
      <c r="BH129" s="349" t="s">
        <v>25</v>
      </c>
      <c r="BI129" s="446" t="s">
        <v>2096</v>
      </c>
    </row>
    <row r="130" spans="2:61" s="287" customFormat="1" ht="24.2" customHeight="1" x14ac:dyDescent="0.2">
      <c r="B130" s="288"/>
      <c r="C130" s="438" t="s">
        <v>19</v>
      </c>
      <c r="D130" s="438" t="s">
        <v>1744</v>
      </c>
      <c r="E130" s="439" t="s">
        <v>2095</v>
      </c>
      <c r="F130" s="440" t="s">
        <v>2094</v>
      </c>
      <c r="G130" s="441" t="s">
        <v>121</v>
      </c>
      <c r="H130" s="442">
        <v>1</v>
      </c>
      <c r="I130" s="358"/>
      <c r="J130" s="443">
        <f t="shared" si="0"/>
        <v>0</v>
      </c>
      <c r="K130" s="444">
        <v>0</v>
      </c>
      <c r="L130" s="444">
        <f t="shared" si="1"/>
        <v>0</v>
      </c>
      <c r="M130" s="444">
        <v>1E-3</v>
      </c>
      <c r="N130" s="444">
        <f t="shared" si="2"/>
        <v>1E-3</v>
      </c>
      <c r="O130" s="444">
        <v>0</v>
      </c>
      <c r="P130" s="445">
        <f t="shared" si="3"/>
        <v>0</v>
      </c>
      <c r="AN130" s="446" t="s">
        <v>39</v>
      </c>
      <c r="AP130" s="446" t="s">
        <v>1744</v>
      </c>
      <c r="AQ130" s="446" t="s">
        <v>19</v>
      </c>
      <c r="AU130" s="349" t="s">
        <v>1716</v>
      </c>
      <c r="BA130" s="447" t="e">
        <f>IF(#REF!="základní",J130,0)</f>
        <v>#REF!</v>
      </c>
      <c r="BB130" s="447" t="e">
        <f>IF(#REF!="snížená",J130,0)</f>
        <v>#REF!</v>
      </c>
      <c r="BC130" s="447" t="e">
        <f>IF(#REF!="zákl. přenesená",J130,0)</f>
        <v>#REF!</v>
      </c>
      <c r="BD130" s="447" t="e">
        <f>IF(#REF!="sníž. přenesená",J130,0)</f>
        <v>#REF!</v>
      </c>
      <c r="BE130" s="447" t="e">
        <f>IF(#REF!="nulová",J130,0)</f>
        <v>#REF!</v>
      </c>
      <c r="BF130" s="349" t="s">
        <v>17</v>
      </c>
      <c r="BG130" s="447">
        <f t="shared" si="4"/>
        <v>0</v>
      </c>
      <c r="BH130" s="349" t="s">
        <v>25</v>
      </c>
      <c r="BI130" s="446" t="s">
        <v>2093</v>
      </c>
    </row>
    <row r="131" spans="2:61" s="287" customFormat="1" ht="21.75" customHeight="1" x14ac:dyDescent="0.2">
      <c r="B131" s="288"/>
      <c r="C131" s="438" t="s">
        <v>21</v>
      </c>
      <c r="D131" s="438" t="s">
        <v>1744</v>
      </c>
      <c r="E131" s="439" t="s">
        <v>2092</v>
      </c>
      <c r="F131" s="440" t="s">
        <v>2091</v>
      </c>
      <c r="G131" s="441" t="s">
        <v>121</v>
      </c>
      <c r="H131" s="442">
        <v>6</v>
      </c>
      <c r="I131" s="358"/>
      <c r="J131" s="443">
        <f t="shared" si="0"/>
        <v>0</v>
      </c>
      <c r="K131" s="444">
        <v>0</v>
      </c>
      <c r="L131" s="444">
        <f t="shared" si="1"/>
        <v>0</v>
      </c>
      <c r="M131" s="444">
        <v>1E-4</v>
      </c>
      <c r="N131" s="444">
        <f t="shared" si="2"/>
        <v>6.0000000000000006E-4</v>
      </c>
      <c r="O131" s="444">
        <v>0</v>
      </c>
      <c r="P131" s="445">
        <f t="shared" si="3"/>
        <v>0</v>
      </c>
      <c r="AN131" s="446" t="s">
        <v>1745</v>
      </c>
      <c r="AP131" s="446" t="s">
        <v>1744</v>
      </c>
      <c r="AQ131" s="446" t="s">
        <v>19</v>
      </c>
      <c r="AU131" s="349" t="s">
        <v>1716</v>
      </c>
      <c r="BA131" s="447" t="e">
        <f>IF(#REF!="základní",J131,0)</f>
        <v>#REF!</v>
      </c>
      <c r="BB131" s="447" t="e">
        <f>IF(#REF!="snížená",J131,0)</f>
        <v>#REF!</v>
      </c>
      <c r="BC131" s="447" t="e">
        <f>IF(#REF!="zákl. přenesená",J131,0)</f>
        <v>#REF!</v>
      </c>
      <c r="BD131" s="447" t="e">
        <f>IF(#REF!="sníž. přenesená",J131,0)</f>
        <v>#REF!</v>
      </c>
      <c r="BE131" s="447" t="e">
        <f>IF(#REF!="nulová",J131,0)</f>
        <v>#REF!</v>
      </c>
      <c r="BF131" s="349" t="s">
        <v>17</v>
      </c>
      <c r="BG131" s="447">
        <f t="shared" si="4"/>
        <v>0</v>
      </c>
      <c r="BH131" s="349" t="s">
        <v>1734</v>
      </c>
      <c r="BI131" s="446" t="s">
        <v>2090</v>
      </c>
    </row>
    <row r="132" spans="2:61" s="287" customFormat="1" ht="24.2" customHeight="1" x14ac:dyDescent="0.2">
      <c r="B132" s="288"/>
      <c r="C132" s="438" t="s">
        <v>25</v>
      </c>
      <c r="D132" s="438" t="s">
        <v>1744</v>
      </c>
      <c r="E132" s="439" t="s">
        <v>2089</v>
      </c>
      <c r="F132" s="440" t="s">
        <v>2088</v>
      </c>
      <c r="G132" s="441" t="s">
        <v>121</v>
      </c>
      <c r="H132" s="442">
        <v>2</v>
      </c>
      <c r="I132" s="358"/>
      <c r="J132" s="443">
        <f t="shared" si="0"/>
        <v>0</v>
      </c>
      <c r="K132" s="444">
        <v>0</v>
      </c>
      <c r="L132" s="444">
        <f t="shared" si="1"/>
        <v>0</v>
      </c>
      <c r="M132" s="444">
        <v>2E-3</v>
      </c>
      <c r="N132" s="444">
        <f t="shared" si="2"/>
        <v>4.0000000000000001E-3</v>
      </c>
      <c r="O132" s="444">
        <v>0</v>
      </c>
      <c r="P132" s="445">
        <f t="shared" si="3"/>
        <v>0</v>
      </c>
      <c r="AN132" s="446" t="s">
        <v>39</v>
      </c>
      <c r="AP132" s="446" t="s">
        <v>1744</v>
      </c>
      <c r="AQ132" s="446" t="s">
        <v>19</v>
      </c>
      <c r="AU132" s="349" t="s">
        <v>1716</v>
      </c>
      <c r="BA132" s="447" t="e">
        <f>IF(#REF!="základní",J132,0)</f>
        <v>#REF!</v>
      </c>
      <c r="BB132" s="447" t="e">
        <f>IF(#REF!="snížená",J132,0)</f>
        <v>#REF!</v>
      </c>
      <c r="BC132" s="447" t="e">
        <f>IF(#REF!="zákl. přenesená",J132,0)</f>
        <v>#REF!</v>
      </c>
      <c r="BD132" s="447" t="e">
        <f>IF(#REF!="sníž. přenesená",J132,0)</f>
        <v>#REF!</v>
      </c>
      <c r="BE132" s="447" t="e">
        <f>IF(#REF!="nulová",J132,0)</f>
        <v>#REF!</v>
      </c>
      <c r="BF132" s="349" t="s">
        <v>17</v>
      </c>
      <c r="BG132" s="447">
        <f t="shared" si="4"/>
        <v>0</v>
      </c>
      <c r="BH132" s="349" t="s">
        <v>25</v>
      </c>
      <c r="BI132" s="446" t="s">
        <v>2087</v>
      </c>
    </row>
    <row r="133" spans="2:61" s="287" customFormat="1" ht="24.2" customHeight="1" x14ac:dyDescent="0.2">
      <c r="B133" s="288"/>
      <c r="C133" s="438" t="s">
        <v>29</v>
      </c>
      <c r="D133" s="438" t="s">
        <v>1744</v>
      </c>
      <c r="E133" s="439" t="s">
        <v>2086</v>
      </c>
      <c r="F133" s="440" t="s">
        <v>2085</v>
      </c>
      <c r="G133" s="441" t="s">
        <v>121</v>
      </c>
      <c r="H133" s="442">
        <v>2</v>
      </c>
      <c r="I133" s="358"/>
      <c r="J133" s="443">
        <f t="shared" si="0"/>
        <v>0</v>
      </c>
      <c r="K133" s="444">
        <v>0</v>
      </c>
      <c r="L133" s="444">
        <f t="shared" si="1"/>
        <v>0</v>
      </c>
      <c r="M133" s="444">
        <v>2E-3</v>
      </c>
      <c r="N133" s="444">
        <f t="shared" si="2"/>
        <v>4.0000000000000001E-3</v>
      </c>
      <c r="O133" s="444">
        <v>0</v>
      </c>
      <c r="P133" s="445">
        <f t="shared" si="3"/>
        <v>0</v>
      </c>
      <c r="AN133" s="446" t="s">
        <v>1745</v>
      </c>
      <c r="AP133" s="446" t="s">
        <v>1744</v>
      </c>
      <c r="AQ133" s="446" t="s">
        <v>19</v>
      </c>
      <c r="AU133" s="349" t="s">
        <v>1716</v>
      </c>
      <c r="BA133" s="447" t="e">
        <f>IF(#REF!="základní",J133,0)</f>
        <v>#REF!</v>
      </c>
      <c r="BB133" s="447" t="e">
        <f>IF(#REF!="snížená",J133,0)</f>
        <v>#REF!</v>
      </c>
      <c r="BC133" s="447" t="e">
        <f>IF(#REF!="zákl. přenesená",J133,0)</f>
        <v>#REF!</v>
      </c>
      <c r="BD133" s="447" t="e">
        <f>IF(#REF!="sníž. přenesená",J133,0)</f>
        <v>#REF!</v>
      </c>
      <c r="BE133" s="447" t="e">
        <f>IF(#REF!="nulová",J133,0)</f>
        <v>#REF!</v>
      </c>
      <c r="BF133" s="349" t="s">
        <v>17</v>
      </c>
      <c r="BG133" s="447">
        <f t="shared" si="4"/>
        <v>0</v>
      </c>
      <c r="BH133" s="349" t="s">
        <v>1734</v>
      </c>
      <c r="BI133" s="446" t="s">
        <v>2084</v>
      </c>
    </row>
    <row r="134" spans="2:61" s="287" customFormat="1" ht="24.2" customHeight="1" x14ac:dyDescent="0.2">
      <c r="B134" s="288"/>
      <c r="C134" s="438" t="s">
        <v>1006</v>
      </c>
      <c r="D134" s="438" t="s">
        <v>1744</v>
      </c>
      <c r="E134" s="439" t="s">
        <v>2083</v>
      </c>
      <c r="F134" s="440" t="s">
        <v>2082</v>
      </c>
      <c r="G134" s="441" t="s">
        <v>121</v>
      </c>
      <c r="H134" s="442">
        <v>2</v>
      </c>
      <c r="I134" s="358"/>
      <c r="J134" s="443">
        <f t="shared" si="0"/>
        <v>0</v>
      </c>
      <c r="K134" s="444">
        <v>0</v>
      </c>
      <c r="L134" s="444">
        <f t="shared" si="1"/>
        <v>0</v>
      </c>
      <c r="M134" s="444">
        <v>0</v>
      </c>
      <c r="N134" s="444">
        <f t="shared" si="2"/>
        <v>0</v>
      </c>
      <c r="O134" s="444">
        <v>0</v>
      </c>
      <c r="P134" s="445">
        <f t="shared" si="3"/>
        <v>0</v>
      </c>
      <c r="AN134" s="446" t="s">
        <v>1745</v>
      </c>
      <c r="AP134" s="446" t="s">
        <v>1744</v>
      </c>
      <c r="AQ134" s="446" t="s">
        <v>19</v>
      </c>
      <c r="AU134" s="349" t="s">
        <v>1716</v>
      </c>
      <c r="BA134" s="447" t="e">
        <f>IF(#REF!="základní",J134,0)</f>
        <v>#REF!</v>
      </c>
      <c r="BB134" s="447" t="e">
        <f>IF(#REF!="snížená",J134,0)</f>
        <v>#REF!</v>
      </c>
      <c r="BC134" s="447" t="e">
        <f>IF(#REF!="zákl. přenesená",J134,0)</f>
        <v>#REF!</v>
      </c>
      <c r="BD134" s="447" t="e">
        <f>IF(#REF!="sníž. přenesená",J134,0)</f>
        <v>#REF!</v>
      </c>
      <c r="BE134" s="447" t="e">
        <f>IF(#REF!="nulová",J134,0)</f>
        <v>#REF!</v>
      </c>
      <c r="BF134" s="349" t="s">
        <v>17</v>
      </c>
      <c r="BG134" s="447">
        <f t="shared" si="4"/>
        <v>0</v>
      </c>
      <c r="BH134" s="349" t="s">
        <v>1734</v>
      </c>
      <c r="BI134" s="446" t="s">
        <v>2081</v>
      </c>
    </row>
    <row r="135" spans="2:61" s="430" customFormat="1" ht="22.9" customHeight="1" x14ac:dyDescent="0.2">
      <c r="B135" s="429"/>
      <c r="D135" s="431" t="s">
        <v>1655</v>
      </c>
      <c r="E135" s="461" t="s">
        <v>2080</v>
      </c>
      <c r="F135" s="461" t="s">
        <v>2079</v>
      </c>
      <c r="J135" s="462">
        <f>BG135</f>
        <v>0</v>
      </c>
      <c r="L135" s="434">
        <f>SUM(L136:L141)</f>
        <v>0</v>
      </c>
      <c r="N135" s="434">
        <f>SUM(N136:N141)</f>
        <v>1.7400000000000002E-3</v>
      </c>
      <c r="P135" s="435">
        <f>SUM(P136:P141)</f>
        <v>0</v>
      </c>
      <c r="AN135" s="431" t="s">
        <v>17</v>
      </c>
      <c r="AP135" s="436" t="s">
        <v>1655</v>
      </c>
      <c r="AQ135" s="436" t="s">
        <v>17</v>
      </c>
      <c r="AU135" s="431" t="s">
        <v>1716</v>
      </c>
      <c r="BG135" s="437">
        <f>SUM(BG136:BG141)</f>
        <v>0</v>
      </c>
    </row>
    <row r="136" spans="2:61" s="287" customFormat="1" ht="16.5" customHeight="1" x14ac:dyDescent="0.2">
      <c r="B136" s="288"/>
      <c r="C136" s="438" t="s">
        <v>1851</v>
      </c>
      <c r="D136" s="438" t="s">
        <v>1744</v>
      </c>
      <c r="E136" s="439" t="s">
        <v>2078</v>
      </c>
      <c r="F136" s="440" t="s">
        <v>2077</v>
      </c>
      <c r="G136" s="441" t="s">
        <v>121</v>
      </c>
      <c r="H136" s="442">
        <v>3</v>
      </c>
      <c r="I136" s="358"/>
      <c r="J136" s="443">
        <f t="shared" ref="J136:J141" si="5">ROUND(I136*H136,2)</f>
        <v>0</v>
      </c>
      <c r="K136" s="444">
        <v>0</v>
      </c>
      <c r="L136" s="444">
        <f t="shared" ref="L136:L141" si="6">K136*H136</f>
        <v>0</v>
      </c>
      <c r="M136" s="444">
        <v>1E-4</v>
      </c>
      <c r="N136" s="444">
        <f t="shared" ref="N136:N141" si="7">M136*H136</f>
        <v>3.0000000000000003E-4</v>
      </c>
      <c r="O136" s="444">
        <v>0</v>
      </c>
      <c r="P136" s="445">
        <f t="shared" ref="P136:P141" si="8">O136*H136</f>
        <v>0</v>
      </c>
      <c r="AN136" s="446" t="s">
        <v>39</v>
      </c>
      <c r="AP136" s="446" t="s">
        <v>1744</v>
      </c>
      <c r="AQ136" s="446" t="s">
        <v>19</v>
      </c>
      <c r="AU136" s="349" t="s">
        <v>1716</v>
      </c>
      <c r="BA136" s="447" t="e">
        <f>IF(#REF!="základní",J136,0)</f>
        <v>#REF!</v>
      </c>
      <c r="BB136" s="447" t="e">
        <f>IF(#REF!="snížená",J136,0)</f>
        <v>#REF!</v>
      </c>
      <c r="BC136" s="447" t="e">
        <f>IF(#REF!="zákl. přenesená",J136,0)</f>
        <v>#REF!</v>
      </c>
      <c r="BD136" s="447" t="e">
        <f>IF(#REF!="sníž. přenesená",J136,0)</f>
        <v>#REF!</v>
      </c>
      <c r="BE136" s="447" t="e">
        <f>IF(#REF!="nulová",J136,0)</f>
        <v>#REF!</v>
      </c>
      <c r="BF136" s="349" t="s">
        <v>17</v>
      </c>
      <c r="BG136" s="447">
        <f t="shared" ref="BG136:BG141" si="9">ROUND(I136*H136,2)</f>
        <v>0</v>
      </c>
      <c r="BH136" s="349" t="s">
        <v>25</v>
      </c>
      <c r="BI136" s="446" t="s">
        <v>2076</v>
      </c>
    </row>
    <row r="137" spans="2:61" s="287" customFormat="1" ht="24.2" customHeight="1" x14ac:dyDescent="0.2">
      <c r="B137" s="288"/>
      <c r="C137" s="438" t="s">
        <v>39</v>
      </c>
      <c r="D137" s="438" t="s">
        <v>1744</v>
      </c>
      <c r="E137" s="439" t="s">
        <v>2041</v>
      </c>
      <c r="F137" s="440" t="s">
        <v>2040</v>
      </c>
      <c r="G137" s="441" t="s">
        <v>121</v>
      </c>
      <c r="H137" s="442">
        <v>72</v>
      </c>
      <c r="I137" s="358"/>
      <c r="J137" s="443">
        <f t="shared" si="5"/>
        <v>0</v>
      </c>
      <c r="K137" s="444">
        <v>0</v>
      </c>
      <c r="L137" s="444">
        <f t="shared" si="6"/>
        <v>0</v>
      </c>
      <c r="M137" s="444">
        <v>2.0000000000000002E-5</v>
      </c>
      <c r="N137" s="444">
        <f t="shared" si="7"/>
        <v>1.4400000000000001E-3</v>
      </c>
      <c r="O137" s="444">
        <v>0</v>
      </c>
      <c r="P137" s="445">
        <f t="shared" si="8"/>
        <v>0</v>
      </c>
      <c r="AN137" s="446" t="s">
        <v>39</v>
      </c>
      <c r="AP137" s="446" t="s">
        <v>1744</v>
      </c>
      <c r="AQ137" s="446" t="s">
        <v>19</v>
      </c>
      <c r="AU137" s="349" t="s">
        <v>1716</v>
      </c>
      <c r="BA137" s="447" t="e">
        <f>IF(#REF!="základní",J137,0)</f>
        <v>#REF!</v>
      </c>
      <c r="BB137" s="447" t="e">
        <f>IF(#REF!="snížená",J137,0)</f>
        <v>#REF!</v>
      </c>
      <c r="BC137" s="447" t="e">
        <f>IF(#REF!="zákl. přenesená",J137,0)</f>
        <v>#REF!</v>
      </c>
      <c r="BD137" s="447" t="e">
        <f>IF(#REF!="sníž. přenesená",J137,0)</f>
        <v>#REF!</v>
      </c>
      <c r="BE137" s="447" t="e">
        <f>IF(#REF!="nulová",J137,0)</f>
        <v>#REF!</v>
      </c>
      <c r="BF137" s="349" t="s">
        <v>17</v>
      </c>
      <c r="BG137" s="447">
        <f t="shared" si="9"/>
        <v>0</v>
      </c>
      <c r="BH137" s="349" t="s">
        <v>25</v>
      </c>
      <c r="BI137" s="446" t="s">
        <v>2075</v>
      </c>
    </row>
    <row r="138" spans="2:61" s="287" customFormat="1" ht="16.5" customHeight="1" x14ac:dyDescent="0.2">
      <c r="B138" s="288"/>
      <c r="C138" s="438" t="s">
        <v>41</v>
      </c>
      <c r="D138" s="438" t="s">
        <v>1744</v>
      </c>
      <c r="E138" s="439" t="s">
        <v>2074</v>
      </c>
      <c r="F138" s="440" t="s">
        <v>2073</v>
      </c>
      <c r="G138" s="441" t="s">
        <v>121</v>
      </c>
      <c r="H138" s="442">
        <v>12</v>
      </c>
      <c r="I138" s="358"/>
      <c r="J138" s="443">
        <f t="shared" si="5"/>
        <v>0</v>
      </c>
      <c r="K138" s="444">
        <v>0</v>
      </c>
      <c r="L138" s="444">
        <f t="shared" si="6"/>
        <v>0</v>
      </c>
      <c r="M138" s="444">
        <v>0</v>
      </c>
      <c r="N138" s="444">
        <f t="shared" si="7"/>
        <v>0</v>
      </c>
      <c r="O138" s="444">
        <v>0</v>
      </c>
      <c r="P138" s="445">
        <f t="shared" si="8"/>
        <v>0</v>
      </c>
      <c r="AN138" s="446" t="s">
        <v>39</v>
      </c>
      <c r="AP138" s="446" t="s">
        <v>1744</v>
      </c>
      <c r="AQ138" s="446" t="s">
        <v>19</v>
      </c>
      <c r="AU138" s="349" t="s">
        <v>1716</v>
      </c>
      <c r="BA138" s="447" t="e">
        <f>IF(#REF!="základní",J138,0)</f>
        <v>#REF!</v>
      </c>
      <c r="BB138" s="447" t="e">
        <f>IF(#REF!="snížená",J138,0)</f>
        <v>#REF!</v>
      </c>
      <c r="BC138" s="447" t="e">
        <f>IF(#REF!="zákl. přenesená",J138,0)</f>
        <v>#REF!</v>
      </c>
      <c r="BD138" s="447" t="e">
        <f>IF(#REF!="sníž. přenesená",J138,0)</f>
        <v>#REF!</v>
      </c>
      <c r="BE138" s="447" t="e">
        <f>IF(#REF!="nulová",J138,0)</f>
        <v>#REF!</v>
      </c>
      <c r="BF138" s="349" t="s">
        <v>17</v>
      </c>
      <c r="BG138" s="447">
        <f t="shared" si="9"/>
        <v>0</v>
      </c>
      <c r="BH138" s="349" t="s">
        <v>25</v>
      </c>
      <c r="BI138" s="446" t="s">
        <v>2072</v>
      </c>
    </row>
    <row r="139" spans="2:61" s="287" customFormat="1" ht="16.5" customHeight="1" x14ac:dyDescent="0.2">
      <c r="B139" s="288"/>
      <c r="C139" s="438" t="s">
        <v>978</v>
      </c>
      <c r="D139" s="438" t="s">
        <v>1744</v>
      </c>
      <c r="E139" s="439" t="s">
        <v>2071</v>
      </c>
      <c r="F139" s="440" t="s">
        <v>2070</v>
      </c>
      <c r="G139" s="441" t="s">
        <v>121</v>
      </c>
      <c r="H139" s="442">
        <v>12</v>
      </c>
      <c r="I139" s="358"/>
      <c r="J139" s="443">
        <f t="shared" si="5"/>
        <v>0</v>
      </c>
      <c r="K139" s="444">
        <v>0</v>
      </c>
      <c r="L139" s="444">
        <f t="shared" si="6"/>
        <v>0</v>
      </c>
      <c r="M139" s="444">
        <v>0</v>
      </c>
      <c r="N139" s="444">
        <f t="shared" si="7"/>
        <v>0</v>
      </c>
      <c r="O139" s="444">
        <v>0</v>
      </c>
      <c r="P139" s="445">
        <f t="shared" si="8"/>
        <v>0</v>
      </c>
      <c r="AN139" s="446" t="s">
        <v>39</v>
      </c>
      <c r="AP139" s="446" t="s">
        <v>1744</v>
      </c>
      <c r="AQ139" s="446" t="s">
        <v>19</v>
      </c>
      <c r="AU139" s="349" t="s">
        <v>1716</v>
      </c>
      <c r="BA139" s="447" t="e">
        <f>IF(#REF!="základní",J139,0)</f>
        <v>#REF!</v>
      </c>
      <c r="BB139" s="447" t="e">
        <f>IF(#REF!="snížená",J139,0)</f>
        <v>#REF!</v>
      </c>
      <c r="BC139" s="447" t="e">
        <f>IF(#REF!="zákl. přenesená",J139,0)</f>
        <v>#REF!</v>
      </c>
      <c r="BD139" s="447" t="e">
        <f>IF(#REF!="sníž. přenesená",J139,0)</f>
        <v>#REF!</v>
      </c>
      <c r="BE139" s="447" t="e">
        <f>IF(#REF!="nulová",J139,0)</f>
        <v>#REF!</v>
      </c>
      <c r="BF139" s="349" t="s">
        <v>17</v>
      </c>
      <c r="BG139" s="447">
        <f t="shared" si="9"/>
        <v>0</v>
      </c>
      <c r="BH139" s="349" t="s">
        <v>25</v>
      </c>
      <c r="BI139" s="446" t="s">
        <v>2069</v>
      </c>
    </row>
    <row r="140" spans="2:61" s="287" customFormat="1" ht="16.5" customHeight="1" x14ac:dyDescent="0.2">
      <c r="B140" s="288"/>
      <c r="C140" s="438" t="s">
        <v>1836</v>
      </c>
      <c r="D140" s="438" t="s">
        <v>1744</v>
      </c>
      <c r="E140" s="439" t="s">
        <v>2068</v>
      </c>
      <c r="F140" s="440" t="s">
        <v>2067</v>
      </c>
      <c r="G140" s="441" t="s">
        <v>121</v>
      </c>
      <c r="H140" s="442">
        <v>12</v>
      </c>
      <c r="I140" s="358"/>
      <c r="J140" s="443">
        <f t="shared" si="5"/>
        <v>0</v>
      </c>
      <c r="K140" s="444">
        <v>0</v>
      </c>
      <c r="L140" s="444">
        <f t="shared" si="6"/>
        <v>0</v>
      </c>
      <c r="M140" s="444">
        <v>0</v>
      </c>
      <c r="N140" s="444">
        <f t="shared" si="7"/>
        <v>0</v>
      </c>
      <c r="O140" s="444">
        <v>0</v>
      </c>
      <c r="P140" s="445">
        <f t="shared" si="8"/>
        <v>0</v>
      </c>
      <c r="AN140" s="446" t="s">
        <v>39</v>
      </c>
      <c r="AP140" s="446" t="s">
        <v>1744</v>
      </c>
      <c r="AQ140" s="446" t="s">
        <v>19</v>
      </c>
      <c r="AU140" s="349" t="s">
        <v>1716</v>
      </c>
      <c r="BA140" s="447" t="e">
        <f>IF(#REF!="základní",J140,0)</f>
        <v>#REF!</v>
      </c>
      <c r="BB140" s="447" t="e">
        <f>IF(#REF!="snížená",J140,0)</f>
        <v>#REF!</v>
      </c>
      <c r="BC140" s="447" t="e">
        <f>IF(#REF!="zákl. přenesená",J140,0)</f>
        <v>#REF!</v>
      </c>
      <c r="BD140" s="447" t="e">
        <f>IF(#REF!="sníž. přenesená",J140,0)</f>
        <v>#REF!</v>
      </c>
      <c r="BE140" s="447" t="e">
        <f>IF(#REF!="nulová",J140,0)</f>
        <v>#REF!</v>
      </c>
      <c r="BF140" s="349" t="s">
        <v>17</v>
      </c>
      <c r="BG140" s="447">
        <f t="shared" si="9"/>
        <v>0</v>
      </c>
      <c r="BH140" s="349" t="s">
        <v>25</v>
      </c>
      <c r="BI140" s="446" t="s">
        <v>2066</v>
      </c>
    </row>
    <row r="141" spans="2:61" s="287" customFormat="1" ht="16.5" customHeight="1" x14ac:dyDescent="0.2">
      <c r="B141" s="288"/>
      <c r="C141" s="438" t="s">
        <v>1709</v>
      </c>
      <c r="D141" s="438" t="s">
        <v>1744</v>
      </c>
      <c r="E141" s="439" t="s">
        <v>2065</v>
      </c>
      <c r="F141" s="440" t="s">
        <v>2064</v>
      </c>
      <c r="G141" s="441" t="s">
        <v>121</v>
      </c>
      <c r="H141" s="442">
        <v>12</v>
      </c>
      <c r="I141" s="358"/>
      <c r="J141" s="443">
        <f t="shared" si="5"/>
        <v>0</v>
      </c>
      <c r="K141" s="444">
        <v>0</v>
      </c>
      <c r="L141" s="444">
        <f t="shared" si="6"/>
        <v>0</v>
      </c>
      <c r="M141" s="444">
        <v>0</v>
      </c>
      <c r="N141" s="444">
        <f t="shared" si="7"/>
        <v>0</v>
      </c>
      <c r="O141" s="444">
        <v>0</v>
      </c>
      <c r="P141" s="445">
        <f t="shared" si="8"/>
        <v>0</v>
      </c>
      <c r="AN141" s="446" t="s">
        <v>39</v>
      </c>
      <c r="AP141" s="446" t="s">
        <v>1744</v>
      </c>
      <c r="AQ141" s="446" t="s">
        <v>19</v>
      </c>
      <c r="AU141" s="349" t="s">
        <v>1716</v>
      </c>
      <c r="BA141" s="447" t="e">
        <f>IF(#REF!="základní",J141,0)</f>
        <v>#REF!</v>
      </c>
      <c r="BB141" s="447" t="e">
        <f>IF(#REF!="snížená",J141,0)</f>
        <v>#REF!</v>
      </c>
      <c r="BC141" s="447" t="e">
        <f>IF(#REF!="zákl. přenesená",J141,0)</f>
        <v>#REF!</v>
      </c>
      <c r="BD141" s="447" t="e">
        <f>IF(#REF!="sníž. přenesená",J141,0)</f>
        <v>#REF!</v>
      </c>
      <c r="BE141" s="447" t="e">
        <f>IF(#REF!="nulová",J141,0)</f>
        <v>#REF!</v>
      </c>
      <c r="BF141" s="349" t="s">
        <v>17</v>
      </c>
      <c r="BG141" s="447">
        <f t="shared" si="9"/>
        <v>0</v>
      </c>
      <c r="BH141" s="349" t="s">
        <v>25</v>
      </c>
      <c r="BI141" s="446" t="s">
        <v>2063</v>
      </c>
    </row>
    <row r="142" spans="2:61" s="430" customFormat="1" ht="22.9" customHeight="1" x14ac:dyDescent="0.2">
      <c r="B142" s="429"/>
      <c r="D142" s="431" t="s">
        <v>1655</v>
      </c>
      <c r="E142" s="461" t="s">
        <v>2062</v>
      </c>
      <c r="F142" s="461" t="s">
        <v>2061</v>
      </c>
      <c r="J142" s="462">
        <f>BG142</f>
        <v>0</v>
      </c>
      <c r="L142" s="434">
        <f>SUM(L143:L145)</f>
        <v>0</v>
      </c>
      <c r="N142" s="434">
        <f>SUM(N143:N145)</f>
        <v>5.7600000000000004E-3</v>
      </c>
      <c r="P142" s="435">
        <f>SUM(P143:P145)</f>
        <v>0</v>
      </c>
      <c r="AN142" s="431" t="s">
        <v>17</v>
      </c>
      <c r="AP142" s="436" t="s">
        <v>1655</v>
      </c>
      <c r="AQ142" s="436" t="s">
        <v>17</v>
      </c>
      <c r="AU142" s="431" t="s">
        <v>1716</v>
      </c>
      <c r="BG142" s="437">
        <f>SUM(BG143:BG145)</f>
        <v>0</v>
      </c>
    </row>
    <row r="143" spans="2:61" s="287" customFormat="1" ht="24.2" customHeight="1" x14ac:dyDescent="0.2">
      <c r="B143" s="288"/>
      <c r="C143" s="438" t="s">
        <v>1829</v>
      </c>
      <c r="D143" s="438" t="s">
        <v>1744</v>
      </c>
      <c r="E143" s="439" t="s">
        <v>2060</v>
      </c>
      <c r="F143" s="440" t="s">
        <v>2059</v>
      </c>
      <c r="G143" s="441" t="s">
        <v>121</v>
      </c>
      <c r="H143" s="442">
        <v>24</v>
      </c>
      <c r="I143" s="358"/>
      <c r="J143" s="443">
        <f>ROUND(I143*H143,2)</f>
        <v>0</v>
      </c>
      <c r="K143" s="444">
        <v>0</v>
      </c>
      <c r="L143" s="444">
        <f>K143*H143</f>
        <v>0</v>
      </c>
      <c r="M143" s="444">
        <v>1E-4</v>
      </c>
      <c r="N143" s="444">
        <f>M143*H143</f>
        <v>2.4000000000000002E-3</v>
      </c>
      <c r="O143" s="444">
        <v>0</v>
      </c>
      <c r="P143" s="445">
        <f>O143*H143</f>
        <v>0</v>
      </c>
      <c r="AN143" s="446" t="s">
        <v>39</v>
      </c>
      <c r="AP143" s="446" t="s">
        <v>1744</v>
      </c>
      <c r="AQ143" s="446" t="s">
        <v>19</v>
      </c>
      <c r="AU143" s="349" t="s">
        <v>1716</v>
      </c>
      <c r="BA143" s="447" t="e">
        <f>IF(#REF!="základní",J143,0)</f>
        <v>#REF!</v>
      </c>
      <c r="BB143" s="447" t="e">
        <f>IF(#REF!="snížená",J143,0)</f>
        <v>#REF!</v>
      </c>
      <c r="BC143" s="447" t="e">
        <f>IF(#REF!="zákl. přenesená",J143,0)</f>
        <v>#REF!</v>
      </c>
      <c r="BD143" s="447" t="e">
        <f>IF(#REF!="sníž. přenesená",J143,0)</f>
        <v>#REF!</v>
      </c>
      <c r="BE143" s="447" t="e">
        <f>IF(#REF!="nulová",J143,0)</f>
        <v>#REF!</v>
      </c>
      <c r="BF143" s="349" t="s">
        <v>17</v>
      </c>
      <c r="BG143" s="447">
        <f>ROUND(I143*H143,2)</f>
        <v>0</v>
      </c>
      <c r="BH143" s="349" t="s">
        <v>25</v>
      </c>
      <c r="BI143" s="446" t="s">
        <v>2058</v>
      </c>
    </row>
    <row r="144" spans="2:61" s="287" customFormat="1" ht="21.75" customHeight="1" x14ac:dyDescent="0.2">
      <c r="B144" s="288"/>
      <c r="C144" s="438" t="s">
        <v>1825</v>
      </c>
      <c r="D144" s="438" t="s">
        <v>1744</v>
      </c>
      <c r="E144" s="439" t="s">
        <v>2050</v>
      </c>
      <c r="F144" s="440" t="s">
        <v>2049</v>
      </c>
      <c r="G144" s="441" t="s">
        <v>121</v>
      </c>
      <c r="H144" s="442">
        <v>24</v>
      </c>
      <c r="I144" s="358"/>
      <c r="J144" s="443">
        <f>ROUND(I144*H144,2)</f>
        <v>0</v>
      </c>
      <c r="K144" s="444">
        <v>0</v>
      </c>
      <c r="L144" s="444">
        <f>K144*H144</f>
        <v>0</v>
      </c>
      <c r="M144" s="444">
        <v>1E-4</v>
      </c>
      <c r="N144" s="444">
        <f>M144*H144</f>
        <v>2.4000000000000002E-3</v>
      </c>
      <c r="O144" s="444">
        <v>0</v>
      </c>
      <c r="P144" s="445">
        <f>O144*H144</f>
        <v>0</v>
      </c>
      <c r="AN144" s="446" t="s">
        <v>39</v>
      </c>
      <c r="AP144" s="446" t="s">
        <v>1744</v>
      </c>
      <c r="AQ144" s="446" t="s">
        <v>19</v>
      </c>
      <c r="AU144" s="349" t="s">
        <v>1716</v>
      </c>
      <c r="BA144" s="447" t="e">
        <f>IF(#REF!="základní",J144,0)</f>
        <v>#REF!</v>
      </c>
      <c r="BB144" s="447" t="e">
        <f>IF(#REF!="snížená",J144,0)</f>
        <v>#REF!</v>
      </c>
      <c r="BC144" s="447" t="e">
        <f>IF(#REF!="zákl. přenesená",J144,0)</f>
        <v>#REF!</v>
      </c>
      <c r="BD144" s="447" t="e">
        <f>IF(#REF!="sníž. přenesená",J144,0)</f>
        <v>#REF!</v>
      </c>
      <c r="BE144" s="447" t="e">
        <f>IF(#REF!="nulová",J144,0)</f>
        <v>#REF!</v>
      </c>
      <c r="BF144" s="349" t="s">
        <v>17</v>
      </c>
      <c r="BG144" s="447">
        <f>ROUND(I144*H144,2)</f>
        <v>0</v>
      </c>
      <c r="BH144" s="349" t="s">
        <v>25</v>
      </c>
      <c r="BI144" s="446" t="s">
        <v>2057</v>
      </c>
    </row>
    <row r="145" spans="2:61" s="287" customFormat="1" ht="24.2" customHeight="1" x14ac:dyDescent="0.2">
      <c r="B145" s="288"/>
      <c r="C145" s="438" t="s">
        <v>1821</v>
      </c>
      <c r="D145" s="438" t="s">
        <v>1744</v>
      </c>
      <c r="E145" s="439" t="s">
        <v>2041</v>
      </c>
      <c r="F145" s="440" t="s">
        <v>2040</v>
      </c>
      <c r="G145" s="441" t="s">
        <v>121</v>
      </c>
      <c r="H145" s="442">
        <v>48</v>
      </c>
      <c r="I145" s="358"/>
      <c r="J145" s="443">
        <f>ROUND(I145*H145,2)</f>
        <v>0</v>
      </c>
      <c r="K145" s="444">
        <v>0</v>
      </c>
      <c r="L145" s="444">
        <f>K145*H145</f>
        <v>0</v>
      </c>
      <c r="M145" s="444">
        <v>2.0000000000000002E-5</v>
      </c>
      <c r="N145" s="444">
        <f>M145*H145</f>
        <v>9.6000000000000013E-4</v>
      </c>
      <c r="O145" s="444">
        <v>0</v>
      </c>
      <c r="P145" s="445">
        <f>O145*H145</f>
        <v>0</v>
      </c>
      <c r="AN145" s="446" t="s">
        <v>39</v>
      </c>
      <c r="AP145" s="446" t="s">
        <v>1744</v>
      </c>
      <c r="AQ145" s="446" t="s">
        <v>19</v>
      </c>
      <c r="AU145" s="349" t="s">
        <v>1716</v>
      </c>
      <c r="BA145" s="447" t="e">
        <f>IF(#REF!="základní",J145,0)</f>
        <v>#REF!</v>
      </c>
      <c r="BB145" s="447" t="e">
        <f>IF(#REF!="snížená",J145,0)</f>
        <v>#REF!</v>
      </c>
      <c r="BC145" s="447" t="e">
        <f>IF(#REF!="zákl. přenesená",J145,0)</f>
        <v>#REF!</v>
      </c>
      <c r="BD145" s="447" t="e">
        <f>IF(#REF!="sníž. přenesená",J145,0)</f>
        <v>#REF!</v>
      </c>
      <c r="BE145" s="447" t="e">
        <f>IF(#REF!="nulová",J145,0)</f>
        <v>#REF!</v>
      </c>
      <c r="BF145" s="349" t="s">
        <v>17</v>
      </c>
      <c r="BG145" s="447">
        <f>ROUND(I145*H145,2)</f>
        <v>0</v>
      </c>
      <c r="BH145" s="349" t="s">
        <v>25</v>
      </c>
      <c r="BI145" s="446" t="s">
        <v>2056</v>
      </c>
    </row>
    <row r="146" spans="2:61" s="430" customFormat="1" ht="22.9" customHeight="1" x14ac:dyDescent="0.2">
      <c r="B146" s="429"/>
      <c r="D146" s="431" t="s">
        <v>1655</v>
      </c>
      <c r="E146" s="461" t="s">
        <v>2055</v>
      </c>
      <c r="F146" s="461" t="s">
        <v>2054</v>
      </c>
      <c r="J146" s="462">
        <f>BG146</f>
        <v>0</v>
      </c>
      <c r="L146" s="434">
        <f>SUM(L147:L149)</f>
        <v>0</v>
      </c>
      <c r="N146" s="434">
        <f>SUM(N147:N149)</f>
        <v>4.8000000000000001E-4</v>
      </c>
      <c r="P146" s="435">
        <f>SUM(P147:P149)</f>
        <v>0</v>
      </c>
      <c r="AN146" s="431" t="s">
        <v>17</v>
      </c>
      <c r="AP146" s="436" t="s">
        <v>1655</v>
      </c>
      <c r="AQ146" s="436" t="s">
        <v>17</v>
      </c>
      <c r="AU146" s="431" t="s">
        <v>1716</v>
      </c>
      <c r="BG146" s="437">
        <f>SUM(BG147:BG149)</f>
        <v>0</v>
      </c>
    </row>
    <row r="147" spans="2:61" s="287" customFormat="1" ht="24.2" customHeight="1" x14ac:dyDescent="0.2">
      <c r="B147" s="288"/>
      <c r="C147" s="438" t="s">
        <v>1734</v>
      </c>
      <c r="D147" s="438" t="s">
        <v>1744</v>
      </c>
      <c r="E147" s="439" t="s">
        <v>2053</v>
      </c>
      <c r="F147" s="440" t="s">
        <v>2052</v>
      </c>
      <c r="G147" s="441" t="s">
        <v>121</v>
      </c>
      <c r="H147" s="442">
        <v>2</v>
      </c>
      <c r="I147" s="358"/>
      <c r="J147" s="443">
        <f>ROUND(I147*H147,2)</f>
        <v>0</v>
      </c>
      <c r="K147" s="444">
        <v>0</v>
      </c>
      <c r="L147" s="444">
        <f>K147*H147</f>
        <v>0</v>
      </c>
      <c r="M147" s="444">
        <v>1E-4</v>
      </c>
      <c r="N147" s="444">
        <f>M147*H147</f>
        <v>2.0000000000000001E-4</v>
      </c>
      <c r="O147" s="444">
        <v>0</v>
      </c>
      <c r="P147" s="445">
        <f>O147*H147</f>
        <v>0</v>
      </c>
      <c r="AN147" s="446" t="s">
        <v>39</v>
      </c>
      <c r="AP147" s="446" t="s">
        <v>1744</v>
      </c>
      <c r="AQ147" s="446" t="s">
        <v>19</v>
      </c>
      <c r="AU147" s="349" t="s">
        <v>1716</v>
      </c>
      <c r="BA147" s="447" t="e">
        <f>IF(#REF!="základní",J147,0)</f>
        <v>#REF!</v>
      </c>
      <c r="BB147" s="447" t="e">
        <f>IF(#REF!="snížená",J147,0)</f>
        <v>#REF!</v>
      </c>
      <c r="BC147" s="447" t="e">
        <f>IF(#REF!="zákl. přenesená",J147,0)</f>
        <v>#REF!</v>
      </c>
      <c r="BD147" s="447" t="e">
        <f>IF(#REF!="sníž. přenesená",J147,0)</f>
        <v>#REF!</v>
      </c>
      <c r="BE147" s="447" t="e">
        <f>IF(#REF!="nulová",J147,0)</f>
        <v>#REF!</v>
      </c>
      <c r="BF147" s="349" t="s">
        <v>17</v>
      </c>
      <c r="BG147" s="447">
        <f>ROUND(I147*H147,2)</f>
        <v>0</v>
      </c>
      <c r="BH147" s="349" t="s">
        <v>25</v>
      </c>
      <c r="BI147" s="446" t="s">
        <v>2051</v>
      </c>
    </row>
    <row r="148" spans="2:61" s="287" customFormat="1" ht="21.75" customHeight="1" x14ac:dyDescent="0.2">
      <c r="B148" s="288"/>
      <c r="C148" s="438" t="s">
        <v>1814</v>
      </c>
      <c r="D148" s="438" t="s">
        <v>1744</v>
      </c>
      <c r="E148" s="439" t="s">
        <v>2050</v>
      </c>
      <c r="F148" s="440" t="s">
        <v>2049</v>
      </c>
      <c r="G148" s="441" t="s">
        <v>121</v>
      </c>
      <c r="H148" s="442">
        <v>2</v>
      </c>
      <c r="I148" s="358"/>
      <c r="J148" s="443">
        <f>ROUND(I148*H148,2)</f>
        <v>0</v>
      </c>
      <c r="K148" s="444">
        <v>0</v>
      </c>
      <c r="L148" s="444">
        <f>K148*H148</f>
        <v>0</v>
      </c>
      <c r="M148" s="444">
        <v>1E-4</v>
      </c>
      <c r="N148" s="444">
        <f>M148*H148</f>
        <v>2.0000000000000001E-4</v>
      </c>
      <c r="O148" s="444">
        <v>0</v>
      </c>
      <c r="P148" s="445">
        <f>O148*H148</f>
        <v>0</v>
      </c>
      <c r="AN148" s="446" t="s">
        <v>39</v>
      </c>
      <c r="AP148" s="446" t="s">
        <v>1744</v>
      </c>
      <c r="AQ148" s="446" t="s">
        <v>19</v>
      </c>
      <c r="AU148" s="349" t="s">
        <v>1716</v>
      </c>
      <c r="BA148" s="447" t="e">
        <f>IF(#REF!="základní",J148,0)</f>
        <v>#REF!</v>
      </c>
      <c r="BB148" s="447" t="e">
        <f>IF(#REF!="snížená",J148,0)</f>
        <v>#REF!</v>
      </c>
      <c r="BC148" s="447" t="e">
        <f>IF(#REF!="zákl. přenesená",J148,0)</f>
        <v>#REF!</v>
      </c>
      <c r="BD148" s="447" t="e">
        <f>IF(#REF!="sníž. přenesená",J148,0)</f>
        <v>#REF!</v>
      </c>
      <c r="BE148" s="447" t="e">
        <f>IF(#REF!="nulová",J148,0)</f>
        <v>#REF!</v>
      </c>
      <c r="BF148" s="349" t="s">
        <v>17</v>
      </c>
      <c r="BG148" s="447">
        <f>ROUND(I148*H148,2)</f>
        <v>0</v>
      </c>
      <c r="BH148" s="349" t="s">
        <v>25</v>
      </c>
      <c r="BI148" s="446" t="s">
        <v>2048</v>
      </c>
    </row>
    <row r="149" spans="2:61" s="287" customFormat="1" ht="24.2" customHeight="1" x14ac:dyDescent="0.2">
      <c r="B149" s="288"/>
      <c r="C149" s="438" t="s">
        <v>1810</v>
      </c>
      <c r="D149" s="438" t="s">
        <v>1744</v>
      </c>
      <c r="E149" s="439" t="s">
        <v>2041</v>
      </c>
      <c r="F149" s="440" t="s">
        <v>2040</v>
      </c>
      <c r="G149" s="441" t="s">
        <v>121</v>
      </c>
      <c r="H149" s="442">
        <v>4</v>
      </c>
      <c r="I149" s="358"/>
      <c r="J149" s="443">
        <f>ROUND(I149*H149,2)</f>
        <v>0</v>
      </c>
      <c r="K149" s="444">
        <v>0</v>
      </c>
      <c r="L149" s="444">
        <f>K149*H149</f>
        <v>0</v>
      </c>
      <c r="M149" s="444">
        <v>2.0000000000000002E-5</v>
      </c>
      <c r="N149" s="444">
        <f>M149*H149</f>
        <v>8.0000000000000007E-5</v>
      </c>
      <c r="O149" s="444">
        <v>0</v>
      </c>
      <c r="P149" s="445">
        <f>O149*H149</f>
        <v>0</v>
      </c>
      <c r="AN149" s="446" t="s">
        <v>39</v>
      </c>
      <c r="AP149" s="446" t="s">
        <v>1744</v>
      </c>
      <c r="AQ149" s="446" t="s">
        <v>19</v>
      </c>
      <c r="AU149" s="349" t="s">
        <v>1716</v>
      </c>
      <c r="BA149" s="447" t="e">
        <f>IF(#REF!="základní",J149,0)</f>
        <v>#REF!</v>
      </c>
      <c r="BB149" s="447" t="e">
        <f>IF(#REF!="snížená",J149,0)</f>
        <v>#REF!</v>
      </c>
      <c r="BC149" s="447" t="e">
        <f>IF(#REF!="zákl. přenesená",J149,0)</f>
        <v>#REF!</v>
      </c>
      <c r="BD149" s="447" t="e">
        <f>IF(#REF!="sníž. přenesená",J149,0)</f>
        <v>#REF!</v>
      </c>
      <c r="BE149" s="447" t="e">
        <f>IF(#REF!="nulová",J149,0)</f>
        <v>#REF!</v>
      </c>
      <c r="BF149" s="349" t="s">
        <v>17</v>
      </c>
      <c r="BG149" s="447">
        <f>ROUND(I149*H149,2)</f>
        <v>0</v>
      </c>
      <c r="BH149" s="349" t="s">
        <v>25</v>
      </c>
      <c r="BI149" s="446" t="s">
        <v>2047</v>
      </c>
    </row>
    <row r="150" spans="2:61" s="430" customFormat="1" ht="22.9" customHeight="1" x14ac:dyDescent="0.2">
      <c r="B150" s="429"/>
      <c r="D150" s="431" t="s">
        <v>1655</v>
      </c>
      <c r="E150" s="461" t="s">
        <v>2046</v>
      </c>
      <c r="F150" s="461" t="s">
        <v>2045</v>
      </c>
      <c r="J150" s="462">
        <f>BG150</f>
        <v>0</v>
      </c>
      <c r="L150" s="434">
        <f>SUM(L151:L152)</f>
        <v>0</v>
      </c>
      <c r="N150" s="434">
        <f>SUM(N151:N152)</f>
        <v>2.4000000000000001E-4</v>
      </c>
      <c r="P150" s="435">
        <f>SUM(P151:P152)</f>
        <v>0</v>
      </c>
      <c r="AN150" s="431" t="s">
        <v>17</v>
      </c>
      <c r="AP150" s="436" t="s">
        <v>1655</v>
      </c>
      <c r="AQ150" s="436" t="s">
        <v>17</v>
      </c>
      <c r="AU150" s="431" t="s">
        <v>1716</v>
      </c>
      <c r="BG150" s="437">
        <f>SUM(BG151:BG152)</f>
        <v>0</v>
      </c>
    </row>
    <row r="151" spans="2:61" s="287" customFormat="1" ht="24.2" customHeight="1" x14ac:dyDescent="0.2">
      <c r="B151" s="288"/>
      <c r="C151" s="438" t="s">
        <v>1806</v>
      </c>
      <c r="D151" s="438" t="s">
        <v>1744</v>
      </c>
      <c r="E151" s="439" t="s">
        <v>2044</v>
      </c>
      <c r="F151" s="440" t="s">
        <v>2043</v>
      </c>
      <c r="G151" s="441" t="s">
        <v>121</v>
      </c>
      <c r="H151" s="442">
        <v>2</v>
      </c>
      <c r="I151" s="358"/>
      <c r="J151" s="443">
        <f>ROUND(I151*H151,2)</f>
        <v>0</v>
      </c>
      <c r="K151" s="444">
        <v>0</v>
      </c>
      <c r="L151" s="444">
        <f>K151*H151</f>
        <v>0</v>
      </c>
      <c r="M151" s="444">
        <v>1E-4</v>
      </c>
      <c r="N151" s="444">
        <f>M151*H151</f>
        <v>2.0000000000000001E-4</v>
      </c>
      <c r="O151" s="444">
        <v>0</v>
      </c>
      <c r="P151" s="445">
        <f>O151*H151</f>
        <v>0</v>
      </c>
      <c r="AN151" s="446" t="s">
        <v>39</v>
      </c>
      <c r="AP151" s="446" t="s">
        <v>1744</v>
      </c>
      <c r="AQ151" s="446" t="s">
        <v>19</v>
      </c>
      <c r="AU151" s="349" t="s">
        <v>1716</v>
      </c>
      <c r="BA151" s="447" t="e">
        <f>IF(#REF!="základní",J151,0)</f>
        <v>#REF!</v>
      </c>
      <c r="BB151" s="447" t="e">
        <f>IF(#REF!="snížená",J151,0)</f>
        <v>#REF!</v>
      </c>
      <c r="BC151" s="447" t="e">
        <f>IF(#REF!="zákl. přenesená",J151,0)</f>
        <v>#REF!</v>
      </c>
      <c r="BD151" s="447" t="e">
        <f>IF(#REF!="sníž. přenesená",J151,0)</f>
        <v>#REF!</v>
      </c>
      <c r="BE151" s="447" t="e">
        <f>IF(#REF!="nulová",J151,0)</f>
        <v>#REF!</v>
      </c>
      <c r="BF151" s="349" t="s">
        <v>17</v>
      </c>
      <c r="BG151" s="447">
        <f>ROUND(I151*H151,2)</f>
        <v>0</v>
      </c>
      <c r="BH151" s="349" t="s">
        <v>25</v>
      </c>
      <c r="BI151" s="446" t="s">
        <v>2042</v>
      </c>
    </row>
    <row r="152" spans="2:61" s="287" customFormat="1" ht="24.2" customHeight="1" x14ac:dyDescent="0.2">
      <c r="B152" s="288"/>
      <c r="C152" s="438" t="s">
        <v>1802</v>
      </c>
      <c r="D152" s="438" t="s">
        <v>1744</v>
      </c>
      <c r="E152" s="439" t="s">
        <v>2041</v>
      </c>
      <c r="F152" s="440" t="s">
        <v>2040</v>
      </c>
      <c r="G152" s="441" t="s">
        <v>121</v>
      </c>
      <c r="H152" s="442">
        <v>2</v>
      </c>
      <c r="I152" s="358"/>
      <c r="J152" s="443">
        <f>ROUND(I152*H152,2)</f>
        <v>0</v>
      </c>
      <c r="K152" s="444">
        <v>0</v>
      </c>
      <c r="L152" s="444">
        <f>K152*H152</f>
        <v>0</v>
      </c>
      <c r="M152" s="444">
        <v>2.0000000000000002E-5</v>
      </c>
      <c r="N152" s="444">
        <f>M152*H152</f>
        <v>4.0000000000000003E-5</v>
      </c>
      <c r="O152" s="444">
        <v>0</v>
      </c>
      <c r="P152" s="445">
        <f>O152*H152</f>
        <v>0</v>
      </c>
      <c r="AN152" s="446" t="s">
        <v>39</v>
      </c>
      <c r="AP152" s="446" t="s">
        <v>1744</v>
      </c>
      <c r="AQ152" s="446" t="s">
        <v>19</v>
      </c>
      <c r="AU152" s="349" t="s">
        <v>1716</v>
      </c>
      <c r="BA152" s="447" t="e">
        <f>IF(#REF!="základní",J152,0)</f>
        <v>#REF!</v>
      </c>
      <c r="BB152" s="447" t="e">
        <f>IF(#REF!="snížená",J152,0)</f>
        <v>#REF!</v>
      </c>
      <c r="BC152" s="447" t="e">
        <f>IF(#REF!="zákl. přenesená",J152,0)</f>
        <v>#REF!</v>
      </c>
      <c r="BD152" s="447" t="e">
        <f>IF(#REF!="sníž. přenesená",J152,0)</f>
        <v>#REF!</v>
      </c>
      <c r="BE152" s="447" t="e">
        <f>IF(#REF!="nulová",J152,0)</f>
        <v>#REF!</v>
      </c>
      <c r="BF152" s="349" t="s">
        <v>17</v>
      </c>
      <c r="BG152" s="447">
        <f>ROUND(I152*H152,2)</f>
        <v>0</v>
      </c>
      <c r="BH152" s="349" t="s">
        <v>25</v>
      </c>
      <c r="BI152" s="446" t="s">
        <v>2039</v>
      </c>
    </row>
    <row r="153" spans="2:61" s="430" customFormat="1" ht="22.9" customHeight="1" x14ac:dyDescent="0.2">
      <c r="B153" s="429"/>
      <c r="D153" s="431" t="s">
        <v>1655</v>
      </c>
      <c r="E153" s="461" t="s">
        <v>2038</v>
      </c>
      <c r="F153" s="461" t="s">
        <v>2037</v>
      </c>
      <c r="J153" s="462">
        <f>BG153</f>
        <v>0</v>
      </c>
      <c r="L153" s="434">
        <f>SUM(L154:L158)</f>
        <v>0</v>
      </c>
      <c r="N153" s="434">
        <f>SUM(N154:N158)</f>
        <v>3.0000000000000001E-3</v>
      </c>
      <c r="P153" s="435">
        <f>SUM(P154:P158)</f>
        <v>0</v>
      </c>
      <c r="AN153" s="431" t="s">
        <v>17</v>
      </c>
      <c r="AP153" s="436" t="s">
        <v>1655</v>
      </c>
      <c r="AQ153" s="436" t="s">
        <v>17</v>
      </c>
      <c r="AU153" s="431" t="s">
        <v>1716</v>
      </c>
      <c r="BG153" s="437">
        <f>SUM(BG154:BG158)</f>
        <v>0</v>
      </c>
    </row>
    <row r="154" spans="2:61" s="287" customFormat="1" ht="24.2" customHeight="1" x14ac:dyDescent="0.2">
      <c r="B154" s="288"/>
      <c r="C154" s="438" t="s">
        <v>1710</v>
      </c>
      <c r="D154" s="438" t="s">
        <v>1744</v>
      </c>
      <c r="E154" s="439" t="s">
        <v>2036</v>
      </c>
      <c r="F154" s="440" t="s">
        <v>2035</v>
      </c>
      <c r="G154" s="441" t="s">
        <v>121</v>
      </c>
      <c r="H154" s="442">
        <v>30</v>
      </c>
      <c r="I154" s="358"/>
      <c r="J154" s="443">
        <f>ROUND(I154*H154,2)</f>
        <v>0</v>
      </c>
      <c r="K154" s="444">
        <v>0</v>
      </c>
      <c r="L154" s="444">
        <f>K154*H154</f>
        <v>0</v>
      </c>
      <c r="M154" s="444">
        <v>5.0000000000000002E-5</v>
      </c>
      <c r="N154" s="444">
        <f>M154*H154</f>
        <v>1.5E-3</v>
      </c>
      <c r="O154" s="444">
        <v>0</v>
      </c>
      <c r="P154" s="445">
        <f>O154*H154</f>
        <v>0</v>
      </c>
      <c r="AN154" s="446" t="s">
        <v>39</v>
      </c>
      <c r="AP154" s="446" t="s">
        <v>1744</v>
      </c>
      <c r="AQ154" s="446" t="s">
        <v>19</v>
      </c>
      <c r="AU154" s="349" t="s">
        <v>1716</v>
      </c>
      <c r="BA154" s="447" t="e">
        <f>IF(#REF!="základní",J154,0)</f>
        <v>#REF!</v>
      </c>
      <c r="BB154" s="447" t="e">
        <f>IF(#REF!="snížená",J154,0)</f>
        <v>#REF!</v>
      </c>
      <c r="BC154" s="447" t="e">
        <f>IF(#REF!="zákl. přenesená",J154,0)</f>
        <v>#REF!</v>
      </c>
      <c r="BD154" s="447" t="e">
        <f>IF(#REF!="sníž. přenesená",J154,0)</f>
        <v>#REF!</v>
      </c>
      <c r="BE154" s="447" t="e">
        <f>IF(#REF!="nulová",J154,0)</f>
        <v>#REF!</v>
      </c>
      <c r="BF154" s="349" t="s">
        <v>17</v>
      </c>
      <c r="BG154" s="447">
        <f>ROUND(I154*H154,2)</f>
        <v>0</v>
      </c>
      <c r="BH154" s="349" t="s">
        <v>25</v>
      </c>
      <c r="BI154" s="446" t="s">
        <v>2034</v>
      </c>
    </row>
    <row r="155" spans="2:61" s="287" customFormat="1" ht="24.2" customHeight="1" x14ac:dyDescent="0.2">
      <c r="B155" s="288"/>
      <c r="C155" s="438" t="s">
        <v>1795</v>
      </c>
      <c r="D155" s="438" t="s">
        <v>1744</v>
      </c>
      <c r="E155" s="439" t="s">
        <v>2033</v>
      </c>
      <c r="F155" s="440" t="s">
        <v>2032</v>
      </c>
      <c r="G155" s="441" t="s">
        <v>121</v>
      </c>
      <c r="H155" s="442">
        <v>30</v>
      </c>
      <c r="I155" s="358"/>
      <c r="J155" s="443">
        <f>ROUND(I155*H155,2)</f>
        <v>0</v>
      </c>
      <c r="K155" s="444">
        <v>0</v>
      </c>
      <c r="L155" s="444">
        <f>K155*H155</f>
        <v>0</v>
      </c>
      <c r="M155" s="444">
        <v>1.0000000000000001E-5</v>
      </c>
      <c r="N155" s="444">
        <f>M155*H155</f>
        <v>3.0000000000000003E-4</v>
      </c>
      <c r="O155" s="444">
        <v>0</v>
      </c>
      <c r="P155" s="445">
        <f>O155*H155</f>
        <v>0</v>
      </c>
      <c r="AN155" s="446" t="s">
        <v>39</v>
      </c>
      <c r="AP155" s="446" t="s">
        <v>1744</v>
      </c>
      <c r="AQ155" s="446" t="s">
        <v>19</v>
      </c>
      <c r="AU155" s="349" t="s">
        <v>1716</v>
      </c>
      <c r="BA155" s="447" t="e">
        <f>IF(#REF!="základní",J155,0)</f>
        <v>#REF!</v>
      </c>
      <c r="BB155" s="447" t="e">
        <f>IF(#REF!="snížená",J155,0)</f>
        <v>#REF!</v>
      </c>
      <c r="BC155" s="447" t="e">
        <f>IF(#REF!="zákl. přenesená",J155,0)</f>
        <v>#REF!</v>
      </c>
      <c r="BD155" s="447" t="e">
        <f>IF(#REF!="sníž. přenesená",J155,0)</f>
        <v>#REF!</v>
      </c>
      <c r="BE155" s="447" t="e">
        <f>IF(#REF!="nulová",J155,0)</f>
        <v>#REF!</v>
      </c>
      <c r="BF155" s="349" t="s">
        <v>17</v>
      </c>
      <c r="BG155" s="447">
        <f>ROUND(I155*H155,2)</f>
        <v>0</v>
      </c>
      <c r="BH155" s="349" t="s">
        <v>25</v>
      </c>
      <c r="BI155" s="446" t="s">
        <v>2031</v>
      </c>
    </row>
    <row r="156" spans="2:61" s="287" customFormat="1" ht="21.75" customHeight="1" x14ac:dyDescent="0.2">
      <c r="B156" s="288"/>
      <c r="C156" s="438" t="s">
        <v>1791</v>
      </c>
      <c r="D156" s="438" t="s">
        <v>1744</v>
      </c>
      <c r="E156" s="439" t="s">
        <v>2030</v>
      </c>
      <c r="F156" s="440" t="s">
        <v>2029</v>
      </c>
      <c r="G156" s="441" t="s">
        <v>121</v>
      </c>
      <c r="H156" s="442">
        <v>4</v>
      </c>
      <c r="I156" s="358"/>
      <c r="J156" s="443">
        <f>ROUND(I156*H156,2)</f>
        <v>0</v>
      </c>
      <c r="K156" s="444">
        <v>0</v>
      </c>
      <c r="L156" s="444">
        <f>K156*H156</f>
        <v>0</v>
      </c>
      <c r="M156" s="444">
        <v>2.9999999999999997E-4</v>
      </c>
      <c r="N156" s="444">
        <f>M156*H156</f>
        <v>1.1999999999999999E-3</v>
      </c>
      <c r="O156" s="444">
        <v>0</v>
      </c>
      <c r="P156" s="445">
        <f>O156*H156</f>
        <v>0</v>
      </c>
      <c r="AN156" s="446" t="s">
        <v>39</v>
      </c>
      <c r="AP156" s="446" t="s">
        <v>1744</v>
      </c>
      <c r="AQ156" s="446" t="s">
        <v>19</v>
      </c>
      <c r="AU156" s="349" t="s">
        <v>1716</v>
      </c>
      <c r="BA156" s="447" t="e">
        <f>IF(#REF!="základní",J156,0)</f>
        <v>#REF!</v>
      </c>
      <c r="BB156" s="447" t="e">
        <f>IF(#REF!="snížená",J156,0)</f>
        <v>#REF!</v>
      </c>
      <c r="BC156" s="447" t="e">
        <f>IF(#REF!="zákl. přenesená",J156,0)</f>
        <v>#REF!</v>
      </c>
      <c r="BD156" s="447" t="e">
        <f>IF(#REF!="sníž. přenesená",J156,0)</f>
        <v>#REF!</v>
      </c>
      <c r="BE156" s="447" t="e">
        <f>IF(#REF!="nulová",J156,0)</f>
        <v>#REF!</v>
      </c>
      <c r="BF156" s="349" t="s">
        <v>17</v>
      </c>
      <c r="BG156" s="447">
        <f>ROUND(I156*H156,2)</f>
        <v>0</v>
      </c>
      <c r="BH156" s="349" t="s">
        <v>25</v>
      </c>
      <c r="BI156" s="446" t="s">
        <v>2028</v>
      </c>
    </row>
    <row r="157" spans="2:61" s="287" customFormat="1" ht="24.2" customHeight="1" x14ac:dyDescent="0.2">
      <c r="B157" s="288"/>
      <c r="C157" s="438" t="s">
        <v>1785</v>
      </c>
      <c r="D157" s="438" t="s">
        <v>1744</v>
      </c>
      <c r="E157" s="439" t="s">
        <v>2027</v>
      </c>
      <c r="F157" s="440" t="s">
        <v>2026</v>
      </c>
      <c r="G157" s="441" t="s">
        <v>121</v>
      </c>
      <c r="H157" s="442">
        <v>10</v>
      </c>
      <c r="I157" s="358"/>
      <c r="J157" s="443">
        <f>ROUND(I157*H157,2)</f>
        <v>0</v>
      </c>
      <c r="K157" s="444">
        <v>0</v>
      </c>
      <c r="L157" s="444">
        <f>K157*H157</f>
        <v>0</v>
      </c>
      <c r="M157" s="444">
        <v>0</v>
      </c>
      <c r="N157" s="444">
        <f>M157*H157</f>
        <v>0</v>
      </c>
      <c r="O157" s="444">
        <v>0</v>
      </c>
      <c r="P157" s="445">
        <f>O157*H157</f>
        <v>0</v>
      </c>
      <c r="AN157" s="446" t="s">
        <v>39</v>
      </c>
      <c r="AP157" s="446" t="s">
        <v>1744</v>
      </c>
      <c r="AQ157" s="446" t="s">
        <v>19</v>
      </c>
      <c r="AU157" s="349" t="s">
        <v>1716</v>
      </c>
      <c r="BA157" s="447" t="e">
        <f>IF(#REF!="základní",J157,0)</f>
        <v>#REF!</v>
      </c>
      <c r="BB157" s="447" t="e">
        <f>IF(#REF!="snížená",J157,0)</f>
        <v>#REF!</v>
      </c>
      <c r="BC157" s="447" t="e">
        <f>IF(#REF!="zákl. přenesená",J157,0)</f>
        <v>#REF!</v>
      </c>
      <c r="BD157" s="447" t="e">
        <f>IF(#REF!="sníž. přenesená",J157,0)</f>
        <v>#REF!</v>
      </c>
      <c r="BE157" s="447" t="e">
        <f>IF(#REF!="nulová",J157,0)</f>
        <v>#REF!</v>
      </c>
      <c r="BF157" s="349" t="s">
        <v>17</v>
      </c>
      <c r="BG157" s="447">
        <f>ROUND(I157*H157,2)</f>
        <v>0</v>
      </c>
      <c r="BH157" s="349" t="s">
        <v>25</v>
      </c>
      <c r="BI157" s="446" t="s">
        <v>2025</v>
      </c>
    </row>
    <row r="158" spans="2:61" s="287" customFormat="1" ht="24.2" customHeight="1" x14ac:dyDescent="0.2">
      <c r="B158" s="288"/>
      <c r="C158" s="438" t="s">
        <v>1781</v>
      </c>
      <c r="D158" s="438" t="s">
        <v>1744</v>
      </c>
      <c r="E158" s="439" t="s">
        <v>2024</v>
      </c>
      <c r="F158" s="440" t="s">
        <v>2023</v>
      </c>
      <c r="G158" s="441" t="s">
        <v>121</v>
      </c>
      <c r="H158" s="442">
        <v>10</v>
      </c>
      <c r="I158" s="358"/>
      <c r="J158" s="443">
        <f>ROUND(I158*H158,2)</f>
        <v>0</v>
      </c>
      <c r="K158" s="444">
        <v>0</v>
      </c>
      <c r="L158" s="444">
        <f>K158*H158</f>
        <v>0</v>
      </c>
      <c r="M158" s="444">
        <v>0</v>
      </c>
      <c r="N158" s="444">
        <f>M158*H158</f>
        <v>0</v>
      </c>
      <c r="O158" s="444">
        <v>0</v>
      </c>
      <c r="P158" s="445">
        <f>O158*H158</f>
        <v>0</v>
      </c>
      <c r="AN158" s="446" t="s">
        <v>39</v>
      </c>
      <c r="AP158" s="446" t="s">
        <v>1744</v>
      </c>
      <c r="AQ158" s="446" t="s">
        <v>19</v>
      </c>
      <c r="AU158" s="349" t="s">
        <v>1716</v>
      </c>
      <c r="BA158" s="447" t="e">
        <f>IF(#REF!="základní",J158,0)</f>
        <v>#REF!</v>
      </c>
      <c r="BB158" s="447" t="e">
        <f>IF(#REF!="snížená",J158,0)</f>
        <v>#REF!</v>
      </c>
      <c r="BC158" s="447" t="e">
        <f>IF(#REF!="zákl. přenesená",J158,0)</f>
        <v>#REF!</v>
      </c>
      <c r="BD158" s="447" t="e">
        <f>IF(#REF!="sníž. přenesená",J158,0)</f>
        <v>#REF!</v>
      </c>
      <c r="BE158" s="447" t="e">
        <f>IF(#REF!="nulová",J158,0)</f>
        <v>#REF!</v>
      </c>
      <c r="BF158" s="349" t="s">
        <v>17</v>
      </c>
      <c r="BG158" s="447">
        <f>ROUND(I158*H158,2)</f>
        <v>0</v>
      </c>
      <c r="BH158" s="349" t="s">
        <v>25</v>
      </c>
      <c r="BI158" s="446" t="s">
        <v>2022</v>
      </c>
    </row>
    <row r="159" spans="2:61" s="430" customFormat="1" ht="25.9" customHeight="1" x14ac:dyDescent="0.2">
      <c r="B159" s="429"/>
      <c r="D159" s="431" t="s">
        <v>1655</v>
      </c>
      <c r="E159" s="432" t="s">
        <v>1841</v>
      </c>
      <c r="F159" s="432" t="s">
        <v>1840</v>
      </c>
      <c r="J159" s="433">
        <f>BG159</f>
        <v>0</v>
      </c>
      <c r="L159" s="434">
        <f>SUM(L160:L171)</f>
        <v>59.634</v>
      </c>
      <c r="N159" s="434">
        <f>SUM(N160:N171)</f>
        <v>0</v>
      </c>
      <c r="P159" s="435">
        <f>SUM(P160:P171)</f>
        <v>0</v>
      </c>
      <c r="AN159" s="431" t="s">
        <v>17</v>
      </c>
      <c r="AP159" s="436" t="s">
        <v>1655</v>
      </c>
      <c r="AQ159" s="436" t="s">
        <v>1654</v>
      </c>
      <c r="AU159" s="431" t="s">
        <v>1716</v>
      </c>
      <c r="BG159" s="437">
        <f>SUM(BG160:BG171)</f>
        <v>0</v>
      </c>
    </row>
    <row r="160" spans="2:61" s="287" customFormat="1" ht="16.5" customHeight="1" x14ac:dyDescent="0.2">
      <c r="B160" s="288"/>
      <c r="C160" s="448" t="s">
        <v>1777</v>
      </c>
      <c r="D160" s="448" t="s">
        <v>1717</v>
      </c>
      <c r="E160" s="449" t="s">
        <v>2021</v>
      </c>
      <c r="F160" s="450" t="s">
        <v>2020</v>
      </c>
      <c r="G160" s="451" t="s">
        <v>121</v>
      </c>
      <c r="H160" s="452">
        <v>1</v>
      </c>
      <c r="I160" s="357"/>
      <c r="J160" s="453">
        <f t="shared" ref="J160:J171" si="10">ROUND(I160*H160,2)</f>
        <v>0</v>
      </c>
      <c r="K160" s="444">
        <v>6.1</v>
      </c>
      <c r="L160" s="444">
        <f t="shared" ref="L160:L171" si="11">K160*H160</f>
        <v>6.1</v>
      </c>
      <c r="M160" s="444">
        <v>0</v>
      </c>
      <c r="N160" s="444">
        <f t="shared" ref="N160:N171" si="12">M160*H160</f>
        <v>0</v>
      </c>
      <c r="O160" s="444">
        <v>0</v>
      </c>
      <c r="P160" s="445">
        <f t="shared" ref="P160:P171" si="13">O160*H160</f>
        <v>0</v>
      </c>
      <c r="AN160" s="446" t="s">
        <v>1734</v>
      </c>
      <c r="AP160" s="446" t="s">
        <v>1717</v>
      </c>
      <c r="AQ160" s="446" t="s">
        <v>17</v>
      </c>
      <c r="AU160" s="349" t="s">
        <v>1716</v>
      </c>
      <c r="BA160" s="447" t="e">
        <f>IF(#REF!="základní",J160,0)</f>
        <v>#REF!</v>
      </c>
      <c r="BB160" s="447" t="e">
        <f>IF(#REF!="snížená",J160,0)</f>
        <v>#REF!</v>
      </c>
      <c r="BC160" s="447" t="e">
        <f>IF(#REF!="zákl. přenesená",J160,0)</f>
        <v>#REF!</v>
      </c>
      <c r="BD160" s="447" t="e">
        <f>IF(#REF!="sníž. přenesená",J160,0)</f>
        <v>#REF!</v>
      </c>
      <c r="BE160" s="447" t="e">
        <f>IF(#REF!="nulová",J160,0)</f>
        <v>#REF!</v>
      </c>
      <c r="BF160" s="349" t="s">
        <v>17</v>
      </c>
      <c r="BG160" s="447">
        <f t="shared" ref="BG160:BG171" si="14">ROUND(I160*H160,2)</f>
        <v>0</v>
      </c>
      <c r="BH160" s="349" t="s">
        <v>1734</v>
      </c>
      <c r="BI160" s="446" t="s">
        <v>2019</v>
      </c>
    </row>
    <row r="161" spans="2:61" s="287" customFormat="1" ht="16.5" customHeight="1" x14ac:dyDescent="0.2">
      <c r="B161" s="288"/>
      <c r="C161" s="448" t="s">
        <v>1773</v>
      </c>
      <c r="D161" s="448" t="s">
        <v>1717</v>
      </c>
      <c r="E161" s="449" t="s">
        <v>2018</v>
      </c>
      <c r="F161" s="450" t="s">
        <v>2017</v>
      </c>
      <c r="G161" s="451" t="s">
        <v>121</v>
      </c>
      <c r="H161" s="452">
        <v>2</v>
      </c>
      <c r="I161" s="357"/>
      <c r="J161" s="453">
        <f t="shared" si="10"/>
        <v>0</v>
      </c>
      <c r="K161" s="444">
        <v>0.22</v>
      </c>
      <c r="L161" s="444">
        <f t="shared" si="11"/>
        <v>0.44</v>
      </c>
      <c r="M161" s="444">
        <v>0</v>
      </c>
      <c r="N161" s="444">
        <f t="shared" si="12"/>
        <v>0</v>
      </c>
      <c r="O161" s="444">
        <v>0</v>
      </c>
      <c r="P161" s="445">
        <f t="shared" si="13"/>
        <v>0</v>
      </c>
      <c r="AN161" s="446" t="s">
        <v>1734</v>
      </c>
      <c r="AP161" s="446" t="s">
        <v>1717</v>
      </c>
      <c r="AQ161" s="446" t="s">
        <v>17</v>
      </c>
      <c r="AU161" s="349" t="s">
        <v>1716</v>
      </c>
      <c r="BA161" s="447" t="e">
        <f>IF(#REF!="základní",J161,0)</f>
        <v>#REF!</v>
      </c>
      <c r="BB161" s="447" t="e">
        <f>IF(#REF!="snížená",J161,0)</f>
        <v>#REF!</v>
      </c>
      <c r="BC161" s="447" t="e">
        <f>IF(#REF!="zákl. přenesená",J161,0)</f>
        <v>#REF!</v>
      </c>
      <c r="BD161" s="447" t="e">
        <f>IF(#REF!="sníž. přenesená",J161,0)</f>
        <v>#REF!</v>
      </c>
      <c r="BE161" s="447" t="e">
        <f>IF(#REF!="nulová",J161,0)</f>
        <v>#REF!</v>
      </c>
      <c r="BF161" s="349" t="s">
        <v>17</v>
      </c>
      <c r="BG161" s="447">
        <f t="shared" si="14"/>
        <v>0</v>
      </c>
      <c r="BH161" s="349" t="s">
        <v>1734</v>
      </c>
      <c r="BI161" s="446" t="s">
        <v>2016</v>
      </c>
    </row>
    <row r="162" spans="2:61" s="287" customFormat="1" ht="16.5" customHeight="1" x14ac:dyDescent="0.2">
      <c r="B162" s="288"/>
      <c r="C162" s="448" t="s">
        <v>1769</v>
      </c>
      <c r="D162" s="448" t="s">
        <v>1717</v>
      </c>
      <c r="E162" s="449" t="s">
        <v>2015</v>
      </c>
      <c r="F162" s="450" t="s">
        <v>2014</v>
      </c>
      <c r="G162" s="451" t="s">
        <v>121</v>
      </c>
      <c r="H162" s="452">
        <v>2</v>
      </c>
      <c r="I162" s="357"/>
      <c r="J162" s="453">
        <f t="shared" si="10"/>
        <v>0</v>
      </c>
      <c r="K162" s="444">
        <v>0.15</v>
      </c>
      <c r="L162" s="444">
        <f t="shared" si="11"/>
        <v>0.3</v>
      </c>
      <c r="M162" s="444">
        <v>0</v>
      </c>
      <c r="N162" s="444">
        <f t="shared" si="12"/>
        <v>0</v>
      </c>
      <c r="O162" s="444">
        <v>0</v>
      </c>
      <c r="P162" s="445">
        <f t="shared" si="13"/>
        <v>0</v>
      </c>
      <c r="AN162" s="446" t="s">
        <v>1734</v>
      </c>
      <c r="AP162" s="446" t="s">
        <v>1717</v>
      </c>
      <c r="AQ162" s="446" t="s">
        <v>17</v>
      </c>
      <c r="AU162" s="349" t="s">
        <v>1716</v>
      </c>
      <c r="BA162" s="447" t="e">
        <f>IF(#REF!="základní",J162,0)</f>
        <v>#REF!</v>
      </c>
      <c r="BB162" s="447" t="e">
        <f>IF(#REF!="snížená",J162,0)</f>
        <v>#REF!</v>
      </c>
      <c r="BC162" s="447" t="e">
        <f>IF(#REF!="zákl. přenesená",J162,0)</f>
        <v>#REF!</v>
      </c>
      <c r="BD162" s="447" t="e">
        <f>IF(#REF!="sníž. přenesená",J162,0)</f>
        <v>#REF!</v>
      </c>
      <c r="BE162" s="447" t="e">
        <f>IF(#REF!="nulová",J162,0)</f>
        <v>#REF!</v>
      </c>
      <c r="BF162" s="349" t="s">
        <v>17</v>
      </c>
      <c r="BG162" s="447">
        <f t="shared" si="14"/>
        <v>0</v>
      </c>
      <c r="BH162" s="349" t="s">
        <v>1734</v>
      </c>
      <c r="BI162" s="446" t="s">
        <v>2013</v>
      </c>
    </row>
    <row r="163" spans="2:61" s="287" customFormat="1" ht="24.2" customHeight="1" x14ac:dyDescent="0.2">
      <c r="B163" s="288"/>
      <c r="C163" s="448" t="s">
        <v>1765</v>
      </c>
      <c r="D163" s="448" t="s">
        <v>1717</v>
      </c>
      <c r="E163" s="449" t="s">
        <v>2012</v>
      </c>
      <c r="F163" s="450" t="s">
        <v>2011</v>
      </c>
      <c r="G163" s="451" t="s">
        <v>121</v>
      </c>
      <c r="H163" s="452">
        <v>1</v>
      </c>
      <c r="I163" s="357"/>
      <c r="J163" s="453">
        <f t="shared" si="10"/>
        <v>0</v>
      </c>
      <c r="K163" s="444">
        <v>0.4</v>
      </c>
      <c r="L163" s="444">
        <f t="shared" si="11"/>
        <v>0.4</v>
      </c>
      <c r="M163" s="444">
        <v>0</v>
      </c>
      <c r="N163" s="444">
        <f t="shared" si="12"/>
        <v>0</v>
      </c>
      <c r="O163" s="444">
        <v>0</v>
      </c>
      <c r="P163" s="445">
        <f t="shared" si="13"/>
        <v>0</v>
      </c>
      <c r="AN163" s="446" t="s">
        <v>1734</v>
      </c>
      <c r="AP163" s="446" t="s">
        <v>1717</v>
      </c>
      <c r="AQ163" s="446" t="s">
        <v>17</v>
      </c>
      <c r="AU163" s="349" t="s">
        <v>1716</v>
      </c>
      <c r="BA163" s="447" t="e">
        <f>IF(#REF!="základní",J163,0)</f>
        <v>#REF!</v>
      </c>
      <c r="BB163" s="447" t="e">
        <f>IF(#REF!="snížená",J163,0)</f>
        <v>#REF!</v>
      </c>
      <c r="BC163" s="447" t="e">
        <f>IF(#REF!="zákl. přenesená",J163,0)</f>
        <v>#REF!</v>
      </c>
      <c r="BD163" s="447" t="e">
        <f>IF(#REF!="sníž. přenesená",J163,0)</f>
        <v>#REF!</v>
      </c>
      <c r="BE163" s="447" t="e">
        <f>IF(#REF!="nulová",J163,0)</f>
        <v>#REF!</v>
      </c>
      <c r="BF163" s="349" t="s">
        <v>17</v>
      </c>
      <c r="BG163" s="447">
        <f t="shared" si="14"/>
        <v>0</v>
      </c>
      <c r="BH163" s="349" t="s">
        <v>1734</v>
      </c>
      <c r="BI163" s="446" t="s">
        <v>2010</v>
      </c>
    </row>
    <row r="164" spans="2:61" s="287" customFormat="1" ht="16.5" customHeight="1" x14ac:dyDescent="0.2">
      <c r="B164" s="288"/>
      <c r="C164" s="448" t="s">
        <v>1761</v>
      </c>
      <c r="D164" s="448" t="s">
        <v>1717</v>
      </c>
      <c r="E164" s="449" t="s">
        <v>2009</v>
      </c>
      <c r="F164" s="450" t="s">
        <v>2008</v>
      </c>
      <c r="G164" s="451" t="s">
        <v>121</v>
      </c>
      <c r="H164" s="452">
        <v>6</v>
      </c>
      <c r="I164" s="357"/>
      <c r="J164" s="453">
        <f t="shared" si="10"/>
        <v>0</v>
      </c>
      <c r="K164" s="444">
        <v>0.15</v>
      </c>
      <c r="L164" s="444">
        <f t="shared" si="11"/>
        <v>0.89999999999999991</v>
      </c>
      <c r="M164" s="444">
        <v>0</v>
      </c>
      <c r="N164" s="444">
        <f t="shared" si="12"/>
        <v>0</v>
      </c>
      <c r="O164" s="444">
        <v>0</v>
      </c>
      <c r="P164" s="445">
        <f t="shared" si="13"/>
        <v>0</v>
      </c>
      <c r="AN164" s="446" t="s">
        <v>1734</v>
      </c>
      <c r="AP164" s="446" t="s">
        <v>1717</v>
      </c>
      <c r="AQ164" s="446" t="s">
        <v>17</v>
      </c>
      <c r="AU164" s="349" t="s">
        <v>1716</v>
      </c>
      <c r="BA164" s="447" t="e">
        <f>IF(#REF!="základní",J164,0)</f>
        <v>#REF!</v>
      </c>
      <c r="BB164" s="447" t="e">
        <f>IF(#REF!="snížená",J164,0)</f>
        <v>#REF!</v>
      </c>
      <c r="BC164" s="447" t="e">
        <f>IF(#REF!="zákl. přenesená",J164,0)</f>
        <v>#REF!</v>
      </c>
      <c r="BD164" s="447" t="e">
        <f>IF(#REF!="sníž. přenesená",J164,0)</f>
        <v>#REF!</v>
      </c>
      <c r="BE164" s="447" t="e">
        <f>IF(#REF!="nulová",J164,0)</f>
        <v>#REF!</v>
      </c>
      <c r="BF164" s="349" t="s">
        <v>17</v>
      </c>
      <c r="BG164" s="447">
        <f t="shared" si="14"/>
        <v>0</v>
      </c>
      <c r="BH164" s="349" t="s">
        <v>1734</v>
      </c>
      <c r="BI164" s="446" t="s">
        <v>2007</v>
      </c>
    </row>
    <row r="165" spans="2:61" s="287" customFormat="1" ht="16.5" customHeight="1" x14ac:dyDescent="0.2">
      <c r="B165" s="288"/>
      <c r="C165" s="448" t="s">
        <v>1757</v>
      </c>
      <c r="D165" s="448" t="s">
        <v>1717</v>
      </c>
      <c r="E165" s="449" t="s">
        <v>2006</v>
      </c>
      <c r="F165" s="450" t="s">
        <v>2005</v>
      </c>
      <c r="G165" s="451" t="s">
        <v>121</v>
      </c>
      <c r="H165" s="452">
        <v>2</v>
      </c>
      <c r="I165" s="357"/>
      <c r="J165" s="453">
        <f t="shared" si="10"/>
        <v>0</v>
      </c>
      <c r="K165" s="444">
        <v>4</v>
      </c>
      <c r="L165" s="444">
        <f t="shared" si="11"/>
        <v>8</v>
      </c>
      <c r="M165" s="444">
        <v>0</v>
      </c>
      <c r="N165" s="444">
        <f t="shared" si="12"/>
        <v>0</v>
      </c>
      <c r="O165" s="444">
        <v>0</v>
      </c>
      <c r="P165" s="445">
        <f t="shared" si="13"/>
        <v>0</v>
      </c>
      <c r="AN165" s="446" t="s">
        <v>1734</v>
      </c>
      <c r="AP165" s="446" t="s">
        <v>1717</v>
      </c>
      <c r="AQ165" s="446" t="s">
        <v>17</v>
      </c>
      <c r="AU165" s="349" t="s">
        <v>1716</v>
      </c>
      <c r="BA165" s="447" t="e">
        <f>IF(#REF!="základní",J165,0)</f>
        <v>#REF!</v>
      </c>
      <c r="BB165" s="447" t="e">
        <f>IF(#REF!="snížená",J165,0)</f>
        <v>#REF!</v>
      </c>
      <c r="BC165" s="447" t="e">
        <f>IF(#REF!="zákl. přenesená",J165,0)</f>
        <v>#REF!</v>
      </c>
      <c r="BD165" s="447" t="e">
        <f>IF(#REF!="sníž. přenesená",J165,0)</f>
        <v>#REF!</v>
      </c>
      <c r="BE165" s="447" t="e">
        <f>IF(#REF!="nulová",J165,0)</f>
        <v>#REF!</v>
      </c>
      <c r="BF165" s="349" t="s">
        <v>17</v>
      </c>
      <c r="BG165" s="447">
        <f t="shared" si="14"/>
        <v>0</v>
      </c>
      <c r="BH165" s="349" t="s">
        <v>1734</v>
      </c>
      <c r="BI165" s="446" t="s">
        <v>2004</v>
      </c>
    </row>
    <row r="166" spans="2:61" s="287" customFormat="1" ht="16.5" customHeight="1" x14ac:dyDescent="0.2">
      <c r="B166" s="288"/>
      <c r="C166" s="448" t="s">
        <v>1745</v>
      </c>
      <c r="D166" s="448" t="s">
        <v>1717</v>
      </c>
      <c r="E166" s="449" t="s">
        <v>2003</v>
      </c>
      <c r="F166" s="450" t="s">
        <v>2002</v>
      </c>
      <c r="G166" s="451" t="s">
        <v>121</v>
      </c>
      <c r="H166" s="452">
        <v>24</v>
      </c>
      <c r="I166" s="357"/>
      <c r="J166" s="453">
        <f t="shared" si="10"/>
        <v>0</v>
      </c>
      <c r="K166" s="444">
        <v>0.125</v>
      </c>
      <c r="L166" s="444">
        <f t="shared" si="11"/>
        <v>3</v>
      </c>
      <c r="M166" s="444">
        <v>0</v>
      </c>
      <c r="N166" s="444">
        <f t="shared" si="12"/>
        <v>0</v>
      </c>
      <c r="O166" s="444">
        <v>0</v>
      </c>
      <c r="P166" s="445">
        <f t="shared" si="13"/>
        <v>0</v>
      </c>
      <c r="AN166" s="446" t="s">
        <v>1734</v>
      </c>
      <c r="AP166" s="446" t="s">
        <v>1717</v>
      </c>
      <c r="AQ166" s="446" t="s">
        <v>17</v>
      </c>
      <c r="AU166" s="349" t="s">
        <v>1716</v>
      </c>
      <c r="BA166" s="447" t="e">
        <f>IF(#REF!="základní",J166,0)</f>
        <v>#REF!</v>
      </c>
      <c r="BB166" s="447" t="e">
        <f>IF(#REF!="snížená",J166,0)</f>
        <v>#REF!</v>
      </c>
      <c r="BC166" s="447" t="e">
        <f>IF(#REF!="zákl. přenesená",J166,0)</f>
        <v>#REF!</v>
      </c>
      <c r="BD166" s="447" t="e">
        <f>IF(#REF!="sníž. přenesená",J166,0)</f>
        <v>#REF!</v>
      </c>
      <c r="BE166" s="447" t="e">
        <f>IF(#REF!="nulová",J166,0)</f>
        <v>#REF!</v>
      </c>
      <c r="BF166" s="349" t="s">
        <v>17</v>
      </c>
      <c r="BG166" s="447">
        <f t="shared" si="14"/>
        <v>0</v>
      </c>
      <c r="BH166" s="349" t="s">
        <v>1734</v>
      </c>
      <c r="BI166" s="446" t="s">
        <v>2001</v>
      </c>
    </row>
    <row r="167" spans="2:61" s="287" customFormat="1" ht="16.5" customHeight="1" x14ac:dyDescent="0.2">
      <c r="B167" s="288"/>
      <c r="C167" s="448" t="s">
        <v>1750</v>
      </c>
      <c r="D167" s="448" t="s">
        <v>1717</v>
      </c>
      <c r="E167" s="449" t="s">
        <v>2000</v>
      </c>
      <c r="F167" s="450" t="s">
        <v>1999</v>
      </c>
      <c r="G167" s="451" t="s">
        <v>121</v>
      </c>
      <c r="H167" s="452">
        <v>48</v>
      </c>
      <c r="I167" s="357"/>
      <c r="J167" s="453">
        <f t="shared" si="10"/>
        <v>0</v>
      </c>
      <c r="K167" s="444">
        <v>1.7999999999999999E-2</v>
      </c>
      <c r="L167" s="444">
        <f t="shared" si="11"/>
        <v>0.86399999999999988</v>
      </c>
      <c r="M167" s="444">
        <v>0</v>
      </c>
      <c r="N167" s="444">
        <f t="shared" si="12"/>
        <v>0</v>
      </c>
      <c r="O167" s="444">
        <v>0</v>
      </c>
      <c r="P167" s="445">
        <f t="shared" si="13"/>
        <v>0</v>
      </c>
      <c r="AN167" s="446" t="s">
        <v>1734</v>
      </c>
      <c r="AP167" s="446" t="s">
        <v>1717</v>
      </c>
      <c r="AQ167" s="446" t="s">
        <v>17</v>
      </c>
      <c r="AU167" s="349" t="s">
        <v>1716</v>
      </c>
      <c r="BA167" s="447" t="e">
        <f>IF(#REF!="základní",J167,0)</f>
        <v>#REF!</v>
      </c>
      <c r="BB167" s="447" t="e">
        <f>IF(#REF!="snížená",J167,0)</f>
        <v>#REF!</v>
      </c>
      <c r="BC167" s="447" t="e">
        <f>IF(#REF!="zákl. přenesená",J167,0)</f>
        <v>#REF!</v>
      </c>
      <c r="BD167" s="447" t="e">
        <f>IF(#REF!="sníž. přenesená",J167,0)</f>
        <v>#REF!</v>
      </c>
      <c r="BE167" s="447" t="e">
        <f>IF(#REF!="nulová",J167,0)</f>
        <v>#REF!</v>
      </c>
      <c r="BF167" s="349" t="s">
        <v>17</v>
      </c>
      <c r="BG167" s="447">
        <f t="shared" si="14"/>
        <v>0</v>
      </c>
      <c r="BH167" s="349" t="s">
        <v>1734</v>
      </c>
      <c r="BI167" s="446" t="s">
        <v>1998</v>
      </c>
    </row>
    <row r="168" spans="2:61" s="287" customFormat="1" ht="16.5" customHeight="1" x14ac:dyDescent="0.2">
      <c r="B168" s="288"/>
      <c r="C168" s="448" t="s">
        <v>1748</v>
      </c>
      <c r="D168" s="448" t="s">
        <v>1717</v>
      </c>
      <c r="E168" s="449" t="s">
        <v>1997</v>
      </c>
      <c r="F168" s="450" t="s">
        <v>1996</v>
      </c>
      <c r="G168" s="451" t="s">
        <v>121</v>
      </c>
      <c r="H168" s="452">
        <v>2</v>
      </c>
      <c r="I168" s="357"/>
      <c r="J168" s="453">
        <f t="shared" si="10"/>
        <v>0</v>
      </c>
      <c r="K168" s="444">
        <v>0.17</v>
      </c>
      <c r="L168" s="444">
        <f t="shared" si="11"/>
        <v>0.34</v>
      </c>
      <c r="M168" s="444">
        <v>0</v>
      </c>
      <c r="N168" s="444">
        <f t="shared" si="12"/>
        <v>0</v>
      </c>
      <c r="O168" s="444">
        <v>0</v>
      </c>
      <c r="P168" s="445">
        <f t="shared" si="13"/>
        <v>0</v>
      </c>
      <c r="AN168" s="446" t="s">
        <v>1734</v>
      </c>
      <c r="AP168" s="446" t="s">
        <v>1717</v>
      </c>
      <c r="AQ168" s="446" t="s">
        <v>17</v>
      </c>
      <c r="AU168" s="349" t="s">
        <v>1716</v>
      </c>
      <c r="BA168" s="447" t="e">
        <f>IF(#REF!="základní",J168,0)</f>
        <v>#REF!</v>
      </c>
      <c r="BB168" s="447" t="e">
        <f>IF(#REF!="snížená",J168,0)</f>
        <v>#REF!</v>
      </c>
      <c r="BC168" s="447" t="e">
        <f>IF(#REF!="zákl. přenesená",J168,0)</f>
        <v>#REF!</v>
      </c>
      <c r="BD168" s="447" t="e">
        <f>IF(#REF!="sníž. přenesená",J168,0)</f>
        <v>#REF!</v>
      </c>
      <c r="BE168" s="447" t="e">
        <f>IF(#REF!="nulová",J168,0)</f>
        <v>#REF!</v>
      </c>
      <c r="BF168" s="349" t="s">
        <v>17</v>
      </c>
      <c r="BG168" s="447">
        <f t="shared" si="14"/>
        <v>0</v>
      </c>
      <c r="BH168" s="349" t="s">
        <v>1734</v>
      </c>
      <c r="BI168" s="446" t="s">
        <v>1995</v>
      </c>
    </row>
    <row r="169" spans="2:61" s="287" customFormat="1" ht="24.2" customHeight="1" x14ac:dyDescent="0.2">
      <c r="B169" s="288"/>
      <c r="C169" s="448" t="s">
        <v>1742</v>
      </c>
      <c r="D169" s="448" t="s">
        <v>1717</v>
      </c>
      <c r="E169" s="449" t="s">
        <v>1994</v>
      </c>
      <c r="F169" s="450" t="s">
        <v>1993</v>
      </c>
      <c r="G169" s="451" t="s">
        <v>121</v>
      </c>
      <c r="H169" s="452">
        <v>30</v>
      </c>
      <c r="I169" s="357"/>
      <c r="J169" s="453">
        <f t="shared" si="10"/>
        <v>0</v>
      </c>
      <c r="K169" s="444">
        <v>0.19500000000000001</v>
      </c>
      <c r="L169" s="444">
        <f t="shared" si="11"/>
        <v>5.8500000000000005</v>
      </c>
      <c r="M169" s="444">
        <v>0</v>
      </c>
      <c r="N169" s="444">
        <f t="shared" si="12"/>
        <v>0</v>
      </c>
      <c r="O169" s="444">
        <v>0</v>
      </c>
      <c r="P169" s="445">
        <f t="shared" si="13"/>
        <v>0</v>
      </c>
      <c r="AN169" s="446" t="s">
        <v>25</v>
      </c>
      <c r="AP169" s="446" t="s">
        <v>1717</v>
      </c>
      <c r="AQ169" s="446" t="s">
        <v>17</v>
      </c>
      <c r="AU169" s="349" t="s">
        <v>1716</v>
      </c>
      <c r="BA169" s="447" t="e">
        <f>IF(#REF!="základní",J169,0)</f>
        <v>#REF!</v>
      </c>
      <c r="BB169" s="447" t="e">
        <f>IF(#REF!="snížená",J169,0)</f>
        <v>#REF!</v>
      </c>
      <c r="BC169" s="447" t="e">
        <f>IF(#REF!="zákl. přenesená",J169,0)</f>
        <v>#REF!</v>
      </c>
      <c r="BD169" s="447" t="e">
        <f>IF(#REF!="sníž. přenesená",J169,0)</f>
        <v>#REF!</v>
      </c>
      <c r="BE169" s="447" t="e">
        <f>IF(#REF!="nulová",J169,0)</f>
        <v>#REF!</v>
      </c>
      <c r="BF169" s="349" t="s">
        <v>17</v>
      </c>
      <c r="BG169" s="447">
        <f t="shared" si="14"/>
        <v>0</v>
      </c>
      <c r="BH169" s="349" t="s">
        <v>25</v>
      </c>
      <c r="BI169" s="446" t="s">
        <v>1992</v>
      </c>
    </row>
    <row r="170" spans="2:61" s="287" customFormat="1" ht="21.75" customHeight="1" x14ac:dyDescent="0.2">
      <c r="B170" s="288"/>
      <c r="C170" s="448" t="s">
        <v>1737</v>
      </c>
      <c r="D170" s="448" t="s">
        <v>1717</v>
      </c>
      <c r="E170" s="449" t="s">
        <v>1991</v>
      </c>
      <c r="F170" s="450" t="s">
        <v>1990</v>
      </c>
      <c r="G170" s="451" t="s">
        <v>121</v>
      </c>
      <c r="H170" s="452">
        <v>72</v>
      </c>
      <c r="I170" s="357"/>
      <c r="J170" s="453">
        <f t="shared" si="10"/>
        <v>0</v>
      </c>
      <c r="K170" s="444">
        <v>0.37</v>
      </c>
      <c r="L170" s="444">
        <f t="shared" si="11"/>
        <v>26.64</v>
      </c>
      <c r="M170" s="444">
        <v>0</v>
      </c>
      <c r="N170" s="444">
        <f t="shared" si="12"/>
        <v>0</v>
      </c>
      <c r="O170" s="444">
        <v>0</v>
      </c>
      <c r="P170" s="445">
        <f t="shared" si="13"/>
        <v>0</v>
      </c>
      <c r="AN170" s="446" t="s">
        <v>1734</v>
      </c>
      <c r="AP170" s="446" t="s">
        <v>1717</v>
      </c>
      <c r="AQ170" s="446" t="s">
        <v>17</v>
      </c>
      <c r="AU170" s="349" t="s">
        <v>1716</v>
      </c>
      <c r="BA170" s="447" t="e">
        <f>IF(#REF!="základní",J170,0)</f>
        <v>#REF!</v>
      </c>
      <c r="BB170" s="447" t="e">
        <f>IF(#REF!="snížená",J170,0)</f>
        <v>#REF!</v>
      </c>
      <c r="BC170" s="447" t="e">
        <f>IF(#REF!="zákl. přenesená",J170,0)</f>
        <v>#REF!</v>
      </c>
      <c r="BD170" s="447" t="e">
        <f>IF(#REF!="sníž. přenesená",J170,0)</f>
        <v>#REF!</v>
      </c>
      <c r="BE170" s="447" t="e">
        <f>IF(#REF!="nulová",J170,0)</f>
        <v>#REF!</v>
      </c>
      <c r="BF170" s="349" t="s">
        <v>17</v>
      </c>
      <c r="BG170" s="447">
        <f t="shared" si="14"/>
        <v>0</v>
      </c>
      <c r="BH170" s="349" t="s">
        <v>1734</v>
      </c>
      <c r="BI170" s="446" t="s">
        <v>1989</v>
      </c>
    </row>
    <row r="171" spans="2:61" s="287" customFormat="1" ht="21.75" customHeight="1" x14ac:dyDescent="0.2">
      <c r="B171" s="288"/>
      <c r="C171" s="448" t="s">
        <v>1732</v>
      </c>
      <c r="D171" s="448" t="s">
        <v>1717</v>
      </c>
      <c r="E171" s="449" t="s">
        <v>1988</v>
      </c>
      <c r="F171" s="450" t="s">
        <v>1987</v>
      </c>
      <c r="G171" s="451" t="s">
        <v>121</v>
      </c>
      <c r="H171" s="452">
        <v>10</v>
      </c>
      <c r="I171" s="357"/>
      <c r="J171" s="453">
        <f t="shared" si="10"/>
        <v>0</v>
      </c>
      <c r="K171" s="444">
        <v>0.68</v>
      </c>
      <c r="L171" s="444">
        <f t="shared" si="11"/>
        <v>6.8000000000000007</v>
      </c>
      <c r="M171" s="444">
        <v>0</v>
      </c>
      <c r="N171" s="444">
        <f t="shared" si="12"/>
        <v>0</v>
      </c>
      <c r="O171" s="444">
        <v>0</v>
      </c>
      <c r="P171" s="445">
        <f t="shared" si="13"/>
        <v>0</v>
      </c>
      <c r="AN171" s="446" t="s">
        <v>1734</v>
      </c>
      <c r="AP171" s="446" t="s">
        <v>1717</v>
      </c>
      <c r="AQ171" s="446" t="s">
        <v>17</v>
      </c>
      <c r="AU171" s="349" t="s">
        <v>1716</v>
      </c>
      <c r="BA171" s="447" t="e">
        <f>IF(#REF!="základní",J171,0)</f>
        <v>#REF!</v>
      </c>
      <c r="BB171" s="447" t="e">
        <f>IF(#REF!="snížená",J171,0)</f>
        <v>#REF!</v>
      </c>
      <c r="BC171" s="447" t="e">
        <f>IF(#REF!="zákl. přenesená",J171,0)</f>
        <v>#REF!</v>
      </c>
      <c r="BD171" s="447" t="e">
        <f>IF(#REF!="sníž. přenesená",J171,0)</f>
        <v>#REF!</v>
      </c>
      <c r="BE171" s="447" t="e">
        <f>IF(#REF!="nulová",J171,0)</f>
        <v>#REF!</v>
      </c>
      <c r="BF171" s="349" t="s">
        <v>17</v>
      </c>
      <c r="BG171" s="447">
        <f t="shared" si="14"/>
        <v>0</v>
      </c>
      <c r="BH171" s="349" t="s">
        <v>1734</v>
      </c>
      <c r="BI171" s="446" t="s">
        <v>1986</v>
      </c>
    </row>
    <row r="172" spans="2:61" s="430" customFormat="1" ht="25.9" customHeight="1" x14ac:dyDescent="0.2">
      <c r="B172" s="429"/>
      <c r="D172" s="431" t="s">
        <v>1655</v>
      </c>
      <c r="E172" s="432" t="s">
        <v>1787</v>
      </c>
      <c r="F172" s="432" t="s">
        <v>1786</v>
      </c>
      <c r="J172" s="433">
        <f>BG172</f>
        <v>0</v>
      </c>
      <c r="L172" s="434">
        <f>SUM(L173:L198)</f>
        <v>542.11999999999989</v>
      </c>
      <c r="N172" s="434">
        <f>SUM(N173:N198)</f>
        <v>0.60535000000000005</v>
      </c>
      <c r="P172" s="435">
        <f>SUM(P173:P198)</f>
        <v>0</v>
      </c>
      <c r="AN172" s="431" t="s">
        <v>17</v>
      </c>
      <c r="AP172" s="436" t="s">
        <v>1655</v>
      </c>
      <c r="AQ172" s="436" t="s">
        <v>1654</v>
      </c>
      <c r="AU172" s="431" t="s">
        <v>1716</v>
      </c>
      <c r="BG172" s="437">
        <f>SUM(BG173:BG198)</f>
        <v>0</v>
      </c>
    </row>
    <row r="173" spans="2:61" s="287" customFormat="1" ht="33" customHeight="1" x14ac:dyDescent="0.2">
      <c r="B173" s="288"/>
      <c r="C173" s="438" t="s">
        <v>1728</v>
      </c>
      <c r="D173" s="438" t="s">
        <v>1744</v>
      </c>
      <c r="E173" s="439" t="s">
        <v>1985</v>
      </c>
      <c r="F173" s="440" t="s">
        <v>1984</v>
      </c>
      <c r="G173" s="441" t="s">
        <v>237</v>
      </c>
      <c r="H173" s="442">
        <v>4800</v>
      </c>
      <c r="I173" s="358"/>
      <c r="J173" s="443">
        <f t="shared" ref="J173:J198" si="15">ROUND(I173*H173,2)</f>
        <v>0</v>
      </c>
      <c r="K173" s="444">
        <v>0</v>
      </c>
      <c r="L173" s="444">
        <f t="shared" ref="L173:L198" si="16">K173*H173</f>
        <v>0</v>
      </c>
      <c r="M173" s="444">
        <v>6.0000000000000002E-5</v>
      </c>
      <c r="N173" s="444">
        <f t="shared" ref="N173:N198" si="17">M173*H173</f>
        <v>0.28800000000000003</v>
      </c>
      <c r="O173" s="444">
        <v>0</v>
      </c>
      <c r="P173" s="445">
        <f t="shared" ref="P173:P198" si="18">O173*H173</f>
        <v>0</v>
      </c>
      <c r="AN173" s="446" t="s">
        <v>39</v>
      </c>
      <c r="AP173" s="446" t="s">
        <v>1744</v>
      </c>
      <c r="AQ173" s="446" t="s">
        <v>17</v>
      </c>
      <c r="AU173" s="349" t="s">
        <v>1716</v>
      </c>
      <c r="BA173" s="447" t="e">
        <f>IF(#REF!="základní",J173,0)</f>
        <v>#REF!</v>
      </c>
      <c r="BB173" s="447" t="e">
        <f>IF(#REF!="snížená",J173,0)</f>
        <v>#REF!</v>
      </c>
      <c r="BC173" s="447" t="e">
        <f>IF(#REF!="zákl. přenesená",J173,0)</f>
        <v>#REF!</v>
      </c>
      <c r="BD173" s="447" t="e">
        <f>IF(#REF!="sníž. přenesená",J173,0)</f>
        <v>#REF!</v>
      </c>
      <c r="BE173" s="447" t="e">
        <f>IF(#REF!="nulová",J173,0)</f>
        <v>#REF!</v>
      </c>
      <c r="BF173" s="349" t="s">
        <v>17</v>
      </c>
      <c r="BG173" s="447">
        <f t="shared" ref="BG173:BG198" si="19">ROUND(I173*H173,2)</f>
        <v>0</v>
      </c>
      <c r="BH173" s="349" t="s">
        <v>25</v>
      </c>
      <c r="BI173" s="446" t="s">
        <v>1983</v>
      </c>
    </row>
    <row r="174" spans="2:61" s="287" customFormat="1" ht="21.75" customHeight="1" x14ac:dyDescent="0.2">
      <c r="B174" s="288"/>
      <c r="C174" s="448" t="s">
        <v>1724</v>
      </c>
      <c r="D174" s="448" t="s">
        <v>1717</v>
      </c>
      <c r="E174" s="449" t="s">
        <v>1780</v>
      </c>
      <c r="F174" s="450" t="s">
        <v>1779</v>
      </c>
      <c r="G174" s="451" t="s">
        <v>237</v>
      </c>
      <c r="H174" s="452">
        <v>4800</v>
      </c>
      <c r="I174" s="357"/>
      <c r="J174" s="453">
        <f t="shared" si="15"/>
        <v>0</v>
      </c>
      <c r="K174" s="444">
        <v>0.04</v>
      </c>
      <c r="L174" s="444">
        <f t="shared" si="16"/>
        <v>192</v>
      </c>
      <c r="M174" s="444">
        <v>0</v>
      </c>
      <c r="N174" s="444">
        <f t="shared" si="17"/>
        <v>0</v>
      </c>
      <c r="O174" s="444">
        <v>0</v>
      </c>
      <c r="P174" s="445">
        <f t="shared" si="18"/>
        <v>0</v>
      </c>
      <c r="AN174" s="446" t="s">
        <v>1734</v>
      </c>
      <c r="AP174" s="446" t="s">
        <v>1717</v>
      </c>
      <c r="AQ174" s="446" t="s">
        <v>17</v>
      </c>
      <c r="AU174" s="349" t="s">
        <v>1716</v>
      </c>
      <c r="BA174" s="447" t="e">
        <f>IF(#REF!="základní",J174,0)</f>
        <v>#REF!</v>
      </c>
      <c r="BB174" s="447" t="e">
        <f>IF(#REF!="snížená",J174,0)</f>
        <v>#REF!</v>
      </c>
      <c r="BC174" s="447" t="e">
        <f>IF(#REF!="zákl. přenesená",J174,0)</f>
        <v>#REF!</v>
      </c>
      <c r="BD174" s="447" t="e">
        <f>IF(#REF!="sníž. přenesená",J174,0)</f>
        <v>#REF!</v>
      </c>
      <c r="BE174" s="447" t="e">
        <f>IF(#REF!="nulová",J174,0)</f>
        <v>#REF!</v>
      </c>
      <c r="BF174" s="349" t="s">
        <v>17</v>
      </c>
      <c r="BG174" s="447">
        <f t="shared" si="19"/>
        <v>0</v>
      </c>
      <c r="BH174" s="349" t="s">
        <v>1734</v>
      </c>
      <c r="BI174" s="446" t="s">
        <v>1982</v>
      </c>
    </row>
    <row r="175" spans="2:61" s="287" customFormat="1" ht="24.2" customHeight="1" x14ac:dyDescent="0.2">
      <c r="B175" s="288"/>
      <c r="C175" s="438" t="s">
        <v>1720</v>
      </c>
      <c r="D175" s="438" t="s">
        <v>1744</v>
      </c>
      <c r="E175" s="439" t="s">
        <v>1981</v>
      </c>
      <c r="F175" s="440" t="s">
        <v>1980</v>
      </c>
      <c r="G175" s="441" t="s">
        <v>237</v>
      </c>
      <c r="H175" s="442">
        <v>800</v>
      </c>
      <c r="I175" s="358"/>
      <c r="J175" s="443">
        <f t="shared" si="15"/>
        <v>0</v>
      </c>
      <c r="K175" s="444">
        <v>0</v>
      </c>
      <c r="L175" s="444">
        <f t="shared" si="16"/>
        <v>0</v>
      </c>
      <c r="M175" s="444">
        <v>5.0000000000000002E-5</v>
      </c>
      <c r="N175" s="444">
        <f t="shared" si="17"/>
        <v>0.04</v>
      </c>
      <c r="O175" s="444">
        <v>0</v>
      </c>
      <c r="P175" s="445">
        <f t="shared" si="18"/>
        <v>0</v>
      </c>
      <c r="AN175" s="446" t="s">
        <v>1745</v>
      </c>
      <c r="AP175" s="446" t="s">
        <v>1744</v>
      </c>
      <c r="AQ175" s="446" t="s">
        <v>17</v>
      </c>
      <c r="AU175" s="349" t="s">
        <v>1716</v>
      </c>
      <c r="BA175" s="447" t="e">
        <f>IF(#REF!="základní",J175,0)</f>
        <v>#REF!</v>
      </c>
      <c r="BB175" s="447" t="e">
        <f>IF(#REF!="snížená",J175,0)</f>
        <v>#REF!</v>
      </c>
      <c r="BC175" s="447" t="e">
        <f>IF(#REF!="zákl. přenesená",J175,0)</f>
        <v>#REF!</v>
      </c>
      <c r="BD175" s="447" t="e">
        <f>IF(#REF!="sníž. přenesená",J175,0)</f>
        <v>#REF!</v>
      </c>
      <c r="BE175" s="447" t="e">
        <f>IF(#REF!="nulová",J175,0)</f>
        <v>#REF!</v>
      </c>
      <c r="BF175" s="349" t="s">
        <v>17</v>
      </c>
      <c r="BG175" s="447">
        <f t="shared" si="19"/>
        <v>0</v>
      </c>
      <c r="BH175" s="349" t="s">
        <v>1734</v>
      </c>
      <c r="BI175" s="446" t="s">
        <v>1979</v>
      </c>
    </row>
    <row r="176" spans="2:61" s="287" customFormat="1" ht="21.75" customHeight="1" x14ac:dyDescent="0.2">
      <c r="B176" s="288"/>
      <c r="C176" s="448" t="s">
        <v>1978</v>
      </c>
      <c r="D176" s="448" t="s">
        <v>1717</v>
      </c>
      <c r="E176" s="449" t="s">
        <v>1780</v>
      </c>
      <c r="F176" s="450" t="s">
        <v>1779</v>
      </c>
      <c r="G176" s="451" t="s">
        <v>237</v>
      </c>
      <c r="H176" s="452">
        <v>800</v>
      </c>
      <c r="I176" s="357"/>
      <c r="J176" s="453">
        <f t="shared" si="15"/>
        <v>0</v>
      </c>
      <c r="K176" s="444">
        <v>0.04</v>
      </c>
      <c r="L176" s="444">
        <f t="shared" si="16"/>
        <v>32</v>
      </c>
      <c r="M176" s="444">
        <v>0</v>
      </c>
      <c r="N176" s="444">
        <f t="shared" si="17"/>
        <v>0</v>
      </c>
      <c r="O176" s="444">
        <v>0</v>
      </c>
      <c r="P176" s="445">
        <f t="shared" si="18"/>
        <v>0</v>
      </c>
      <c r="AN176" s="446" t="s">
        <v>1734</v>
      </c>
      <c r="AP176" s="446" t="s">
        <v>1717</v>
      </c>
      <c r="AQ176" s="446" t="s">
        <v>17</v>
      </c>
      <c r="AU176" s="349" t="s">
        <v>1716</v>
      </c>
      <c r="BA176" s="447" t="e">
        <f>IF(#REF!="základní",J176,0)</f>
        <v>#REF!</v>
      </c>
      <c r="BB176" s="447" t="e">
        <f>IF(#REF!="snížená",J176,0)</f>
        <v>#REF!</v>
      </c>
      <c r="BC176" s="447" t="e">
        <f>IF(#REF!="zákl. přenesená",J176,0)</f>
        <v>#REF!</v>
      </c>
      <c r="BD176" s="447" t="e">
        <f>IF(#REF!="sníž. přenesená",J176,0)</f>
        <v>#REF!</v>
      </c>
      <c r="BE176" s="447" t="e">
        <f>IF(#REF!="nulová",J176,0)</f>
        <v>#REF!</v>
      </c>
      <c r="BF176" s="349" t="s">
        <v>17</v>
      </c>
      <c r="BG176" s="447">
        <f t="shared" si="19"/>
        <v>0</v>
      </c>
      <c r="BH176" s="349" t="s">
        <v>1734</v>
      </c>
      <c r="BI176" s="446" t="s">
        <v>1977</v>
      </c>
    </row>
    <row r="177" spans="2:61" s="287" customFormat="1" ht="55.5" customHeight="1" x14ac:dyDescent="0.2">
      <c r="B177" s="288"/>
      <c r="C177" s="438" t="s">
        <v>1976</v>
      </c>
      <c r="D177" s="438" t="s">
        <v>1744</v>
      </c>
      <c r="E177" s="439" t="s">
        <v>1975</v>
      </c>
      <c r="F177" s="440" t="s">
        <v>1974</v>
      </c>
      <c r="G177" s="441" t="s">
        <v>237</v>
      </c>
      <c r="H177" s="442">
        <v>100</v>
      </c>
      <c r="I177" s="358"/>
      <c r="J177" s="443">
        <f t="shared" si="15"/>
        <v>0</v>
      </c>
      <c r="K177" s="444">
        <v>0</v>
      </c>
      <c r="L177" s="444">
        <f t="shared" si="16"/>
        <v>0</v>
      </c>
      <c r="M177" s="444">
        <v>1.1E-4</v>
      </c>
      <c r="N177" s="444">
        <f t="shared" si="17"/>
        <v>1.1000000000000001E-2</v>
      </c>
      <c r="O177" s="444">
        <v>0</v>
      </c>
      <c r="P177" s="445">
        <f t="shared" si="18"/>
        <v>0</v>
      </c>
      <c r="AN177" s="446" t="s">
        <v>1973</v>
      </c>
      <c r="AP177" s="446" t="s">
        <v>1744</v>
      </c>
      <c r="AQ177" s="446" t="s">
        <v>17</v>
      </c>
      <c r="AU177" s="349" t="s">
        <v>1716</v>
      </c>
      <c r="BA177" s="447" t="e">
        <f>IF(#REF!="základní",J177,0)</f>
        <v>#REF!</v>
      </c>
      <c r="BB177" s="447" t="e">
        <f>IF(#REF!="snížená",J177,0)</f>
        <v>#REF!</v>
      </c>
      <c r="BC177" s="447" t="e">
        <f>IF(#REF!="zákl. přenesená",J177,0)</f>
        <v>#REF!</v>
      </c>
      <c r="BD177" s="447" t="e">
        <f>IF(#REF!="sníž. přenesená",J177,0)</f>
        <v>#REF!</v>
      </c>
      <c r="BE177" s="447" t="e">
        <f>IF(#REF!="nulová",J177,0)</f>
        <v>#REF!</v>
      </c>
      <c r="BF177" s="349" t="s">
        <v>17</v>
      </c>
      <c r="BG177" s="447">
        <f t="shared" si="19"/>
        <v>0</v>
      </c>
      <c r="BH177" s="349" t="s">
        <v>1973</v>
      </c>
      <c r="BI177" s="446" t="s">
        <v>1972</v>
      </c>
    </row>
    <row r="178" spans="2:61" s="287" customFormat="1" ht="21.75" customHeight="1" x14ac:dyDescent="0.2">
      <c r="B178" s="288"/>
      <c r="C178" s="448" t="s">
        <v>1971</v>
      </c>
      <c r="D178" s="448" t="s">
        <v>1717</v>
      </c>
      <c r="E178" s="449" t="s">
        <v>1780</v>
      </c>
      <c r="F178" s="450" t="s">
        <v>1779</v>
      </c>
      <c r="G178" s="451" t="s">
        <v>237</v>
      </c>
      <c r="H178" s="452">
        <v>100</v>
      </c>
      <c r="I178" s="357"/>
      <c r="J178" s="453">
        <f t="shared" si="15"/>
        <v>0</v>
      </c>
      <c r="K178" s="444">
        <v>0.04</v>
      </c>
      <c r="L178" s="444">
        <f t="shared" si="16"/>
        <v>4</v>
      </c>
      <c r="M178" s="444">
        <v>0</v>
      </c>
      <c r="N178" s="444">
        <f t="shared" si="17"/>
        <v>0</v>
      </c>
      <c r="O178" s="444">
        <v>0</v>
      </c>
      <c r="P178" s="445">
        <f t="shared" si="18"/>
        <v>0</v>
      </c>
      <c r="AN178" s="446" t="s">
        <v>1734</v>
      </c>
      <c r="AP178" s="446" t="s">
        <v>1717</v>
      </c>
      <c r="AQ178" s="446" t="s">
        <v>17</v>
      </c>
      <c r="AU178" s="349" t="s">
        <v>1716</v>
      </c>
      <c r="BA178" s="447" t="e">
        <f>IF(#REF!="základní",J178,0)</f>
        <v>#REF!</v>
      </c>
      <c r="BB178" s="447" t="e">
        <f>IF(#REF!="snížená",J178,0)</f>
        <v>#REF!</v>
      </c>
      <c r="BC178" s="447" t="e">
        <f>IF(#REF!="zákl. přenesená",J178,0)</f>
        <v>#REF!</v>
      </c>
      <c r="BD178" s="447" t="e">
        <f>IF(#REF!="sníž. přenesená",J178,0)</f>
        <v>#REF!</v>
      </c>
      <c r="BE178" s="447" t="e">
        <f>IF(#REF!="nulová",J178,0)</f>
        <v>#REF!</v>
      </c>
      <c r="BF178" s="349" t="s">
        <v>17</v>
      </c>
      <c r="BG178" s="447">
        <f t="shared" si="19"/>
        <v>0</v>
      </c>
      <c r="BH178" s="349" t="s">
        <v>1734</v>
      </c>
      <c r="BI178" s="446" t="s">
        <v>1970</v>
      </c>
    </row>
    <row r="179" spans="2:61" s="287" customFormat="1" ht="24.2" customHeight="1" x14ac:dyDescent="0.2">
      <c r="B179" s="288"/>
      <c r="C179" s="438" t="s">
        <v>1969</v>
      </c>
      <c r="D179" s="438" t="s">
        <v>1744</v>
      </c>
      <c r="E179" s="439" t="s">
        <v>1968</v>
      </c>
      <c r="F179" s="440" t="s">
        <v>1967</v>
      </c>
      <c r="G179" s="441" t="s">
        <v>237</v>
      </c>
      <c r="H179" s="442">
        <v>300</v>
      </c>
      <c r="I179" s="358"/>
      <c r="J179" s="443">
        <f t="shared" si="15"/>
        <v>0</v>
      </c>
      <c r="K179" s="444">
        <v>0</v>
      </c>
      <c r="L179" s="444">
        <f t="shared" si="16"/>
        <v>0</v>
      </c>
      <c r="M179" s="444">
        <v>1.6000000000000001E-4</v>
      </c>
      <c r="N179" s="444">
        <f t="shared" si="17"/>
        <v>4.8000000000000001E-2</v>
      </c>
      <c r="O179" s="444">
        <v>0</v>
      </c>
      <c r="P179" s="445">
        <f t="shared" si="18"/>
        <v>0</v>
      </c>
      <c r="AN179" s="446" t="s">
        <v>39</v>
      </c>
      <c r="AP179" s="446" t="s">
        <v>1744</v>
      </c>
      <c r="AQ179" s="446" t="s">
        <v>17</v>
      </c>
      <c r="AU179" s="349" t="s">
        <v>1716</v>
      </c>
      <c r="BA179" s="447" t="e">
        <f>IF(#REF!="základní",J179,0)</f>
        <v>#REF!</v>
      </c>
      <c r="BB179" s="447" t="e">
        <f>IF(#REF!="snížená",J179,0)</f>
        <v>#REF!</v>
      </c>
      <c r="BC179" s="447" t="e">
        <f>IF(#REF!="zákl. přenesená",J179,0)</f>
        <v>#REF!</v>
      </c>
      <c r="BD179" s="447" t="e">
        <f>IF(#REF!="sníž. přenesená",J179,0)</f>
        <v>#REF!</v>
      </c>
      <c r="BE179" s="447" t="e">
        <f>IF(#REF!="nulová",J179,0)</f>
        <v>#REF!</v>
      </c>
      <c r="BF179" s="349" t="s">
        <v>17</v>
      </c>
      <c r="BG179" s="447">
        <f t="shared" si="19"/>
        <v>0</v>
      </c>
      <c r="BH179" s="349" t="s">
        <v>25</v>
      </c>
      <c r="BI179" s="446" t="s">
        <v>1966</v>
      </c>
    </row>
    <row r="180" spans="2:61" s="287" customFormat="1" ht="33" customHeight="1" x14ac:dyDescent="0.2">
      <c r="B180" s="288"/>
      <c r="C180" s="448" t="s">
        <v>1965</v>
      </c>
      <c r="D180" s="448" t="s">
        <v>1717</v>
      </c>
      <c r="E180" s="449" t="s">
        <v>1964</v>
      </c>
      <c r="F180" s="450" t="s">
        <v>1963</v>
      </c>
      <c r="G180" s="451" t="s">
        <v>237</v>
      </c>
      <c r="H180" s="452">
        <v>300</v>
      </c>
      <c r="I180" s="357"/>
      <c r="J180" s="453">
        <f t="shared" si="15"/>
        <v>0</v>
      </c>
      <c r="K180" s="444">
        <v>0.11</v>
      </c>
      <c r="L180" s="444">
        <f t="shared" si="16"/>
        <v>33</v>
      </c>
      <c r="M180" s="444">
        <v>0</v>
      </c>
      <c r="N180" s="444">
        <f t="shared" si="17"/>
        <v>0</v>
      </c>
      <c r="O180" s="444">
        <v>0</v>
      </c>
      <c r="P180" s="445">
        <f t="shared" si="18"/>
        <v>0</v>
      </c>
      <c r="AN180" s="446" t="s">
        <v>25</v>
      </c>
      <c r="AP180" s="446" t="s">
        <v>1717</v>
      </c>
      <c r="AQ180" s="446" t="s">
        <v>17</v>
      </c>
      <c r="AU180" s="349" t="s">
        <v>1716</v>
      </c>
      <c r="BA180" s="447" t="e">
        <f>IF(#REF!="základní",J180,0)</f>
        <v>#REF!</v>
      </c>
      <c r="BB180" s="447" t="e">
        <f>IF(#REF!="snížená",J180,0)</f>
        <v>#REF!</v>
      </c>
      <c r="BC180" s="447" t="e">
        <f>IF(#REF!="zákl. přenesená",J180,0)</f>
        <v>#REF!</v>
      </c>
      <c r="BD180" s="447" t="e">
        <f>IF(#REF!="sníž. přenesená",J180,0)</f>
        <v>#REF!</v>
      </c>
      <c r="BE180" s="447" t="e">
        <f>IF(#REF!="nulová",J180,0)</f>
        <v>#REF!</v>
      </c>
      <c r="BF180" s="349" t="s">
        <v>17</v>
      </c>
      <c r="BG180" s="447">
        <f t="shared" si="19"/>
        <v>0</v>
      </c>
      <c r="BH180" s="349" t="s">
        <v>25</v>
      </c>
      <c r="BI180" s="446" t="s">
        <v>1962</v>
      </c>
    </row>
    <row r="181" spans="2:61" s="287" customFormat="1" ht="44.25" customHeight="1" x14ac:dyDescent="0.2">
      <c r="B181" s="288"/>
      <c r="C181" s="438" t="s">
        <v>1961</v>
      </c>
      <c r="D181" s="438" t="s">
        <v>1744</v>
      </c>
      <c r="E181" s="439" t="s">
        <v>1960</v>
      </c>
      <c r="F181" s="440" t="s">
        <v>1959</v>
      </c>
      <c r="G181" s="441" t="s">
        <v>237</v>
      </c>
      <c r="H181" s="442">
        <v>50</v>
      </c>
      <c r="I181" s="358"/>
      <c r="J181" s="443">
        <f t="shared" si="15"/>
        <v>0</v>
      </c>
      <c r="K181" s="444">
        <v>0</v>
      </c>
      <c r="L181" s="444">
        <f t="shared" si="16"/>
        <v>0</v>
      </c>
      <c r="M181" s="444">
        <v>1.7000000000000001E-4</v>
      </c>
      <c r="N181" s="444">
        <f t="shared" si="17"/>
        <v>8.5000000000000006E-3</v>
      </c>
      <c r="O181" s="444">
        <v>0</v>
      </c>
      <c r="P181" s="445">
        <f t="shared" si="18"/>
        <v>0</v>
      </c>
      <c r="AN181" s="446" t="s">
        <v>1745</v>
      </c>
      <c r="AP181" s="446" t="s">
        <v>1744</v>
      </c>
      <c r="AQ181" s="446" t="s">
        <v>17</v>
      </c>
      <c r="AU181" s="349" t="s">
        <v>1716</v>
      </c>
      <c r="BA181" s="447" t="e">
        <f>IF(#REF!="základní",J181,0)</f>
        <v>#REF!</v>
      </c>
      <c r="BB181" s="447" t="e">
        <f>IF(#REF!="snížená",J181,0)</f>
        <v>#REF!</v>
      </c>
      <c r="BC181" s="447" t="e">
        <f>IF(#REF!="zákl. přenesená",J181,0)</f>
        <v>#REF!</v>
      </c>
      <c r="BD181" s="447" t="e">
        <f>IF(#REF!="sníž. přenesená",J181,0)</f>
        <v>#REF!</v>
      </c>
      <c r="BE181" s="447" t="e">
        <f>IF(#REF!="nulová",J181,0)</f>
        <v>#REF!</v>
      </c>
      <c r="BF181" s="349" t="s">
        <v>17</v>
      </c>
      <c r="BG181" s="447">
        <f t="shared" si="19"/>
        <v>0</v>
      </c>
      <c r="BH181" s="349" t="s">
        <v>1734</v>
      </c>
      <c r="BI181" s="446" t="s">
        <v>1958</v>
      </c>
    </row>
    <row r="182" spans="2:61" s="287" customFormat="1" ht="24.2" customHeight="1" x14ac:dyDescent="0.2">
      <c r="B182" s="288"/>
      <c r="C182" s="448" t="s">
        <v>1957</v>
      </c>
      <c r="D182" s="448" t="s">
        <v>1717</v>
      </c>
      <c r="E182" s="449" t="s">
        <v>1956</v>
      </c>
      <c r="F182" s="450" t="s">
        <v>1955</v>
      </c>
      <c r="G182" s="451" t="s">
        <v>237</v>
      </c>
      <c r="H182" s="452">
        <v>50</v>
      </c>
      <c r="I182" s="357"/>
      <c r="J182" s="453">
        <f t="shared" si="15"/>
        <v>0</v>
      </c>
      <c r="K182" s="444">
        <v>0.05</v>
      </c>
      <c r="L182" s="444">
        <f t="shared" si="16"/>
        <v>2.5</v>
      </c>
      <c r="M182" s="444">
        <v>0</v>
      </c>
      <c r="N182" s="444">
        <f t="shared" si="17"/>
        <v>0</v>
      </c>
      <c r="O182" s="444">
        <v>0</v>
      </c>
      <c r="P182" s="445">
        <f t="shared" si="18"/>
        <v>0</v>
      </c>
      <c r="AN182" s="446" t="s">
        <v>1734</v>
      </c>
      <c r="AP182" s="446" t="s">
        <v>1717</v>
      </c>
      <c r="AQ182" s="446" t="s">
        <v>17</v>
      </c>
      <c r="AU182" s="349" t="s">
        <v>1716</v>
      </c>
      <c r="BA182" s="447" t="e">
        <f>IF(#REF!="základní",J182,0)</f>
        <v>#REF!</v>
      </c>
      <c r="BB182" s="447" t="e">
        <f>IF(#REF!="snížená",J182,0)</f>
        <v>#REF!</v>
      </c>
      <c r="BC182" s="447" t="e">
        <f>IF(#REF!="zákl. přenesená",J182,0)</f>
        <v>#REF!</v>
      </c>
      <c r="BD182" s="447" t="e">
        <f>IF(#REF!="sníž. přenesená",J182,0)</f>
        <v>#REF!</v>
      </c>
      <c r="BE182" s="447" t="e">
        <f>IF(#REF!="nulová",J182,0)</f>
        <v>#REF!</v>
      </c>
      <c r="BF182" s="349" t="s">
        <v>17</v>
      </c>
      <c r="BG182" s="447">
        <f t="shared" si="19"/>
        <v>0</v>
      </c>
      <c r="BH182" s="349" t="s">
        <v>1734</v>
      </c>
      <c r="BI182" s="446" t="s">
        <v>1954</v>
      </c>
    </row>
    <row r="183" spans="2:61" s="287" customFormat="1" ht="24.2" customHeight="1" x14ac:dyDescent="0.2">
      <c r="B183" s="288"/>
      <c r="C183" s="438" t="s">
        <v>1953</v>
      </c>
      <c r="D183" s="438" t="s">
        <v>1744</v>
      </c>
      <c r="E183" s="439" t="s">
        <v>1952</v>
      </c>
      <c r="F183" s="440" t="s">
        <v>1951</v>
      </c>
      <c r="G183" s="441" t="s">
        <v>237</v>
      </c>
      <c r="H183" s="442">
        <v>50</v>
      </c>
      <c r="I183" s="358"/>
      <c r="J183" s="443">
        <f t="shared" si="15"/>
        <v>0</v>
      </c>
      <c r="K183" s="444">
        <v>0</v>
      </c>
      <c r="L183" s="444">
        <f t="shared" si="16"/>
        <v>0</v>
      </c>
      <c r="M183" s="444">
        <v>0</v>
      </c>
      <c r="N183" s="444">
        <f t="shared" si="17"/>
        <v>0</v>
      </c>
      <c r="O183" s="444">
        <v>0</v>
      </c>
      <c r="P183" s="445">
        <f t="shared" si="18"/>
        <v>0</v>
      </c>
      <c r="AN183" s="446" t="s">
        <v>39</v>
      </c>
      <c r="AP183" s="446" t="s">
        <v>1744</v>
      </c>
      <c r="AQ183" s="446" t="s">
        <v>17</v>
      </c>
      <c r="AU183" s="349" t="s">
        <v>1716</v>
      </c>
      <c r="BA183" s="447" t="e">
        <f>IF(#REF!="základní",J183,0)</f>
        <v>#REF!</v>
      </c>
      <c r="BB183" s="447" t="e">
        <f>IF(#REF!="snížená",J183,0)</f>
        <v>#REF!</v>
      </c>
      <c r="BC183" s="447" t="e">
        <f>IF(#REF!="zákl. přenesená",J183,0)</f>
        <v>#REF!</v>
      </c>
      <c r="BD183" s="447" t="e">
        <f>IF(#REF!="sníž. přenesená",J183,0)</f>
        <v>#REF!</v>
      </c>
      <c r="BE183" s="447" t="e">
        <f>IF(#REF!="nulová",J183,0)</f>
        <v>#REF!</v>
      </c>
      <c r="BF183" s="349" t="s">
        <v>17</v>
      </c>
      <c r="BG183" s="447">
        <f t="shared" si="19"/>
        <v>0</v>
      </c>
      <c r="BH183" s="349" t="s">
        <v>25</v>
      </c>
      <c r="BI183" s="446" t="s">
        <v>1950</v>
      </c>
    </row>
    <row r="184" spans="2:61" s="287" customFormat="1" ht="24.2" customHeight="1" x14ac:dyDescent="0.2">
      <c r="B184" s="288"/>
      <c r="C184" s="448" t="s">
        <v>1949</v>
      </c>
      <c r="D184" s="448" t="s">
        <v>1717</v>
      </c>
      <c r="E184" s="449" t="s">
        <v>1948</v>
      </c>
      <c r="F184" s="450" t="s">
        <v>1947</v>
      </c>
      <c r="G184" s="451" t="s">
        <v>237</v>
      </c>
      <c r="H184" s="452">
        <v>50</v>
      </c>
      <c r="I184" s="357"/>
      <c r="J184" s="453">
        <f t="shared" si="15"/>
        <v>0</v>
      </c>
      <c r="K184" s="444">
        <v>7.0000000000000007E-2</v>
      </c>
      <c r="L184" s="444">
        <f t="shared" si="16"/>
        <v>3.5000000000000004</v>
      </c>
      <c r="M184" s="444">
        <v>0</v>
      </c>
      <c r="N184" s="444">
        <f t="shared" si="17"/>
        <v>0</v>
      </c>
      <c r="O184" s="444">
        <v>0</v>
      </c>
      <c r="P184" s="445">
        <f t="shared" si="18"/>
        <v>0</v>
      </c>
      <c r="AN184" s="446" t="s">
        <v>1734</v>
      </c>
      <c r="AP184" s="446" t="s">
        <v>1717</v>
      </c>
      <c r="AQ184" s="446" t="s">
        <v>17</v>
      </c>
      <c r="AU184" s="349" t="s">
        <v>1716</v>
      </c>
      <c r="BA184" s="447" t="e">
        <f>IF(#REF!="základní",J184,0)</f>
        <v>#REF!</v>
      </c>
      <c r="BB184" s="447" t="e">
        <f>IF(#REF!="snížená",J184,0)</f>
        <v>#REF!</v>
      </c>
      <c r="BC184" s="447" t="e">
        <f>IF(#REF!="zákl. přenesená",J184,0)</f>
        <v>#REF!</v>
      </c>
      <c r="BD184" s="447" t="e">
        <f>IF(#REF!="sníž. přenesená",J184,0)</f>
        <v>#REF!</v>
      </c>
      <c r="BE184" s="447" t="e">
        <f>IF(#REF!="nulová",J184,0)</f>
        <v>#REF!</v>
      </c>
      <c r="BF184" s="349" t="s">
        <v>17</v>
      </c>
      <c r="BG184" s="447">
        <f t="shared" si="19"/>
        <v>0</v>
      </c>
      <c r="BH184" s="349" t="s">
        <v>1734</v>
      </c>
      <c r="BI184" s="446" t="s">
        <v>1946</v>
      </c>
    </row>
    <row r="185" spans="2:61" s="287" customFormat="1" ht="24.2" customHeight="1" x14ac:dyDescent="0.2">
      <c r="B185" s="288"/>
      <c r="C185" s="438" t="s">
        <v>1945</v>
      </c>
      <c r="D185" s="438" t="s">
        <v>1744</v>
      </c>
      <c r="E185" s="439" t="s">
        <v>1944</v>
      </c>
      <c r="F185" s="440" t="s">
        <v>1943</v>
      </c>
      <c r="G185" s="441" t="s">
        <v>237</v>
      </c>
      <c r="H185" s="442">
        <v>200</v>
      </c>
      <c r="I185" s="358"/>
      <c r="J185" s="443">
        <f t="shared" si="15"/>
        <v>0</v>
      </c>
      <c r="K185" s="444">
        <v>0</v>
      </c>
      <c r="L185" s="444">
        <f t="shared" si="16"/>
        <v>0</v>
      </c>
      <c r="M185" s="444">
        <v>1.7000000000000001E-4</v>
      </c>
      <c r="N185" s="444">
        <f t="shared" si="17"/>
        <v>3.4000000000000002E-2</v>
      </c>
      <c r="O185" s="444">
        <v>0</v>
      </c>
      <c r="P185" s="445">
        <f t="shared" si="18"/>
        <v>0</v>
      </c>
      <c r="AN185" s="446" t="s">
        <v>1745</v>
      </c>
      <c r="AP185" s="446" t="s">
        <v>1744</v>
      </c>
      <c r="AQ185" s="446" t="s">
        <v>17</v>
      </c>
      <c r="AU185" s="349" t="s">
        <v>1716</v>
      </c>
      <c r="BA185" s="447" t="e">
        <f>IF(#REF!="základní",J185,0)</f>
        <v>#REF!</v>
      </c>
      <c r="BB185" s="447" t="e">
        <f>IF(#REF!="snížená",J185,0)</f>
        <v>#REF!</v>
      </c>
      <c r="BC185" s="447" t="e">
        <f>IF(#REF!="zákl. přenesená",J185,0)</f>
        <v>#REF!</v>
      </c>
      <c r="BD185" s="447" t="e">
        <f>IF(#REF!="sníž. přenesená",J185,0)</f>
        <v>#REF!</v>
      </c>
      <c r="BE185" s="447" t="e">
        <f>IF(#REF!="nulová",J185,0)</f>
        <v>#REF!</v>
      </c>
      <c r="BF185" s="349" t="s">
        <v>17</v>
      </c>
      <c r="BG185" s="447">
        <f t="shared" si="19"/>
        <v>0</v>
      </c>
      <c r="BH185" s="349" t="s">
        <v>1734</v>
      </c>
      <c r="BI185" s="446" t="s">
        <v>1942</v>
      </c>
    </row>
    <row r="186" spans="2:61" s="287" customFormat="1" ht="24.2" customHeight="1" x14ac:dyDescent="0.2">
      <c r="B186" s="288"/>
      <c r="C186" s="448" t="s">
        <v>1941</v>
      </c>
      <c r="D186" s="448" t="s">
        <v>1717</v>
      </c>
      <c r="E186" s="449" t="s">
        <v>1940</v>
      </c>
      <c r="F186" s="450" t="s">
        <v>1939</v>
      </c>
      <c r="G186" s="451" t="s">
        <v>237</v>
      </c>
      <c r="H186" s="452">
        <v>200</v>
      </c>
      <c r="I186" s="357"/>
      <c r="J186" s="453">
        <f t="shared" si="15"/>
        <v>0</v>
      </c>
      <c r="K186" s="444">
        <v>7.3999999999999996E-2</v>
      </c>
      <c r="L186" s="444">
        <f t="shared" si="16"/>
        <v>14.799999999999999</v>
      </c>
      <c r="M186" s="444">
        <v>0</v>
      </c>
      <c r="N186" s="444">
        <f t="shared" si="17"/>
        <v>0</v>
      </c>
      <c r="O186" s="444">
        <v>0</v>
      </c>
      <c r="P186" s="445">
        <f t="shared" si="18"/>
        <v>0</v>
      </c>
      <c r="AN186" s="446" t="s">
        <v>1734</v>
      </c>
      <c r="AP186" s="446" t="s">
        <v>1717</v>
      </c>
      <c r="AQ186" s="446" t="s">
        <v>17</v>
      </c>
      <c r="AU186" s="349" t="s">
        <v>1716</v>
      </c>
      <c r="BA186" s="447" t="e">
        <f>IF(#REF!="základní",J186,0)</f>
        <v>#REF!</v>
      </c>
      <c r="BB186" s="447" t="e">
        <f>IF(#REF!="snížená",J186,0)</f>
        <v>#REF!</v>
      </c>
      <c r="BC186" s="447" t="e">
        <f>IF(#REF!="zákl. přenesená",J186,0)</f>
        <v>#REF!</v>
      </c>
      <c r="BD186" s="447" t="e">
        <f>IF(#REF!="sníž. přenesená",J186,0)</f>
        <v>#REF!</v>
      </c>
      <c r="BE186" s="447" t="e">
        <f>IF(#REF!="nulová",J186,0)</f>
        <v>#REF!</v>
      </c>
      <c r="BF186" s="349" t="s">
        <v>17</v>
      </c>
      <c r="BG186" s="447">
        <f t="shared" si="19"/>
        <v>0</v>
      </c>
      <c r="BH186" s="349" t="s">
        <v>1734</v>
      </c>
      <c r="BI186" s="446" t="s">
        <v>1938</v>
      </c>
    </row>
    <row r="187" spans="2:61" s="287" customFormat="1" ht="21.75" customHeight="1" x14ac:dyDescent="0.2">
      <c r="B187" s="288"/>
      <c r="C187" s="438" t="s">
        <v>1937</v>
      </c>
      <c r="D187" s="438" t="s">
        <v>1744</v>
      </c>
      <c r="E187" s="439" t="s">
        <v>1768</v>
      </c>
      <c r="F187" s="440" t="s">
        <v>1767</v>
      </c>
      <c r="G187" s="441" t="s">
        <v>237</v>
      </c>
      <c r="H187" s="442">
        <v>1000</v>
      </c>
      <c r="I187" s="358"/>
      <c r="J187" s="443">
        <f t="shared" si="15"/>
        <v>0</v>
      </c>
      <c r="K187" s="444">
        <v>0</v>
      </c>
      <c r="L187" s="444">
        <f t="shared" si="16"/>
        <v>0</v>
      </c>
      <c r="M187" s="444">
        <v>4.0000000000000003E-5</v>
      </c>
      <c r="N187" s="444">
        <f t="shared" si="17"/>
        <v>0.04</v>
      </c>
      <c r="O187" s="444">
        <v>0</v>
      </c>
      <c r="P187" s="445">
        <f t="shared" si="18"/>
        <v>0</v>
      </c>
      <c r="AN187" s="446" t="s">
        <v>1745</v>
      </c>
      <c r="AP187" s="446" t="s">
        <v>1744</v>
      </c>
      <c r="AQ187" s="446" t="s">
        <v>17</v>
      </c>
      <c r="AU187" s="349" t="s">
        <v>1716</v>
      </c>
      <c r="BA187" s="447" t="e">
        <f>IF(#REF!="základní",J187,0)</f>
        <v>#REF!</v>
      </c>
      <c r="BB187" s="447" t="e">
        <f>IF(#REF!="snížená",J187,0)</f>
        <v>#REF!</v>
      </c>
      <c r="BC187" s="447" t="e">
        <f>IF(#REF!="zákl. přenesená",J187,0)</f>
        <v>#REF!</v>
      </c>
      <c r="BD187" s="447" t="e">
        <f>IF(#REF!="sníž. přenesená",J187,0)</f>
        <v>#REF!</v>
      </c>
      <c r="BE187" s="447" t="e">
        <f>IF(#REF!="nulová",J187,0)</f>
        <v>#REF!</v>
      </c>
      <c r="BF187" s="349" t="s">
        <v>17</v>
      </c>
      <c r="BG187" s="447">
        <f t="shared" si="19"/>
        <v>0</v>
      </c>
      <c r="BH187" s="349" t="s">
        <v>1734</v>
      </c>
      <c r="BI187" s="446" t="s">
        <v>1936</v>
      </c>
    </row>
    <row r="188" spans="2:61" s="287" customFormat="1" ht="24.2" customHeight="1" x14ac:dyDescent="0.2">
      <c r="B188" s="288"/>
      <c r="C188" s="448" t="s">
        <v>1935</v>
      </c>
      <c r="D188" s="448" t="s">
        <v>1717</v>
      </c>
      <c r="E188" s="449" t="s">
        <v>1764</v>
      </c>
      <c r="F188" s="450" t="s">
        <v>1763</v>
      </c>
      <c r="G188" s="451" t="s">
        <v>237</v>
      </c>
      <c r="H188" s="452">
        <v>1000</v>
      </c>
      <c r="I188" s="357"/>
      <c r="J188" s="453">
        <f t="shared" si="15"/>
        <v>0</v>
      </c>
      <c r="K188" s="444">
        <v>0.1</v>
      </c>
      <c r="L188" s="444">
        <f t="shared" si="16"/>
        <v>100</v>
      </c>
      <c r="M188" s="444">
        <v>0</v>
      </c>
      <c r="N188" s="444">
        <f t="shared" si="17"/>
        <v>0</v>
      </c>
      <c r="O188" s="444">
        <v>0</v>
      </c>
      <c r="P188" s="445">
        <f t="shared" si="18"/>
        <v>0</v>
      </c>
      <c r="AN188" s="446" t="s">
        <v>1734</v>
      </c>
      <c r="AP188" s="446" t="s">
        <v>1717</v>
      </c>
      <c r="AQ188" s="446" t="s">
        <v>17</v>
      </c>
      <c r="AU188" s="349" t="s">
        <v>1716</v>
      </c>
      <c r="BA188" s="447" t="e">
        <f>IF(#REF!="základní",J188,0)</f>
        <v>#REF!</v>
      </c>
      <c r="BB188" s="447" t="e">
        <f>IF(#REF!="snížená",J188,0)</f>
        <v>#REF!</v>
      </c>
      <c r="BC188" s="447" t="e">
        <f>IF(#REF!="zákl. přenesená",J188,0)</f>
        <v>#REF!</v>
      </c>
      <c r="BD188" s="447" t="e">
        <f>IF(#REF!="sníž. přenesená",J188,0)</f>
        <v>#REF!</v>
      </c>
      <c r="BE188" s="447" t="e">
        <f>IF(#REF!="nulová",J188,0)</f>
        <v>#REF!</v>
      </c>
      <c r="BF188" s="349" t="s">
        <v>17</v>
      </c>
      <c r="BG188" s="447">
        <f t="shared" si="19"/>
        <v>0</v>
      </c>
      <c r="BH188" s="349" t="s">
        <v>1734</v>
      </c>
      <c r="BI188" s="446" t="s">
        <v>1934</v>
      </c>
    </row>
    <row r="189" spans="2:61" s="287" customFormat="1" ht="21.75" customHeight="1" x14ac:dyDescent="0.2">
      <c r="B189" s="288"/>
      <c r="C189" s="438" t="s">
        <v>1933</v>
      </c>
      <c r="D189" s="438" t="s">
        <v>1744</v>
      </c>
      <c r="E189" s="439" t="s">
        <v>1932</v>
      </c>
      <c r="F189" s="440" t="s">
        <v>1931</v>
      </c>
      <c r="G189" s="441" t="s">
        <v>237</v>
      </c>
      <c r="H189" s="442">
        <v>1000</v>
      </c>
      <c r="I189" s="358"/>
      <c r="J189" s="443">
        <f t="shared" si="15"/>
        <v>0</v>
      </c>
      <c r="K189" s="444">
        <v>0</v>
      </c>
      <c r="L189" s="444">
        <f t="shared" si="16"/>
        <v>0</v>
      </c>
      <c r="M189" s="444">
        <v>6.9999999999999994E-5</v>
      </c>
      <c r="N189" s="444">
        <f t="shared" si="17"/>
        <v>6.9999999999999993E-2</v>
      </c>
      <c r="O189" s="444">
        <v>0</v>
      </c>
      <c r="P189" s="445">
        <f t="shared" si="18"/>
        <v>0</v>
      </c>
      <c r="AN189" s="446" t="s">
        <v>1745</v>
      </c>
      <c r="AP189" s="446" t="s">
        <v>1744</v>
      </c>
      <c r="AQ189" s="446" t="s">
        <v>17</v>
      </c>
      <c r="AU189" s="349" t="s">
        <v>1716</v>
      </c>
      <c r="BA189" s="447" t="e">
        <f>IF(#REF!="základní",J189,0)</f>
        <v>#REF!</v>
      </c>
      <c r="BB189" s="447" t="e">
        <f>IF(#REF!="snížená",J189,0)</f>
        <v>#REF!</v>
      </c>
      <c r="BC189" s="447" t="e">
        <f>IF(#REF!="zákl. přenesená",J189,0)</f>
        <v>#REF!</v>
      </c>
      <c r="BD189" s="447" t="e">
        <f>IF(#REF!="sníž. přenesená",J189,0)</f>
        <v>#REF!</v>
      </c>
      <c r="BE189" s="447" t="e">
        <f>IF(#REF!="nulová",J189,0)</f>
        <v>#REF!</v>
      </c>
      <c r="BF189" s="349" t="s">
        <v>17</v>
      </c>
      <c r="BG189" s="447">
        <f t="shared" si="19"/>
        <v>0</v>
      </c>
      <c r="BH189" s="349" t="s">
        <v>1734</v>
      </c>
      <c r="BI189" s="446" t="s">
        <v>1930</v>
      </c>
    </row>
    <row r="190" spans="2:61" s="287" customFormat="1" ht="24.2" customHeight="1" x14ac:dyDescent="0.2">
      <c r="B190" s="288"/>
      <c r="C190" s="448" t="s">
        <v>1929</v>
      </c>
      <c r="D190" s="448" t="s">
        <v>1717</v>
      </c>
      <c r="E190" s="449" t="s">
        <v>1764</v>
      </c>
      <c r="F190" s="450" t="s">
        <v>1763</v>
      </c>
      <c r="G190" s="451" t="s">
        <v>237</v>
      </c>
      <c r="H190" s="452">
        <v>1000</v>
      </c>
      <c r="I190" s="357"/>
      <c r="J190" s="453">
        <f t="shared" si="15"/>
        <v>0</v>
      </c>
      <c r="K190" s="444">
        <v>0.1</v>
      </c>
      <c r="L190" s="444">
        <f t="shared" si="16"/>
        <v>100</v>
      </c>
      <c r="M190" s="444">
        <v>0</v>
      </c>
      <c r="N190" s="444">
        <f t="shared" si="17"/>
        <v>0</v>
      </c>
      <c r="O190" s="444">
        <v>0</v>
      </c>
      <c r="P190" s="445">
        <f t="shared" si="18"/>
        <v>0</v>
      </c>
      <c r="AN190" s="446" t="s">
        <v>1734</v>
      </c>
      <c r="AP190" s="446" t="s">
        <v>1717</v>
      </c>
      <c r="AQ190" s="446" t="s">
        <v>17</v>
      </c>
      <c r="AU190" s="349" t="s">
        <v>1716</v>
      </c>
      <c r="BA190" s="447" t="e">
        <f>IF(#REF!="základní",J190,0)</f>
        <v>#REF!</v>
      </c>
      <c r="BB190" s="447" t="e">
        <f>IF(#REF!="snížená",J190,0)</f>
        <v>#REF!</v>
      </c>
      <c r="BC190" s="447" t="e">
        <f>IF(#REF!="zákl. přenesená",J190,0)</f>
        <v>#REF!</v>
      </c>
      <c r="BD190" s="447" t="e">
        <f>IF(#REF!="sníž. přenesená",J190,0)</f>
        <v>#REF!</v>
      </c>
      <c r="BE190" s="447" t="e">
        <f>IF(#REF!="nulová",J190,0)</f>
        <v>#REF!</v>
      </c>
      <c r="BF190" s="349" t="s">
        <v>17</v>
      </c>
      <c r="BG190" s="447">
        <f t="shared" si="19"/>
        <v>0</v>
      </c>
      <c r="BH190" s="349" t="s">
        <v>1734</v>
      </c>
      <c r="BI190" s="446" t="s">
        <v>1928</v>
      </c>
    </row>
    <row r="191" spans="2:61" s="287" customFormat="1" ht="21.75" customHeight="1" x14ac:dyDescent="0.2">
      <c r="B191" s="288"/>
      <c r="C191" s="438" t="s">
        <v>1927</v>
      </c>
      <c r="D191" s="438" t="s">
        <v>1744</v>
      </c>
      <c r="E191" s="439" t="s">
        <v>1926</v>
      </c>
      <c r="F191" s="440" t="s">
        <v>1925</v>
      </c>
      <c r="G191" s="441" t="s">
        <v>237</v>
      </c>
      <c r="H191" s="442">
        <v>500</v>
      </c>
      <c r="I191" s="358"/>
      <c r="J191" s="443">
        <f t="shared" si="15"/>
        <v>0</v>
      </c>
      <c r="K191" s="444">
        <v>0</v>
      </c>
      <c r="L191" s="444">
        <f t="shared" si="16"/>
        <v>0</v>
      </c>
      <c r="M191" s="444">
        <v>1.2E-4</v>
      </c>
      <c r="N191" s="444">
        <f t="shared" si="17"/>
        <v>6.0000000000000005E-2</v>
      </c>
      <c r="O191" s="444">
        <v>0</v>
      </c>
      <c r="P191" s="445">
        <f t="shared" si="18"/>
        <v>0</v>
      </c>
      <c r="AN191" s="446" t="s">
        <v>1745</v>
      </c>
      <c r="AP191" s="446" t="s">
        <v>1744</v>
      </c>
      <c r="AQ191" s="446" t="s">
        <v>17</v>
      </c>
      <c r="AU191" s="349" t="s">
        <v>1716</v>
      </c>
      <c r="BA191" s="447" t="e">
        <f>IF(#REF!="základní",J191,0)</f>
        <v>#REF!</v>
      </c>
      <c r="BB191" s="447" t="e">
        <f>IF(#REF!="snížená",J191,0)</f>
        <v>#REF!</v>
      </c>
      <c r="BC191" s="447" t="e">
        <f>IF(#REF!="zákl. přenesená",J191,0)</f>
        <v>#REF!</v>
      </c>
      <c r="BD191" s="447" t="e">
        <f>IF(#REF!="sníž. přenesená",J191,0)</f>
        <v>#REF!</v>
      </c>
      <c r="BE191" s="447" t="e">
        <f>IF(#REF!="nulová",J191,0)</f>
        <v>#REF!</v>
      </c>
      <c r="BF191" s="349" t="s">
        <v>17</v>
      </c>
      <c r="BG191" s="447">
        <f t="shared" si="19"/>
        <v>0</v>
      </c>
      <c r="BH191" s="349" t="s">
        <v>1734</v>
      </c>
      <c r="BI191" s="446" t="s">
        <v>1924</v>
      </c>
    </row>
    <row r="192" spans="2:61" s="287" customFormat="1" ht="24.2" customHeight="1" x14ac:dyDescent="0.2">
      <c r="B192" s="288"/>
      <c r="C192" s="448" t="s">
        <v>1923</v>
      </c>
      <c r="D192" s="448" t="s">
        <v>1717</v>
      </c>
      <c r="E192" s="449" t="s">
        <v>1764</v>
      </c>
      <c r="F192" s="450" t="s">
        <v>1763</v>
      </c>
      <c r="G192" s="451" t="s">
        <v>237</v>
      </c>
      <c r="H192" s="452">
        <v>500</v>
      </c>
      <c r="I192" s="357"/>
      <c r="J192" s="453">
        <f t="shared" si="15"/>
        <v>0</v>
      </c>
      <c r="K192" s="444">
        <v>0.1</v>
      </c>
      <c r="L192" s="444">
        <f t="shared" si="16"/>
        <v>50</v>
      </c>
      <c r="M192" s="444">
        <v>0</v>
      </c>
      <c r="N192" s="444">
        <f t="shared" si="17"/>
        <v>0</v>
      </c>
      <c r="O192" s="444">
        <v>0</v>
      </c>
      <c r="P192" s="445">
        <f t="shared" si="18"/>
        <v>0</v>
      </c>
      <c r="AN192" s="446" t="s">
        <v>1734</v>
      </c>
      <c r="AP192" s="446" t="s">
        <v>1717</v>
      </c>
      <c r="AQ192" s="446" t="s">
        <v>17</v>
      </c>
      <c r="AU192" s="349" t="s">
        <v>1716</v>
      </c>
      <c r="BA192" s="447" t="e">
        <f>IF(#REF!="základní",J192,0)</f>
        <v>#REF!</v>
      </c>
      <c r="BB192" s="447" t="e">
        <f>IF(#REF!="snížená",J192,0)</f>
        <v>#REF!</v>
      </c>
      <c r="BC192" s="447" t="e">
        <f>IF(#REF!="zákl. přenesená",J192,0)</f>
        <v>#REF!</v>
      </c>
      <c r="BD192" s="447" t="e">
        <f>IF(#REF!="sníž. přenesená",J192,0)</f>
        <v>#REF!</v>
      </c>
      <c r="BE192" s="447" t="e">
        <f>IF(#REF!="nulová",J192,0)</f>
        <v>#REF!</v>
      </c>
      <c r="BF192" s="349" t="s">
        <v>17</v>
      </c>
      <c r="BG192" s="447">
        <f t="shared" si="19"/>
        <v>0</v>
      </c>
      <c r="BH192" s="349" t="s">
        <v>1734</v>
      </c>
      <c r="BI192" s="446" t="s">
        <v>1922</v>
      </c>
    </row>
    <row r="193" spans="2:61" s="287" customFormat="1" ht="24.2" customHeight="1" x14ac:dyDescent="0.2">
      <c r="B193" s="288"/>
      <c r="C193" s="438" t="s">
        <v>1921</v>
      </c>
      <c r="D193" s="438" t="s">
        <v>1744</v>
      </c>
      <c r="E193" s="439" t="s">
        <v>1760</v>
      </c>
      <c r="F193" s="440" t="s">
        <v>1759</v>
      </c>
      <c r="G193" s="441" t="s">
        <v>121</v>
      </c>
      <c r="H193" s="442">
        <v>40</v>
      </c>
      <c r="I193" s="358"/>
      <c r="J193" s="443">
        <f t="shared" si="15"/>
        <v>0</v>
      </c>
      <c r="K193" s="444">
        <v>0</v>
      </c>
      <c r="L193" s="444">
        <f t="shared" si="16"/>
        <v>0</v>
      </c>
      <c r="M193" s="444">
        <v>5.0000000000000002E-5</v>
      </c>
      <c r="N193" s="444">
        <f t="shared" si="17"/>
        <v>2E-3</v>
      </c>
      <c r="O193" s="444">
        <v>0</v>
      </c>
      <c r="P193" s="445">
        <f t="shared" si="18"/>
        <v>0</v>
      </c>
      <c r="AN193" s="446" t="s">
        <v>39</v>
      </c>
      <c r="AP193" s="446" t="s">
        <v>1744</v>
      </c>
      <c r="AQ193" s="446" t="s">
        <v>17</v>
      </c>
      <c r="AU193" s="349" t="s">
        <v>1716</v>
      </c>
      <c r="BA193" s="447" t="e">
        <f>IF(#REF!="základní",J193,0)</f>
        <v>#REF!</v>
      </c>
      <c r="BB193" s="447" t="e">
        <f>IF(#REF!="snížená",J193,0)</f>
        <v>#REF!</v>
      </c>
      <c r="BC193" s="447" t="e">
        <f>IF(#REF!="zákl. přenesená",J193,0)</f>
        <v>#REF!</v>
      </c>
      <c r="BD193" s="447" t="e">
        <f>IF(#REF!="sníž. přenesená",J193,0)</f>
        <v>#REF!</v>
      </c>
      <c r="BE193" s="447" t="e">
        <f>IF(#REF!="nulová",J193,0)</f>
        <v>#REF!</v>
      </c>
      <c r="BF193" s="349" t="s">
        <v>17</v>
      </c>
      <c r="BG193" s="447">
        <f t="shared" si="19"/>
        <v>0</v>
      </c>
      <c r="BH193" s="349" t="s">
        <v>25</v>
      </c>
      <c r="BI193" s="446" t="s">
        <v>1920</v>
      </c>
    </row>
    <row r="194" spans="2:61" s="287" customFormat="1" ht="16.5" customHeight="1" x14ac:dyDescent="0.2">
      <c r="B194" s="288"/>
      <c r="C194" s="448" t="s">
        <v>1919</v>
      </c>
      <c r="D194" s="448" t="s">
        <v>1717</v>
      </c>
      <c r="E194" s="449" t="s">
        <v>1756</v>
      </c>
      <c r="F194" s="450" t="s">
        <v>1755</v>
      </c>
      <c r="G194" s="451" t="s">
        <v>121</v>
      </c>
      <c r="H194" s="452">
        <v>40</v>
      </c>
      <c r="I194" s="357"/>
      <c r="J194" s="453">
        <f t="shared" si="15"/>
        <v>0</v>
      </c>
      <c r="K194" s="444">
        <v>0.2</v>
      </c>
      <c r="L194" s="444">
        <f t="shared" si="16"/>
        <v>8</v>
      </c>
      <c r="M194" s="444">
        <v>0</v>
      </c>
      <c r="N194" s="444">
        <f t="shared" si="17"/>
        <v>0</v>
      </c>
      <c r="O194" s="444">
        <v>0</v>
      </c>
      <c r="P194" s="445">
        <f t="shared" si="18"/>
        <v>0</v>
      </c>
      <c r="AN194" s="446" t="s">
        <v>1734</v>
      </c>
      <c r="AP194" s="446" t="s">
        <v>1717</v>
      </c>
      <c r="AQ194" s="446" t="s">
        <v>17</v>
      </c>
      <c r="AU194" s="349" t="s">
        <v>1716</v>
      </c>
      <c r="BA194" s="447" t="e">
        <f>IF(#REF!="základní",J194,0)</f>
        <v>#REF!</v>
      </c>
      <c r="BB194" s="447" t="e">
        <f>IF(#REF!="snížená",J194,0)</f>
        <v>#REF!</v>
      </c>
      <c r="BC194" s="447" t="e">
        <f>IF(#REF!="zákl. přenesená",J194,0)</f>
        <v>#REF!</v>
      </c>
      <c r="BD194" s="447" t="e">
        <f>IF(#REF!="sníž. přenesená",J194,0)</f>
        <v>#REF!</v>
      </c>
      <c r="BE194" s="447" t="e">
        <f>IF(#REF!="nulová",J194,0)</f>
        <v>#REF!</v>
      </c>
      <c r="BF194" s="349" t="s">
        <v>17</v>
      </c>
      <c r="BG194" s="447">
        <f t="shared" si="19"/>
        <v>0</v>
      </c>
      <c r="BH194" s="349" t="s">
        <v>1734</v>
      </c>
      <c r="BI194" s="446" t="s">
        <v>1918</v>
      </c>
    </row>
    <row r="195" spans="2:61" s="287" customFormat="1" ht="24.2" customHeight="1" x14ac:dyDescent="0.2">
      <c r="B195" s="288"/>
      <c r="C195" s="438" t="s">
        <v>1917</v>
      </c>
      <c r="D195" s="438" t="s">
        <v>1744</v>
      </c>
      <c r="E195" s="439" t="s">
        <v>1916</v>
      </c>
      <c r="F195" s="440" t="s">
        <v>1915</v>
      </c>
      <c r="G195" s="441" t="s">
        <v>121</v>
      </c>
      <c r="H195" s="442">
        <v>5</v>
      </c>
      <c r="I195" s="358"/>
      <c r="J195" s="443">
        <f t="shared" si="15"/>
        <v>0</v>
      </c>
      <c r="K195" s="444">
        <v>0</v>
      </c>
      <c r="L195" s="444">
        <f t="shared" si="16"/>
        <v>0</v>
      </c>
      <c r="M195" s="444">
        <v>2.3000000000000001E-4</v>
      </c>
      <c r="N195" s="444">
        <f t="shared" si="17"/>
        <v>1.15E-3</v>
      </c>
      <c r="O195" s="444">
        <v>0</v>
      </c>
      <c r="P195" s="445">
        <f t="shared" si="18"/>
        <v>0</v>
      </c>
      <c r="AN195" s="446" t="s">
        <v>39</v>
      </c>
      <c r="AP195" s="446" t="s">
        <v>1744</v>
      </c>
      <c r="AQ195" s="446" t="s">
        <v>17</v>
      </c>
      <c r="AU195" s="349" t="s">
        <v>1716</v>
      </c>
      <c r="BA195" s="447" t="e">
        <f>IF(#REF!="základní",J195,0)</f>
        <v>#REF!</v>
      </c>
      <c r="BB195" s="447" t="e">
        <f>IF(#REF!="snížená",J195,0)</f>
        <v>#REF!</v>
      </c>
      <c r="BC195" s="447" t="e">
        <f>IF(#REF!="zákl. přenesená",J195,0)</f>
        <v>#REF!</v>
      </c>
      <c r="BD195" s="447" t="e">
        <f>IF(#REF!="sníž. přenesená",J195,0)</f>
        <v>#REF!</v>
      </c>
      <c r="BE195" s="447" t="e">
        <f>IF(#REF!="nulová",J195,0)</f>
        <v>#REF!</v>
      </c>
      <c r="BF195" s="349" t="s">
        <v>17</v>
      </c>
      <c r="BG195" s="447">
        <f t="shared" si="19"/>
        <v>0</v>
      </c>
      <c r="BH195" s="349" t="s">
        <v>25</v>
      </c>
      <c r="BI195" s="446" t="s">
        <v>1914</v>
      </c>
    </row>
    <row r="196" spans="2:61" s="287" customFormat="1" ht="16.5" customHeight="1" x14ac:dyDescent="0.2">
      <c r="B196" s="288"/>
      <c r="C196" s="448" t="s">
        <v>31</v>
      </c>
      <c r="D196" s="448" t="s">
        <v>1717</v>
      </c>
      <c r="E196" s="449" t="s">
        <v>1909</v>
      </c>
      <c r="F196" s="450" t="s">
        <v>1908</v>
      </c>
      <c r="G196" s="451" t="s">
        <v>121</v>
      </c>
      <c r="H196" s="452">
        <v>5</v>
      </c>
      <c r="I196" s="357"/>
      <c r="J196" s="453">
        <f t="shared" si="15"/>
        <v>0</v>
      </c>
      <c r="K196" s="444">
        <v>0.23200000000000001</v>
      </c>
      <c r="L196" s="444">
        <f t="shared" si="16"/>
        <v>1.1600000000000001</v>
      </c>
      <c r="M196" s="444">
        <v>0</v>
      </c>
      <c r="N196" s="444">
        <f t="shared" si="17"/>
        <v>0</v>
      </c>
      <c r="O196" s="444">
        <v>0</v>
      </c>
      <c r="P196" s="445">
        <f t="shared" si="18"/>
        <v>0</v>
      </c>
      <c r="AN196" s="446" t="s">
        <v>1734</v>
      </c>
      <c r="AP196" s="446" t="s">
        <v>1717</v>
      </c>
      <c r="AQ196" s="446" t="s">
        <v>17</v>
      </c>
      <c r="AU196" s="349" t="s">
        <v>1716</v>
      </c>
      <c r="BA196" s="447" t="e">
        <f>IF(#REF!="základní",J196,0)</f>
        <v>#REF!</v>
      </c>
      <c r="BB196" s="447" t="e">
        <f>IF(#REF!="snížená",J196,0)</f>
        <v>#REF!</v>
      </c>
      <c r="BC196" s="447" t="e">
        <f>IF(#REF!="zákl. přenesená",J196,0)</f>
        <v>#REF!</v>
      </c>
      <c r="BD196" s="447" t="e">
        <f>IF(#REF!="sníž. přenesená",J196,0)</f>
        <v>#REF!</v>
      </c>
      <c r="BE196" s="447" t="e">
        <f>IF(#REF!="nulová",J196,0)</f>
        <v>#REF!</v>
      </c>
      <c r="BF196" s="349" t="s">
        <v>17</v>
      </c>
      <c r="BG196" s="447">
        <f t="shared" si="19"/>
        <v>0</v>
      </c>
      <c r="BH196" s="349" t="s">
        <v>1734</v>
      </c>
      <c r="BI196" s="446" t="s">
        <v>1913</v>
      </c>
    </row>
    <row r="197" spans="2:61" s="287" customFormat="1" ht="24.2" customHeight="1" x14ac:dyDescent="0.2">
      <c r="B197" s="288"/>
      <c r="C197" s="438" t="s">
        <v>33</v>
      </c>
      <c r="D197" s="438" t="s">
        <v>1744</v>
      </c>
      <c r="E197" s="439" t="s">
        <v>1912</v>
      </c>
      <c r="F197" s="440" t="s">
        <v>1911</v>
      </c>
      <c r="G197" s="441" t="s">
        <v>121</v>
      </c>
      <c r="H197" s="442">
        <v>5</v>
      </c>
      <c r="I197" s="358"/>
      <c r="J197" s="443">
        <f t="shared" si="15"/>
        <v>0</v>
      </c>
      <c r="K197" s="444">
        <v>0</v>
      </c>
      <c r="L197" s="444">
        <f t="shared" si="16"/>
        <v>0</v>
      </c>
      <c r="M197" s="444">
        <v>5.4000000000000001E-4</v>
      </c>
      <c r="N197" s="444">
        <f t="shared" si="17"/>
        <v>2.7000000000000001E-3</v>
      </c>
      <c r="O197" s="444">
        <v>0</v>
      </c>
      <c r="P197" s="445">
        <f t="shared" si="18"/>
        <v>0</v>
      </c>
      <c r="AN197" s="446" t="s">
        <v>1745</v>
      </c>
      <c r="AP197" s="446" t="s">
        <v>1744</v>
      </c>
      <c r="AQ197" s="446" t="s">
        <v>17</v>
      </c>
      <c r="AU197" s="349" t="s">
        <v>1716</v>
      </c>
      <c r="BA197" s="447" t="e">
        <f>IF(#REF!="základní",J197,0)</f>
        <v>#REF!</v>
      </c>
      <c r="BB197" s="447" t="e">
        <f>IF(#REF!="snížená",J197,0)</f>
        <v>#REF!</v>
      </c>
      <c r="BC197" s="447" t="e">
        <f>IF(#REF!="zákl. přenesená",J197,0)</f>
        <v>#REF!</v>
      </c>
      <c r="BD197" s="447" t="e">
        <f>IF(#REF!="sníž. přenesená",J197,0)</f>
        <v>#REF!</v>
      </c>
      <c r="BE197" s="447" t="e">
        <f>IF(#REF!="nulová",J197,0)</f>
        <v>#REF!</v>
      </c>
      <c r="BF197" s="349" t="s">
        <v>17</v>
      </c>
      <c r="BG197" s="447">
        <f t="shared" si="19"/>
        <v>0</v>
      </c>
      <c r="BH197" s="349" t="s">
        <v>1734</v>
      </c>
      <c r="BI197" s="446" t="s">
        <v>1910</v>
      </c>
    </row>
    <row r="198" spans="2:61" s="287" customFormat="1" ht="16.5" customHeight="1" x14ac:dyDescent="0.2">
      <c r="B198" s="288"/>
      <c r="C198" s="448" t="s">
        <v>35</v>
      </c>
      <c r="D198" s="448" t="s">
        <v>1717</v>
      </c>
      <c r="E198" s="449" t="s">
        <v>1909</v>
      </c>
      <c r="F198" s="450" t="s">
        <v>1908</v>
      </c>
      <c r="G198" s="451" t="s">
        <v>121</v>
      </c>
      <c r="H198" s="452">
        <v>5</v>
      </c>
      <c r="I198" s="357"/>
      <c r="J198" s="453">
        <f t="shared" si="15"/>
        <v>0</v>
      </c>
      <c r="K198" s="444">
        <v>0.23200000000000001</v>
      </c>
      <c r="L198" s="444">
        <f t="shared" si="16"/>
        <v>1.1600000000000001</v>
      </c>
      <c r="M198" s="444">
        <v>0</v>
      </c>
      <c r="N198" s="444">
        <f t="shared" si="17"/>
        <v>0</v>
      </c>
      <c r="O198" s="444">
        <v>0</v>
      </c>
      <c r="P198" s="445">
        <f t="shared" si="18"/>
        <v>0</v>
      </c>
      <c r="AN198" s="446" t="s">
        <v>1734</v>
      </c>
      <c r="AP198" s="446" t="s">
        <v>1717</v>
      </c>
      <c r="AQ198" s="446" t="s">
        <v>17</v>
      </c>
      <c r="AU198" s="349" t="s">
        <v>1716</v>
      </c>
      <c r="BA198" s="447" t="e">
        <f>IF(#REF!="základní",J198,0)</f>
        <v>#REF!</v>
      </c>
      <c r="BB198" s="447" t="e">
        <f>IF(#REF!="snížená",J198,0)</f>
        <v>#REF!</v>
      </c>
      <c r="BC198" s="447" t="e">
        <f>IF(#REF!="zákl. přenesená",J198,0)</f>
        <v>#REF!</v>
      </c>
      <c r="BD198" s="447" t="e">
        <f>IF(#REF!="sníž. přenesená",J198,0)</f>
        <v>#REF!</v>
      </c>
      <c r="BE198" s="447" t="e">
        <f>IF(#REF!="nulová",J198,0)</f>
        <v>#REF!</v>
      </c>
      <c r="BF198" s="349" t="s">
        <v>17</v>
      </c>
      <c r="BG198" s="447">
        <f t="shared" si="19"/>
        <v>0</v>
      </c>
      <c r="BH198" s="349" t="s">
        <v>1734</v>
      </c>
      <c r="BI198" s="446" t="s">
        <v>1907</v>
      </c>
    </row>
    <row r="199" spans="2:61" s="430" customFormat="1" ht="25.9" customHeight="1" x14ac:dyDescent="0.2">
      <c r="B199" s="429"/>
      <c r="D199" s="431" t="s">
        <v>1655</v>
      </c>
      <c r="E199" s="432" t="s">
        <v>1738</v>
      </c>
      <c r="F199" s="432" t="s">
        <v>1625</v>
      </c>
      <c r="J199" s="433">
        <f>BG199</f>
        <v>0</v>
      </c>
      <c r="L199" s="434">
        <f>SUM(L200:L205)</f>
        <v>132.84719999999999</v>
      </c>
      <c r="N199" s="434">
        <f>SUM(N200:N205)</f>
        <v>0</v>
      </c>
      <c r="P199" s="435">
        <f>SUM(P200:P205)</f>
        <v>2.4</v>
      </c>
      <c r="AN199" s="431" t="s">
        <v>17</v>
      </c>
      <c r="AP199" s="436" t="s">
        <v>1655</v>
      </c>
      <c r="AQ199" s="436" t="s">
        <v>1654</v>
      </c>
      <c r="AU199" s="431" t="s">
        <v>1716</v>
      </c>
      <c r="BG199" s="437">
        <f>SUM(BG200:BG205)</f>
        <v>0</v>
      </c>
    </row>
    <row r="200" spans="2:61" s="287" customFormat="1" ht="33" customHeight="1" x14ac:dyDescent="0.2">
      <c r="B200" s="288"/>
      <c r="C200" s="448" t="s">
        <v>37</v>
      </c>
      <c r="D200" s="448" t="s">
        <v>1717</v>
      </c>
      <c r="E200" s="449" t="s">
        <v>1736</v>
      </c>
      <c r="F200" s="450" t="s">
        <v>1735</v>
      </c>
      <c r="G200" s="451" t="s">
        <v>121</v>
      </c>
      <c r="H200" s="452">
        <v>300</v>
      </c>
      <c r="I200" s="357"/>
      <c r="J200" s="453">
        <f t="shared" ref="J200:J205" si="20">ROUND(I200*H200,2)</f>
        <v>0</v>
      </c>
      <c r="K200" s="444">
        <v>0.27300000000000002</v>
      </c>
      <c r="L200" s="444">
        <f t="shared" ref="L200:L205" si="21">K200*H200</f>
        <v>81.900000000000006</v>
      </c>
      <c r="M200" s="444">
        <v>0</v>
      </c>
      <c r="N200" s="444">
        <f t="shared" ref="N200:N205" si="22">M200*H200</f>
        <v>0</v>
      </c>
      <c r="O200" s="444">
        <v>8.0000000000000002E-3</v>
      </c>
      <c r="P200" s="445">
        <f t="shared" ref="P200:P205" si="23">O200*H200</f>
        <v>2.4</v>
      </c>
      <c r="AN200" s="446" t="s">
        <v>1734</v>
      </c>
      <c r="AP200" s="446" t="s">
        <v>1717</v>
      </c>
      <c r="AQ200" s="446" t="s">
        <v>17</v>
      </c>
      <c r="AU200" s="349" t="s">
        <v>1716</v>
      </c>
      <c r="BA200" s="447" t="e">
        <f>IF(#REF!="základní",J200,0)</f>
        <v>#REF!</v>
      </c>
      <c r="BB200" s="447" t="e">
        <f>IF(#REF!="snížená",J200,0)</f>
        <v>#REF!</v>
      </c>
      <c r="BC200" s="447" t="e">
        <f>IF(#REF!="zákl. přenesená",J200,0)</f>
        <v>#REF!</v>
      </c>
      <c r="BD200" s="447" t="e">
        <f>IF(#REF!="sníž. přenesená",J200,0)</f>
        <v>#REF!</v>
      </c>
      <c r="BE200" s="447" t="e">
        <f>IF(#REF!="nulová",J200,0)</f>
        <v>#REF!</v>
      </c>
      <c r="BF200" s="349" t="s">
        <v>17</v>
      </c>
      <c r="BG200" s="447">
        <f t="shared" ref="BG200:BG205" si="24">ROUND(I200*H200,2)</f>
        <v>0</v>
      </c>
      <c r="BH200" s="349" t="s">
        <v>1734</v>
      </c>
      <c r="BI200" s="446" t="s">
        <v>1906</v>
      </c>
    </row>
    <row r="201" spans="2:61" s="287" customFormat="1" ht="24.2" customHeight="1" x14ac:dyDescent="0.2">
      <c r="B201" s="288"/>
      <c r="C201" s="448" t="s">
        <v>1905</v>
      </c>
      <c r="D201" s="448" t="s">
        <v>1717</v>
      </c>
      <c r="E201" s="449" t="s">
        <v>1731</v>
      </c>
      <c r="F201" s="450" t="s">
        <v>1730</v>
      </c>
      <c r="G201" s="451" t="s">
        <v>121</v>
      </c>
      <c r="H201" s="452">
        <v>80</v>
      </c>
      <c r="I201" s="357"/>
      <c r="J201" s="453">
        <f t="shared" si="20"/>
        <v>0</v>
      </c>
      <c r="K201" s="444">
        <v>2.5999999999999999E-2</v>
      </c>
      <c r="L201" s="444">
        <f t="shared" si="21"/>
        <v>2.08</v>
      </c>
      <c r="M201" s="444">
        <v>0</v>
      </c>
      <c r="N201" s="444">
        <f t="shared" si="22"/>
        <v>0</v>
      </c>
      <c r="O201" s="444">
        <v>0</v>
      </c>
      <c r="P201" s="445">
        <f t="shared" si="23"/>
        <v>0</v>
      </c>
      <c r="AN201" s="446" t="s">
        <v>37</v>
      </c>
      <c r="AP201" s="446" t="s">
        <v>1717</v>
      </c>
      <c r="AQ201" s="446" t="s">
        <v>17</v>
      </c>
      <c r="AU201" s="349" t="s">
        <v>1716</v>
      </c>
      <c r="BA201" s="447" t="e">
        <f>IF(#REF!="základní",J201,0)</f>
        <v>#REF!</v>
      </c>
      <c r="BB201" s="447" t="e">
        <f>IF(#REF!="snížená",J201,0)</f>
        <v>#REF!</v>
      </c>
      <c r="BC201" s="447" t="e">
        <f>IF(#REF!="zákl. přenesená",J201,0)</f>
        <v>#REF!</v>
      </c>
      <c r="BD201" s="447" t="e">
        <f>IF(#REF!="sníž. přenesená",J201,0)</f>
        <v>#REF!</v>
      </c>
      <c r="BE201" s="447" t="e">
        <f>IF(#REF!="nulová",J201,0)</f>
        <v>#REF!</v>
      </c>
      <c r="BF201" s="349" t="s">
        <v>17</v>
      </c>
      <c r="BG201" s="447">
        <f t="shared" si="24"/>
        <v>0</v>
      </c>
      <c r="BH201" s="349" t="s">
        <v>37</v>
      </c>
      <c r="BI201" s="446" t="s">
        <v>1904</v>
      </c>
    </row>
    <row r="202" spans="2:61" s="287" customFormat="1" ht="24.2" customHeight="1" x14ac:dyDescent="0.2">
      <c r="B202" s="288"/>
      <c r="C202" s="448" t="s">
        <v>1903</v>
      </c>
      <c r="D202" s="448" t="s">
        <v>1717</v>
      </c>
      <c r="E202" s="449" t="s">
        <v>1727</v>
      </c>
      <c r="F202" s="450" t="s">
        <v>1726</v>
      </c>
      <c r="G202" s="451" t="s">
        <v>158</v>
      </c>
      <c r="H202" s="452">
        <v>0.2</v>
      </c>
      <c r="I202" s="357"/>
      <c r="J202" s="453">
        <f t="shared" si="20"/>
        <v>0</v>
      </c>
      <c r="K202" s="444">
        <v>4.3360000000000003</v>
      </c>
      <c r="L202" s="444">
        <f t="shared" si="21"/>
        <v>0.86720000000000008</v>
      </c>
      <c r="M202" s="444">
        <v>0</v>
      </c>
      <c r="N202" s="444">
        <f t="shared" si="22"/>
        <v>0</v>
      </c>
      <c r="O202" s="444">
        <v>0</v>
      </c>
      <c r="P202" s="445">
        <f t="shared" si="23"/>
        <v>0</v>
      </c>
      <c r="AN202" s="446" t="s">
        <v>37</v>
      </c>
      <c r="AP202" s="446" t="s">
        <v>1717</v>
      </c>
      <c r="AQ202" s="446" t="s">
        <v>17</v>
      </c>
      <c r="AU202" s="349" t="s">
        <v>1716</v>
      </c>
      <c r="BA202" s="447" t="e">
        <f>IF(#REF!="základní",J202,0)</f>
        <v>#REF!</v>
      </c>
      <c r="BB202" s="447" t="e">
        <f>IF(#REF!="snížená",J202,0)</f>
        <v>#REF!</v>
      </c>
      <c r="BC202" s="447" t="e">
        <f>IF(#REF!="zákl. přenesená",J202,0)</f>
        <v>#REF!</v>
      </c>
      <c r="BD202" s="447" t="e">
        <f>IF(#REF!="sníž. přenesená",J202,0)</f>
        <v>#REF!</v>
      </c>
      <c r="BE202" s="447" t="e">
        <f>IF(#REF!="nulová",J202,0)</f>
        <v>#REF!</v>
      </c>
      <c r="BF202" s="349" t="s">
        <v>17</v>
      </c>
      <c r="BG202" s="447">
        <f t="shared" si="24"/>
        <v>0</v>
      </c>
      <c r="BH202" s="349" t="s">
        <v>37</v>
      </c>
      <c r="BI202" s="446" t="s">
        <v>1902</v>
      </c>
    </row>
    <row r="203" spans="2:61" s="287" customFormat="1" ht="21.75" customHeight="1" x14ac:dyDescent="0.2">
      <c r="B203" s="288"/>
      <c r="C203" s="448" t="s">
        <v>1901</v>
      </c>
      <c r="D203" s="448" t="s">
        <v>1717</v>
      </c>
      <c r="E203" s="449" t="s">
        <v>1723</v>
      </c>
      <c r="F203" s="450" t="s">
        <v>1722</v>
      </c>
      <c r="G203" s="451" t="s">
        <v>1474</v>
      </c>
      <c r="H203" s="452">
        <v>24</v>
      </c>
      <c r="I203" s="357"/>
      <c r="J203" s="453">
        <f t="shared" si="20"/>
        <v>0</v>
      </c>
      <c r="K203" s="444">
        <v>1</v>
      </c>
      <c r="L203" s="444">
        <f t="shared" si="21"/>
        <v>24</v>
      </c>
      <c r="M203" s="444">
        <v>0</v>
      </c>
      <c r="N203" s="444">
        <f t="shared" si="22"/>
        <v>0</v>
      </c>
      <c r="O203" s="444">
        <v>0</v>
      </c>
      <c r="P203" s="445">
        <f t="shared" si="23"/>
        <v>0</v>
      </c>
      <c r="AN203" s="446" t="s">
        <v>1715</v>
      </c>
      <c r="AP203" s="446" t="s">
        <v>1717</v>
      </c>
      <c r="AQ203" s="446" t="s">
        <v>17</v>
      </c>
      <c r="AU203" s="349" t="s">
        <v>1716</v>
      </c>
      <c r="BA203" s="447" t="e">
        <f>IF(#REF!="základní",J203,0)</f>
        <v>#REF!</v>
      </c>
      <c r="BB203" s="447" t="e">
        <f>IF(#REF!="snížená",J203,0)</f>
        <v>#REF!</v>
      </c>
      <c r="BC203" s="447" t="e">
        <f>IF(#REF!="zákl. přenesená",J203,0)</f>
        <v>#REF!</v>
      </c>
      <c r="BD203" s="447" t="e">
        <f>IF(#REF!="sníž. přenesená",J203,0)</f>
        <v>#REF!</v>
      </c>
      <c r="BE203" s="447" t="e">
        <f>IF(#REF!="nulová",J203,0)</f>
        <v>#REF!</v>
      </c>
      <c r="BF203" s="349" t="s">
        <v>17</v>
      </c>
      <c r="BG203" s="447">
        <f t="shared" si="24"/>
        <v>0</v>
      </c>
      <c r="BH203" s="349" t="s">
        <v>1715</v>
      </c>
      <c r="BI203" s="446" t="s">
        <v>1900</v>
      </c>
    </row>
    <row r="204" spans="2:61" s="287" customFormat="1" ht="16.5" customHeight="1" x14ac:dyDescent="0.2">
      <c r="B204" s="288"/>
      <c r="C204" s="448" t="s">
        <v>1899</v>
      </c>
      <c r="D204" s="448" t="s">
        <v>1717</v>
      </c>
      <c r="E204" s="449" t="s">
        <v>1719</v>
      </c>
      <c r="F204" s="450" t="s">
        <v>1718</v>
      </c>
      <c r="G204" s="451" t="s">
        <v>1474</v>
      </c>
      <c r="H204" s="452">
        <v>24</v>
      </c>
      <c r="I204" s="357"/>
      <c r="J204" s="453">
        <f t="shared" si="20"/>
        <v>0</v>
      </c>
      <c r="K204" s="444">
        <v>1</v>
      </c>
      <c r="L204" s="444">
        <f t="shared" si="21"/>
        <v>24</v>
      </c>
      <c r="M204" s="444">
        <v>0</v>
      </c>
      <c r="N204" s="444">
        <f t="shared" si="22"/>
        <v>0</v>
      </c>
      <c r="O204" s="444">
        <v>0</v>
      </c>
      <c r="P204" s="445">
        <f t="shared" si="23"/>
        <v>0</v>
      </c>
      <c r="AN204" s="446" t="s">
        <v>1715</v>
      </c>
      <c r="AP204" s="446" t="s">
        <v>1717</v>
      </c>
      <c r="AQ204" s="446" t="s">
        <v>17</v>
      </c>
      <c r="AU204" s="349" t="s">
        <v>1716</v>
      </c>
      <c r="BA204" s="447" t="e">
        <f>IF(#REF!="základní",J204,0)</f>
        <v>#REF!</v>
      </c>
      <c r="BB204" s="447" t="e">
        <f>IF(#REF!="snížená",J204,0)</f>
        <v>#REF!</v>
      </c>
      <c r="BC204" s="447" t="e">
        <f>IF(#REF!="zákl. přenesená",J204,0)</f>
        <v>#REF!</v>
      </c>
      <c r="BD204" s="447" t="e">
        <f>IF(#REF!="sníž. přenesená",J204,0)</f>
        <v>#REF!</v>
      </c>
      <c r="BE204" s="447" t="e">
        <f>IF(#REF!="nulová",J204,0)</f>
        <v>#REF!</v>
      </c>
      <c r="BF204" s="349" t="s">
        <v>17</v>
      </c>
      <c r="BG204" s="447">
        <f t="shared" si="24"/>
        <v>0</v>
      </c>
      <c r="BH204" s="349" t="s">
        <v>1715</v>
      </c>
      <c r="BI204" s="446" t="s">
        <v>1898</v>
      </c>
    </row>
    <row r="205" spans="2:61" s="287" customFormat="1" ht="37.9" customHeight="1" x14ac:dyDescent="0.2">
      <c r="B205" s="288"/>
      <c r="C205" s="438" t="s">
        <v>1897</v>
      </c>
      <c r="D205" s="438" t="s">
        <v>1744</v>
      </c>
      <c r="E205" s="439" t="s">
        <v>1896</v>
      </c>
      <c r="F205" s="440" t="s">
        <v>1895</v>
      </c>
      <c r="G205" s="441" t="s">
        <v>423</v>
      </c>
      <c r="H205" s="442">
        <v>1</v>
      </c>
      <c r="I205" s="358"/>
      <c r="J205" s="443">
        <f t="shared" si="20"/>
        <v>0</v>
      </c>
      <c r="K205" s="454">
        <v>0</v>
      </c>
      <c r="L205" s="454">
        <f t="shared" si="21"/>
        <v>0</v>
      </c>
      <c r="M205" s="454">
        <v>0</v>
      </c>
      <c r="N205" s="454">
        <f t="shared" si="22"/>
        <v>0</v>
      </c>
      <c r="O205" s="454">
        <v>0</v>
      </c>
      <c r="P205" s="455">
        <f t="shared" si="23"/>
        <v>0</v>
      </c>
      <c r="AN205" s="446" t="s">
        <v>39</v>
      </c>
      <c r="AP205" s="446" t="s">
        <v>1744</v>
      </c>
      <c r="AQ205" s="446" t="s">
        <v>17</v>
      </c>
      <c r="AU205" s="349" t="s">
        <v>1716</v>
      </c>
      <c r="BA205" s="447" t="e">
        <f>IF(#REF!="základní",J205,0)</f>
        <v>#REF!</v>
      </c>
      <c r="BB205" s="447" t="e">
        <f>IF(#REF!="snížená",J205,0)</f>
        <v>#REF!</v>
      </c>
      <c r="BC205" s="447" t="e">
        <f>IF(#REF!="zákl. přenesená",J205,0)</f>
        <v>#REF!</v>
      </c>
      <c r="BD205" s="447" t="e">
        <f>IF(#REF!="sníž. přenesená",J205,0)</f>
        <v>#REF!</v>
      </c>
      <c r="BE205" s="447" t="e">
        <f>IF(#REF!="nulová",J205,0)</f>
        <v>#REF!</v>
      </c>
      <c r="BF205" s="349" t="s">
        <v>17</v>
      </c>
      <c r="BG205" s="447">
        <f t="shared" si="24"/>
        <v>0</v>
      </c>
      <c r="BH205" s="349" t="s">
        <v>25</v>
      </c>
      <c r="BI205" s="446" t="s">
        <v>1894</v>
      </c>
    </row>
    <row r="206" spans="2:61" s="287" customFormat="1" ht="6.95" customHeight="1" x14ac:dyDescent="0.2">
      <c r="B206" s="290"/>
      <c r="C206" s="289"/>
      <c r="D206" s="289"/>
      <c r="E206" s="289"/>
      <c r="F206" s="289"/>
      <c r="G206" s="289"/>
      <c r="H206" s="289"/>
      <c r="I206" s="289"/>
      <c r="J206" s="289"/>
    </row>
  </sheetData>
  <sheetProtection algorithmName="SHA-512" hashValue="FHv8yl/GlKuKLQ2xjc2CpMIQnDKhBL8n/i+9EBJ/8v9ELJNBeQyZuW0hKVYuzoBuvA5/wxqj7tC+/DmGJTH3Ng==" saltValue="L2evucjIPqnBQTAJBqVfEg==" spinCount="100000" sheet="1" objects="1" scenarios="1"/>
  <autoFilter ref="C125:J205" xr:uid="{00000000-0009-0000-0000-000007000000}"/>
  <mergeCells count="9">
    <mergeCell ref="E87:H87"/>
    <mergeCell ref="E116:H116"/>
    <mergeCell ref="E118:H118"/>
    <mergeCell ref="K2:R2"/>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rowBreaks count="2" manualBreakCount="2">
    <brk id="158" min="2" max="9" man="1"/>
    <brk id="198" min="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I167"/>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6" width="12.140625" style="286" hidden="1" customWidth="1"/>
    <col min="17" max="17" width="14" style="286" hidden="1" customWidth="1"/>
    <col min="18" max="18" width="10.5703125" style="286" customWidth="1"/>
    <col min="19" max="19" width="14" style="286" customWidth="1"/>
    <col min="20" max="20" width="10.5703125" style="286" customWidth="1"/>
    <col min="21" max="21" width="12.85546875" style="286" customWidth="1"/>
    <col min="22" max="22" width="9.42578125" style="286" customWidth="1"/>
    <col min="23" max="23" width="12.85546875" style="286" customWidth="1"/>
    <col min="24" max="24" width="14" style="286" customWidth="1"/>
    <col min="25" max="25" width="9.42578125" style="286" customWidth="1"/>
    <col min="26" max="26" width="12.85546875" style="286" customWidth="1"/>
    <col min="27" max="27" width="14" style="286" customWidth="1"/>
    <col min="28" max="16384" width="9.140625" style="286"/>
  </cols>
  <sheetData>
    <row r="2" spans="2:42" ht="36.950000000000003" customHeight="1" x14ac:dyDescent="0.2">
      <c r="K2" s="572"/>
      <c r="L2" s="572"/>
      <c r="M2" s="572"/>
      <c r="N2" s="572"/>
      <c r="O2" s="572"/>
      <c r="P2" s="572"/>
      <c r="Q2" s="572"/>
      <c r="R2" s="572"/>
      <c r="AP2" s="349" t="s">
        <v>1643</v>
      </c>
    </row>
    <row r="3" spans="2:42" ht="6.95" hidden="1" customHeight="1" x14ac:dyDescent="0.2">
      <c r="B3" s="355"/>
      <c r="C3" s="354"/>
      <c r="D3" s="354"/>
      <c r="E3" s="354"/>
      <c r="F3" s="354"/>
      <c r="G3" s="354"/>
      <c r="H3" s="354"/>
      <c r="I3" s="354"/>
      <c r="J3" s="354"/>
      <c r="AP3" s="349" t="s">
        <v>19</v>
      </c>
    </row>
    <row r="4" spans="2:42" ht="24.95" hidden="1" customHeight="1" x14ac:dyDescent="0.2">
      <c r="B4" s="338"/>
      <c r="D4" s="333" t="s">
        <v>1893</v>
      </c>
      <c r="AP4" s="349" t="s">
        <v>1701</v>
      </c>
    </row>
    <row r="5" spans="2:42" ht="6.95" hidden="1" customHeight="1" x14ac:dyDescent="0.2">
      <c r="B5" s="338"/>
    </row>
    <row r="6" spans="2:42" ht="12" hidden="1" customHeight="1" x14ac:dyDescent="0.2">
      <c r="B6" s="338"/>
      <c r="D6" s="327" t="s">
        <v>1453</v>
      </c>
    </row>
    <row r="7" spans="2:42" ht="16.5" hidden="1" customHeight="1" x14ac:dyDescent="0.2">
      <c r="B7" s="338"/>
      <c r="E7" s="606" t="str">
        <f>SLAB!K6</f>
        <v>Chráněné bydlení Klatovy - D1.4.4. Elektroinstalace slaboproud</v>
      </c>
      <c r="F7" s="607"/>
      <c r="G7" s="607"/>
      <c r="H7" s="607"/>
    </row>
    <row r="8" spans="2:42" s="287" customFormat="1" ht="12" hidden="1" customHeight="1" x14ac:dyDescent="0.2">
      <c r="B8" s="288"/>
      <c r="D8" s="327" t="s">
        <v>1883</v>
      </c>
    </row>
    <row r="9" spans="2:42" s="287" customFormat="1" ht="16.5" hidden="1" customHeight="1" x14ac:dyDescent="0.2">
      <c r="B9" s="288"/>
      <c r="E9" s="596" t="s">
        <v>2216</v>
      </c>
      <c r="F9" s="605"/>
      <c r="G9" s="605"/>
      <c r="H9" s="605"/>
    </row>
    <row r="10" spans="2:42" s="287" customFormat="1" hidden="1" x14ac:dyDescent="0.2">
      <c r="B10" s="288"/>
    </row>
    <row r="11" spans="2:42" s="287" customFormat="1" ht="12" hidden="1" customHeight="1" x14ac:dyDescent="0.2">
      <c r="B11" s="288"/>
      <c r="D11" s="327" t="s">
        <v>1703</v>
      </c>
      <c r="F11" s="350" t="s">
        <v>125</v>
      </c>
      <c r="I11" s="327" t="s">
        <v>1702</v>
      </c>
      <c r="J11" s="350" t="s">
        <v>125</v>
      </c>
    </row>
    <row r="12" spans="2:42" s="287" customFormat="1" ht="12" hidden="1" customHeight="1" x14ac:dyDescent="0.2">
      <c r="B12" s="288"/>
      <c r="D12" s="327" t="s">
        <v>1677</v>
      </c>
      <c r="F12" s="350" t="s">
        <v>1698</v>
      </c>
      <c r="I12" s="327" t="s">
        <v>1676</v>
      </c>
      <c r="J12" s="396">
        <f>SLAB!AN8</f>
        <v>0</v>
      </c>
    </row>
    <row r="13" spans="2:42" s="287" customFormat="1" ht="10.9" hidden="1" customHeight="1" x14ac:dyDescent="0.2">
      <c r="B13" s="288"/>
    </row>
    <row r="14" spans="2:42" s="287" customFormat="1" ht="12" hidden="1" customHeight="1" x14ac:dyDescent="0.2">
      <c r="B14" s="288"/>
      <c r="D14" s="327" t="s">
        <v>1675</v>
      </c>
      <c r="I14" s="327" t="s">
        <v>1700</v>
      </c>
      <c r="J14" s="350" t="str">
        <f>IF(SLAB!AN10="","",SLAB!AN10)</f>
        <v/>
      </c>
    </row>
    <row r="15" spans="2:42" s="287" customFormat="1" ht="18" hidden="1" customHeight="1" x14ac:dyDescent="0.2">
      <c r="B15" s="288"/>
      <c r="E15" s="350" t="str">
        <f>IF(SLAB!E11="","",SLAB!E11)</f>
        <v xml:space="preserve"> </v>
      </c>
      <c r="I15" s="327" t="s">
        <v>1435</v>
      </c>
      <c r="J15" s="350" t="str">
        <f>IF(SLAB!AN11="","",SLAB!AN11)</f>
        <v/>
      </c>
    </row>
    <row r="16" spans="2:42"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ROUND(J119,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ROUND((SUM(BA119:BA166)),  2)</f>
        <v>#REF!</v>
      </c>
      <c r="I33" s="405">
        <v>0.21</v>
      </c>
      <c r="J33" s="404" t="e">
        <f>ROUND(((SUM(BA119:BA166))*I33),  2)</f>
        <v>#REF!</v>
      </c>
    </row>
    <row r="34" spans="2:10" s="287" customFormat="1" ht="14.45" hidden="1" customHeight="1" x14ac:dyDescent="0.2">
      <c r="B34" s="288"/>
      <c r="E34" s="327" t="s">
        <v>1690</v>
      </c>
      <c r="F34" s="404" t="e">
        <f>ROUND((SUM(BB119:BB166)),  2)</f>
        <v>#REF!</v>
      </c>
      <c r="I34" s="405">
        <v>0.12</v>
      </c>
      <c r="J34" s="404" t="e">
        <f>ROUND(((SUM(BB119:BB166))*I34),  2)</f>
        <v>#REF!</v>
      </c>
    </row>
    <row r="35" spans="2:10" s="287" customFormat="1" ht="14.45" hidden="1" customHeight="1" x14ac:dyDescent="0.2">
      <c r="B35" s="288"/>
      <c r="E35" s="327" t="s">
        <v>1689</v>
      </c>
      <c r="F35" s="404" t="e">
        <f>ROUND((SUM(BC119:BC166)),  2)</f>
        <v>#REF!</v>
      </c>
      <c r="I35" s="405">
        <v>0.21</v>
      </c>
      <c r="J35" s="404">
        <f>0</f>
        <v>0</v>
      </c>
    </row>
    <row r="36" spans="2:10" s="287" customFormat="1" ht="14.45" hidden="1" customHeight="1" x14ac:dyDescent="0.2">
      <c r="B36" s="288"/>
      <c r="E36" s="327" t="s">
        <v>1688</v>
      </c>
      <c r="F36" s="404" t="e">
        <f>ROUND((SUM(BD119:BD166)),  2)</f>
        <v>#REF!</v>
      </c>
      <c r="I36" s="405">
        <v>0.12</v>
      </c>
      <c r="J36" s="404">
        <f>0</f>
        <v>0</v>
      </c>
    </row>
    <row r="37" spans="2:10" s="287" customFormat="1" ht="14.45" hidden="1" customHeight="1" x14ac:dyDescent="0.2">
      <c r="B37" s="288"/>
      <c r="E37" s="327" t="s">
        <v>1687</v>
      </c>
      <c r="F37" s="404" t="e">
        <f>ROUND((SUM(BE119:BE166)),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43" s="287" customFormat="1" ht="6.95" customHeight="1" x14ac:dyDescent="0.2">
      <c r="B81" s="335"/>
      <c r="C81" s="334"/>
      <c r="D81" s="334"/>
      <c r="E81" s="334"/>
      <c r="F81" s="334"/>
      <c r="G81" s="334"/>
      <c r="H81" s="334"/>
      <c r="I81" s="334"/>
      <c r="J81" s="334"/>
    </row>
    <row r="82" spans="2:43" s="287" customFormat="1" ht="24.95" customHeight="1" x14ac:dyDescent="0.2">
      <c r="B82" s="288"/>
      <c r="C82" s="333" t="s">
        <v>1891</v>
      </c>
    </row>
    <row r="83" spans="2:43" s="287" customFormat="1" ht="6.95" customHeight="1" x14ac:dyDescent="0.2">
      <c r="B83" s="288"/>
    </row>
    <row r="84" spans="2:43" s="287" customFormat="1" ht="12" customHeight="1" x14ac:dyDescent="0.2">
      <c r="B84" s="288"/>
      <c r="C84" s="327" t="s">
        <v>1453</v>
      </c>
    </row>
    <row r="85" spans="2:43" s="287" customFormat="1" ht="16.5" customHeight="1" x14ac:dyDescent="0.2">
      <c r="B85" s="288"/>
      <c r="E85" s="606" t="str">
        <f>E7</f>
        <v>Chráněné bydlení Klatovy - D1.4.4. Elektroinstalace slaboproud</v>
      </c>
      <c r="F85" s="607"/>
      <c r="G85" s="607"/>
      <c r="H85" s="607"/>
    </row>
    <row r="86" spans="2:43" s="287" customFormat="1" ht="12" customHeight="1" x14ac:dyDescent="0.2">
      <c r="B86" s="288"/>
      <c r="C86" s="327" t="s">
        <v>1883</v>
      </c>
    </row>
    <row r="87" spans="2:43" s="287" customFormat="1" ht="16.5" customHeight="1" x14ac:dyDescent="0.2">
      <c r="B87" s="288"/>
      <c r="E87" s="596" t="str">
        <f>E9</f>
        <v>003 - STA - Společná televizní anténa</v>
      </c>
      <c r="F87" s="605"/>
      <c r="G87" s="605"/>
      <c r="H87" s="605"/>
    </row>
    <row r="88" spans="2:43" s="287" customFormat="1" ht="6.95" customHeight="1" x14ac:dyDescent="0.2">
      <c r="B88" s="288"/>
    </row>
    <row r="89" spans="2:43" s="287" customFormat="1" ht="12" customHeight="1" x14ac:dyDescent="0.2">
      <c r="B89" s="288"/>
      <c r="C89" s="327" t="s">
        <v>1677</v>
      </c>
      <c r="F89" s="350" t="str">
        <f>F12</f>
        <v xml:space="preserve"> </v>
      </c>
      <c r="I89" s="327" t="s">
        <v>1676</v>
      </c>
      <c r="J89" s="396"/>
    </row>
    <row r="90" spans="2:43" s="287" customFormat="1" ht="6.95" customHeight="1" x14ac:dyDescent="0.2">
      <c r="B90" s="288"/>
    </row>
    <row r="91" spans="2:43" s="287" customFormat="1" ht="15.2" customHeight="1" x14ac:dyDescent="0.2">
      <c r="B91" s="288"/>
      <c r="C91" s="327" t="s">
        <v>1675</v>
      </c>
      <c r="F91" s="350" t="str">
        <f>E15</f>
        <v xml:space="preserve"> </v>
      </c>
      <c r="I91" s="327" t="s">
        <v>1444</v>
      </c>
      <c r="J91" s="399" t="str">
        <f>E21</f>
        <v xml:space="preserve"> </v>
      </c>
    </row>
    <row r="92" spans="2:43" s="287" customFormat="1" ht="15.2" customHeight="1" x14ac:dyDescent="0.2">
      <c r="B92" s="288"/>
      <c r="C92" s="327" t="s">
        <v>1437</v>
      </c>
      <c r="F92" s="350" t="str">
        <f>IF(E18="","",E18)</f>
        <v xml:space="preserve"> </v>
      </c>
      <c r="I92" s="327" t="s">
        <v>1673</v>
      </c>
      <c r="J92" s="399" t="str">
        <f>E24</f>
        <v xml:space="preserve"> </v>
      </c>
    </row>
    <row r="93" spans="2:43" s="287" customFormat="1" ht="10.35" customHeight="1" x14ac:dyDescent="0.2">
      <c r="B93" s="288"/>
    </row>
    <row r="94" spans="2:43" s="287" customFormat="1" ht="29.25" customHeight="1" x14ac:dyDescent="0.2">
      <c r="B94" s="288"/>
      <c r="C94" s="413" t="s">
        <v>1890</v>
      </c>
      <c r="D94" s="406"/>
      <c r="E94" s="406"/>
      <c r="F94" s="406"/>
      <c r="G94" s="406"/>
      <c r="H94" s="406"/>
      <c r="I94" s="406"/>
      <c r="J94" s="414" t="s">
        <v>1880</v>
      </c>
    </row>
    <row r="95" spans="2:43" s="287" customFormat="1" ht="10.35" customHeight="1" x14ac:dyDescent="0.2">
      <c r="B95" s="288"/>
    </row>
    <row r="96" spans="2:43" s="287" customFormat="1" ht="22.9" customHeight="1" x14ac:dyDescent="0.2">
      <c r="B96" s="288"/>
      <c r="C96" s="415" t="s">
        <v>1889</v>
      </c>
      <c r="J96" s="401">
        <f>J119</f>
        <v>0</v>
      </c>
      <c r="AQ96" s="349" t="s">
        <v>1872</v>
      </c>
    </row>
    <row r="97" spans="2:10" s="417" customFormat="1" ht="24.95" customHeight="1" x14ac:dyDescent="0.2">
      <c r="B97" s="416"/>
      <c r="D97" s="418" t="s">
        <v>1888</v>
      </c>
      <c r="E97" s="419"/>
      <c r="F97" s="419"/>
      <c r="G97" s="419"/>
      <c r="H97" s="419"/>
      <c r="I97" s="419"/>
      <c r="J97" s="420">
        <f>J120</f>
        <v>0</v>
      </c>
    </row>
    <row r="98" spans="2:10" s="417" customFormat="1" ht="24.95" customHeight="1" x14ac:dyDescent="0.2">
      <c r="B98" s="416"/>
      <c r="D98" s="418" t="s">
        <v>1887</v>
      </c>
      <c r="E98" s="419"/>
      <c r="F98" s="419"/>
      <c r="G98" s="419"/>
      <c r="H98" s="419"/>
      <c r="I98" s="419"/>
      <c r="J98" s="420">
        <f>J137</f>
        <v>0</v>
      </c>
    </row>
    <row r="99" spans="2:10" s="417" customFormat="1" ht="24.95" customHeight="1" x14ac:dyDescent="0.2">
      <c r="B99" s="416"/>
      <c r="D99" s="418" t="s">
        <v>1886</v>
      </c>
      <c r="E99" s="419"/>
      <c r="F99" s="419"/>
      <c r="G99" s="419"/>
      <c r="H99" s="419"/>
      <c r="I99" s="419"/>
      <c r="J99" s="420">
        <f>J147</f>
        <v>0</v>
      </c>
    </row>
    <row r="100" spans="2:10" s="287" customFormat="1" ht="21.75" customHeight="1" x14ac:dyDescent="0.2">
      <c r="B100" s="288"/>
    </row>
    <row r="101" spans="2:10" s="287" customFormat="1" ht="6.95" customHeight="1" x14ac:dyDescent="0.2">
      <c r="B101" s="290"/>
      <c r="C101" s="289"/>
      <c r="D101" s="289"/>
      <c r="E101" s="289"/>
      <c r="F101" s="289"/>
      <c r="G101" s="289"/>
      <c r="H101" s="289"/>
      <c r="I101" s="289"/>
      <c r="J101" s="289"/>
    </row>
    <row r="105" spans="2:10" s="287" customFormat="1" ht="6.95" customHeight="1" x14ac:dyDescent="0.2">
      <c r="B105" s="335"/>
      <c r="C105" s="334"/>
      <c r="D105" s="334"/>
      <c r="E105" s="334"/>
      <c r="F105" s="334"/>
      <c r="G105" s="334"/>
      <c r="H105" s="334"/>
      <c r="I105" s="334"/>
      <c r="J105" s="334"/>
    </row>
    <row r="106" spans="2:10" s="287" customFormat="1" ht="24.95" customHeight="1" x14ac:dyDescent="0.2">
      <c r="B106" s="288"/>
      <c r="C106" s="333" t="s">
        <v>1884</v>
      </c>
    </row>
    <row r="107" spans="2:10" s="287" customFormat="1" ht="6.95" customHeight="1" x14ac:dyDescent="0.2">
      <c r="B107" s="288"/>
    </row>
    <row r="108" spans="2:10" s="287" customFormat="1" ht="12" customHeight="1" x14ac:dyDescent="0.2">
      <c r="B108" s="288"/>
      <c r="C108" s="327" t="s">
        <v>1453</v>
      </c>
    </row>
    <row r="109" spans="2:10" s="287" customFormat="1" ht="16.5" customHeight="1" x14ac:dyDescent="0.2">
      <c r="B109" s="288"/>
      <c r="E109" s="606" t="str">
        <f>E7</f>
        <v>Chráněné bydlení Klatovy - D1.4.4. Elektroinstalace slaboproud</v>
      </c>
      <c r="F109" s="607"/>
      <c r="G109" s="607"/>
      <c r="H109" s="607"/>
    </row>
    <row r="110" spans="2:10" s="287" customFormat="1" ht="12" customHeight="1" x14ac:dyDescent="0.2">
      <c r="B110" s="288"/>
      <c r="C110" s="327" t="s">
        <v>1883</v>
      </c>
    </row>
    <row r="111" spans="2:10" s="287" customFormat="1" ht="16.5" customHeight="1" x14ac:dyDescent="0.2">
      <c r="B111" s="288"/>
      <c r="E111" s="596" t="str">
        <f>E9</f>
        <v>003 - STA - Společná televizní anténa</v>
      </c>
      <c r="F111" s="605"/>
      <c r="G111" s="605"/>
      <c r="H111" s="605"/>
    </row>
    <row r="112" spans="2:10" s="287" customFormat="1" ht="6.95" customHeight="1" x14ac:dyDescent="0.2">
      <c r="B112" s="288"/>
    </row>
    <row r="113" spans="2:61" s="287" customFormat="1" ht="12" customHeight="1" x14ac:dyDescent="0.2">
      <c r="B113" s="288"/>
      <c r="C113" s="327" t="s">
        <v>1677</v>
      </c>
      <c r="F113" s="350" t="str">
        <f>F12</f>
        <v xml:space="preserve"> </v>
      </c>
      <c r="I113" s="327" t="s">
        <v>1676</v>
      </c>
      <c r="J113" s="396"/>
    </row>
    <row r="114" spans="2:61" s="287" customFormat="1" ht="6.95" customHeight="1" x14ac:dyDescent="0.2">
      <c r="B114" s="288"/>
    </row>
    <row r="115" spans="2:61" s="287" customFormat="1" ht="15.2" customHeight="1" x14ac:dyDescent="0.2">
      <c r="B115" s="288"/>
      <c r="C115" s="327" t="s">
        <v>1675</v>
      </c>
      <c r="F115" s="350" t="str">
        <f>E15</f>
        <v xml:space="preserve"> </v>
      </c>
      <c r="I115" s="327" t="s">
        <v>1444</v>
      </c>
      <c r="J115" s="399" t="str">
        <f>E21</f>
        <v xml:space="preserve"> </v>
      </c>
    </row>
    <row r="116" spans="2:61" s="287" customFormat="1" ht="15.2" customHeight="1" x14ac:dyDescent="0.2">
      <c r="B116" s="288"/>
      <c r="C116" s="327" t="s">
        <v>1437</v>
      </c>
      <c r="F116" s="350" t="str">
        <f>IF(E18="","",E18)</f>
        <v xml:space="preserve"> </v>
      </c>
      <c r="I116" s="327" t="s">
        <v>1673</v>
      </c>
      <c r="J116" s="399" t="str">
        <f>E24</f>
        <v xml:space="preserve"> </v>
      </c>
    </row>
    <row r="117" spans="2:61" s="287" customFormat="1" ht="10.35" customHeight="1" x14ac:dyDescent="0.2">
      <c r="B117" s="288"/>
    </row>
    <row r="118" spans="2:61" s="424" customFormat="1" ht="29.25" customHeight="1" x14ac:dyDescent="0.2">
      <c r="B118" s="421"/>
      <c r="C118" s="422" t="s">
        <v>1882</v>
      </c>
      <c r="D118" s="423" t="s">
        <v>1669</v>
      </c>
      <c r="E118" s="423" t="s">
        <v>1672</v>
      </c>
      <c r="F118" s="423" t="s">
        <v>1671</v>
      </c>
      <c r="G118" s="423" t="s">
        <v>112</v>
      </c>
      <c r="H118" s="423" t="s">
        <v>113</v>
      </c>
      <c r="I118" s="423" t="s">
        <v>1881</v>
      </c>
      <c r="J118" s="423" t="s">
        <v>1880</v>
      </c>
      <c r="K118" s="321" t="s">
        <v>1879</v>
      </c>
      <c r="L118" s="321" t="s">
        <v>1878</v>
      </c>
      <c r="M118" s="321" t="s">
        <v>1877</v>
      </c>
      <c r="N118" s="321" t="s">
        <v>1876</v>
      </c>
      <c r="O118" s="321" t="s">
        <v>1875</v>
      </c>
      <c r="P118" s="320" t="s">
        <v>1874</v>
      </c>
    </row>
    <row r="119" spans="2:61" s="287" customFormat="1" ht="22.9" customHeight="1" x14ac:dyDescent="0.25">
      <c r="B119" s="288"/>
      <c r="C119" s="316" t="s">
        <v>1873</v>
      </c>
      <c r="J119" s="425">
        <f>BG119</f>
        <v>0</v>
      </c>
      <c r="K119" s="318"/>
      <c r="L119" s="426">
        <f>L120+L137+L147</f>
        <v>117.684</v>
      </c>
      <c r="M119" s="318"/>
      <c r="N119" s="426">
        <f>N120+N137+N147</f>
        <v>0.10614</v>
      </c>
      <c r="O119" s="318"/>
      <c r="P119" s="427">
        <f>P120+P137+P147</f>
        <v>0</v>
      </c>
      <c r="AP119" s="349" t="s">
        <v>1655</v>
      </c>
      <c r="AQ119" s="349" t="s">
        <v>1872</v>
      </c>
      <c r="BG119" s="428">
        <f>BG120+BG137+BG147</f>
        <v>0</v>
      </c>
    </row>
    <row r="120" spans="2:61" s="430" customFormat="1" ht="25.9" customHeight="1" x14ac:dyDescent="0.2">
      <c r="B120" s="429"/>
      <c r="D120" s="431" t="s">
        <v>1655</v>
      </c>
      <c r="E120" s="432" t="s">
        <v>1871</v>
      </c>
      <c r="F120" s="432" t="s">
        <v>1870</v>
      </c>
      <c r="J120" s="433">
        <f>BG120</f>
        <v>0</v>
      </c>
      <c r="L120" s="434">
        <f>SUM(L121:L136)</f>
        <v>0</v>
      </c>
      <c r="N120" s="434">
        <f>SUM(N121:N136)</f>
        <v>9.3099999999999988E-3</v>
      </c>
      <c r="P120" s="435">
        <f>SUM(P121:P136)</f>
        <v>0</v>
      </c>
      <c r="AN120" s="431" t="s">
        <v>17</v>
      </c>
      <c r="AP120" s="436" t="s">
        <v>1655</v>
      </c>
      <c r="AQ120" s="436" t="s">
        <v>1654</v>
      </c>
      <c r="AU120" s="431" t="s">
        <v>1716</v>
      </c>
      <c r="BG120" s="437">
        <f>SUM(BG121:BG136)</f>
        <v>0</v>
      </c>
    </row>
    <row r="121" spans="2:61" s="287" customFormat="1" ht="24.2" customHeight="1" x14ac:dyDescent="0.2">
      <c r="B121" s="288"/>
      <c r="C121" s="438" t="s">
        <v>17</v>
      </c>
      <c r="D121" s="438" t="s">
        <v>1744</v>
      </c>
      <c r="E121" s="439" t="s">
        <v>2215</v>
      </c>
      <c r="F121" s="440" t="s">
        <v>2214</v>
      </c>
      <c r="G121" s="441" t="s">
        <v>121</v>
      </c>
      <c r="H121" s="442">
        <v>2</v>
      </c>
      <c r="I121" s="358"/>
      <c r="J121" s="443">
        <f t="shared" ref="J121:J136" si="0">ROUND(I121*H121,2)</f>
        <v>0</v>
      </c>
      <c r="K121" s="444">
        <v>0</v>
      </c>
      <c r="L121" s="444">
        <f t="shared" ref="L121:L136" si="1">K121*H121</f>
        <v>0</v>
      </c>
      <c r="M121" s="444">
        <v>8.9999999999999998E-4</v>
      </c>
      <c r="N121" s="444">
        <f t="shared" ref="N121:N136" si="2">M121*H121</f>
        <v>1.8E-3</v>
      </c>
      <c r="O121" s="444">
        <v>0</v>
      </c>
      <c r="P121" s="445">
        <f t="shared" ref="P121:P136" si="3">O121*H121</f>
        <v>0</v>
      </c>
      <c r="AN121" s="446" t="s">
        <v>39</v>
      </c>
      <c r="AP121" s="446" t="s">
        <v>1744</v>
      </c>
      <c r="AQ121" s="446" t="s">
        <v>17</v>
      </c>
      <c r="AU121" s="349" t="s">
        <v>1716</v>
      </c>
      <c r="BA121" s="447" t="e">
        <f>IF(#REF!="základní",J121,0)</f>
        <v>#REF!</v>
      </c>
      <c r="BB121" s="447" t="e">
        <f>IF(#REF!="snížená",J121,0)</f>
        <v>#REF!</v>
      </c>
      <c r="BC121" s="447" t="e">
        <f>IF(#REF!="zákl. přenesená",J121,0)</f>
        <v>#REF!</v>
      </c>
      <c r="BD121" s="447" t="e">
        <f>IF(#REF!="sníž. přenesená",J121,0)</f>
        <v>#REF!</v>
      </c>
      <c r="BE121" s="447" t="e">
        <f>IF(#REF!="nulová",J121,0)</f>
        <v>#REF!</v>
      </c>
      <c r="BF121" s="349" t="s">
        <v>17</v>
      </c>
      <c r="BG121" s="447">
        <f t="shared" ref="BG121:BG136" si="4">ROUND(I121*H121,2)</f>
        <v>0</v>
      </c>
      <c r="BH121" s="349" t="s">
        <v>25</v>
      </c>
      <c r="BI121" s="446" t="s">
        <v>2213</v>
      </c>
    </row>
    <row r="122" spans="2:61" s="287" customFormat="1" ht="24.2" customHeight="1" x14ac:dyDescent="0.2">
      <c r="B122" s="288"/>
      <c r="C122" s="438" t="s">
        <v>19</v>
      </c>
      <c r="D122" s="438" t="s">
        <v>1744</v>
      </c>
      <c r="E122" s="439" t="s">
        <v>2212</v>
      </c>
      <c r="F122" s="440" t="s">
        <v>2211</v>
      </c>
      <c r="G122" s="441" t="s">
        <v>121</v>
      </c>
      <c r="H122" s="442">
        <v>1</v>
      </c>
      <c r="I122" s="358"/>
      <c r="J122" s="443">
        <f t="shared" si="0"/>
        <v>0</v>
      </c>
      <c r="K122" s="444">
        <v>0</v>
      </c>
      <c r="L122" s="444">
        <f t="shared" si="1"/>
        <v>0</v>
      </c>
      <c r="M122" s="444">
        <v>3.3E-3</v>
      </c>
      <c r="N122" s="444">
        <f t="shared" si="2"/>
        <v>3.3E-3</v>
      </c>
      <c r="O122" s="444">
        <v>0</v>
      </c>
      <c r="P122" s="445">
        <f t="shared" si="3"/>
        <v>0</v>
      </c>
      <c r="AN122" s="446" t="s">
        <v>39</v>
      </c>
      <c r="AP122" s="446" t="s">
        <v>1744</v>
      </c>
      <c r="AQ122" s="446" t="s">
        <v>17</v>
      </c>
      <c r="AU122" s="349" t="s">
        <v>1716</v>
      </c>
      <c r="BA122" s="447" t="e">
        <f>IF(#REF!="základní",J122,0)</f>
        <v>#REF!</v>
      </c>
      <c r="BB122" s="447" t="e">
        <f>IF(#REF!="snížená",J122,0)</f>
        <v>#REF!</v>
      </c>
      <c r="BC122" s="447" t="e">
        <f>IF(#REF!="zákl. přenesená",J122,0)</f>
        <v>#REF!</v>
      </c>
      <c r="BD122" s="447" t="e">
        <f>IF(#REF!="sníž. přenesená",J122,0)</f>
        <v>#REF!</v>
      </c>
      <c r="BE122" s="447" t="e">
        <f>IF(#REF!="nulová",J122,0)</f>
        <v>#REF!</v>
      </c>
      <c r="BF122" s="349" t="s">
        <v>17</v>
      </c>
      <c r="BG122" s="447">
        <f t="shared" si="4"/>
        <v>0</v>
      </c>
      <c r="BH122" s="349" t="s">
        <v>25</v>
      </c>
      <c r="BI122" s="446" t="s">
        <v>2210</v>
      </c>
    </row>
    <row r="123" spans="2:61" s="287" customFormat="1" ht="16.5" customHeight="1" x14ac:dyDescent="0.2">
      <c r="B123" s="288"/>
      <c r="C123" s="438" t="s">
        <v>21</v>
      </c>
      <c r="D123" s="438" t="s">
        <v>1744</v>
      </c>
      <c r="E123" s="439" t="s">
        <v>2209</v>
      </c>
      <c r="F123" s="440" t="s">
        <v>2208</v>
      </c>
      <c r="G123" s="441" t="s">
        <v>121</v>
      </c>
      <c r="H123" s="442">
        <v>1</v>
      </c>
      <c r="I123" s="358"/>
      <c r="J123" s="443">
        <f t="shared" si="0"/>
        <v>0</v>
      </c>
      <c r="K123" s="444">
        <v>0</v>
      </c>
      <c r="L123" s="444">
        <f t="shared" si="1"/>
        <v>0</v>
      </c>
      <c r="M123" s="444">
        <v>0</v>
      </c>
      <c r="N123" s="444">
        <f t="shared" si="2"/>
        <v>0</v>
      </c>
      <c r="O123" s="444">
        <v>0</v>
      </c>
      <c r="P123" s="445">
        <f t="shared" si="3"/>
        <v>0</v>
      </c>
      <c r="AN123" s="446" t="s">
        <v>39</v>
      </c>
      <c r="AP123" s="446" t="s">
        <v>1744</v>
      </c>
      <c r="AQ123" s="446" t="s">
        <v>17</v>
      </c>
      <c r="AU123" s="349" t="s">
        <v>1716</v>
      </c>
      <c r="BA123" s="447" t="e">
        <f>IF(#REF!="základní",J123,0)</f>
        <v>#REF!</v>
      </c>
      <c r="BB123" s="447" t="e">
        <f>IF(#REF!="snížená",J123,0)</f>
        <v>#REF!</v>
      </c>
      <c r="BC123" s="447" t="e">
        <f>IF(#REF!="zákl. přenesená",J123,0)</f>
        <v>#REF!</v>
      </c>
      <c r="BD123" s="447" t="e">
        <f>IF(#REF!="sníž. přenesená",J123,0)</f>
        <v>#REF!</v>
      </c>
      <c r="BE123" s="447" t="e">
        <f>IF(#REF!="nulová",J123,0)</f>
        <v>#REF!</v>
      </c>
      <c r="BF123" s="349" t="s">
        <v>17</v>
      </c>
      <c r="BG123" s="447">
        <f t="shared" si="4"/>
        <v>0</v>
      </c>
      <c r="BH123" s="349" t="s">
        <v>25</v>
      </c>
      <c r="BI123" s="446" t="s">
        <v>2207</v>
      </c>
    </row>
    <row r="124" spans="2:61" s="287" customFormat="1" ht="24.2" customHeight="1" x14ac:dyDescent="0.2">
      <c r="B124" s="288"/>
      <c r="C124" s="438" t="s">
        <v>25</v>
      </c>
      <c r="D124" s="438" t="s">
        <v>1744</v>
      </c>
      <c r="E124" s="439" t="s">
        <v>2206</v>
      </c>
      <c r="F124" s="440" t="s">
        <v>2205</v>
      </c>
      <c r="G124" s="441" t="s">
        <v>121</v>
      </c>
      <c r="H124" s="442">
        <v>1</v>
      </c>
      <c r="I124" s="358"/>
      <c r="J124" s="443">
        <f t="shared" si="0"/>
        <v>0</v>
      </c>
      <c r="K124" s="444">
        <v>0</v>
      </c>
      <c r="L124" s="444">
        <f t="shared" si="1"/>
        <v>0</v>
      </c>
      <c r="M124" s="444">
        <v>3.0000000000000001E-3</v>
      </c>
      <c r="N124" s="444">
        <f t="shared" si="2"/>
        <v>3.0000000000000001E-3</v>
      </c>
      <c r="O124" s="444">
        <v>0</v>
      </c>
      <c r="P124" s="445">
        <f t="shared" si="3"/>
        <v>0</v>
      </c>
      <c r="AN124" s="446" t="s">
        <v>39</v>
      </c>
      <c r="AP124" s="446" t="s">
        <v>1744</v>
      </c>
      <c r="AQ124" s="446" t="s">
        <v>17</v>
      </c>
      <c r="AU124" s="349" t="s">
        <v>1716</v>
      </c>
      <c r="BA124" s="447" t="e">
        <f>IF(#REF!="základní",J124,0)</f>
        <v>#REF!</v>
      </c>
      <c r="BB124" s="447" t="e">
        <f>IF(#REF!="snížená",J124,0)</f>
        <v>#REF!</v>
      </c>
      <c r="BC124" s="447" t="e">
        <f>IF(#REF!="zákl. přenesená",J124,0)</f>
        <v>#REF!</v>
      </c>
      <c r="BD124" s="447" t="e">
        <f>IF(#REF!="sníž. přenesená",J124,0)</f>
        <v>#REF!</v>
      </c>
      <c r="BE124" s="447" t="e">
        <f>IF(#REF!="nulová",J124,0)</f>
        <v>#REF!</v>
      </c>
      <c r="BF124" s="349" t="s">
        <v>17</v>
      </c>
      <c r="BG124" s="447">
        <f t="shared" si="4"/>
        <v>0</v>
      </c>
      <c r="BH124" s="349" t="s">
        <v>25</v>
      </c>
      <c r="BI124" s="446" t="s">
        <v>2204</v>
      </c>
    </row>
    <row r="125" spans="2:61" s="287" customFormat="1" ht="16.5" customHeight="1" x14ac:dyDescent="0.2">
      <c r="B125" s="288"/>
      <c r="C125" s="438" t="s">
        <v>29</v>
      </c>
      <c r="D125" s="438" t="s">
        <v>1744</v>
      </c>
      <c r="E125" s="439" t="s">
        <v>2203</v>
      </c>
      <c r="F125" s="440" t="s">
        <v>2202</v>
      </c>
      <c r="G125" s="441" t="s">
        <v>121</v>
      </c>
      <c r="H125" s="442">
        <v>4</v>
      </c>
      <c r="I125" s="358"/>
      <c r="J125" s="443">
        <f t="shared" si="0"/>
        <v>0</v>
      </c>
      <c r="K125" s="444">
        <v>0</v>
      </c>
      <c r="L125" s="444">
        <f t="shared" si="1"/>
        <v>0</v>
      </c>
      <c r="M125" s="444">
        <v>0</v>
      </c>
      <c r="N125" s="444">
        <f t="shared" si="2"/>
        <v>0</v>
      </c>
      <c r="O125" s="444">
        <v>0</v>
      </c>
      <c r="P125" s="445">
        <f t="shared" si="3"/>
        <v>0</v>
      </c>
      <c r="AN125" s="446" t="s">
        <v>39</v>
      </c>
      <c r="AP125" s="446" t="s">
        <v>1744</v>
      </c>
      <c r="AQ125" s="446" t="s">
        <v>17</v>
      </c>
      <c r="AU125" s="349" t="s">
        <v>1716</v>
      </c>
      <c r="BA125" s="447" t="e">
        <f>IF(#REF!="základní",J125,0)</f>
        <v>#REF!</v>
      </c>
      <c r="BB125" s="447" t="e">
        <f>IF(#REF!="snížená",J125,0)</f>
        <v>#REF!</v>
      </c>
      <c r="BC125" s="447" t="e">
        <f>IF(#REF!="zákl. přenesená",J125,0)</f>
        <v>#REF!</v>
      </c>
      <c r="BD125" s="447" t="e">
        <f>IF(#REF!="sníž. přenesená",J125,0)</f>
        <v>#REF!</v>
      </c>
      <c r="BE125" s="447" t="e">
        <f>IF(#REF!="nulová",J125,0)</f>
        <v>#REF!</v>
      </c>
      <c r="BF125" s="349" t="s">
        <v>17</v>
      </c>
      <c r="BG125" s="447">
        <f t="shared" si="4"/>
        <v>0</v>
      </c>
      <c r="BH125" s="349" t="s">
        <v>25</v>
      </c>
      <c r="BI125" s="446" t="s">
        <v>2201</v>
      </c>
    </row>
    <row r="126" spans="2:61" s="287" customFormat="1" ht="16.5" customHeight="1" x14ac:dyDescent="0.2">
      <c r="B126" s="288"/>
      <c r="C126" s="438" t="s">
        <v>1006</v>
      </c>
      <c r="D126" s="438" t="s">
        <v>1744</v>
      </c>
      <c r="E126" s="439" t="s">
        <v>2200</v>
      </c>
      <c r="F126" s="440" t="s">
        <v>2199</v>
      </c>
      <c r="G126" s="441" t="s">
        <v>121</v>
      </c>
      <c r="H126" s="442">
        <v>1</v>
      </c>
      <c r="I126" s="358"/>
      <c r="J126" s="443">
        <f t="shared" si="0"/>
        <v>0</v>
      </c>
      <c r="K126" s="444">
        <v>0</v>
      </c>
      <c r="L126" s="444">
        <f t="shared" si="1"/>
        <v>0</v>
      </c>
      <c r="M126" s="444">
        <v>0</v>
      </c>
      <c r="N126" s="444">
        <f t="shared" si="2"/>
        <v>0</v>
      </c>
      <c r="O126" s="444">
        <v>0</v>
      </c>
      <c r="P126" s="445">
        <f t="shared" si="3"/>
        <v>0</v>
      </c>
      <c r="AN126" s="446" t="s">
        <v>39</v>
      </c>
      <c r="AP126" s="446" t="s">
        <v>1744</v>
      </c>
      <c r="AQ126" s="446" t="s">
        <v>17</v>
      </c>
      <c r="AU126" s="349" t="s">
        <v>1716</v>
      </c>
      <c r="BA126" s="447" t="e">
        <f>IF(#REF!="základní",J126,0)</f>
        <v>#REF!</v>
      </c>
      <c r="BB126" s="447" t="e">
        <f>IF(#REF!="snížená",J126,0)</f>
        <v>#REF!</v>
      </c>
      <c r="BC126" s="447" t="e">
        <f>IF(#REF!="zákl. přenesená",J126,0)</f>
        <v>#REF!</v>
      </c>
      <c r="BD126" s="447" t="e">
        <f>IF(#REF!="sníž. přenesená",J126,0)</f>
        <v>#REF!</v>
      </c>
      <c r="BE126" s="447" t="e">
        <f>IF(#REF!="nulová",J126,0)</f>
        <v>#REF!</v>
      </c>
      <c r="BF126" s="349" t="s">
        <v>17</v>
      </c>
      <c r="BG126" s="447">
        <f t="shared" si="4"/>
        <v>0</v>
      </c>
      <c r="BH126" s="349" t="s">
        <v>25</v>
      </c>
      <c r="BI126" s="446" t="s">
        <v>2198</v>
      </c>
    </row>
    <row r="127" spans="2:61" s="287" customFormat="1" ht="16.5" customHeight="1" x14ac:dyDescent="0.2">
      <c r="B127" s="288"/>
      <c r="C127" s="438" t="s">
        <v>1851</v>
      </c>
      <c r="D127" s="438" t="s">
        <v>1744</v>
      </c>
      <c r="E127" s="439" t="s">
        <v>2197</v>
      </c>
      <c r="F127" s="440" t="s">
        <v>2196</v>
      </c>
      <c r="G127" s="441" t="s">
        <v>121</v>
      </c>
      <c r="H127" s="442">
        <v>7</v>
      </c>
      <c r="I127" s="358"/>
      <c r="J127" s="443">
        <f t="shared" si="0"/>
        <v>0</v>
      </c>
      <c r="K127" s="444">
        <v>0</v>
      </c>
      <c r="L127" s="444">
        <f t="shared" si="1"/>
        <v>0</v>
      </c>
      <c r="M127" s="444">
        <v>0</v>
      </c>
      <c r="N127" s="444">
        <f t="shared" si="2"/>
        <v>0</v>
      </c>
      <c r="O127" s="444">
        <v>0</v>
      </c>
      <c r="P127" s="445">
        <f t="shared" si="3"/>
        <v>0</v>
      </c>
      <c r="AN127" s="446" t="s">
        <v>39</v>
      </c>
      <c r="AP127" s="446" t="s">
        <v>1744</v>
      </c>
      <c r="AQ127" s="446" t="s">
        <v>17</v>
      </c>
      <c r="AU127" s="349" t="s">
        <v>1716</v>
      </c>
      <c r="BA127" s="447" t="e">
        <f>IF(#REF!="základní",J127,0)</f>
        <v>#REF!</v>
      </c>
      <c r="BB127" s="447" t="e">
        <f>IF(#REF!="snížená",J127,0)</f>
        <v>#REF!</v>
      </c>
      <c r="BC127" s="447" t="e">
        <f>IF(#REF!="zákl. přenesená",J127,0)</f>
        <v>#REF!</v>
      </c>
      <c r="BD127" s="447" t="e">
        <f>IF(#REF!="sníž. přenesená",J127,0)</f>
        <v>#REF!</v>
      </c>
      <c r="BE127" s="447" t="e">
        <f>IF(#REF!="nulová",J127,0)</f>
        <v>#REF!</v>
      </c>
      <c r="BF127" s="349" t="s">
        <v>17</v>
      </c>
      <c r="BG127" s="447">
        <f t="shared" si="4"/>
        <v>0</v>
      </c>
      <c r="BH127" s="349" t="s">
        <v>25</v>
      </c>
      <c r="BI127" s="446" t="s">
        <v>2195</v>
      </c>
    </row>
    <row r="128" spans="2:61" s="287" customFormat="1" ht="16.5" customHeight="1" x14ac:dyDescent="0.2">
      <c r="B128" s="288"/>
      <c r="C128" s="438" t="s">
        <v>39</v>
      </c>
      <c r="D128" s="438" t="s">
        <v>1744</v>
      </c>
      <c r="E128" s="439" t="s">
        <v>2194</v>
      </c>
      <c r="F128" s="440" t="s">
        <v>2193</v>
      </c>
      <c r="G128" s="441" t="s">
        <v>121</v>
      </c>
      <c r="H128" s="442">
        <v>7</v>
      </c>
      <c r="I128" s="358"/>
      <c r="J128" s="443">
        <f t="shared" si="0"/>
        <v>0</v>
      </c>
      <c r="K128" s="444">
        <v>0</v>
      </c>
      <c r="L128" s="444">
        <f t="shared" si="1"/>
        <v>0</v>
      </c>
      <c r="M128" s="444">
        <v>1.0000000000000001E-5</v>
      </c>
      <c r="N128" s="444">
        <f t="shared" si="2"/>
        <v>7.0000000000000007E-5</v>
      </c>
      <c r="O128" s="444">
        <v>0</v>
      </c>
      <c r="P128" s="445">
        <f t="shared" si="3"/>
        <v>0</v>
      </c>
      <c r="AN128" s="446" t="s">
        <v>39</v>
      </c>
      <c r="AP128" s="446" t="s">
        <v>1744</v>
      </c>
      <c r="AQ128" s="446" t="s">
        <v>17</v>
      </c>
      <c r="AU128" s="349" t="s">
        <v>1716</v>
      </c>
      <c r="BA128" s="447" t="e">
        <f>IF(#REF!="základní",J128,0)</f>
        <v>#REF!</v>
      </c>
      <c r="BB128" s="447" t="e">
        <f>IF(#REF!="snížená",J128,0)</f>
        <v>#REF!</v>
      </c>
      <c r="BC128" s="447" t="e">
        <f>IF(#REF!="zákl. přenesená",J128,0)</f>
        <v>#REF!</v>
      </c>
      <c r="BD128" s="447" t="e">
        <f>IF(#REF!="sníž. přenesená",J128,0)</f>
        <v>#REF!</v>
      </c>
      <c r="BE128" s="447" t="e">
        <f>IF(#REF!="nulová",J128,0)</f>
        <v>#REF!</v>
      </c>
      <c r="BF128" s="349" t="s">
        <v>17</v>
      </c>
      <c r="BG128" s="447">
        <f t="shared" si="4"/>
        <v>0</v>
      </c>
      <c r="BH128" s="349" t="s">
        <v>25</v>
      </c>
      <c r="BI128" s="446" t="s">
        <v>2192</v>
      </c>
    </row>
    <row r="129" spans="2:61" s="287" customFormat="1" ht="16.5" customHeight="1" x14ac:dyDescent="0.2">
      <c r="B129" s="288"/>
      <c r="C129" s="438" t="s">
        <v>41</v>
      </c>
      <c r="D129" s="438" t="s">
        <v>1744</v>
      </c>
      <c r="E129" s="439" t="s">
        <v>2191</v>
      </c>
      <c r="F129" s="440" t="s">
        <v>2190</v>
      </c>
      <c r="G129" s="441" t="s">
        <v>121</v>
      </c>
      <c r="H129" s="442">
        <v>40</v>
      </c>
      <c r="I129" s="358"/>
      <c r="J129" s="443">
        <f t="shared" si="0"/>
        <v>0</v>
      </c>
      <c r="K129" s="444">
        <v>0</v>
      </c>
      <c r="L129" s="444">
        <f t="shared" si="1"/>
        <v>0</v>
      </c>
      <c r="M129" s="444">
        <v>0</v>
      </c>
      <c r="N129" s="444">
        <f t="shared" si="2"/>
        <v>0</v>
      </c>
      <c r="O129" s="444">
        <v>0</v>
      </c>
      <c r="P129" s="445">
        <f t="shared" si="3"/>
        <v>0</v>
      </c>
      <c r="AN129" s="446" t="s">
        <v>39</v>
      </c>
      <c r="AP129" s="446" t="s">
        <v>1744</v>
      </c>
      <c r="AQ129" s="446" t="s">
        <v>17</v>
      </c>
      <c r="AU129" s="349" t="s">
        <v>1716</v>
      </c>
      <c r="BA129" s="447" t="e">
        <f>IF(#REF!="základní",J129,0)</f>
        <v>#REF!</v>
      </c>
      <c r="BB129" s="447" t="e">
        <f>IF(#REF!="snížená",J129,0)</f>
        <v>#REF!</v>
      </c>
      <c r="BC129" s="447" t="e">
        <f>IF(#REF!="zákl. přenesená",J129,0)</f>
        <v>#REF!</v>
      </c>
      <c r="BD129" s="447" t="e">
        <f>IF(#REF!="sníž. přenesená",J129,0)</f>
        <v>#REF!</v>
      </c>
      <c r="BE129" s="447" t="e">
        <f>IF(#REF!="nulová",J129,0)</f>
        <v>#REF!</v>
      </c>
      <c r="BF129" s="349" t="s">
        <v>17</v>
      </c>
      <c r="BG129" s="447">
        <f t="shared" si="4"/>
        <v>0</v>
      </c>
      <c r="BH129" s="349" t="s">
        <v>25</v>
      </c>
      <c r="BI129" s="446" t="s">
        <v>2189</v>
      </c>
    </row>
    <row r="130" spans="2:61" s="287" customFormat="1" ht="16.5" customHeight="1" x14ac:dyDescent="0.2">
      <c r="B130" s="288"/>
      <c r="C130" s="438" t="s">
        <v>978</v>
      </c>
      <c r="D130" s="438" t="s">
        <v>1744</v>
      </c>
      <c r="E130" s="439" t="s">
        <v>2188</v>
      </c>
      <c r="F130" s="440" t="s">
        <v>2187</v>
      </c>
      <c r="G130" s="441" t="s">
        <v>121</v>
      </c>
      <c r="H130" s="442">
        <v>4</v>
      </c>
      <c r="I130" s="358"/>
      <c r="J130" s="443">
        <f t="shared" si="0"/>
        <v>0</v>
      </c>
      <c r="K130" s="444">
        <v>0</v>
      </c>
      <c r="L130" s="444">
        <f t="shared" si="1"/>
        <v>0</v>
      </c>
      <c r="M130" s="444">
        <v>0</v>
      </c>
      <c r="N130" s="444">
        <f t="shared" si="2"/>
        <v>0</v>
      </c>
      <c r="O130" s="444">
        <v>0</v>
      </c>
      <c r="P130" s="445">
        <f t="shared" si="3"/>
        <v>0</v>
      </c>
      <c r="AN130" s="446" t="s">
        <v>39</v>
      </c>
      <c r="AP130" s="446" t="s">
        <v>1744</v>
      </c>
      <c r="AQ130" s="446" t="s">
        <v>17</v>
      </c>
      <c r="AU130" s="349" t="s">
        <v>1716</v>
      </c>
      <c r="BA130" s="447" t="e">
        <f>IF(#REF!="základní",J130,0)</f>
        <v>#REF!</v>
      </c>
      <c r="BB130" s="447" t="e">
        <f>IF(#REF!="snížená",J130,0)</f>
        <v>#REF!</v>
      </c>
      <c r="BC130" s="447" t="e">
        <f>IF(#REF!="zákl. přenesená",J130,0)</f>
        <v>#REF!</v>
      </c>
      <c r="BD130" s="447" t="e">
        <f>IF(#REF!="sníž. přenesená",J130,0)</f>
        <v>#REF!</v>
      </c>
      <c r="BE130" s="447" t="e">
        <f>IF(#REF!="nulová",J130,0)</f>
        <v>#REF!</v>
      </c>
      <c r="BF130" s="349" t="s">
        <v>17</v>
      </c>
      <c r="BG130" s="447">
        <f t="shared" si="4"/>
        <v>0</v>
      </c>
      <c r="BH130" s="349" t="s">
        <v>25</v>
      </c>
      <c r="BI130" s="446" t="s">
        <v>2186</v>
      </c>
    </row>
    <row r="131" spans="2:61" s="287" customFormat="1" ht="16.5" customHeight="1" x14ac:dyDescent="0.2">
      <c r="B131" s="288"/>
      <c r="C131" s="438" t="s">
        <v>1836</v>
      </c>
      <c r="D131" s="438" t="s">
        <v>1744</v>
      </c>
      <c r="E131" s="439" t="s">
        <v>2185</v>
      </c>
      <c r="F131" s="440" t="s">
        <v>2184</v>
      </c>
      <c r="G131" s="441" t="s">
        <v>121</v>
      </c>
      <c r="H131" s="442">
        <v>1</v>
      </c>
      <c r="I131" s="358"/>
      <c r="J131" s="443">
        <f t="shared" si="0"/>
        <v>0</v>
      </c>
      <c r="K131" s="444">
        <v>0</v>
      </c>
      <c r="L131" s="444">
        <f t="shared" si="1"/>
        <v>0</v>
      </c>
      <c r="M131" s="444">
        <v>0</v>
      </c>
      <c r="N131" s="444">
        <f t="shared" si="2"/>
        <v>0</v>
      </c>
      <c r="O131" s="444">
        <v>0</v>
      </c>
      <c r="P131" s="445">
        <f t="shared" si="3"/>
        <v>0</v>
      </c>
      <c r="AN131" s="446" t="s">
        <v>39</v>
      </c>
      <c r="AP131" s="446" t="s">
        <v>1744</v>
      </c>
      <c r="AQ131" s="446" t="s">
        <v>17</v>
      </c>
      <c r="AU131" s="349" t="s">
        <v>1716</v>
      </c>
      <c r="BA131" s="447" t="e">
        <f>IF(#REF!="základní",J131,0)</f>
        <v>#REF!</v>
      </c>
      <c r="BB131" s="447" t="e">
        <f>IF(#REF!="snížená",J131,0)</f>
        <v>#REF!</v>
      </c>
      <c r="BC131" s="447" t="e">
        <f>IF(#REF!="zákl. přenesená",J131,0)</f>
        <v>#REF!</v>
      </c>
      <c r="BD131" s="447" t="e">
        <f>IF(#REF!="sníž. přenesená",J131,0)</f>
        <v>#REF!</v>
      </c>
      <c r="BE131" s="447" t="e">
        <f>IF(#REF!="nulová",J131,0)</f>
        <v>#REF!</v>
      </c>
      <c r="BF131" s="349" t="s">
        <v>17</v>
      </c>
      <c r="BG131" s="447">
        <f t="shared" si="4"/>
        <v>0</v>
      </c>
      <c r="BH131" s="349" t="s">
        <v>25</v>
      </c>
      <c r="BI131" s="446" t="s">
        <v>2183</v>
      </c>
    </row>
    <row r="132" spans="2:61" s="287" customFormat="1" ht="16.5" customHeight="1" x14ac:dyDescent="0.2">
      <c r="B132" s="288"/>
      <c r="C132" s="438" t="s">
        <v>1709</v>
      </c>
      <c r="D132" s="438" t="s">
        <v>1744</v>
      </c>
      <c r="E132" s="439" t="s">
        <v>2182</v>
      </c>
      <c r="F132" s="440" t="s">
        <v>2181</v>
      </c>
      <c r="G132" s="441" t="s">
        <v>121</v>
      </c>
      <c r="H132" s="442">
        <v>1</v>
      </c>
      <c r="I132" s="358"/>
      <c r="J132" s="443">
        <f t="shared" si="0"/>
        <v>0</v>
      </c>
      <c r="K132" s="444">
        <v>0</v>
      </c>
      <c r="L132" s="444">
        <f t="shared" si="1"/>
        <v>0</v>
      </c>
      <c r="M132" s="444">
        <v>0</v>
      </c>
      <c r="N132" s="444">
        <f t="shared" si="2"/>
        <v>0</v>
      </c>
      <c r="O132" s="444">
        <v>0</v>
      </c>
      <c r="P132" s="445">
        <f t="shared" si="3"/>
        <v>0</v>
      </c>
      <c r="AN132" s="446" t="s">
        <v>39</v>
      </c>
      <c r="AP132" s="446" t="s">
        <v>1744</v>
      </c>
      <c r="AQ132" s="446" t="s">
        <v>17</v>
      </c>
      <c r="AU132" s="349" t="s">
        <v>1716</v>
      </c>
      <c r="BA132" s="447" t="e">
        <f>IF(#REF!="základní",J132,0)</f>
        <v>#REF!</v>
      </c>
      <c r="BB132" s="447" t="e">
        <f>IF(#REF!="snížená",J132,0)</f>
        <v>#REF!</v>
      </c>
      <c r="BC132" s="447" t="e">
        <f>IF(#REF!="zákl. přenesená",J132,0)</f>
        <v>#REF!</v>
      </c>
      <c r="BD132" s="447" t="e">
        <f>IF(#REF!="sníž. přenesená",J132,0)</f>
        <v>#REF!</v>
      </c>
      <c r="BE132" s="447" t="e">
        <f>IF(#REF!="nulová",J132,0)</f>
        <v>#REF!</v>
      </c>
      <c r="BF132" s="349" t="s">
        <v>17</v>
      </c>
      <c r="BG132" s="447">
        <f t="shared" si="4"/>
        <v>0</v>
      </c>
      <c r="BH132" s="349" t="s">
        <v>25</v>
      </c>
      <c r="BI132" s="446" t="s">
        <v>2180</v>
      </c>
    </row>
    <row r="133" spans="2:61" s="287" customFormat="1" ht="16.5" customHeight="1" x14ac:dyDescent="0.2">
      <c r="B133" s="288"/>
      <c r="C133" s="438" t="s">
        <v>1829</v>
      </c>
      <c r="D133" s="438" t="s">
        <v>1744</v>
      </c>
      <c r="E133" s="439" t="s">
        <v>2179</v>
      </c>
      <c r="F133" s="440" t="s">
        <v>2178</v>
      </c>
      <c r="G133" s="441" t="s">
        <v>121</v>
      </c>
      <c r="H133" s="442">
        <v>4</v>
      </c>
      <c r="I133" s="358"/>
      <c r="J133" s="443">
        <f t="shared" si="0"/>
        <v>0</v>
      </c>
      <c r="K133" s="444">
        <v>0</v>
      </c>
      <c r="L133" s="444">
        <f t="shared" si="1"/>
        <v>0</v>
      </c>
      <c r="M133" s="444">
        <v>1.1E-4</v>
      </c>
      <c r="N133" s="444">
        <f t="shared" si="2"/>
        <v>4.4000000000000002E-4</v>
      </c>
      <c r="O133" s="444">
        <v>0</v>
      </c>
      <c r="P133" s="445">
        <f t="shared" si="3"/>
        <v>0</v>
      </c>
      <c r="AN133" s="446" t="s">
        <v>39</v>
      </c>
      <c r="AP133" s="446" t="s">
        <v>1744</v>
      </c>
      <c r="AQ133" s="446" t="s">
        <v>17</v>
      </c>
      <c r="AU133" s="349" t="s">
        <v>1716</v>
      </c>
      <c r="BA133" s="447" t="e">
        <f>IF(#REF!="základní",J133,0)</f>
        <v>#REF!</v>
      </c>
      <c r="BB133" s="447" t="e">
        <f>IF(#REF!="snížená",J133,0)</f>
        <v>#REF!</v>
      </c>
      <c r="BC133" s="447" t="e">
        <f>IF(#REF!="zákl. přenesená",J133,0)</f>
        <v>#REF!</v>
      </c>
      <c r="BD133" s="447" t="e">
        <f>IF(#REF!="sníž. přenesená",J133,0)</f>
        <v>#REF!</v>
      </c>
      <c r="BE133" s="447" t="e">
        <f>IF(#REF!="nulová",J133,0)</f>
        <v>#REF!</v>
      </c>
      <c r="BF133" s="349" t="s">
        <v>17</v>
      </c>
      <c r="BG133" s="447">
        <f t="shared" si="4"/>
        <v>0</v>
      </c>
      <c r="BH133" s="349" t="s">
        <v>25</v>
      </c>
      <c r="BI133" s="446" t="s">
        <v>2177</v>
      </c>
    </row>
    <row r="134" spans="2:61" s="287" customFormat="1" ht="21.75" customHeight="1" x14ac:dyDescent="0.2">
      <c r="B134" s="288"/>
      <c r="C134" s="438" t="s">
        <v>1825</v>
      </c>
      <c r="D134" s="438" t="s">
        <v>1744</v>
      </c>
      <c r="E134" s="439" t="s">
        <v>2176</v>
      </c>
      <c r="F134" s="440" t="s">
        <v>2175</v>
      </c>
      <c r="G134" s="441" t="s">
        <v>121</v>
      </c>
      <c r="H134" s="442">
        <v>4</v>
      </c>
      <c r="I134" s="358"/>
      <c r="J134" s="443">
        <f t="shared" si="0"/>
        <v>0</v>
      </c>
      <c r="K134" s="444">
        <v>0</v>
      </c>
      <c r="L134" s="444">
        <f t="shared" si="1"/>
        <v>0</v>
      </c>
      <c r="M134" s="444">
        <v>1.2E-4</v>
      </c>
      <c r="N134" s="444">
        <f t="shared" si="2"/>
        <v>4.8000000000000001E-4</v>
      </c>
      <c r="O134" s="444">
        <v>0</v>
      </c>
      <c r="P134" s="445">
        <f t="shared" si="3"/>
        <v>0</v>
      </c>
      <c r="AN134" s="446" t="s">
        <v>39</v>
      </c>
      <c r="AP134" s="446" t="s">
        <v>1744</v>
      </c>
      <c r="AQ134" s="446" t="s">
        <v>17</v>
      </c>
      <c r="AU134" s="349" t="s">
        <v>1716</v>
      </c>
      <c r="BA134" s="447" t="e">
        <f>IF(#REF!="základní",J134,0)</f>
        <v>#REF!</v>
      </c>
      <c r="BB134" s="447" t="e">
        <f>IF(#REF!="snížená",J134,0)</f>
        <v>#REF!</v>
      </c>
      <c r="BC134" s="447" t="e">
        <f>IF(#REF!="zákl. přenesená",J134,0)</f>
        <v>#REF!</v>
      </c>
      <c r="BD134" s="447" t="e">
        <f>IF(#REF!="sníž. přenesená",J134,0)</f>
        <v>#REF!</v>
      </c>
      <c r="BE134" s="447" t="e">
        <f>IF(#REF!="nulová",J134,0)</f>
        <v>#REF!</v>
      </c>
      <c r="BF134" s="349" t="s">
        <v>17</v>
      </c>
      <c r="BG134" s="447">
        <f t="shared" si="4"/>
        <v>0</v>
      </c>
      <c r="BH134" s="349" t="s">
        <v>25</v>
      </c>
      <c r="BI134" s="446" t="s">
        <v>2174</v>
      </c>
    </row>
    <row r="135" spans="2:61" s="287" customFormat="1" ht="16.5" customHeight="1" x14ac:dyDescent="0.2">
      <c r="B135" s="288"/>
      <c r="C135" s="438" t="s">
        <v>1821</v>
      </c>
      <c r="D135" s="438" t="s">
        <v>1744</v>
      </c>
      <c r="E135" s="439" t="s">
        <v>2173</v>
      </c>
      <c r="F135" s="440" t="s">
        <v>2172</v>
      </c>
      <c r="G135" s="441" t="s">
        <v>121</v>
      </c>
      <c r="H135" s="442">
        <v>2</v>
      </c>
      <c r="I135" s="358"/>
      <c r="J135" s="443">
        <f t="shared" si="0"/>
        <v>0</v>
      </c>
      <c r="K135" s="444">
        <v>0</v>
      </c>
      <c r="L135" s="444">
        <f t="shared" si="1"/>
        <v>0</v>
      </c>
      <c r="M135" s="444">
        <v>1.1E-4</v>
      </c>
      <c r="N135" s="444">
        <f t="shared" si="2"/>
        <v>2.2000000000000001E-4</v>
      </c>
      <c r="O135" s="444">
        <v>0</v>
      </c>
      <c r="P135" s="445">
        <f t="shared" si="3"/>
        <v>0</v>
      </c>
      <c r="AN135" s="446" t="s">
        <v>39</v>
      </c>
      <c r="AP135" s="446" t="s">
        <v>1744</v>
      </c>
      <c r="AQ135" s="446" t="s">
        <v>17</v>
      </c>
      <c r="AU135" s="349" t="s">
        <v>1716</v>
      </c>
      <c r="BA135" s="447" t="e">
        <f>IF(#REF!="základní",J135,0)</f>
        <v>#REF!</v>
      </c>
      <c r="BB135" s="447" t="e">
        <f>IF(#REF!="snížená",J135,0)</f>
        <v>#REF!</v>
      </c>
      <c r="BC135" s="447" t="e">
        <f>IF(#REF!="zákl. přenesená",J135,0)</f>
        <v>#REF!</v>
      </c>
      <c r="BD135" s="447" t="e">
        <f>IF(#REF!="sníž. přenesená",J135,0)</f>
        <v>#REF!</v>
      </c>
      <c r="BE135" s="447" t="e">
        <f>IF(#REF!="nulová",J135,0)</f>
        <v>#REF!</v>
      </c>
      <c r="BF135" s="349" t="s">
        <v>17</v>
      </c>
      <c r="BG135" s="447">
        <f t="shared" si="4"/>
        <v>0</v>
      </c>
      <c r="BH135" s="349" t="s">
        <v>25</v>
      </c>
      <c r="BI135" s="446" t="s">
        <v>2171</v>
      </c>
    </row>
    <row r="136" spans="2:61" s="287" customFormat="1" ht="24.2" customHeight="1" x14ac:dyDescent="0.2">
      <c r="B136" s="288"/>
      <c r="C136" s="438" t="s">
        <v>1734</v>
      </c>
      <c r="D136" s="438" t="s">
        <v>1744</v>
      </c>
      <c r="E136" s="439" t="s">
        <v>2170</v>
      </c>
      <c r="F136" s="440" t="s">
        <v>2169</v>
      </c>
      <c r="G136" s="441" t="s">
        <v>423</v>
      </c>
      <c r="H136" s="442">
        <v>1</v>
      </c>
      <c r="I136" s="358"/>
      <c r="J136" s="443">
        <f t="shared" si="0"/>
        <v>0</v>
      </c>
      <c r="K136" s="444">
        <v>0</v>
      </c>
      <c r="L136" s="444">
        <f t="shared" si="1"/>
        <v>0</v>
      </c>
      <c r="M136" s="444">
        <v>0</v>
      </c>
      <c r="N136" s="444">
        <f t="shared" si="2"/>
        <v>0</v>
      </c>
      <c r="O136" s="444">
        <v>0</v>
      </c>
      <c r="P136" s="445">
        <f t="shared" si="3"/>
        <v>0</v>
      </c>
      <c r="AN136" s="446" t="s">
        <v>39</v>
      </c>
      <c r="AP136" s="446" t="s">
        <v>1744</v>
      </c>
      <c r="AQ136" s="446" t="s">
        <v>17</v>
      </c>
      <c r="AU136" s="349" t="s">
        <v>1716</v>
      </c>
      <c r="BA136" s="447" t="e">
        <f>IF(#REF!="základní",J136,0)</f>
        <v>#REF!</v>
      </c>
      <c r="BB136" s="447" t="e">
        <f>IF(#REF!="snížená",J136,0)</f>
        <v>#REF!</v>
      </c>
      <c r="BC136" s="447" t="e">
        <f>IF(#REF!="zákl. přenesená",J136,0)</f>
        <v>#REF!</v>
      </c>
      <c r="BD136" s="447" t="e">
        <f>IF(#REF!="sníž. přenesená",J136,0)</f>
        <v>#REF!</v>
      </c>
      <c r="BE136" s="447" t="e">
        <f>IF(#REF!="nulová",J136,0)</f>
        <v>#REF!</v>
      </c>
      <c r="BF136" s="349" t="s">
        <v>17</v>
      </c>
      <c r="BG136" s="447">
        <f t="shared" si="4"/>
        <v>0</v>
      </c>
      <c r="BH136" s="349" t="s">
        <v>25</v>
      </c>
      <c r="BI136" s="446" t="s">
        <v>2168</v>
      </c>
    </row>
    <row r="137" spans="2:61" s="430" customFormat="1" ht="25.9" customHeight="1" x14ac:dyDescent="0.2">
      <c r="B137" s="429"/>
      <c r="D137" s="431" t="s">
        <v>1655</v>
      </c>
      <c r="E137" s="432" t="s">
        <v>1841</v>
      </c>
      <c r="F137" s="432" t="s">
        <v>1840</v>
      </c>
      <c r="J137" s="433">
        <f>BG137</f>
        <v>0</v>
      </c>
      <c r="L137" s="434">
        <f>SUM(L138:L146)</f>
        <v>12.32</v>
      </c>
      <c r="N137" s="434">
        <f>SUM(N138:N146)</f>
        <v>0</v>
      </c>
      <c r="P137" s="435">
        <f>SUM(P138:P146)</f>
        <v>0</v>
      </c>
      <c r="AN137" s="431" t="s">
        <v>17</v>
      </c>
      <c r="AP137" s="436" t="s">
        <v>1655</v>
      </c>
      <c r="AQ137" s="436" t="s">
        <v>1654</v>
      </c>
      <c r="AU137" s="431" t="s">
        <v>1716</v>
      </c>
      <c r="BG137" s="437">
        <f>SUM(BG138:BG146)</f>
        <v>0</v>
      </c>
    </row>
    <row r="138" spans="2:61" s="287" customFormat="1" ht="16.5" customHeight="1" x14ac:dyDescent="0.2">
      <c r="B138" s="288"/>
      <c r="C138" s="448" t="s">
        <v>1814</v>
      </c>
      <c r="D138" s="448" t="s">
        <v>1717</v>
      </c>
      <c r="E138" s="449" t="s">
        <v>2167</v>
      </c>
      <c r="F138" s="450" t="s">
        <v>2166</v>
      </c>
      <c r="G138" s="451" t="s">
        <v>121</v>
      </c>
      <c r="H138" s="452">
        <v>40</v>
      </c>
      <c r="I138" s="357"/>
      <c r="J138" s="453">
        <f t="shared" ref="J138:J146" si="5">ROUND(I138*H138,2)</f>
        <v>0</v>
      </c>
      <c r="K138" s="444">
        <v>0.11</v>
      </c>
      <c r="L138" s="444">
        <f t="shared" ref="L138:L146" si="6">K138*H138</f>
        <v>4.4000000000000004</v>
      </c>
      <c r="M138" s="444">
        <v>0</v>
      </c>
      <c r="N138" s="444">
        <f t="shared" ref="N138:N146" si="7">M138*H138</f>
        <v>0</v>
      </c>
      <c r="O138" s="444">
        <v>0</v>
      </c>
      <c r="P138" s="445">
        <f t="shared" ref="P138:P146" si="8">O138*H138</f>
        <v>0</v>
      </c>
      <c r="AN138" s="446" t="s">
        <v>1734</v>
      </c>
      <c r="AP138" s="446" t="s">
        <v>1717</v>
      </c>
      <c r="AQ138" s="446" t="s">
        <v>17</v>
      </c>
      <c r="AU138" s="349" t="s">
        <v>1716</v>
      </c>
      <c r="BA138" s="447" t="e">
        <f>IF(#REF!="základní",J138,0)</f>
        <v>#REF!</v>
      </c>
      <c r="BB138" s="447" t="e">
        <f>IF(#REF!="snížená",J138,0)</f>
        <v>#REF!</v>
      </c>
      <c r="BC138" s="447" t="e">
        <f>IF(#REF!="zákl. přenesená",J138,0)</f>
        <v>#REF!</v>
      </c>
      <c r="BD138" s="447" t="e">
        <f>IF(#REF!="sníž. přenesená",J138,0)</f>
        <v>#REF!</v>
      </c>
      <c r="BE138" s="447" t="e">
        <f>IF(#REF!="nulová",J138,0)</f>
        <v>#REF!</v>
      </c>
      <c r="BF138" s="349" t="s">
        <v>17</v>
      </c>
      <c r="BG138" s="447">
        <f t="shared" ref="BG138:BG146" si="9">ROUND(I138*H138,2)</f>
        <v>0</v>
      </c>
      <c r="BH138" s="349" t="s">
        <v>1734</v>
      </c>
      <c r="BI138" s="446" t="s">
        <v>2165</v>
      </c>
    </row>
    <row r="139" spans="2:61" s="287" customFormat="1" ht="16.5" customHeight="1" x14ac:dyDescent="0.2">
      <c r="B139" s="288"/>
      <c r="C139" s="448" t="s">
        <v>1810</v>
      </c>
      <c r="D139" s="448" t="s">
        <v>1717</v>
      </c>
      <c r="E139" s="449" t="s">
        <v>2164</v>
      </c>
      <c r="F139" s="450" t="s">
        <v>2163</v>
      </c>
      <c r="G139" s="451" t="s">
        <v>121</v>
      </c>
      <c r="H139" s="452">
        <v>3</v>
      </c>
      <c r="I139" s="357"/>
      <c r="J139" s="453">
        <f t="shared" si="5"/>
        <v>0</v>
      </c>
      <c r="K139" s="444">
        <v>0.13</v>
      </c>
      <c r="L139" s="444">
        <f t="shared" si="6"/>
        <v>0.39</v>
      </c>
      <c r="M139" s="444">
        <v>0</v>
      </c>
      <c r="N139" s="444">
        <f t="shared" si="7"/>
        <v>0</v>
      </c>
      <c r="O139" s="444">
        <v>0</v>
      </c>
      <c r="P139" s="445">
        <f t="shared" si="8"/>
        <v>0</v>
      </c>
      <c r="AN139" s="446" t="s">
        <v>1734</v>
      </c>
      <c r="AP139" s="446" t="s">
        <v>1717</v>
      </c>
      <c r="AQ139" s="446" t="s">
        <v>17</v>
      </c>
      <c r="AU139" s="349" t="s">
        <v>1716</v>
      </c>
      <c r="BA139" s="447" t="e">
        <f>IF(#REF!="základní",J139,0)</f>
        <v>#REF!</v>
      </c>
      <c r="BB139" s="447" t="e">
        <f>IF(#REF!="snížená",J139,0)</f>
        <v>#REF!</v>
      </c>
      <c r="BC139" s="447" t="e">
        <f>IF(#REF!="zákl. přenesená",J139,0)</f>
        <v>#REF!</v>
      </c>
      <c r="BD139" s="447" t="e">
        <f>IF(#REF!="sníž. přenesená",J139,0)</f>
        <v>#REF!</v>
      </c>
      <c r="BE139" s="447" t="e">
        <f>IF(#REF!="nulová",J139,0)</f>
        <v>#REF!</v>
      </c>
      <c r="BF139" s="349" t="s">
        <v>17</v>
      </c>
      <c r="BG139" s="447">
        <f t="shared" si="9"/>
        <v>0</v>
      </c>
      <c r="BH139" s="349" t="s">
        <v>1734</v>
      </c>
      <c r="BI139" s="446" t="s">
        <v>2162</v>
      </c>
    </row>
    <row r="140" spans="2:61" s="287" customFormat="1" ht="16.5" customHeight="1" x14ac:dyDescent="0.2">
      <c r="B140" s="288"/>
      <c r="C140" s="448" t="s">
        <v>1806</v>
      </c>
      <c r="D140" s="448" t="s">
        <v>1717</v>
      </c>
      <c r="E140" s="449" t="s">
        <v>2161</v>
      </c>
      <c r="F140" s="450" t="s">
        <v>2160</v>
      </c>
      <c r="G140" s="451" t="s">
        <v>121</v>
      </c>
      <c r="H140" s="452">
        <v>1</v>
      </c>
      <c r="I140" s="357"/>
      <c r="J140" s="453">
        <f t="shared" si="5"/>
        <v>0</v>
      </c>
      <c r="K140" s="444">
        <v>0.39</v>
      </c>
      <c r="L140" s="444">
        <f t="shared" si="6"/>
        <v>0.39</v>
      </c>
      <c r="M140" s="444">
        <v>0</v>
      </c>
      <c r="N140" s="444">
        <f t="shared" si="7"/>
        <v>0</v>
      </c>
      <c r="O140" s="444">
        <v>0</v>
      </c>
      <c r="P140" s="445">
        <f t="shared" si="8"/>
        <v>0</v>
      </c>
      <c r="AN140" s="446" t="s">
        <v>1734</v>
      </c>
      <c r="AP140" s="446" t="s">
        <v>1717</v>
      </c>
      <c r="AQ140" s="446" t="s">
        <v>17</v>
      </c>
      <c r="AU140" s="349" t="s">
        <v>1716</v>
      </c>
      <c r="BA140" s="447" t="e">
        <f>IF(#REF!="základní",J140,0)</f>
        <v>#REF!</v>
      </c>
      <c r="BB140" s="447" t="e">
        <f>IF(#REF!="snížená",J140,0)</f>
        <v>#REF!</v>
      </c>
      <c r="BC140" s="447" t="e">
        <f>IF(#REF!="zákl. přenesená",J140,0)</f>
        <v>#REF!</v>
      </c>
      <c r="BD140" s="447" t="e">
        <f>IF(#REF!="sníž. přenesená",J140,0)</f>
        <v>#REF!</v>
      </c>
      <c r="BE140" s="447" t="e">
        <f>IF(#REF!="nulová",J140,0)</f>
        <v>#REF!</v>
      </c>
      <c r="BF140" s="349" t="s">
        <v>17</v>
      </c>
      <c r="BG140" s="447">
        <f t="shared" si="9"/>
        <v>0</v>
      </c>
      <c r="BH140" s="349" t="s">
        <v>1734</v>
      </c>
      <c r="BI140" s="446" t="s">
        <v>2159</v>
      </c>
    </row>
    <row r="141" spans="2:61" s="287" customFormat="1" ht="24.2" customHeight="1" x14ac:dyDescent="0.2">
      <c r="B141" s="288"/>
      <c r="C141" s="448" t="s">
        <v>1802</v>
      </c>
      <c r="D141" s="448" t="s">
        <v>1717</v>
      </c>
      <c r="E141" s="449" t="s">
        <v>2158</v>
      </c>
      <c r="F141" s="450" t="s">
        <v>2157</v>
      </c>
      <c r="G141" s="451" t="s">
        <v>121</v>
      </c>
      <c r="H141" s="452">
        <v>1</v>
      </c>
      <c r="I141" s="357"/>
      <c r="J141" s="453">
        <f t="shared" si="5"/>
        <v>0</v>
      </c>
      <c r="K141" s="444">
        <v>2.2000000000000002</v>
      </c>
      <c r="L141" s="444">
        <f t="shared" si="6"/>
        <v>2.2000000000000002</v>
      </c>
      <c r="M141" s="444">
        <v>0</v>
      </c>
      <c r="N141" s="444">
        <f t="shared" si="7"/>
        <v>0</v>
      </c>
      <c r="O141" s="444">
        <v>0</v>
      </c>
      <c r="P141" s="445">
        <f t="shared" si="8"/>
        <v>0</v>
      </c>
      <c r="AN141" s="446" t="s">
        <v>1734</v>
      </c>
      <c r="AP141" s="446" t="s">
        <v>1717</v>
      </c>
      <c r="AQ141" s="446" t="s">
        <v>17</v>
      </c>
      <c r="AU141" s="349" t="s">
        <v>1716</v>
      </c>
      <c r="BA141" s="447" t="e">
        <f>IF(#REF!="základní",J141,0)</f>
        <v>#REF!</v>
      </c>
      <c r="BB141" s="447" t="e">
        <f>IF(#REF!="snížená",J141,0)</f>
        <v>#REF!</v>
      </c>
      <c r="BC141" s="447" t="e">
        <f>IF(#REF!="zákl. přenesená",J141,0)</f>
        <v>#REF!</v>
      </c>
      <c r="BD141" s="447" t="e">
        <f>IF(#REF!="sníž. přenesená",J141,0)</f>
        <v>#REF!</v>
      </c>
      <c r="BE141" s="447" t="e">
        <f>IF(#REF!="nulová",J141,0)</f>
        <v>#REF!</v>
      </c>
      <c r="BF141" s="349" t="s">
        <v>17</v>
      </c>
      <c r="BG141" s="447">
        <f t="shared" si="9"/>
        <v>0</v>
      </c>
      <c r="BH141" s="349" t="s">
        <v>1734</v>
      </c>
      <c r="BI141" s="446" t="s">
        <v>2156</v>
      </c>
    </row>
    <row r="142" spans="2:61" s="287" customFormat="1" ht="16.5" customHeight="1" x14ac:dyDescent="0.2">
      <c r="B142" s="288"/>
      <c r="C142" s="448" t="s">
        <v>1710</v>
      </c>
      <c r="D142" s="448" t="s">
        <v>1717</v>
      </c>
      <c r="E142" s="449" t="s">
        <v>2155</v>
      </c>
      <c r="F142" s="450" t="s">
        <v>2154</v>
      </c>
      <c r="G142" s="451" t="s">
        <v>121</v>
      </c>
      <c r="H142" s="452">
        <v>1</v>
      </c>
      <c r="I142" s="357"/>
      <c r="J142" s="453">
        <f t="shared" si="5"/>
        <v>0</v>
      </c>
      <c r="K142" s="444">
        <v>0.28999999999999998</v>
      </c>
      <c r="L142" s="444">
        <f t="shared" si="6"/>
        <v>0.28999999999999998</v>
      </c>
      <c r="M142" s="444">
        <v>0</v>
      </c>
      <c r="N142" s="444">
        <f t="shared" si="7"/>
        <v>0</v>
      </c>
      <c r="O142" s="444">
        <v>0</v>
      </c>
      <c r="P142" s="445">
        <f t="shared" si="8"/>
        <v>0</v>
      </c>
      <c r="AN142" s="446" t="s">
        <v>1734</v>
      </c>
      <c r="AP142" s="446" t="s">
        <v>1717</v>
      </c>
      <c r="AQ142" s="446" t="s">
        <v>17</v>
      </c>
      <c r="AU142" s="349" t="s">
        <v>1716</v>
      </c>
      <c r="BA142" s="447" t="e">
        <f>IF(#REF!="základní",J142,0)</f>
        <v>#REF!</v>
      </c>
      <c r="BB142" s="447" t="e">
        <f>IF(#REF!="snížená",J142,0)</f>
        <v>#REF!</v>
      </c>
      <c r="BC142" s="447" t="e">
        <f>IF(#REF!="zákl. přenesená",J142,0)</f>
        <v>#REF!</v>
      </c>
      <c r="BD142" s="447" t="e">
        <f>IF(#REF!="sníž. přenesená",J142,0)</f>
        <v>#REF!</v>
      </c>
      <c r="BE142" s="447" t="e">
        <f>IF(#REF!="nulová",J142,0)</f>
        <v>#REF!</v>
      </c>
      <c r="BF142" s="349" t="s">
        <v>17</v>
      </c>
      <c r="BG142" s="447">
        <f t="shared" si="9"/>
        <v>0</v>
      </c>
      <c r="BH142" s="349" t="s">
        <v>1734</v>
      </c>
      <c r="BI142" s="446" t="s">
        <v>2153</v>
      </c>
    </row>
    <row r="143" spans="2:61" s="287" customFormat="1" ht="16.5" customHeight="1" x14ac:dyDescent="0.2">
      <c r="B143" s="288"/>
      <c r="C143" s="448" t="s">
        <v>1795</v>
      </c>
      <c r="D143" s="448" t="s">
        <v>1717</v>
      </c>
      <c r="E143" s="449" t="s">
        <v>2152</v>
      </c>
      <c r="F143" s="450" t="s">
        <v>2151</v>
      </c>
      <c r="G143" s="451" t="s">
        <v>121</v>
      </c>
      <c r="H143" s="452">
        <v>1</v>
      </c>
      <c r="I143" s="357"/>
      <c r="J143" s="453">
        <f t="shared" si="5"/>
        <v>0</v>
      </c>
      <c r="K143" s="444">
        <v>0.22</v>
      </c>
      <c r="L143" s="444">
        <f t="shared" si="6"/>
        <v>0.22</v>
      </c>
      <c r="M143" s="444">
        <v>0</v>
      </c>
      <c r="N143" s="444">
        <f t="shared" si="7"/>
        <v>0</v>
      </c>
      <c r="O143" s="444">
        <v>0</v>
      </c>
      <c r="P143" s="445">
        <f t="shared" si="8"/>
        <v>0</v>
      </c>
      <c r="AN143" s="446" t="s">
        <v>1734</v>
      </c>
      <c r="AP143" s="446" t="s">
        <v>1717</v>
      </c>
      <c r="AQ143" s="446" t="s">
        <v>17</v>
      </c>
      <c r="AU143" s="349" t="s">
        <v>1716</v>
      </c>
      <c r="BA143" s="447" t="e">
        <f>IF(#REF!="základní",J143,0)</f>
        <v>#REF!</v>
      </c>
      <c r="BB143" s="447" t="e">
        <f>IF(#REF!="snížená",J143,0)</f>
        <v>#REF!</v>
      </c>
      <c r="BC143" s="447" t="e">
        <f>IF(#REF!="zákl. přenesená",J143,0)</f>
        <v>#REF!</v>
      </c>
      <c r="BD143" s="447" t="e">
        <f>IF(#REF!="sníž. přenesená",J143,0)</f>
        <v>#REF!</v>
      </c>
      <c r="BE143" s="447" t="e">
        <f>IF(#REF!="nulová",J143,0)</f>
        <v>#REF!</v>
      </c>
      <c r="BF143" s="349" t="s">
        <v>17</v>
      </c>
      <c r="BG143" s="447">
        <f t="shared" si="9"/>
        <v>0</v>
      </c>
      <c r="BH143" s="349" t="s">
        <v>1734</v>
      </c>
      <c r="BI143" s="446" t="s">
        <v>2150</v>
      </c>
    </row>
    <row r="144" spans="2:61" s="287" customFormat="1" ht="16.5" customHeight="1" x14ac:dyDescent="0.2">
      <c r="B144" s="288"/>
      <c r="C144" s="448" t="s">
        <v>1791</v>
      </c>
      <c r="D144" s="448" t="s">
        <v>1717</v>
      </c>
      <c r="E144" s="449" t="s">
        <v>2149</v>
      </c>
      <c r="F144" s="450" t="s">
        <v>2148</v>
      </c>
      <c r="G144" s="451" t="s">
        <v>121</v>
      </c>
      <c r="H144" s="452">
        <v>1</v>
      </c>
      <c r="I144" s="357"/>
      <c r="J144" s="453">
        <f t="shared" si="5"/>
        <v>0</v>
      </c>
      <c r="K144" s="444">
        <v>2.1</v>
      </c>
      <c r="L144" s="444">
        <f t="shared" si="6"/>
        <v>2.1</v>
      </c>
      <c r="M144" s="444">
        <v>0</v>
      </c>
      <c r="N144" s="444">
        <f t="shared" si="7"/>
        <v>0</v>
      </c>
      <c r="O144" s="444">
        <v>0</v>
      </c>
      <c r="P144" s="445">
        <f t="shared" si="8"/>
        <v>0</v>
      </c>
      <c r="AN144" s="446" t="s">
        <v>1734</v>
      </c>
      <c r="AP144" s="446" t="s">
        <v>1717</v>
      </c>
      <c r="AQ144" s="446" t="s">
        <v>17</v>
      </c>
      <c r="AU144" s="349" t="s">
        <v>1716</v>
      </c>
      <c r="BA144" s="447" t="e">
        <f>IF(#REF!="základní",J144,0)</f>
        <v>#REF!</v>
      </c>
      <c r="BB144" s="447" t="e">
        <f>IF(#REF!="snížená",J144,0)</f>
        <v>#REF!</v>
      </c>
      <c r="BC144" s="447" t="e">
        <f>IF(#REF!="zákl. přenesená",J144,0)</f>
        <v>#REF!</v>
      </c>
      <c r="BD144" s="447" t="e">
        <f>IF(#REF!="sníž. přenesená",J144,0)</f>
        <v>#REF!</v>
      </c>
      <c r="BE144" s="447" t="e">
        <f>IF(#REF!="nulová",J144,0)</f>
        <v>#REF!</v>
      </c>
      <c r="BF144" s="349" t="s">
        <v>17</v>
      </c>
      <c r="BG144" s="447">
        <f t="shared" si="9"/>
        <v>0</v>
      </c>
      <c r="BH144" s="349" t="s">
        <v>1734</v>
      </c>
      <c r="BI144" s="446" t="s">
        <v>2147</v>
      </c>
    </row>
    <row r="145" spans="2:61" s="287" customFormat="1" ht="16.5" customHeight="1" x14ac:dyDescent="0.2">
      <c r="B145" s="288"/>
      <c r="C145" s="448" t="s">
        <v>1785</v>
      </c>
      <c r="D145" s="448" t="s">
        <v>1717</v>
      </c>
      <c r="E145" s="449" t="s">
        <v>2146</v>
      </c>
      <c r="F145" s="450" t="s">
        <v>2145</v>
      </c>
      <c r="G145" s="451" t="s">
        <v>121</v>
      </c>
      <c r="H145" s="452">
        <v>7</v>
      </c>
      <c r="I145" s="357"/>
      <c r="J145" s="453">
        <f t="shared" si="5"/>
        <v>0</v>
      </c>
      <c r="K145" s="444">
        <v>0.21</v>
      </c>
      <c r="L145" s="444">
        <f t="shared" si="6"/>
        <v>1.47</v>
      </c>
      <c r="M145" s="444">
        <v>0</v>
      </c>
      <c r="N145" s="444">
        <f t="shared" si="7"/>
        <v>0</v>
      </c>
      <c r="O145" s="444">
        <v>0</v>
      </c>
      <c r="P145" s="445">
        <f t="shared" si="8"/>
        <v>0</v>
      </c>
      <c r="AN145" s="446" t="s">
        <v>1734</v>
      </c>
      <c r="AP145" s="446" t="s">
        <v>1717</v>
      </c>
      <c r="AQ145" s="446" t="s">
        <v>17</v>
      </c>
      <c r="AU145" s="349" t="s">
        <v>1716</v>
      </c>
      <c r="BA145" s="447" t="e">
        <f>IF(#REF!="základní",J145,0)</f>
        <v>#REF!</v>
      </c>
      <c r="BB145" s="447" t="e">
        <f>IF(#REF!="snížená",J145,0)</f>
        <v>#REF!</v>
      </c>
      <c r="BC145" s="447" t="e">
        <f>IF(#REF!="zákl. přenesená",J145,0)</f>
        <v>#REF!</v>
      </c>
      <c r="BD145" s="447" t="e">
        <f>IF(#REF!="sníž. přenesená",J145,0)</f>
        <v>#REF!</v>
      </c>
      <c r="BE145" s="447" t="e">
        <f>IF(#REF!="nulová",J145,0)</f>
        <v>#REF!</v>
      </c>
      <c r="BF145" s="349" t="s">
        <v>17</v>
      </c>
      <c r="BG145" s="447">
        <f t="shared" si="9"/>
        <v>0</v>
      </c>
      <c r="BH145" s="349" t="s">
        <v>1734</v>
      </c>
      <c r="BI145" s="446" t="s">
        <v>2144</v>
      </c>
    </row>
    <row r="146" spans="2:61" s="287" customFormat="1" ht="16.5" customHeight="1" x14ac:dyDescent="0.2">
      <c r="B146" s="288"/>
      <c r="C146" s="448" t="s">
        <v>1781</v>
      </c>
      <c r="D146" s="448" t="s">
        <v>1717</v>
      </c>
      <c r="E146" s="449" t="s">
        <v>2143</v>
      </c>
      <c r="F146" s="450" t="s">
        <v>2142</v>
      </c>
      <c r="G146" s="451" t="s">
        <v>121</v>
      </c>
      <c r="H146" s="452">
        <v>1</v>
      </c>
      <c r="I146" s="357"/>
      <c r="J146" s="453">
        <f t="shared" si="5"/>
        <v>0</v>
      </c>
      <c r="K146" s="444">
        <v>0.86</v>
      </c>
      <c r="L146" s="444">
        <f t="shared" si="6"/>
        <v>0.86</v>
      </c>
      <c r="M146" s="444">
        <v>0</v>
      </c>
      <c r="N146" s="444">
        <f t="shared" si="7"/>
        <v>0</v>
      </c>
      <c r="O146" s="444">
        <v>0</v>
      </c>
      <c r="P146" s="445">
        <f t="shared" si="8"/>
        <v>0</v>
      </c>
      <c r="AN146" s="446" t="s">
        <v>1734</v>
      </c>
      <c r="AP146" s="446" t="s">
        <v>1717</v>
      </c>
      <c r="AQ146" s="446" t="s">
        <v>17</v>
      </c>
      <c r="AU146" s="349" t="s">
        <v>1716</v>
      </c>
      <c r="BA146" s="447" t="e">
        <f>IF(#REF!="základní",J146,0)</f>
        <v>#REF!</v>
      </c>
      <c r="BB146" s="447" t="e">
        <f>IF(#REF!="snížená",J146,0)</f>
        <v>#REF!</v>
      </c>
      <c r="BC146" s="447" t="e">
        <f>IF(#REF!="zákl. přenesená",J146,0)</f>
        <v>#REF!</v>
      </c>
      <c r="BD146" s="447" t="e">
        <f>IF(#REF!="sníž. přenesená",J146,0)</f>
        <v>#REF!</v>
      </c>
      <c r="BE146" s="447" t="e">
        <f>IF(#REF!="nulová",J146,0)</f>
        <v>#REF!</v>
      </c>
      <c r="BF146" s="349" t="s">
        <v>17</v>
      </c>
      <c r="BG146" s="447">
        <f t="shared" si="9"/>
        <v>0</v>
      </c>
      <c r="BH146" s="349" t="s">
        <v>1734</v>
      </c>
      <c r="BI146" s="446" t="s">
        <v>2141</v>
      </c>
    </row>
    <row r="147" spans="2:61" s="430" customFormat="1" ht="25.9" customHeight="1" x14ac:dyDescent="0.2">
      <c r="B147" s="429"/>
      <c r="D147" s="431" t="s">
        <v>1655</v>
      </c>
      <c r="E147" s="432" t="s">
        <v>1787</v>
      </c>
      <c r="F147" s="432" t="s">
        <v>1786</v>
      </c>
      <c r="J147" s="433">
        <f>BG147</f>
        <v>0</v>
      </c>
      <c r="L147" s="434">
        <f>SUM(L148:L166)</f>
        <v>105.364</v>
      </c>
      <c r="N147" s="434">
        <f>SUM(N148:N166)</f>
        <v>9.6829999999999999E-2</v>
      </c>
      <c r="P147" s="435">
        <f>SUM(P148:P166)</f>
        <v>0</v>
      </c>
      <c r="AN147" s="431" t="s">
        <v>17</v>
      </c>
      <c r="AP147" s="436" t="s">
        <v>1655</v>
      </c>
      <c r="AQ147" s="436" t="s">
        <v>1654</v>
      </c>
      <c r="AU147" s="431" t="s">
        <v>1716</v>
      </c>
      <c r="BG147" s="437">
        <f>SUM(BG148:BG166)</f>
        <v>0</v>
      </c>
    </row>
    <row r="148" spans="2:61" s="287" customFormat="1" ht="37.9" customHeight="1" x14ac:dyDescent="0.2">
      <c r="B148" s="288"/>
      <c r="C148" s="438" t="s">
        <v>1777</v>
      </c>
      <c r="D148" s="438" t="s">
        <v>1744</v>
      </c>
      <c r="E148" s="439" t="s">
        <v>2140</v>
      </c>
      <c r="F148" s="440" t="s">
        <v>2139</v>
      </c>
      <c r="G148" s="441" t="s">
        <v>237</v>
      </c>
      <c r="H148" s="442">
        <v>800</v>
      </c>
      <c r="I148" s="358"/>
      <c r="J148" s="443">
        <f t="shared" ref="J148:J166" si="10">ROUND(I148*H148,2)</f>
        <v>0</v>
      </c>
      <c r="K148" s="444">
        <v>0</v>
      </c>
      <c r="L148" s="444">
        <f t="shared" ref="L148:L166" si="11">K148*H148</f>
        <v>0</v>
      </c>
      <c r="M148" s="444">
        <v>4.0000000000000003E-5</v>
      </c>
      <c r="N148" s="444">
        <f t="shared" ref="N148:N166" si="12">M148*H148</f>
        <v>3.2000000000000001E-2</v>
      </c>
      <c r="O148" s="444">
        <v>0</v>
      </c>
      <c r="P148" s="445">
        <f t="shared" ref="P148:P166" si="13">O148*H148</f>
        <v>0</v>
      </c>
      <c r="AN148" s="446" t="s">
        <v>39</v>
      </c>
      <c r="AP148" s="446" t="s">
        <v>1744</v>
      </c>
      <c r="AQ148" s="446" t="s">
        <v>17</v>
      </c>
      <c r="AU148" s="349" t="s">
        <v>1716</v>
      </c>
      <c r="BA148" s="447" t="e">
        <f>IF(#REF!="základní",J148,0)</f>
        <v>#REF!</v>
      </c>
      <c r="BB148" s="447" t="e">
        <f>IF(#REF!="snížená",J148,0)</f>
        <v>#REF!</v>
      </c>
      <c r="BC148" s="447" t="e">
        <f>IF(#REF!="zákl. přenesená",J148,0)</f>
        <v>#REF!</v>
      </c>
      <c r="BD148" s="447" t="e">
        <f>IF(#REF!="sníž. přenesená",J148,0)</f>
        <v>#REF!</v>
      </c>
      <c r="BE148" s="447" t="e">
        <f>IF(#REF!="nulová",J148,0)</f>
        <v>#REF!</v>
      </c>
      <c r="BF148" s="349" t="s">
        <v>17</v>
      </c>
      <c r="BG148" s="447">
        <f t="shared" ref="BG148:BG166" si="14">ROUND(I148*H148,2)</f>
        <v>0</v>
      </c>
      <c r="BH148" s="349" t="s">
        <v>25</v>
      </c>
      <c r="BI148" s="446" t="s">
        <v>2138</v>
      </c>
    </row>
    <row r="149" spans="2:61" s="287" customFormat="1" ht="21.75" customHeight="1" x14ac:dyDescent="0.2">
      <c r="B149" s="288"/>
      <c r="C149" s="448" t="s">
        <v>1773</v>
      </c>
      <c r="D149" s="448" t="s">
        <v>1717</v>
      </c>
      <c r="E149" s="449" t="s">
        <v>1780</v>
      </c>
      <c r="F149" s="450" t="s">
        <v>1779</v>
      </c>
      <c r="G149" s="451" t="s">
        <v>237</v>
      </c>
      <c r="H149" s="452">
        <v>800</v>
      </c>
      <c r="I149" s="357"/>
      <c r="J149" s="453">
        <f t="shared" si="10"/>
        <v>0</v>
      </c>
      <c r="K149" s="444">
        <v>0.04</v>
      </c>
      <c r="L149" s="444">
        <f t="shared" si="11"/>
        <v>32</v>
      </c>
      <c r="M149" s="444">
        <v>0</v>
      </c>
      <c r="N149" s="444">
        <f t="shared" si="12"/>
        <v>0</v>
      </c>
      <c r="O149" s="444">
        <v>0</v>
      </c>
      <c r="P149" s="445">
        <f t="shared" si="13"/>
        <v>0</v>
      </c>
      <c r="AN149" s="446" t="s">
        <v>1734</v>
      </c>
      <c r="AP149" s="446" t="s">
        <v>1717</v>
      </c>
      <c r="AQ149" s="446" t="s">
        <v>17</v>
      </c>
      <c r="AU149" s="349" t="s">
        <v>1716</v>
      </c>
      <c r="BA149" s="447" t="e">
        <f>IF(#REF!="základní",J149,0)</f>
        <v>#REF!</v>
      </c>
      <c r="BB149" s="447" t="e">
        <f>IF(#REF!="snížená",J149,0)</f>
        <v>#REF!</v>
      </c>
      <c r="BC149" s="447" t="e">
        <f>IF(#REF!="zákl. přenesená",J149,0)</f>
        <v>#REF!</v>
      </c>
      <c r="BD149" s="447" t="e">
        <f>IF(#REF!="sníž. přenesená",J149,0)</f>
        <v>#REF!</v>
      </c>
      <c r="BE149" s="447" t="e">
        <f>IF(#REF!="nulová",J149,0)</f>
        <v>#REF!</v>
      </c>
      <c r="BF149" s="349" t="s">
        <v>17</v>
      </c>
      <c r="BG149" s="447">
        <f t="shared" si="14"/>
        <v>0</v>
      </c>
      <c r="BH149" s="349" t="s">
        <v>1734</v>
      </c>
      <c r="BI149" s="446" t="s">
        <v>2137</v>
      </c>
    </row>
    <row r="150" spans="2:61" s="287" customFormat="1" ht="37.9" customHeight="1" x14ac:dyDescent="0.2">
      <c r="B150" s="288"/>
      <c r="C150" s="438" t="s">
        <v>1769</v>
      </c>
      <c r="D150" s="438" t="s">
        <v>1744</v>
      </c>
      <c r="E150" s="439" t="s">
        <v>2136</v>
      </c>
      <c r="F150" s="440" t="s">
        <v>2135</v>
      </c>
      <c r="G150" s="441" t="s">
        <v>237</v>
      </c>
      <c r="H150" s="442">
        <v>100</v>
      </c>
      <c r="I150" s="358"/>
      <c r="J150" s="443">
        <f t="shared" si="10"/>
        <v>0</v>
      </c>
      <c r="K150" s="444">
        <v>0</v>
      </c>
      <c r="L150" s="444">
        <f t="shared" si="11"/>
        <v>0</v>
      </c>
      <c r="M150" s="444">
        <v>5.0000000000000002E-5</v>
      </c>
      <c r="N150" s="444">
        <f t="shared" si="12"/>
        <v>5.0000000000000001E-3</v>
      </c>
      <c r="O150" s="444">
        <v>0</v>
      </c>
      <c r="P150" s="445">
        <f t="shared" si="13"/>
        <v>0</v>
      </c>
      <c r="AN150" s="446" t="s">
        <v>39</v>
      </c>
      <c r="AP150" s="446" t="s">
        <v>1744</v>
      </c>
      <c r="AQ150" s="446" t="s">
        <v>17</v>
      </c>
      <c r="AU150" s="349" t="s">
        <v>1716</v>
      </c>
      <c r="BA150" s="447" t="e">
        <f>IF(#REF!="základní",J150,0)</f>
        <v>#REF!</v>
      </c>
      <c r="BB150" s="447" t="e">
        <f>IF(#REF!="snížená",J150,0)</f>
        <v>#REF!</v>
      </c>
      <c r="BC150" s="447" t="e">
        <f>IF(#REF!="zákl. přenesená",J150,0)</f>
        <v>#REF!</v>
      </c>
      <c r="BD150" s="447" t="e">
        <f>IF(#REF!="sníž. přenesená",J150,0)</f>
        <v>#REF!</v>
      </c>
      <c r="BE150" s="447" t="e">
        <f>IF(#REF!="nulová",J150,0)</f>
        <v>#REF!</v>
      </c>
      <c r="BF150" s="349" t="s">
        <v>17</v>
      </c>
      <c r="BG150" s="447">
        <f t="shared" si="14"/>
        <v>0</v>
      </c>
      <c r="BH150" s="349" t="s">
        <v>25</v>
      </c>
      <c r="BI150" s="446" t="s">
        <v>2134</v>
      </c>
    </row>
    <row r="151" spans="2:61" s="287" customFormat="1" ht="21.75" customHeight="1" x14ac:dyDescent="0.2">
      <c r="B151" s="288"/>
      <c r="C151" s="448" t="s">
        <v>1765</v>
      </c>
      <c r="D151" s="448" t="s">
        <v>1717</v>
      </c>
      <c r="E151" s="449" t="s">
        <v>1780</v>
      </c>
      <c r="F151" s="450" t="s">
        <v>1779</v>
      </c>
      <c r="G151" s="451" t="s">
        <v>237</v>
      </c>
      <c r="H151" s="452">
        <v>100</v>
      </c>
      <c r="I151" s="357"/>
      <c r="J151" s="453">
        <f t="shared" si="10"/>
        <v>0</v>
      </c>
      <c r="K151" s="444">
        <v>0.04</v>
      </c>
      <c r="L151" s="444">
        <f t="shared" si="11"/>
        <v>4</v>
      </c>
      <c r="M151" s="444">
        <v>0</v>
      </c>
      <c r="N151" s="444">
        <f t="shared" si="12"/>
        <v>0</v>
      </c>
      <c r="O151" s="444">
        <v>0</v>
      </c>
      <c r="P151" s="445">
        <f t="shared" si="13"/>
        <v>0</v>
      </c>
      <c r="AN151" s="446" t="s">
        <v>1734</v>
      </c>
      <c r="AP151" s="446" t="s">
        <v>1717</v>
      </c>
      <c r="AQ151" s="446" t="s">
        <v>17</v>
      </c>
      <c r="AU151" s="349" t="s">
        <v>1716</v>
      </c>
      <c r="BA151" s="447" t="e">
        <f>IF(#REF!="základní",J151,0)</f>
        <v>#REF!</v>
      </c>
      <c r="BB151" s="447" t="e">
        <f>IF(#REF!="snížená",J151,0)</f>
        <v>#REF!</v>
      </c>
      <c r="BC151" s="447" t="e">
        <f>IF(#REF!="zákl. přenesená",J151,0)</f>
        <v>#REF!</v>
      </c>
      <c r="BD151" s="447" t="e">
        <f>IF(#REF!="sníž. přenesená",J151,0)</f>
        <v>#REF!</v>
      </c>
      <c r="BE151" s="447" t="e">
        <f>IF(#REF!="nulová",J151,0)</f>
        <v>#REF!</v>
      </c>
      <c r="BF151" s="349" t="s">
        <v>17</v>
      </c>
      <c r="BG151" s="447">
        <f t="shared" si="14"/>
        <v>0</v>
      </c>
      <c r="BH151" s="349" t="s">
        <v>1734</v>
      </c>
      <c r="BI151" s="446" t="s">
        <v>2133</v>
      </c>
    </row>
    <row r="152" spans="2:61" s="287" customFormat="1" ht="21.75" customHeight="1" x14ac:dyDescent="0.2">
      <c r="B152" s="288"/>
      <c r="C152" s="438" t="s">
        <v>1761</v>
      </c>
      <c r="D152" s="438" t="s">
        <v>1744</v>
      </c>
      <c r="E152" s="439" t="s">
        <v>1768</v>
      </c>
      <c r="F152" s="440" t="s">
        <v>1767</v>
      </c>
      <c r="G152" s="441" t="s">
        <v>237</v>
      </c>
      <c r="H152" s="442">
        <v>400</v>
      </c>
      <c r="I152" s="358"/>
      <c r="J152" s="443">
        <f t="shared" si="10"/>
        <v>0</v>
      </c>
      <c r="K152" s="444">
        <v>0</v>
      </c>
      <c r="L152" s="444">
        <f t="shared" si="11"/>
        <v>0</v>
      </c>
      <c r="M152" s="444">
        <v>4.0000000000000003E-5</v>
      </c>
      <c r="N152" s="444">
        <f t="shared" si="12"/>
        <v>1.6E-2</v>
      </c>
      <c r="O152" s="444">
        <v>0</v>
      </c>
      <c r="P152" s="445">
        <f t="shared" si="13"/>
        <v>0</v>
      </c>
      <c r="AN152" s="446" t="s">
        <v>1745</v>
      </c>
      <c r="AP152" s="446" t="s">
        <v>1744</v>
      </c>
      <c r="AQ152" s="446" t="s">
        <v>17</v>
      </c>
      <c r="AU152" s="349" t="s">
        <v>1716</v>
      </c>
      <c r="BA152" s="447" t="e">
        <f>IF(#REF!="základní",J152,0)</f>
        <v>#REF!</v>
      </c>
      <c r="BB152" s="447" t="e">
        <f>IF(#REF!="snížená",J152,0)</f>
        <v>#REF!</v>
      </c>
      <c r="BC152" s="447" t="e">
        <f>IF(#REF!="zákl. přenesená",J152,0)</f>
        <v>#REF!</v>
      </c>
      <c r="BD152" s="447" t="e">
        <f>IF(#REF!="sníž. přenesená",J152,0)</f>
        <v>#REF!</v>
      </c>
      <c r="BE152" s="447" t="e">
        <f>IF(#REF!="nulová",J152,0)</f>
        <v>#REF!</v>
      </c>
      <c r="BF152" s="349" t="s">
        <v>17</v>
      </c>
      <c r="BG152" s="447">
        <f t="shared" si="14"/>
        <v>0</v>
      </c>
      <c r="BH152" s="349" t="s">
        <v>1734</v>
      </c>
      <c r="BI152" s="446" t="s">
        <v>2132</v>
      </c>
    </row>
    <row r="153" spans="2:61" s="287" customFormat="1" ht="24.2" customHeight="1" x14ac:dyDescent="0.2">
      <c r="B153" s="288"/>
      <c r="C153" s="448" t="s">
        <v>1757</v>
      </c>
      <c r="D153" s="448" t="s">
        <v>1717</v>
      </c>
      <c r="E153" s="449" t="s">
        <v>1764</v>
      </c>
      <c r="F153" s="450" t="s">
        <v>1763</v>
      </c>
      <c r="G153" s="451" t="s">
        <v>237</v>
      </c>
      <c r="H153" s="452">
        <v>200</v>
      </c>
      <c r="I153" s="357"/>
      <c r="J153" s="453">
        <f t="shared" si="10"/>
        <v>0</v>
      </c>
      <c r="K153" s="444">
        <v>0.1</v>
      </c>
      <c r="L153" s="444">
        <f t="shared" si="11"/>
        <v>20</v>
      </c>
      <c r="M153" s="444">
        <v>0</v>
      </c>
      <c r="N153" s="444">
        <f t="shared" si="12"/>
        <v>0</v>
      </c>
      <c r="O153" s="444">
        <v>0</v>
      </c>
      <c r="P153" s="445">
        <f t="shared" si="13"/>
        <v>0</v>
      </c>
      <c r="AN153" s="446" t="s">
        <v>1734</v>
      </c>
      <c r="AP153" s="446" t="s">
        <v>1717</v>
      </c>
      <c r="AQ153" s="446" t="s">
        <v>17</v>
      </c>
      <c r="AU153" s="349" t="s">
        <v>1716</v>
      </c>
      <c r="BA153" s="447" t="e">
        <f>IF(#REF!="základní",J153,0)</f>
        <v>#REF!</v>
      </c>
      <c r="BB153" s="447" t="e">
        <f>IF(#REF!="snížená",J153,0)</f>
        <v>#REF!</v>
      </c>
      <c r="BC153" s="447" t="e">
        <f>IF(#REF!="zákl. přenesená",J153,0)</f>
        <v>#REF!</v>
      </c>
      <c r="BD153" s="447" t="e">
        <f>IF(#REF!="sníž. přenesená",J153,0)</f>
        <v>#REF!</v>
      </c>
      <c r="BE153" s="447" t="e">
        <f>IF(#REF!="nulová",J153,0)</f>
        <v>#REF!</v>
      </c>
      <c r="BF153" s="349" t="s">
        <v>17</v>
      </c>
      <c r="BG153" s="447">
        <f t="shared" si="14"/>
        <v>0</v>
      </c>
      <c r="BH153" s="349" t="s">
        <v>1734</v>
      </c>
      <c r="BI153" s="446" t="s">
        <v>2131</v>
      </c>
    </row>
    <row r="154" spans="2:61" s="287" customFormat="1" ht="24.2" customHeight="1" x14ac:dyDescent="0.2">
      <c r="B154" s="288"/>
      <c r="C154" s="448" t="s">
        <v>1745</v>
      </c>
      <c r="D154" s="448" t="s">
        <v>1717</v>
      </c>
      <c r="E154" s="449" t="s">
        <v>2125</v>
      </c>
      <c r="F154" s="450" t="s">
        <v>2124</v>
      </c>
      <c r="G154" s="451" t="s">
        <v>237</v>
      </c>
      <c r="H154" s="452">
        <v>200</v>
      </c>
      <c r="I154" s="357"/>
      <c r="J154" s="453">
        <f t="shared" si="10"/>
        <v>0</v>
      </c>
      <c r="K154" s="444">
        <v>9.5000000000000001E-2</v>
      </c>
      <c r="L154" s="444">
        <f t="shared" si="11"/>
        <v>19</v>
      </c>
      <c r="M154" s="444">
        <v>0</v>
      </c>
      <c r="N154" s="444">
        <f t="shared" si="12"/>
        <v>0</v>
      </c>
      <c r="O154" s="444">
        <v>0</v>
      </c>
      <c r="P154" s="445">
        <f t="shared" si="13"/>
        <v>0</v>
      </c>
      <c r="AN154" s="446" t="s">
        <v>1734</v>
      </c>
      <c r="AP154" s="446" t="s">
        <v>1717</v>
      </c>
      <c r="AQ154" s="446" t="s">
        <v>17</v>
      </c>
      <c r="AU154" s="349" t="s">
        <v>1716</v>
      </c>
      <c r="BA154" s="447" t="e">
        <f>IF(#REF!="základní",J154,0)</f>
        <v>#REF!</v>
      </c>
      <c r="BB154" s="447" t="e">
        <f>IF(#REF!="snížená",J154,0)</f>
        <v>#REF!</v>
      </c>
      <c r="BC154" s="447" t="e">
        <f>IF(#REF!="zákl. přenesená",J154,0)</f>
        <v>#REF!</v>
      </c>
      <c r="BD154" s="447" t="e">
        <f>IF(#REF!="sníž. přenesená",J154,0)</f>
        <v>#REF!</v>
      </c>
      <c r="BE154" s="447" t="e">
        <f>IF(#REF!="nulová",J154,0)</f>
        <v>#REF!</v>
      </c>
      <c r="BF154" s="349" t="s">
        <v>17</v>
      </c>
      <c r="BG154" s="447">
        <f t="shared" si="14"/>
        <v>0</v>
      </c>
      <c r="BH154" s="349" t="s">
        <v>1734</v>
      </c>
      <c r="BI154" s="446" t="s">
        <v>2130</v>
      </c>
    </row>
    <row r="155" spans="2:61" s="287" customFormat="1" ht="21.75" customHeight="1" x14ac:dyDescent="0.2">
      <c r="B155" s="288"/>
      <c r="C155" s="438" t="s">
        <v>1750</v>
      </c>
      <c r="D155" s="438" t="s">
        <v>1744</v>
      </c>
      <c r="E155" s="439" t="s">
        <v>1926</v>
      </c>
      <c r="F155" s="440" t="s">
        <v>1925</v>
      </c>
      <c r="G155" s="441" t="s">
        <v>237</v>
      </c>
      <c r="H155" s="442">
        <v>200</v>
      </c>
      <c r="I155" s="358"/>
      <c r="J155" s="443">
        <f t="shared" si="10"/>
        <v>0</v>
      </c>
      <c r="K155" s="444">
        <v>0</v>
      </c>
      <c r="L155" s="444">
        <f t="shared" si="11"/>
        <v>0</v>
      </c>
      <c r="M155" s="444">
        <v>1.2E-4</v>
      </c>
      <c r="N155" s="444">
        <f t="shared" si="12"/>
        <v>2.4E-2</v>
      </c>
      <c r="O155" s="444">
        <v>0</v>
      </c>
      <c r="P155" s="445">
        <f t="shared" si="13"/>
        <v>0</v>
      </c>
      <c r="AN155" s="446" t="s">
        <v>1745</v>
      </c>
      <c r="AP155" s="446" t="s">
        <v>1744</v>
      </c>
      <c r="AQ155" s="446" t="s">
        <v>17</v>
      </c>
      <c r="AU155" s="349" t="s">
        <v>1716</v>
      </c>
      <c r="BA155" s="447" t="e">
        <f>IF(#REF!="základní",J155,0)</f>
        <v>#REF!</v>
      </c>
      <c r="BB155" s="447" t="e">
        <f>IF(#REF!="snížená",J155,0)</f>
        <v>#REF!</v>
      </c>
      <c r="BC155" s="447" t="e">
        <f>IF(#REF!="zákl. přenesená",J155,0)</f>
        <v>#REF!</v>
      </c>
      <c r="BD155" s="447" t="e">
        <f>IF(#REF!="sníž. přenesená",J155,0)</f>
        <v>#REF!</v>
      </c>
      <c r="BE155" s="447" t="e">
        <f>IF(#REF!="nulová",J155,0)</f>
        <v>#REF!</v>
      </c>
      <c r="BF155" s="349" t="s">
        <v>17</v>
      </c>
      <c r="BG155" s="447">
        <f t="shared" si="14"/>
        <v>0</v>
      </c>
      <c r="BH155" s="349" t="s">
        <v>1734</v>
      </c>
      <c r="BI155" s="446" t="s">
        <v>2129</v>
      </c>
    </row>
    <row r="156" spans="2:61" s="287" customFormat="1" ht="24.2" customHeight="1" x14ac:dyDescent="0.2">
      <c r="B156" s="288"/>
      <c r="C156" s="448" t="s">
        <v>1748</v>
      </c>
      <c r="D156" s="448" t="s">
        <v>1717</v>
      </c>
      <c r="E156" s="449" t="s">
        <v>2128</v>
      </c>
      <c r="F156" s="450" t="s">
        <v>2127</v>
      </c>
      <c r="G156" s="451" t="s">
        <v>237</v>
      </c>
      <c r="H156" s="452">
        <v>100</v>
      </c>
      <c r="I156" s="357"/>
      <c r="J156" s="453">
        <f t="shared" si="10"/>
        <v>0</v>
      </c>
      <c r="K156" s="444">
        <v>0.09</v>
      </c>
      <c r="L156" s="444">
        <f t="shared" si="11"/>
        <v>9</v>
      </c>
      <c r="M156" s="444">
        <v>0</v>
      </c>
      <c r="N156" s="444">
        <f t="shared" si="12"/>
        <v>0</v>
      </c>
      <c r="O156" s="444">
        <v>0</v>
      </c>
      <c r="P156" s="445">
        <f t="shared" si="13"/>
        <v>0</v>
      </c>
      <c r="AN156" s="446" t="s">
        <v>1734</v>
      </c>
      <c r="AP156" s="446" t="s">
        <v>1717</v>
      </c>
      <c r="AQ156" s="446" t="s">
        <v>17</v>
      </c>
      <c r="AU156" s="349" t="s">
        <v>1716</v>
      </c>
      <c r="BA156" s="447" t="e">
        <f>IF(#REF!="základní",J156,0)</f>
        <v>#REF!</v>
      </c>
      <c r="BB156" s="447" t="e">
        <f>IF(#REF!="snížená",J156,0)</f>
        <v>#REF!</v>
      </c>
      <c r="BC156" s="447" t="e">
        <f>IF(#REF!="zákl. přenesená",J156,0)</f>
        <v>#REF!</v>
      </c>
      <c r="BD156" s="447" t="e">
        <f>IF(#REF!="sníž. přenesená",J156,0)</f>
        <v>#REF!</v>
      </c>
      <c r="BE156" s="447" t="e">
        <f>IF(#REF!="nulová",J156,0)</f>
        <v>#REF!</v>
      </c>
      <c r="BF156" s="349" t="s">
        <v>17</v>
      </c>
      <c r="BG156" s="447">
        <f t="shared" si="14"/>
        <v>0</v>
      </c>
      <c r="BH156" s="349" t="s">
        <v>1734</v>
      </c>
      <c r="BI156" s="446" t="s">
        <v>2126</v>
      </c>
    </row>
    <row r="157" spans="2:61" s="287" customFormat="1" ht="24.2" customHeight="1" x14ac:dyDescent="0.2">
      <c r="B157" s="288"/>
      <c r="C157" s="448" t="s">
        <v>1742</v>
      </c>
      <c r="D157" s="448" t="s">
        <v>1717</v>
      </c>
      <c r="E157" s="449" t="s">
        <v>2125</v>
      </c>
      <c r="F157" s="450" t="s">
        <v>2124</v>
      </c>
      <c r="G157" s="451" t="s">
        <v>237</v>
      </c>
      <c r="H157" s="452">
        <v>100</v>
      </c>
      <c r="I157" s="357"/>
      <c r="J157" s="453">
        <f t="shared" si="10"/>
        <v>0</v>
      </c>
      <c r="K157" s="444">
        <v>9.5000000000000001E-2</v>
      </c>
      <c r="L157" s="444">
        <f t="shared" si="11"/>
        <v>9.5</v>
      </c>
      <c r="M157" s="444">
        <v>0</v>
      </c>
      <c r="N157" s="444">
        <f t="shared" si="12"/>
        <v>0</v>
      </c>
      <c r="O157" s="444">
        <v>0</v>
      </c>
      <c r="P157" s="445">
        <f t="shared" si="13"/>
        <v>0</v>
      </c>
      <c r="AN157" s="446" t="s">
        <v>1734</v>
      </c>
      <c r="AP157" s="446" t="s">
        <v>1717</v>
      </c>
      <c r="AQ157" s="446" t="s">
        <v>17</v>
      </c>
      <c r="AU157" s="349" t="s">
        <v>1716</v>
      </c>
      <c r="BA157" s="447" t="e">
        <f>IF(#REF!="základní",J157,0)</f>
        <v>#REF!</v>
      </c>
      <c r="BB157" s="447" t="e">
        <f>IF(#REF!="snížená",J157,0)</f>
        <v>#REF!</v>
      </c>
      <c r="BC157" s="447" t="e">
        <f>IF(#REF!="zákl. přenesená",J157,0)</f>
        <v>#REF!</v>
      </c>
      <c r="BD157" s="447" t="e">
        <f>IF(#REF!="sníž. přenesená",J157,0)</f>
        <v>#REF!</v>
      </c>
      <c r="BE157" s="447" t="e">
        <f>IF(#REF!="nulová",J157,0)</f>
        <v>#REF!</v>
      </c>
      <c r="BF157" s="349" t="s">
        <v>17</v>
      </c>
      <c r="BG157" s="447">
        <f t="shared" si="14"/>
        <v>0</v>
      </c>
      <c r="BH157" s="349" t="s">
        <v>1734</v>
      </c>
      <c r="BI157" s="446" t="s">
        <v>2123</v>
      </c>
    </row>
    <row r="158" spans="2:61" s="287" customFormat="1" ht="24.2" customHeight="1" x14ac:dyDescent="0.2">
      <c r="B158" s="288"/>
      <c r="C158" s="438" t="s">
        <v>1737</v>
      </c>
      <c r="D158" s="438" t="s">
        <v>1744</v>
      </c>
      <c r="E158" s="439" t="s">
        <v>2122</v>
      </c>
      <c r="F158" s="440" t="s">
        <v>2121</v>
      </c>
      <c r="G158" s="441" t="s">
        <v>237</v>
      </c>
      <c r="H158" s="442">
        <v>20</v>
      </c>
      <c r="I158" s="358"/>
      <c r="J158" s="443">
        <f t="shared" si="10"/>
        <v>0</v>
      </c>
      <c r="K158" s="444">
        <v>0</v>
      </c>
      <c r="L158" s="444">
        <f t="shared" si="11"/>
        <v>0</v>
      </c>
      <c r="M158" s="444">
        <v>6.9999999999999994E-5</v>
      </c>
      <c r="N158" s="444">
        <f t="shared" si="12"/>
        <v>1.3999999999999998E-3</v>
      </c>
      <c r="O158" s="444">
        <v>0</v>
      </c>
      <c r="P158" s="445">
        <f t="shared" si="13"/>
        <v>0</v>
      </c>
      <c r="AN158" s="446" t="s">
        <v>39</v>
      </c>
      <c r="AP158" s="446" t="s">
        <v>1744</v>
      </c>
      <c r="AQ158" s="446" t="s">
        <v>17</v>
      </c>
      <c r="AU158" s="349" t="s">
        <v>1716</v>
      </c>
      <c r="BA158" s="447" t="e">
        <f>IF(#REF!="základní",J158,0)</f>
        <v>#REF!</v>
      </c>
      <c r="BB158" s="447" t="e">
        <f>IF(#REF!="snížená",J158,0)</f>
        <v>#REF!</v>
      </c>
      <c r="BC158" s="447" t="e">
        <f>IF(#REF!="zákl. přenesená",J158,0)</f>
        <v>#REF!</v>
      </c>
      <c r="BD158" s="447" t="e">
        <f>IF(#REF!="sníž. přenesená",J158,0)</f>
        <v>#REF!</v>
      </c>
      <c r="BE158" s="447" t="e">
        <f>IF(#REF!="nulová",J158,0)</f>
        <v>#REF!</v>
      </c>
      <c r="BF158" s="349" t="s">
        <v>17</v>
      </c>
      <c r="BG158" s="447">
        <f t="shared" si="14"/>
        <v>0</v>
      </c>
      <c r="BH158" s="349" t="s">
        <v>25</v>
      </c>
      <c r="BI158" s="446" t="s">
        <v>2120</v>
      </c>
    </row>
    <row r="159" spans="2:61" s="287" customFormat="1" ht="24.2" customHeight="1" x14ac:dyDescent="0.2">
      <c r="B159" s="288"/>
      <c r="C159" s="448" t="s">
        <v>1732</v>
      </c>
      <c r="D159" s="448" t="s">
        <v>1717</v>
      </c>
      <c r="E159" s="449" t="s">
        <v>2119</v>
      </c>
      <c r="F159" s="450" t="s">
        <v>2118</v>
      </c>
      <c r="G159" s="451" t="s">
        <v>237</v>
      </c>
      <c r="H159" s="452">
        <v>20</v>
      </c>
      <c r="I159" s="357"/>
      <c r="J159" s="453">
        <f t="shared" si="10"/>
        <v>0</v>
      </c>
      <c r="K159" s="444">
        <v>0.13</v>
      </c>
      <c r="L159" s="444">
        <f t="shared" si="11"/>
        <v>2.6</v>
      </c>
      <c r="M159" s="444">
        <v>0</v>
      </c>
      <c r="N159" s="444">
        <f t="shared" si="12"/>
        <v>0</v>
      </c>
      <c r="O159" s="444">
        <v>0</v>
      </c>
      <c r="P159" s="445">
        <f t="shared" si="13"/>
        <v>0</v>
      </c>
      <c r="AN159" s="446" t="s">
        <v>25</v>
      </c>
      <c r="AP159" s="446" t="s">
        <v>1717</v>
      </c>
      <c r="AQ159" s="446" t="s">
        <v>17</v>
      </c>
      <c r="AU159" s="349" t="s">
        <v>1716</v>
      </c>
      <c r="BA159" s="447" t="e">
        <f>IF(#REF!="základní",J159,0)</f>
        <v>#REF!</v>
      </c>
      <c r="BB159" s="447" t="e">
        <f>IF(#REF!="snížená",J159,0)</f>
        <v>#REF!</v>
      </c>
      <c r="BC159" s="447" t="e">
        <f>IF(#REF!="zákl. přenesená",J159,0)</f>
        <v>#REF!</v>
      </c>
      <c r="BD159" s="447" t="e">
        <f>IF(#REF!="sníž. přenesená",J159,0)</f>
        <v>#REF!</v>
      </c>
      <c r="BE159" s="447" t="e">
        <f>IF(#REF!="nulová",J159,0)</f>
        <v>#REF!</v>
      </c>
      <c r="BF159" s="349" t="s">
        <v>17</v>
      </c>
      <c r="BG159" s="447">
        <f t="shared" si="14"/>
        <v>0</v>
      </c>
      <c r="BH159" s="349" t="s">
        <v>25</v>
      </c>
      <c r="BI159" s="446" t="s">
        <v>2117</v>
      </c>
    </row>
    <row r="160" spans="2:61" s="287" customFormat="1" ht="24.2" customHeight="1" x14ac:dyDescent="0.2">
      <c r="B160" s="288"/>
      <c r="C160" s="438" t="s">
        <v>1728</v>
      </c>
      <c r="D160" s="438" t="s">
        <v>1744</v>
      </c>
      <c r="E160" s="439" t="s">
        <v>1760</v>
      </c>
      <c r="F160" s="440" t="s">
        <v>1759</v>
      </c>
      <c r="G160" s="441" t="s">
        <v>121</v>
      </c>
      <c r="H160" s="442">
        <v>7</v>
      </c>
      <c r="I160" s="358"/>
      <c r="J160" s="443">
        <f t="shared" si="10"/>
        <v>0</v>
      </c>
      <c r="K160" s="444">
        <v>0</v>
      </c>
      <c r="L160" s="444">
        <f t="shared" si="11"/>
        <v>0</v>
      </c>
      <c r="M160" s="444">
        <v>5.0000000000000002E-5</v>
      </c>
      <c r="N160" s="444">
        <f t="shared" si="12"/>
        <v>3.5E-4</v>
      </c>
      <c r="O160" s="444">
        <v>0</v>
      </c>
      <c r="P160" s="445">
        <f t="shared" si="13"/>
        <v>0</v>
      </c>
      <c r="AN160" s="446" t="s">
        <v>39</v>
      </c>
      <c r="AP160" s="446" t="s">
        <v>1744</v>
      </c>
      <c r="AQ160" s="446" t="s">
        <v>17</v>
      </c>
      <c r="AU160" s="349" t="s">
        <v>1716</v>
      </c>
      <c r="BA160" s="447" t="e">
        <f>IF(#REF!="základní",J160,0)</f>
        <v>#REF!</v>
      </c>
      <c r="BB160" s="447" t="e">
        <f>IF(#REF!="snížená",J160,0)</f>
        <v>#REF!</v>
      </c>
      <c r="BC160" s="447" t="e">
        <f>IF(#REF!="zákl. přenesená",J160,0)</f>
        <v>#REF!</v>
      </c>
      <c r="BD160" s="447" t="e">
        <f>IF(#REF!="sníž. přenesená",J160,0)</f>
        <v>#REF!</v>
      </c>
      <c r="BE160" s="447" t="e">
        <f>IF(#REF!="nulová",J160,0)</f>
        <v>#REF!</v>
      </c>
      <c r="BF160" s="349" t="s">
        <v>17</v>
      </c>
      <c r="BG160" s="447">
        <f t="shared" si="14"/>
        <v>0</v>
      </c>
      <c r="BH160" s="349" t="s">
        <v>25</v>
      </c>
      <c r="BI160" s="446" t="s">
        <v>2116</v>
      </c>
    </row>
    <row r="161" spans="2:61" s="287" customFormat="1" ht="16.5" customHeight="1" x14ac:dyDescent="0.2">
      <c r="B161" s="288"/>
      <c r="C161" s="448" t="s">
        <v>1724</v>
      </c>
      <c r="D161" s="448" t="s">
        <v>1717</v>
      </c>
      <c r="E161" s="449" t="s">
        <v>1756</v>
      </c>
      <c r="F161" s="450" t="s">
        <v>1755</v>
      </c>
      <c r="G161" s="451" t="s">
        <v>121</v>
      </c>
      <c r="H161" s="452">
        <v>7</v>
      </c>
      <c r="I161" s="357"/>
      <c r="J161" s="453">
        <f t="shared" si="10"/>
        <v>0</v>
      </c>
      <c r="K161" s="444">
        <v>0.2</v>
      </c>
      <c r="L161" s="444">
        <f t="shared" si="11"/>
        <v>1.4000000000000001</v>
      </c>
      <c r="M161" s="444">
        <v>0</v>
      </c>
      <c r="N161" s="444">
        <f t="shared" si="12"/>
        <v>0</v>
      </c>
      <c r="O161" s="444">
        <v>0</v>
      </c>
      <c r="P161" s="445">
        <f t="shared" si="13"/>
        <v>0</v>
      </c>
      <c r="AN161" s="446" t="s">
        <v>1734</v>
      </c>
      <c r="AP161" s="446" t="s">
        <v>1717</v>
      </c>
      <c r="AQ161" s="446" t="s">
        <v>17</v>
      </c>
      <c r="AU161" s="349" t="s">
        <v>1716</v>
      </c>
      <c r="BA161" s="447" t="e">
        <f>IF(#REF!="základní",J161,0)</f>
        <v>#REF!</v>
      </c>
      <c r="BB161" s="447" t="e">
        <f>IF(#REF!="snížená",J161,0)</f>
        <v>#REF!</v>
      </c>
      <c r="BC161" s="447" t="e">
        <f>IF(#REF!="zákl. přenesená",J161,0)</f>
        <v>#REF!</v>
      </c>
      <c r="BD161" s="447" t="e">
        <f>IF(#REF!="sníž. přenesená",J161,0)</f>
        <v>#REF!</v>
      </c>
      <c r="BE161" s="447" t="e">
        <f>IF(#REF!="nulová",J161,0)</f>
        <v>#REF!</v>
      </c>
      <c r="BF161" s="349" t="s">
        <v>17</v>
      </c>
      <c r="BG161" s="447">
        <f t="shared" si="14"/>
        <v>0</v>
      </c>
      <c r="BH161" s="349" t="s">
        <v>1734</v>
      </c>
      <c r="BI161" s="446" t="s">
        <v>2115</v>
      </c>
    </row>
    <row r="162" spans="2:61" s="287" customFormat="1" ht="24.2" customHeight="1" x14ac:dyDescent="0.2">
      <c r="B162" s="288"/>
      <c r="C162" s="438" t="s">
        <v>1720</v>
      </c>
      <c r="D162" s="438" t="s">
        <v>1744</v>
      </c>
      <c r="E162" s="439" t="s">
        <v>1912</v>
      </c>
      <c r="F162" s="440" t="s">
        <v>1911</v>
      </c>
      <c r="G162" s="441" t="s">
        <v>121</v>
      </c>
      <c r="H162" s="442">
        <v>2</v>
      </c>
      <c r="I162" s="358"/>
      <c r="J162" s="443">
        <f t="shared" si="10"/>
        <v>0</v>
      </c>
      <c r="K162" s="444">
        <v>0</v>
      </c>
      <c r="L162" s="444">
        <f t="shared" si="11"/>
        <v>0</v>
      </c>
      <c r="M162" s="444">
        <v>5.4000000000000001E-4</v>
      </c>
      <c r="N162" s="444">
        <f t="shared" si="12"/>
        <v>1.08E-3</v>
      </c>
      <c r="O162" s="444">
        <v>0</v>
      </c>
      <c r="P162" s="445">
        <f t="shared" si="13"/>
        <v>0</v>
      </c>
      <c r="AN162" s="446" t="s">
        <v>1745</v>
      </c>
      <c r="AP162" s="446" t="s">
        <v>1744</v>
      </c>
      <c r="AQ162" s="446" t="s">
        <v>17</v>
      </c>
      <c r="AU162" s="349" t="s">
        <v>1716</v>
      </c>
      <c r="BA162" s="447" t="e">
        <f>IF(#REF!="základní",J162,0)</f>
        <v>#REF!</v>
      </c>
      <c r="BB162" s="447" t="e">
        <f>IF(#REF!="snížená",J162,0)</f>
        <v>#REF!</v>
      </c>
      <c r="BC162" s="447" t="e">
        <f>IF(#REF!="zákl. přenesená",J162,0)</f>
        <v>#REF!</v>
      </c>
      <c r="BD162" s="447" t="e">
        <f>IF(#REF!="sníž. přenesená",J162,0)</f>
        <v>#REF!</v>
      </c>
      <c r="BE162" s="447" t="e">
        <f>IF(#REF!="nulová",J162,0)</f>
        <v>#REF!</v>
      </c>
      <c r="BF162" s="349" t="s">
        <v>17</v>
      </c>
      <c r="BG162" s="447">
        <f t="shared" si="14"/>
        <v>0</v>
      </c>
      <c r="BH162" s="349" t="s">
        <v>1734</v>
      </c>
      <c r="BI162" s="446" t="s">
        <v>2114</v>
      </c>
    </row>
    <row r="163" spans="2:61" s="287" customFormat="1" ht="16.5" customHeight="1" x14ac:dyDescent="0.2">
      <c r="B163" s="288"/>
      <c r="C163" s="448" t="s">
        <v>1978</v>
      </c>
      <c r="D163" s="448" t="s">
        <v>1717</v>
      </c>
      <c r="E163" s="449" t="s">
        <v>1909</v>
      </c>
      <c r="F163" s="450" t="s">
        <v>1908</v>
      </c>
      <c r="G163" s="451" t="s">
        <v>121</v>
      </c>
      <c r="H163" s="452">
        <v>2</v>
      </c>
      <c r="I163" s="357"/>
      <c r="J163" s="453">
        <f t="shared" si="10"/>
        <v>0</v>
      </c>
      <c r="K163" s="444">
        <v>0.23200000000000001</v>
      </c>
      <c r="L163" s="444">
        <f t="shared" si="11"/>
        <v>0.46400000000000002</v>
      </c>
      <c r="M163" s="444">
        <v>0</v>
      </c>
      <c r="N163" s="444">
        <f t="shared" si="12"/>
        <v>0</v>
      </c>
      <c r="O163" s="444">
        <v>0</v>
      </c>
      <c r="P163" s="445">
        <f t="shared" si="13"/>
        <v>0</v>
      </c>
      <c r="AN163" s="446" t="s">
        <v>1734</v>
      </c>
      <c r="AP163" s="446" t="s">
        <v>1717</v>
      </c>
      <c r="AQ163" s="446" t="s">
        <v>17</v>
      </c>
      <c r="AU163" s="349" t="s">
        <v>1716</v>
      </c>
      <c r="BA163" s="447" t="e">
        <f>IF(#REF!="základní",J163,0)</f>
        <v>#REF!</v>
      </c>
      <c r="BB163" s="447" t="e">
        <f>IF(#REF!="snížená",J163,0)</f>
        <v>#REF!</v>
      </c>
      <c r="BC163" s="447" t="e">
        <f>IF(#REF!="zákl. přenesená",J163,0)</f>
        <v>#REF!</v>
      </c>
      <c r="BD163" s="447" t="e">
        <f>IF(#REF!="sníž. přenesená",J163,0)</f>
        <v>#REF!</v>
      </c>
      <c r="BE163" s="447" t="e">
        <f>IF(#REF!="nulová",J163,0)</f>
        <v>#REF!</v>
      </c>
      <c r="BF163" s="349" t="s">
        <v>17</v>
      </c>
      <c r="BG163" s="447">
        <f t="shared" si="14"/>
        <v>0</v>
      </c>
      <c r="BH163" s="349" t="s">
        <v>1734</v>
      </c>
      <c r="BI163" s="446" t="s">
        <v>2113</v>
      </c>
    </row>
    <row r="164" spans="2:61" s="287" customFormat="1" ht="24.2" customHeight="1" x14ac:dyDescent="0.2">
      <c r="B164" s="288"/>
      <c r="C164" s="438" t="s">
        <v>1976</v>
      </c>
      <c r="D164" s="438" t="s">
        <v>1744</v>
      </c>
      <c r="E164" s="439" t="s">
        <v>1944</v>
      </c>
      <c r="F164" s="440" t="s">
        <v>1943</v>
      </c>
      <c r="G164" s="441" t="s">
        <v>237</v>
      </c>
      <c r="H164" s="442">
        <v>100</v>
      </c>
      <c r="I164" s="358"/>
      <c r="J164" s="443">
        <f t="shared" si="10"/>
        <v>0</v>
      </c>
      <c r="K164" s="444">
        <v>0</v>
      </c>
      <c r="L164" s="444">
        <f t="shared" si="11"/>
        <v>0</v>
      </c>
      <c r="M164" s="444">
        <v>1.7000000000000001E-4</v>
      </c>
      <c r="N164" s="444">
        <f t="shared" si="12"/>
        <v>1.7000000000000001E-2</v>
      </c>
      <c r="O164" s="444">
        <v>0</v>
      </c>
      <c r="P164" s="445">
        <f t="shared" si="13"/>
        <v>0</v>
      </c>
      <c r="AN164" s="446" t="s">
        <v>1745</v>
      </c>
      <c r="AP164" s="446" t="s">
        <v>1744</v>
      </c>
      <c r="AQ164" s="446" t="s">
        <v>17</v>
      </c>
      <c r="AU164" s="349" t="s">
        <v>1716</v>
      </c>
      <c r="BA164" s="447" t="e">
        <f>IF(#REF!="základní",J164,0)</f>
        <v>#REF!</v>
      </c>
      <c r="BB164" s="447" t="e">
        <f>IF(#REF!="snížená",J164,0)</f>
        <v>#REF!</v>
      </c>
      <c r="BC164" s="447" t="e">
        <f>IF(#REF!="zákl. přenesená",J164,0)</f>
        <v>#REF!</v>
      </c>
      <c r="BD164" s="447" t="e">
        <f>IF(#REF!="sníž. přenesená",J164,0)</f>
        <v>#REF!</v>
      </c>
      <c r="BE164" s="447" t="e">
        <f>IF(#REF!="nulová",J164,0)</f>
        <v>#REF!</v>
      </c>
      <c r="BF164" s="349" t="s">
        <v>17</v>
      </c>
      <c r="BG164" s="447">
        <f t="shared" si="14"/>
        <v>0</v>
      </c>
      <c r="BH164" s="349" t="s">
        <v>1734</v>
      </c>
      <c r="BI164" s="446" t="s">
        <v>2112</v>
      </c>
    </row>
    <row r="165" spans="2:61" s="287" customFormat="1" ht="24.2" customHeight="1" x14ac:dyDescent="0.2">
      <c r="B165" s="288"/>
      <c r="C165" s="448" t="s">
        <v>1971</v>
      </c>
      <c r="D165" s="448" t="s">
        <v>1717</v>
      </c>
      <c r="E165" s="449" t="s">
        <v>1940</v>
      </c>
      <c r="F165" s="450" t="s">
        <v>1939</v>
      </c>
      <c r="G165" s="451" t="s">
        <v>237</v>
      </c>
      <c r="H165" s="452">
        <v>100</v>
      </c>
      <c r="I165" s="357"/>
      <c r="J165" s="453">
        <f t="shared" si="10"/>
        <v>0</v>
      </c>
      <c r="K165" s="444">
        <v>7.3999999999999996E-2</v>
      </c>
      <c r="L165" s="444">
        <f t="shared" si="11"/>
        <v>7.3999999999999995</v>
      </c>
      <c r="M165" s="444">
        <v>0</v>
      </c>
      <c r="N165" s="444">
        <f t="shared" si="12"/>
        <v>0</v>
      </c>
      <c r="O165" s="444">
        <v>0</v>
      </c>
      <c r="P165" s="445">
        <f t="shared" si="13"/>
        <v>0</v>
      </c>
      <c r="AN165" s="446" t="s">
        <v>1734</v>
      </c>
      <c r="AP165" s="446" t="s">
        <v>1717</v>
      </c>
      <c r="AQ165" s="446" t="s">
        <v>17</v>
      </c>
      <c r="AU165" s="349" t="s">
        <v>1716</v>
      </c>
      <c r="BA165" s="447" t="e">
        <f>IF(#REF!="základní",J165,0)</f>
        <v>#REF!</v>
      </c>
      <c r="BB165" s="447" t="e">
        <f>IF(#REF!="snížená",J165,0)</f>
        <v>#REF!</v>
      </c>
      <c r="BC165" s="447" t="e">
        <f>IF(#REF!="zákl. přenesená",J165,0)</f>
        <v>#REF!</v>
      </c>
      <c r="BD165" s="447" t="e">
        <f>IF(#REF!="sníž. přenesená",J165,0)</f>
        <v>#REF!</v>
      </c>
      <c r="BE165" s="447" t="e">
        <f>IF(#REF!="nulová",J165,0)</f>
        <v>#REF!</v>
      </c>
      <c r="BF165" s="349" t="s">
        <v>17</v>
      </c>
      <c r="BG165" s="447">
        <f t="shared" si="14"/>
        <v>0</v>
      </c>
      <c r="BH165" s="349" t="s">
        <v>1734</v>
      </c>
      <c r="BI165" s="446" t="s">
        <v>2111</v>
      </c>
    </row>
    <row r="166" spans="2:61" s="287" customFormat="1" ht="33" customHeight="1" x14ac:dyDescent="0.2">
      <c r="B166" s="288"/>
      <c r="C166" s="438" t="s">
        <v>1969</v>
      </c>
      <c r="D166" s="438" t="s">
        <v>1744</v>
      </c>
      <c r="E166" s="439" t="s">
        <v>2110</v>
      </c>
      <c r="F166" s="440" t="s">
        <v>2109</v>
      </c>
      <c r="G166" s="441" t="s">
        <v>507</v>
      </c>
      <c r="H166" s="442">
        <v>1</v>
      </c>
      <c r="I166" s="358"/>
      <c r="J166" s="443">
        <f t="shared" si="10"/>
        <v>0</v>
      </c>
      <c r="K166" s="454">
        <v>0</v>
      </c>
      <c r="L166" s="454">
        <f t="shared" si="11"/>
        <v>0</v>
      </c>
      <c r="M166" s="454">
        <v>0</v>
      </c>
      <c r="N166" s="454">
        <f t="shared" si="12"/>
        <v>0</v>
      </c>
      <c r="O166" s="454">
        <v>0</v>
      </c>
      <c r="P166" s="455">
        <f t="shared" si="13"/>
        <v>0</v>
      </c>
      <c r="AN166" s="446" t="s">
        <v>39</v>
      </c>
      <c r="AP166" s="446" t="s">
        <v>1744</v>
      </c>
      <c r="AQ166" s="446" t="s">
        <v>17</v>
      </c>
      <c r="AU166" s="349" t="s">
        <v>1716</v>
      </c>
      <c r="BA166" s="447" t="e">
        <f>IF(#REF!="základní",J166,0)</f>
        <v>#REF!</v>
      </c>
      <c r="BB166" s="447" t="e">
        <f>IF(#REF!="snížená",J166,0)</f>
        <v>#REF!</v>
      </c>
      <c r="BC166" s="447" t="e">
        <f>IF(#REF!="zákl. přenesená",J166,0)</f>
        <v>#REF!</v>
      </c>
      <c r="BD166" s="447" t="e">
        <f>IF(#REF!="sníž. přenesená",J166,0)</f>
        <v>#REF!</v>
      </c>
      <c r="BE166" s="447" t="e">
        <f>IF(#REF!="nulová",J166,0)</f>
        <v>#REF!</v>
      </c>
      <c r="BF166" s="349" t="s">
        <v>17</v>
      </c>
      <c r="BG166" s="447">
        <f t="shared" si="14"/>
        <v>0</v>
      </c>
      <c r="BH166" s="349" t="s">
        <v>25</v>
      </c>
      <c r="BI166" s="446" t="s">
        <v>2108</v>
      </c>
    </row>
    <row r="167" spans="2:61" s="287" customFormat="1" ht="6.95" customHeight="1" x14ac:dyDescent="0.2">
      <c r="B167" s="290"/>
      <c r="C167" s="289"/>
      <c r="D167" s="289"/>
      <c r="E167" s="289"/>
      <c r="F167" s="289"/>
      <c r="G167" s="289"/>
      <c r="H167" s="289"/>
      <c r="I167" s="289"/>
      <c r="J167" s="289"/>
    </row>
  </sheetData>
  <sheetProtection algorithmName="SHA-512" hashValue="SIqGgxHfhbRzt8KjDPY6fae0pKKrtBxnY9/5vg1MRVoAljPSFFvh3X4qzEulhAXknz9RGfytx/AkD+7fazXBlg==" saltValue="H+uIoT1ZdaLi6TF8LF5jlw==" spinCount="100000" sheet="1" objects="1" scenarios="1"/>
  <autoFilter ref="C118:J166" xr:uid="{00000000-0009-0000-0000-000008000000}"/>
  <mergeCells count="9">
    <mergeCell ref="E87:H87"/>
    <mergeCell ref="E109:H109"/>
    <mergeCell ref="E111:H111"/>
    <mergeCell ref="K2:R2"/>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I178"/>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6" width="12.140625" style="286" hidden="1" customWidth="1"/>
    <col min="17" max="17" width="14" style="286" hidden="1" customWidth="1"/>
    <col min="18" max="18" width="10.5703125" style="286" customWidth="1"/>
    <col min="19" max="19" width="14" style="286" customWidth="1"/>
    <col min="20" max="20" width="10.5703125" style="286" customWidth="1"/>
    <col min="21" max="21" width="12.85546875" style="286" customWidth="1"/>
    <col min="22" max="22" width="9.42578125" style="286" customWidth="1"/>
    <col min="23" max="23" width="12.85546875" style="286" customWidth="1"/>
    <col min="24" max="24" width="14" style="286" customWidth="1"/>
    <col min="25" max="25" width="9.42578125" style="286" customWidth="1"/>
    <col min="26" max="26" width="12.85546875" style="286" customWidth="1"/>
    <col min="27" max="27" width="14" style="286" customWidth="1"/>
    <col min="28" max="16384" width="9.140625" style="286"/>
  </cols>
  <sheetData>
    <row r="2" spans="2:42" ht="36.950000000000003" customHeight="1" x14ac:dyDescent="0.2">
      <c r="K2" s="572"/>
      <c r="L2" s="572"/>
      <c r="M2" s="572"/>
      <c r="N2" s="572"/>
      <c r="O2" s="572"/>
      <c r="P2" s="572"/>
      <c r="Q2" s="572"/>
      <c r="R2" s="572"/>
      <c r="AP2" s="349" t="s">
        <v>1640</v>
      </c>
    </row>
    <row r="3" spans="2:42" ht="6.95" hidden="1" customHeight="1" x14ac:dyDescent="0.2">
      <c r="B3" s="355"/>
      <c r="C3" s="354"/>
      <c r="D3" s="354"/>
      <c r="E3" s="354"/>
      <c r="F3" s="354"/>
      <c r="G3" s="354"/>
      <c r="H3" s="354"/>
      <c r="I3" s="354"/>
      <c r="J3" s="354"/>
      <c r="AP3" s="349" t="s">
        <v>19</v>
      </c>
    </row>
    <row r="4" spans="2:42" ht="24.95" hidden="1" customHeight="1" x14ac:dyDescent="0.2">
      <c r="B4" s="338"/>
      <c r="D4" s="333" t="s">
        <v>1893</v>
      </c>
      <c r="AP4" s="349" t="s">
        <v>1701</v>
      </c>
    </row>
    <row r="5" spans="2:42" ht="6.95" hidden="1" customHeight="1" x14ac:dyDescent="0.2">
      <c r="B5" s="338"/>
    </row>
    <row r="6" spans="2:42" ht="12" hidden="1" customHeight="1" x14ac:dyDescent="0.2">
      <c r="B6" s="338"/>
      <c r="D6" s="327" t="s">
        <v>1453</v>
      </c>
    </row>
    <row r="7" spans="2:42" ht="16.5" hidden="1" customHeight="1" x14ac:dyDescent="0.2">
      <c r="B7" s="338"/>
      <c r="E7" s="606" t="str">
        <f>SLAB!K6</f>
        <v>Chráněné bydlení Klatovy - D1.4.4. Elektroinstalace slaboproud</v>
      </c>
      <c r="F7" s="607"/>
      <c r="G7" s="607"/>
      <c r="H7" s="607"/>
    </row>
    <row r="8" spans="2:42" s="287" customFormat="1" ht="12" hidden="1" customHeight="1" x14ac:dyDescent="0.2">
      <c r="B8" s="288"/>
      <c r="D8" s="327" t="s">
        <v>1883</v>
      </c>
    </row>
    <row r="9" spans="2:42" s="287" customFormat="1" ht="30" hidden="1" customHeight="1" x14ac:dyDescent="0.2">
      <c r="B9" s="288"/>
      <c r="E9" s="596" t="s">
        <v>2366</v>
      </c>
      <c r="F9" s="605"/>
      <c r="G9" s="605"/>
      <c r="H9" s="605"/>
    </row>
    <row r="10" spans="2:42" s="287" customFormat="1" hidden="1" x14ac:dyDescent="0.2">
      <c r="B10" s="288"/>
    </row>
    <row r="11" spans="2:42" s="287" customFormat="1" ht="12" hidden="1" customHeight="1" x14ac:dyDescent="0.2">
      <c r="B11" s="288"/>
      <c r="D11" s="327" t="s">
        <v>1703</v>
      </c>
      <c r="F11" s="350" t="s">
        <v>125</v>
      </c>
      <c r="I11" s="327" t="s">
        <v>1702</v>
      </c>
      <c r="J11" s="350" t="s">
        <v>125</v>
      </c>
    </row>
    <row r="12" spans="2:42" s="287" customFormat="1" ht="12" hidden="1" customHeight="1" x14ac:dyDescent="0.2">
      <c r="B12" s="288"/>
      <c r="D12" s="327" t="s">
        <v>1677</v>
      </c>
      <c r="F12" s="350" t="s">
        <v>1698</v>
      </c>
      <c r="I12" s="327" t="s">
        <v>1676</v>
      </c>
      <c r="J12" s="396">
        <f>SLAB!AN8</f>
        <v>0</v>
      </c>
    </row>
    <row r="13" spans="2:42" s="287" customFormat="1" ht="10.9" hidden="1" customHeight="1" x14ac:dyDescent="0.2">
      <c r="B13" s="288"/>
    </row>
    <row r="14" spans="2:42" s="287" customFormat="1" ht="12" hidden="1" customHeight="1" x14ac:dyDescent="0.2">
      <c r="B14" s="288"/>
      <c r="D14" s="327" t="s">
        <v>1675</v>
      </c>
      <c r="I14" s="327" t="s">
        <v>1700</v>
      </c>
      <c r="J14" s="350" t="str">
        <f>IF(SLAB!AN10="","",SLAB!AN10)</f>
        <v/>
      </c>
    </row>
    <row r="15" spans="2:42" s="287" customFormat="1" ht="18" hidden="1" customHeight="1" x14ac:dyDescent="0.2">
      <c r="B15" s="288"/>
      <c r="E15" s="350" t="str">
        <f>IF(SLAB!E11="","",SLAB!E11)</f>
        <v xml:space="preserve"> </v>
      </c>
      <c r="I15" s="327" t="s">
        <v>1435</v>
      </c>
      <c r="J15" s="350" t="str">
        <f>IF(SLAB!AN11="","",SLAB!AN11)</f>
        <v/>
      </c>
    </row>
    <row r="16" spans="2:42"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ROUND(J122,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ROUND((SUM(BA122:BA177)),  2)</f>
        <v>#REF!</v>
      </c>
      <c r="I33" s="405">
        <v>0.21</v>
      </c>
      <c r="J33" s="404" t="e">
        <f>ROUND(((SUM(BA122:BA177))*I33),  2)</f>
        <v>#REF!</v>
      </c>
    </row>
    <row r="34" spans="2:10" s="287" customFormat="1" ht="14.45" hidden="1" customHeight="1" x14ac:dyDescent="0.2">
      <c r="B34" s="288"/>
      <c r="E34" s="327" t="s">
        <v>1690</v>
      </c>
      <c r="F34" s="404" t="e">
        <f>ROUND((SUM(BB122:BB177)),  2)</f>
        <v>#REF!</v>
      </c>
      <c r="I34" s="405">
        <v>0.12</v>
      </c>
      <c r="J34" s="404" t="e">
        <f>ROUND(((SUM(BB122:BB177))*I34),  2)</f>
        <v>#REF!</v>
      </c>
    </row>
    <row r="35" spans="2:10" s="287" customFormat="1" ht="14.45" hidden="1" customHeight="1" x14ac:dyDescent="0.2">
      <c r="B35" s="288"/>
      <c r="E35" s="327" t="s">
        <v>1689</v>
      </c>
      <c r="F35" s="404" t="e">
        <f>ROUND((SUM(BC122:BC177)),  2)</f>
        <v>#REF!</v>
      </c>
      <c r="I35" s="405">
        <v>0.21</v>
      </c>
      <c r="J35" s="404">
        <f>0</f>
        <v>0</v>
      </c>
    </row>
    <row r="36" spans="2:10" s="287" customFormat="1" ht="14.45" hidden="1" customHeight="1" x14ac:dyDescent="0.2">
      <c r="B36" s="288"/>
      <c r="E36" s="327" t="s">
        <v>1688</v>
      </c>
      <c r="F36" s="404" t="e">
        <f>ROUND((SUM(BD122:BD177)),  2)</f>
        <v>#REF!</v>
      </c>
      <c r="I36" s="405">
        <v>0.12</v>
      </c>
      <c r="J36" s="404">
        <f>0</f>
        <v>0</v>
      </c>
    </row>
    <row r="37" spans="2:10" s="287" customFormat="1" ht="14.45" hidden="1" customHeight="1" x14ac:dyDescent="0.2">
      <c r="B37" s="288"/>
      <c r="E37" s="327" t="s">
        <v>1687</v>
      </c>
      <c r="F37" s="404" t="e">
        <f>ROUND((SUM(BE122:BE177)),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43" s="287" customFormat="1" ht="6.95" customHeight="1" x14ac:dyDescent="0.2">
      <c r="B81" s="335"/>
      <c r="C81" s="334"/>
      <c r="D81" s="334"/>
      <c r="E81" s="334"/>
      <c r="F81" s="334"/>
      <c r="G81" s="334"/>
      <c r="H81" s="334"/>
      <c r="I81" s="334"/>
      <c r="J81" s="334"/>
    </row>
    <row r="82" spans="2:43" s="287" customFormat="1" ht="24.95" customHeight="1" x14ac:dyDescent="0.2">
      <c r="B82" s="288"/>
      <c r="C82" s="333" t="s">
        <v>1891</v>
      </c>
    </row>
    <row r="83" spans="2:43" s="287" customFormat="1" ht="6.95" customHeight="1" x14ac:dyDescent="0.2">
      <c r="B83" s="288"/>
    </row>
    <row r="84" spans="2:43" s="287" customFormat="1" ht="12" customHeight="1" x14ac:dyDescent="0.2">
      <c r="B84" s="288"/>
      <c r="C84" s="327" t="s">
        <v>1453</v>
      </c>
    </row>
    <row r="85" spans="2:43" s="287" customFormat="1" ht="16.5" customHeight="1" x14ac:dyDescent="0.2">
      <c r="B85" s="288"/>
      <c r="E85" s="606" t="str">
        <f>E7</f>
        <v>Chráněné bydlení Klatovy - D1.4.4. Elektroinstalace slaboproud</v>
      </c>
      <c r="F85" s="607"/>
      <c r="G85" s="607"/>
      <c r="H85" s="607"/>
    </row>
    <row r="86" spans="2:43" s="287" customFormat="1" ht="12" customHeight="1" x14ac:dyDescent="0.2">
      <c r="B86" s="288"/>
      <c r="C86" s="327" t="s">
        <v>1883</v>
      </c>
    </row>
    <row r="87" spans="2:43" s="287" customFormat="1" ht="30" customHeight="1" x14ac:dyDescent="0.2">
      <c r="B87" s="288"/>
      <c r="E87" s="596" t="str">
        <f>E9</f>
        <v>004 - ACS, INT, TÚ - interkom, systém elektronické kontroly vstupu, telefonní ústředna</v>
      </c>
      <c r="F87" s="605"/>
      <c r="G87" s="605"/>
      <c r="H87" s="605"/>
    </row>
    <row r="88" spans="2:43" s="287" customFormat="1" ht="6.95" customHeight="1" x14ac:dyDescent="0.2">
      <c r="B88" s="288"/>
    </row>
    <row r="89" spans="2:43" s="287" customFormat="1" ht="12" customHeight="1" x14ac:dyDescent="0.2">
      <c r="B89" s="288"/>
      <c r="C89" s="327" t="s">
        <v>1677</v>
      </c>
      <c r="F89" s="350" t="str">
        <f>F12</f>
        <v xml:space="preserve"> </v>
      </c>
      <c r="I89" s="327" t="s">
        <v>1676</v>
      </c>
      <c r="J89" s="396"/>
    </row>
    <row r="90" spans="2:43" s="287" customFormat="1" ht="6.95" customHeight="1" x14ac:dyDescent="0.2">
      <c r="B90" s="288"/>
    </row>
    <row r="91" spans="2:43" s="287" customFormat="1" ht="15.2" customHeight="1" x14ac:dyDescent="0.2">
      <c r="B91" s="288"/>
      <c r="C91" s="327" t="s">
        <v>1675</v>
      </c>
      <c r="F91" s="350" t="str">
        <f>E15</f>
        <v xml:space="preserve"> </v>
      </c>
      <c r="I91" s="327" t="s">
        <v>1444</v>
      </c>
      <c r="J91" s="399" t="str">
        <f>E21</f>
        <v xml:space="preserve"> </v>
      </c>
    </row>
    <row r="92" spans="2:43" s="287" customFormat="1" ht="15.2" customHeight="1" x14ac:dyDescent="0.2">
      <c r="B92" s="288"/>
      <c r="C92" s="327" t="s">
        <v>1437</v>
      </c>
      <c r="F92" s="350" t="str">
        <f>IF(E18="","",E18)</f>
        <v xml:space="preserve"> </v>
      </c>
      <c r="I92" s="327" t="s">
        <v>1673</v>
      </c>
      <c r="J92" s="399" t="str">
        <f>E24</f>
        <v xml:space="preserve"> </v>
      </c>
    </row>
    <row r="93" spans="2:43" s="287" customFormat="1" ht="10.35" customHeight="1" x14ac:dyDescent="0.2">
      <c r="B93" s="288"/>
    </row>
    <row r="94" spans="2:43" s="287" customFormat="1" ht="29.25" customHeight="1" x14ac:dyDescent="0.2">
      <c r="B94" s="288"/>
      <c r="C94" s="413" t="s">
        <v>1890</v>
      </c>
      <c r="D94" s="406"/>
      <c r="E94" s="406"/>
      <c r="F94" s="406"/>
      <c r="G94" s="406"/>
      <c r="H94" s="406"/>
      <c r="I94" s="406"/>
      <c r="J94" s="414" t="s">
        <v>1880</v>
      </c>
    </row>
    <row r="95" spans="2:43" s="287" customFormat="1" ht="10.35" customHeight="1" x14ac:dyDescent="0.2">
      <c r="B95" s="288"/>
    </row>
    <row r="96" spans="2:43" s="287" customFormat="1" ht="22.9" customHeight="1" x14ac:dyDescent="0.2">
      <c r="B96" s="288"/>
      <c r="C96" s="415" t="s">
        <v>1889</v>
      </c>
      <c r="J96" s="401">
        <f>J122</f>
        <v>0</v>
      </c>
      <c r="AQ96" s="349" t="s">
        <v>1872</v>
      </c>
    </row>
    <row r="97" spans="2:10" s="417" customFormat="1" ht="24.95" customHeight="1" x14ac:dyDescent="0.2">
      <c r="B97" s="416"/>
      <c r="D97" s="418" t="s">
        <v>1888</v>
      </c>
      <c r="E97" s="419"/>
      <c r="F97" s="419"/>
      <c r="G97" s="419"/>
      <c r="H97" s="419"/>
      <c r="I97" s="419"/>
      <c r="J97" s="420">
        <f>J123</f>
        <v>0</v>
      </c>
    </row>
    <row r="98" spans="2:10" s="457" customFormat="1" ht="19.899999999999999" customHeight="1" x14ac:dyDescent="0.2">
      <c r="B98" s="456"/>
      <c r="D98" s="458" t="s">
        <v>2365</v>
      </c>
      <c r="E98" s="459"/>
      <c r="F98" s="459"/>
      <c r="G98" s="459"/>
      <c r="H98" s="459"/>
      <c r="I98" s="459"/>
      <c r="J98" s="460">
        <f>J124</f>
        <v>0</v>
      </c>
    </row>
    <row r="99" spans="2:10" s="457" customFormat="1" ht="19.899999999999999" customHeight="1" x14ac:dyDescent="0.2">
      <c r="B99" s="456"/>
      <c r="D99" s="458" t="s">
        <v>2364</v>
      </c>
      <c r="E99" s="459"/>
      <c r="F99" s="459"/>
      <c r="G99" s="459"/>
      <c r="H99" s="459"/>
      <c r="I99" s="459"/>
      <c r="J99" s="460">
        <f>J136</f>
        <v>0</v>
      </c>
    </row>
    <row r="100" spans="2:10" s="457" customFormat="1" ht="19.899999999999999" customHeight="1" x14ac:dyDescent="0.2">
      <c r="B100" s="456"/>
      <c r="D100" s="458" t="s">
        <v>2363</v>
      </c>
      <c r="E100" s="459"/>
      <c r="F100" s="459"/>
      <c r="G100" s="459"/>
      <c r="H100" s="459"/>
      <c r="I100" s="459"/>
      <c r="J100" s="460">
        <f>J139</f>
        <v>0</v>
      </c>
    </row>
    <row r="101" spans="2:10" s="417" customFormat="1" ht="24.95" customHeight="1" x14ac:dyDescent="0.2">
      <c r="B101" s="416"/>
      <c r="D101" s="418" t="s">
        <v>1887</v>
      </c>
      <c r="E101" s="419"/>
      <c r="F101" s="419"/>
      <c r="G101" s="419"/>
      <c r="H101" s="419"/>
      <c r="I101" s="419"/>
      <c r="J101" s="420">
        <f>J153</f>
        <v>0</v>
      </c>
    </row>
    <row r="102" spans="2:10" s="417" customFormat="1" ht="24.95" customHeight="1" x14ac:dyDescent="0.2">
      <c r="B102" s="416"/>
      <c r="D102" s="418" t="s">
        <v>2362</v>
      </c>
      <c r="E102" s="419"/>
      <c r="F102" s="419"/>
      <c r="G102" s="419"/>
      <c r="H102" s="419"/>
      <c r="I102" s="419"/>
      <c r="J102" s="420">
        <f>J173</f>
        <v>0</v>
      </c>
    </row>
    <row r="103" spans="2:10" s="287" customFormat="1" ht="21.75" customHeight="1" x14ac:dyDescent="0.2">
      <c r="B103" s="288"/>
    </row>
    <row r="104" spans="2:10" s="287" customFormat="1" ht="6.95" customHeight="1" x14ac:dyDescent="0.2">
      <c r="B104" s="290"/>
      <c r="C104" s="289"/>
      <c r="D104" s="289"/>
      <c r="E104" s="289"/>
      <c r="F104" s="289"/>
      <c r="G104" s="289"/>
      <c r="H104" s="289"/>
      <c r="I104" s="289"/>
      <c r="J104" s="289"/>
    </row>
    <row r="108" spans="2:10" s="287" customFormat="1" ht="6.95" customHeight="1" x14ac:dyDescent="0.2">
      <c r="B108" s="335"/>
      <c r="C108" s="334"/>
      <c r="D108" s="334"/>
      <c r="E108" s="334"/>
      <c r="F108" s="334"/>
      <c r="G108" s="334"/>
      <c r="H108" s="334"/>
      <c r="I108" s="334"/>
      <c r="J108" s="334"/>
    </row>
    <row r="109" spans="2:10" s="287" customFormat="1" ht="24.95" customHeight="1" x14ac:dyDescent="0.2">
      <c r="B109" s="288"/>
      <c r="C109" s="333" t="s">
        <v>1884</v>
      </c>
    </row>
    <row r="110" spans="2:10" s="287" customFormat="1" ht="6.95" customHeight="1" x14ac:dyDescent="0.2">
      <c r="B110" s="288"/>
    </row>
    <row r="111" spans="2:10" s="287" customFormat="1" ht="12" customHeight="1" x14ac:dyDescent="0.2">
      <c r="B111" s="288"/>
      <c r="C111" s="327" t="s">
        <v>1453</v>
      </c>
    </row>
    <row r="112" spans="2:10" s="287" customFormat="1" ht="16.5" customHeight="1" x14ac:dyDescent="0.2">
      <c r="B112" s="288"/>
      <c r="E112" s="606" t="str">
        <f>E7</f>
        <v>Chráněné bydlení Klatovy - D1.4.4. Elektroinstalace slaboproud</v>
      </c>
      <c r="F112" s="607"/>
      <c r="G112" s="607"/>
      <c r="H112" s="607"/>
    </row>
    <row r="113" spans="2:61" s="287" customFormat="1" ht="12" customHeight="1" x14ac:dyDescent="0.2">
      <c r="B113" s="288"/>
      <c r="C113" s="327" t="s">
        <v>1883</v>
      </c>
    </row>
    <row r="114" spans="2:61" s="287" customFormat="1" ht="30" customHeight="1" x14ac:dyDescent="0.2">
      <c r="B114" s="288"/>
      <c r="E114" s="596" t="str">
        <f>E9</f>
        <v>004 - ACS, INT, TÚ - interkom, systém elektronické kontroly vstupu, telefonní ústředna</v>
      </c>
      <c r="F114" s="605"/>
      <c r="G114" s="605"/>
      <c r="H114" s="605"/>
    </row>
    <row r="115" spans="2:61" s="287" customFormat="1" ht="6.95" customHeight="1" x14ac:dyDescent="0.2">
      <c r="B115" s="288"/>
    </row>
    <row r="116" spans="2:61" s="287" customFormat="1" ht="12" customHeight="1" x14ac:dyDescent="0.2">
      <c r="B116" s="288"/>
      <c r="C116" s="327" t="s">
        <v>1677</v>
      </c>
      <c r="F116" s="350" t="str">
        <f>F12</f>
        <v xml:space="preserve"> </v>
      </c>
      <c r="I116" s="327" t="s">
        <v>1676</v>
      </c>
      <c r="J116" s="396"/>
    </row>
    <row r="117" spans="2:61" s="287" customFormat="1" ht="6.95" customHeight="1" x14ac:dyDescent="0.2">
      <c r="B117" s="288"/>
    </row>
    <row r="118" spans="2:61" s="287" customFormat="1" ht="15.2" customHeight="1" x14ac:dyDescent="0.2">
      <c r="B118" s="288"/>
      <c r="C118" s="327" t="s">
        <v>1675</v>
      </c>
      <c r="F118" s="350" t="str">
        <f>E15</f>
        <v xml:space="preserve"> </v>
      </c>
      <c r="I118" s="327" t="s">
        <v>1444</v>
      </c>
      <c r="J118" s="399" t="str">
        <f>E21</f>
        <v xml:space="preserve"> </v>
      </c>
    </row>
    <row r="119" spans="2:61" s="287" customFormat="1" ht="15.2" customHeight="1" x14ac:dyDescent="0.2">
      <c r="B119" s="288"/>
      <c r="C119" s="327" t="s">
        <v>1437</v>
      </c>
      <c r="F119" s="350" t="str">
        <f>IF(E18="","",E18)</f>
        <v xml:space="preserve"> </v>
      </c>
      <c r="I119" s="327" t="s">
        <v>1673</v>
      </c>
      <c r="J119" s="399" t="str">
        <f>E24</f>
        <v xml:space="preserve"> </v>
      </c>
    </row>
    <row r="120" spans="2:61" s="287" customFormat="1" ht="10.35" customHeight="1" x14ac:dyDescent="0.2">
      <c r="B120" s="288"/>
    </row>
    <row r="121" spans="2:61" s="424" customFormat="1" ht="29.25" customHeight="1" x14ac:dyDescent="0.2">
      <c r="B121" s="421"/>
      <c r="C121" s="422" t="s">
        <v>1882</v>
      </c>
      <c r="D121" s="423" t="s">
        <v>1669</v>
      </c>
      <c r="E121" s="423" t="s">
        <v>1672</v>
      </c>
      <c r="F121" s="423" t="s">
        <v>1671</v>
      </c>
      <c r="G121" s="423" t="s">
        <v>112</v>
      </c>
      <c r="H121" s="423" t="s">
        <v>113</v>
      </c>
      <c r="I121" s="423" t="s">
        <v>1881</v>
      </c>
      <c r="J121" s="423" t="s">
        <v>1880</v>
      </c>
      <c r="K121" s="321" t="s">
        <v>1879</v>
      </c>
      <c r="L121" s="321" t="s">
        <v>1878</v>
      </c>
      <c r="M121" s="321" t="s">
        <v>1877</v>
      </c>
      <c r="N121" s="321" t="s">
        <v>1876</v>
      </c>
      <c r="O121" s="321" t="s">
        <v>1875</v>
      </c>
      <c r="P121" s="320" t="s">
        <v>1874</v>
      </c>
    </row>
    <row r="122" spans="2:61" s="287" customFormat="1" ht="22.9" customHeight="1" x14ac:dyDescent="0.25">
      <c r="B122" s="288"/>
      <c r="C122" s="316" t="s">
        <v>1873</v>
      </c>
      <c r="J122" s="425">
        <f>BG122</f>
        <v>0</v>
      </c>
      <c r="K122" s="318"/>
      <c r="L122" s="426">
        <f>L123+L153+L173</f>
        <v>366.34659999999997</v>
      </c>
      <c r="M122" s="318"/>
      <c r="N122" s="426">
        <f>N123+N153+N173</f>
        <v>9.1999999999999998E-3</v>
      </c>
      <c r="O122" s="318"/>
      <c r="P122" s="427">
        <f>P123+P153+P173</f>
        <v>0</v>
      </c>
      <c r="AP122" s="349" t="s">
        <v>1655</v>
      </c>
      <c r="AQ122" s="349" t="s">
        <v>1872</v>
      </c>
      <c r="BG122" s="428">
        <f>BG123+BG153+BG173</f>
        <v>0</v>
      </c>
    </row>
    <row r="123" spans="2:61" s="430" customFormat="1" ht="25.9" customHeight="1" x14ac:dyDescent="0.2">
      <c r="B123" s="429"/>
      <c r="D123" s="431" t="s">
        <v>1655</v>
      </c>
      <c r="E123" s="432" t="s">
        <v>1871</v>
      </c>
      <c r="F123" s="432" t="s">
        <v>1870</v>
      </c>
      <c r="J123" s="433">
        <f>BG123</f>
        <v>0</v>
      </c>
      <c r="L123" s="434">
        <f>L124+L136+L139</f>
        <v>0</v>
      </c>
      <c r="N123" s="434">
        <f>N124+N136+N139</f>
        <v>9.1999999999999998E-3</v>
      </c>
      <c r="P123" s="435">
        <f>P124+P136+P139</f>
        <v>0</v>
      </c>
      <c r="AN123" s="431" t="s">
        <v>21</v>
      </c>
      <c r="AP123" s="436" t="s">
        <v>1655</v>
      </c>
      <c r="AQ123" s="436" t="s">
        <v>1654</v>
      </c>
      <c r="AU123" s="431" t="s">
        <v>1716</v>
      </c>
      <c r="BG123" s="437">
        <f>BG124+BG136+BG139</f>
        <v>0</v>
      </c>
    </row>
    <row r="124" spans="2:61" s="430" customFormat="1" ht="22.9" customHeight="1" x14ac:dyDescent="0.2">
      <c r="B124" s="429"/>
      <c r="D124" s="431" t="s">
        <v>1655</v>
      </c>
      <c r="E124" s="461" t="s">
        <v>2361</v>
      </c>
      <c r="F124" s="461" t="s">
        <v>2360</v>
      </c>
      <c r="J124" s="462">
        <f>BG124</f>
        <v>0</v>
      </c>
      <c r="L124" s="434">
        <f>SUM(L125:L135)</f>
        <v>0</v>
      </c>
      <c r="N124" s="434">
        <f>SUM(N125:N135)</f>
        <v>0</v>
      </c>
      <c r="P124" s="435">
        <f>SUM(P125:P135)</f>
        <v>0</v>
      </c>
      <c r="AN124" s="431" t="s">
        <v>17</v>
      </c>
      <c r="AP124" s="436" t="s">
        <v>1655</v>
      </c>
      <c r="AQ124" s="436" t="s">
        <v>17</v>
      </c>
      <c r="AU124" s="431" t="s">
        <v>1716</v>
      </c>
      <c r="BG124" s="437">
        <f>SUM(BG125:BG135)</f>
        <v>0</v>
      </c>
    </row>
    <row r="125" spans="2:61" s="287" customFormat="1" ht="66.75" customHeight="1" x14ac:dyDescent="0.2">
      <c r="B125" s="288"/>
      <c r="C125" s="438" t="s">
        <v>17</v>
      </c>
      <c r="D125" s="438" t="s">
        <v>1744</v>
      </c>
      <c r="E125" s="439" t="s">
        <v>2359</v>
      </c>
      <c r="F125" s="440" t="s">
        <v>2358</v>
      </c>
      <c r="G125" s="441" t="s">
        <v>121</v>
      </c>
      <c r="H125" s="442">
        <v>3</v>
      </c>
      <c r="I125" s="358"/>
      <c r="J125" s="443">
        <f t="shared" ref="J125:J135" si="0">ROUND(I125*H125,2)</f>
        <v>0</v>
      </c>
      <c r="K125" s="444">
        <v>0</v>
      </c>
      <c r="L125" s="444">
        <f t="shared" ref="L125:L135" si="1">K125*H125</f>
        <v>0</v>
      </c>
      <c r="M125" s="444">
        <v>0</v>
      </c>
      <c r="N125" s="444">
        <f t="shared" ref="N125:N135" si="2">M125*H125</f>
        <v>0</v>
      </c>
      <c r="O125" s="444">
        <v>0</v>
      </c>
      <c r="P125" s="445">
        <f t="shared" ref="P125:P135" si="3">O125*H125</f>
        <v>0</v>
      </c>
      <c r="AN125" s="446" t="s">
        <v>39</v>
      </c>
      <c r="AP125" s="446" t="s">
        <v>1744</v>
      </c>
      <c r="AQ125" s="446" t="s">
        <v>19</v>
      </c>
      <c r="AU125" s="349" t="s">
        <v>1716</v>
      </c>
      <c r="BA125" s="447" t="e">
        <f>IF(#REF!="základní",J125,0)</f>
        <v>#REF!</v>
      </c>
      <c r="BB125" s="447" t="e">
        <f>IF(#REF!="snížená",J125,0)</f>
        <v>#REF!</v>
      </c>
      <c r="BC125" s="447" t="e">
        <f>IF(#REF!="zákl. přenesená",J125,0)</f>
        <v>#REF!</v>
      </c>
      <c r="BD125" s="447" t="e">
        <f>IF(#REF!="sníž. přenesená",J125,0)</f>
        <v>#REF!</v>
      </c>
      <c r="BE125" s="447" t="e">
        <f>IF(#REF!="nulová",J125,0)</f>
        <v>#REF!</v>
      </c>
      <c r="BF125" s="349" t="s">
        <v>17</v>
      </c>
      <c r="BG125" s="447">
        <f t="shared" ref="BG125:BG135" si="4">ROUND(I125*H125,2)</f>
        <v>0</v>
      </c>
      <c r="BH125" s="349" t="s">
        <v>25</v>
      </c>
      <c r="BI125" s="446" t="s">
        <v>2357</v>
      </c>
    </row>
    <row r="126" spans="2:61" s="287" customFormat="1" ht="16.5" customHeight="1" x14ac:dyDescent="0.2">
      <c r="B126" s="288"/>
      <c r="C126" s="438" t="s">
        <v>19</v>
      </c>
      <c r="D126" s="438" t="s">
        <v>1744</v>
      </c>
      <c r="E126" s="439" t="s">
        <v>2356</v>
      </c>
      <c r="F126" s="440" t="s">
        <v>2355</v>
      </c>
      <c r="G126" s="441" t="s">
        <v>121</v>
      </c>
      <c r="H126" s="442">
        <v>3</v>
      </c>
      <c r="I126" s="358"/>
      <c r="J126" s="443">
        <f t="shared" si="0"/>
        <v>0</v>
      </c>
      <c r="K126" s="444">
        <v>0</v>
      </c>
      <c r="L126" s="444">
        <f t="shared" si="1"/>
        <v>0</v>
      </c>
      <c r="M126" s="444">
        <v>0</v>
      </c>
      <c r="N126" s="444">
        <f t="shared" si="2"/>
        <v>0</v>
      </c>
      <c r="O126" s="444">
        <v>0</v>
      </c>
      <c r="P126" s="445">
        <f t="shared" si="3"/>
        <v>0</v>
      </c>
      <c r="AN126" s="446" t="s">
        <v>39</v>
      </c>
      <c r="AP126" s="446" t="s">
        <v>1744</v>
      </c>
      <c r="AQ126" s="446" t="s">
        <v>19</v>
      </c>
      <c r="AU126" s="349" t="s">
        <v>1716</v>
      </c>
      <c r="BA126" s="447" t="e">
        <f>IF(#REF!="základní",J126,0)</f>
        <v>#REF!</v>
      </c>
      <c r="BB126" s="447" t="e">
        <f>IF(#REF!="snížená",J126,0)</f>
        <v>#REF!</v>
      </c>
      <c r="BC126" s="447" t="e">
        <f>IF(#REF!="zákl. přenesená",J126,0)</f>
        <v>#REF!</v>
      </c>
      <c r="BD126" s="447" t="e">
        <f>IF(#REF!="sníž. přenesená",J126,0)</f>
        <v>#REF!</v>
      </c>
      <c r="BE126" s="447" t="e">
        <f>IF(#REF!="nulová",J126,0)</f>
        <v>#REF!</v>
      </c>
      <c r="BF126" s="349" t="s">
        <v>17</v>
      </c>
      <c r="BG126" s="447">
        <f t="shared" si="4"/>
        <v>0</v>
      </c>
      <c r="BH126" s="349" t="s">
        <v>25</v>
      </c>
      <c r="BI126" s="446" t="s">
        <v>2354</v>
      </c>
    </row>
    <row r="127" spans="2:61" s="287" customFormat="1" ht="24.2" customHeight="1" x14ac:dyDescent="0.2">
      <c r="B127" s="288"/>
      <c r="C127" s="438" t="s">
        <v>21</v>
      </c>
      <c r="D127" s="438" t="s">
        <v>1744</v>
      </c>
      <c r="E127" s="439" t="s">
        <v>2353</v>
      </c>
      <c r="F127" s="440" t="s">
        <v>2352</v>
      </c>
      <c r="G127" s="441" t="s">
        <v>121</v>
      </c>
      <c r="H127" s="442">
        <v>3</v>
      </c>
      <c r="I127" s="358"/>
      <c r="J127" s="443">
        <f t="shared" si="0"/>
        <v>0</v>
      </c>
      <c r="K127" s="444">
        <v>0</v>
      </c>
      <c r="L127" s="444">
        <f t="shared" si="1"/>
        <v>0</v>
      </c>
      <c r="M127" s="444">
        <v>0</v>
      </c>
      <c r="N127" s="444">
        <f t="shared" si="2"/>
        <v>0</v>
      </c>
      <c r="O127" s="444">
        <v>0</v>
      </c>
      <c r="P127" s="445">
        <f t="shared" si="3"/>
        <v>0</v>
      </c>
      <c r="AN127" s="446" t="s">
        <v>39</v>
      </c>
      <c r="AP127" s="446" t="s">
        <v>1744</v>
      </c>
      <c r="AQ127" s="446" t="s">
        <v>19</v>
      </c>
      <c r="AU127" s="349" t="s">
        <v>1716</v>
      </c>
      <c r="BA127" s="447" t="e">
        <f>IF(#REF!="základní",J127,0)</f>
        <v>#REF!</v>
      </c>
      <c r="BB127" s="447" t="e">
        <f>IF(#REF!="snížená",J127,0)</f>
        <v>#REF!</v>
      </c>
      <c r="BC127" s="447" t="e">
        <f>IF(#REF!="zákl. přenesená",J127,0)</f>
        <v>#REF!</v>
      </c>
      <c r="BD127" s="447" t="e">
        <f>IF(#REF!="sníž. přenesená",J127,0)</f>
        <v>#REF!</v>
      </c>
      <c r="BE127" s="447" t="e">
        <f>IF(#REF!="nulová",J127,0)</f>
        <v>#REF!</v>
      </c>
      <c r="BF127" s="349" t="s">
        <v>17</v>
      </c>
      <c r="BG127" s="447">
        <f t="shared" si="4"/>
        <v>0</v>
      </c>
      <c r="BH127" s="349" t="s">
        <v>25</v>
      </c>
      <c r="BI127" s="446" t="s">
        <v>2351</v>
      </c>
    </row>
    <row r="128" spans="2:61" s="287" customFormat="1" ht="16.5" customHeight="1" x14ac:dyDescent="0.2">
      <c r="B128" s="288"/>
      <c r="C128" s="438" t="s">
        <v>25</v>
      </c>
      <c r="D128" s="438" t="s">
        <v>1744</v>
      </c>
      <c r="E128" s="439" t="s">
        <v>2350</v>
      </c>
      <c r="F128" s="440" t="s">
        <v>2349</v>
      </c>
      <c r="G128" s="441" t="s">
        <v>121</v>
      </c>
      <c r="H128" s="442">
        <v>2</v>
      </c>
      <c r="I128" s="358"/>
      <c r="J128" s="443">
        <f t="shared" si="0"/>
        <v>0</v>
      </c>
      <c r="K128" s="444">
        <v>0</v>
      </c>
      <c r="L128" s="444">
        <f t="shared" si="1"/>
        <v>0</v>
      </c>
      <c r="M128" s="444">
        <v>0</v>
      </c>
      <c r="N128" s="444">
        <f t="shared" si="2"/>
        <v>0</v>
      </c>
      <c r="O128" s="444">
        <v>0</v>
      </c>
      <c r="P128" s="445">
        <f t="shared" si="3"/>
        <v>0</v>
      </c>
      <c r="AN128" s="446" t="s">
        <v>39</v>
      </c>
      <c r="AP128" s="446" t="s">
        <v>1744</v>
      </c>
      <c r="AQ128" s="446" t="s">
        <v>19</v>
      </c>
      <c r="AU128" s="349" t="s">
        <v>1716</v>
      </c>
      <c r="BA128" s="447" t="e">
        <f>IF(#REF!="základní",J128,0)</f>
        <v>#REF!</v>
      </c>
      <c r="BB128" s="447" t="e">
        <f>IF(#REF!="snížená",J128,0)</f>
        <v>#REF!</v>
      </c>
      <c r="BC128" s="447" t="e">
        <f>IF(#REF!="zákl. přenesená",J128,0)</f>
        <v>#REF!</v>
      </c>
      <c r="BD128" s="447" t="e">
        <f>IF(#REF!="sníž. přenesená",J128,0)</f>
        <v>#REF!</v>
      </c>
      <c r="BE128" s="447" t="e">
        <f>IF(#REF!="nulová",J128,0)</f>
        <v>#REF!</v>
      </c>
      <c r="BF128" s="349" t="s">
        <v>17</v>
      </c>
      <c r="BG128" s="447">
        <f t="shared" si="4"/>
        <v>0</v>
      </c>
      <c r="BH128" s="349" t="s">
        <v>25</v>
      </c>
      <c r="BI128" s="446" t="s">
        <v>2348</v>
      </c>
    </row>
    <row r="129" spans="2:61" s="287" customFormat="1" ht="16.5" customHeight="1" x14ac:dyDescent="0.2">
      <c r="B129" s="288"/>
      <c r="C129" s="438" t="s">
        <v>29</v>
      </c>
      <c r="D129" s="438" t="s">
        <v>1744</v>
      </c>
      <c r="E129" s="439" t="s">
        <v>2347</v>
      </c>
      <c r="F129" s="440" t="s">
        <v>2346</v>
      </c>
      <c r="G129" s="441" t="s">
        <v>121</v>
      </c>
      <c r="H129" s="442">
        <v>2</v>
      </c>
      <c r="I129" s="358"/>
      <c r="J129" s="443">
        <f t="shared" si="0"/>
        <v>0</v>
      </c>
      <c r="K129" s="444">
        <v>0</v>
      </c>
      <c r="L129" s="444">
        <f t="shared" si="1"/>
        <v>0</v>
      </c>
      <c r="M129" s="444">
        <v>0</v>
      </c>
      <c r="N129" s="444">
        <f t="shared" si="2"/>
        <v>0</v>
      </c>
      <c r="O129" s="444">
        <v>0</v>
      </c>
      <c r="P129" s="445">
        <f t="shared" si="3"/>
        <v>0</v>
      </c>
      <c r="AN129" s="446" t="s">
        <v>39</v>
      </c>
      <c r="AP129" s="446" t="s">
        <v>1744</v>
      </c>
      <c r="AQ129" s="446" t="s">
        <v>19</v>
      </c>
      <c r="AU129" s="349" t="s">
        <v>1716</v>
      </c>
      <c r="BA129" s="447" t="e">
        <f>IF(#REF!="základní",J129,0)</f>
        <v>#REF!</v>
      </c>
      <c r="BB129" s="447" t="e">
        <f>IF(#REF!="snížená",J129,0)</f>
        <v>#REF!</v>
      </c>
      <c r="BC129" s="447" t="e">
        <f>IF(#REF!="zákl. přenesená",J129,0)</f>
        <v>#REF!</v>
      </c>
      <c r="BD129" s="447" t="e">
        <f>IF(#REF!="sníž. přenesená",J129,0)</f>
        <v>#REF!</v>
      </c>
      <c r="BE129" s="447" t="e">
        <f>IF(#REF!="nulová",J129,0)</f>
        <v>#REF!</v>
      </c>
      <c r="BF129" s="349" t="s">
        <v>17</v>
      </c>
      <c r="BG129" s="447">
        <f t="shared" si="4"/>
        <v>0</v>
      </c>
      <c r="BH129" s="349" t="s">
        <v>25</v>
      </c>
      <c r="BI129" s="446" t="s">
        <v>2345</v>
      </c>
    </row>
    <row r="130" spans="2:61" s="287" customFormat="1" ht="16.5" customHeight="1" x14ac:dyDescent="0.2">
      <c r="B130" s="288"/>
      <c r="C130" s="438" t="s">
        <v>1006</v>
      </c>
      <c r="D130" s="438" t="s">
        <v>1744</v>
      </c>
      <c r="E130" s="439" t="s">
        <v>2344</v>
      </c>
      <c r="F130" s="440" t="s">
        <v>2343</v>
      </c>
      <c r="G130" s="441" t="s">
        <v>121</v>
      </c>
      <c r="H130" s="442">
        <v>1</v>
      </c>
      <c r="I130" s="358"/>
      <c r="J130" s="443">
        <f t="shared" si="0"/>
        <v>0</v>
      </c>
      <c r="K130" s="444">
        <v>0</v>
      </c>
      <c r="L130" s="444">
        <f t="shared" si="1"/>
        <v>0</v>
      </c>
      <c r="M130" s="444">
        <v>0</v>
      </c>
      <c r="N130" s="444">
        <f t="shared" si="2"/>
        <v>0</v>
      </c>
      <c r="O130" s="444">
        <v>0</v>
      </c>
      <c r="P130" s="445">
        <f t="shared" si="3"/>
        <v>0</v>
      </c>
      <c r="AN130" s="446" t="s">
        <v>39</v>
      </c>
      <c r="AP130" s="446" t="s">
        <v>1744</v>
      </c>
      <c r="AQ130" s="446" t="s">
        <v>19</v>
      </c>
      <c r="AU130" s="349" t="s">
        <v>1716</v>
      </c>
      <c r="BA130" s="447" t="e">
        <f>IF(#REF!="základní",J130,0)</f>
        <v>#REF!</v>
      </c>
      <c r="BB130" s="447" t="e">
        <f>IF(#REF!="snížená",J130,0)</f>
        <v>#REF!</v>
      </c>
      <c r="BC130" s="447" t="e">
        <f>IF(#REF!="zákl. přenesená",J130,0)</f>
        <v>#REF!</v>
      </c>
      <c r="BD130" s="447" t="e">
        <f>IF(#REF!="sníž. přenesená",J130,0)</f>
        <v>#REF!</v>
      </c>
      <c r="BE130" s="447" t="e">
        <f>IF(#REF!="nulová",J130,0)</f>
        <v>#REF!</v>
      </c>
      <c r="BF130" s="349" t="s">
        <v>17</v>
      </c>
      <c r="BG130" s="447">
        <f t="shared" si="4"/>
        <v>0</v>
      </c>
      <c r="BH130" s="349" t="s">
        <v>25</v>
      </c>
      <c r="BI130" s="446" t="s">
        <v>2342</v>
      </c>
    </row>
    <row r="131" spans="2:61" s="287" customFormat="1" ht="16.5" customHeight="1" x14ac:dyDescent="0.2">
      <c r="B131" s="288"/>
      <c r="C131" s="438" t="s">
        <v>1851</v>
      </c>
      <c r="D131" s="438" t="s">
        <v>1744</v>
      </c>
      <c r="E131" s="439" t="s">
        <v>2341</v>
      </c>
      <c r="F131" s="440" t="s">
        <v>2340</v>
      </c>
      <c r="G131" s="441" t="s">
        <v>121</v>
      </c>
      <c r="H131" s="442">
        <v>1</v>
      </c>
      <c r="I131" s="358"/>
      <c r="J131" s="443">
        <f t="shared" si="0"/>
        <v>0</v>
      </c>
      <c r="K131" s="444">
        <v>0</v>
      </c>
      <c r="L131" s="444">
        <f t="shared" si="1"/>
        <v>0</v>
      </c>
      <c r="M131" s="444">
        <v>0</v>
      </c>
      <c r="N131" s="444">
        <f t="shared" si="2"/>
        <v>0</v>
      </c>
      <c r="O131" s="444">
        <v>0</v>
      </c>
      <c r="P131" s="445">
        <f t="shared" si="3"/>
        <v>0</v>
      </c>
      <c r="AN131" s="446" t="s">
        <v>39</v>
      </c>
      <c r="AP131" s="446" t="s">
        <v>1744</v>
      </c>
      <c r="AQ131" s="446" t="s">
        <v>19</v>
      </c>
      <c r="AU131" s="349" t="s">
        <v>1716</v>
      </c>
      <c r="BA131" s="447" t="e">
        <f>IF(#REF!="základní",J131,0)</f>
        <v>#REF!</v>
      </c>
      <c r="BB131" s="447" t="e">
        <f>IF(#REF!="snížená",J131,0)</f>
        <v>#REF!</v>
      </c>
      <c r="BC131" s="447" t="e">
        <f>IF(#REF!="zákl. přenesená",J131,0)</f>
        <v>#REF!</v>
      </c>
      <c r="BD131" s="447" t="e">
        <f>IF(#REF!="sníž. přenesená",J131,0)</f>
        <v>#REF!</v>
      </c>
      <c r="BE131" s="447" t="e">
        <f>IF(#REF!="nulová",J131,0)</f>
        <v>#REF!</v>
      </c>
      <c r="BF131" s="349" t="s">
        <v>17</v>
      </c>
      <c r="BG131" s="447">
        <f t="shared" si="4"/>
        <v>0</v>
      </c>
      <c r="BH131" s="349" t="s">
        <v>25</v>
      </c>
      <c r="BI131" s="446" t="s">
        <v>2339</v>
      </c>
    </row>
    <row r="132" spans="2:61" s="287" customFormat="1" ht="16.5" customHeight="1" x14ac:dyDescent="0.2">
      <c r="B132" s="288"/>
      <c r="C132" s="438" t="s">
        <v>39</v>
      </c>
      <c r="D132" s="438" t="s">
        <v>1744</v>
      </c>
      <c r="E132" s="439" t="s">
        <v>2338</v>
      </c>
      <c r="F132" s="440" t="s">
        <v>2337</v>
      </c>
      <c r="G132" s="441" t="s">
        <v>121</v>
      </c>
      <c r="H132" s="442">
        <v>1</v>
      </c>
      <c r="I132" s="358"/>
      <c r="J132" s="443">
        <f t="shared" si="0"/>
        <v>0</v>
      </c>
      <c r="K132" s="444">
        <v>0</v>
      </c>
      <c r="L132" s="444">
        <f t="shared" si="1"/>
        <v>0</v>
      </c>
      <c r="M132" s="444">
        <v>0</v>
      </c>
      <c r="N132" s="444">
        <f t="shared" si="2"/>
        <v>0</v>
      </c>
      <c r="O132" s="444">
        <v>0</v>
      </c>
      <c r="P132" s="445">
        <f t="shared" si="3"/>
        <v>0</v>
      </c>
      <c r="AN132" s="446" t="s">
        <v>39</v>
      </c>
      <c r="AP132" s="446" t="s">
        <v>1744</v>
      </c>
      <c r="AQ132" s="446" t="s">
        <v>19</v>
      </c>
      <c r="AU132" s="349" t="s">
        <v>1716</v>
      </c>
      <c r="BA132" s="447" t="e">
        <f>IF(#REF!="základní",J132,0)</f>
        <v>#REF!</v>
      </c>
      <c r="BB132" s="447" t="e">
        <f>IF(#REF!="snížená",J132,0)</f>
        <v>#REF!</v>
      </c>
      <c r="BC132" s="447" t="e">
        <f>IF(#REF!="zákl. přenesená",J132,0)</f>
        <v>#REF!</v>
      </c>
      <c r="BD132" s="447" t="e">
        <f>IF(#REF!="sníž. přenesená",J132,0)</f>
        <v>#REF!</v>
      </c>
      <c r="BE132" s="447" t="e">
        <f>IF(#REF!="nulová",J132,0)</f>
        <v>#REF!</v>
      </c>
      <c r="BF132" s="349" t="s">
        <v>17</v>
      </c>
      <c r="BG132" s="447">
        <f t="shared" si="4"/>
        <v>0</v>
      </c>
      <c r="BH132" s="349" t="s">
        <v>25</v>
      </c>
      <c r="BI132" s="446" t="s">
        <v>2336</v>
      </c>
    </row>
    <row r="133" spans="2:61" s="287" customFormat="1" ht="16.5" customHeight="1" x14ac:dyDescent="0.2">
      <c r="B133" s="288"/>
      <c r="C133" s="438" t="s">
        <v>41</v>
      </c>
      <c r="D133" s="438" t="s">
        <v>1744</v>
      </c>
      <c r="E133" s="439" t="s">
        <v>2335</v>
      </c>
      <c r="F133" s="440" t="s">
        <v>2334</v>
      </c>
      <c r="G133" s="441" t="s">
        <v>121</v>
      </c>
      <c r="H133" s="442">
        <v>1</v>
      </c>
      <c r="I133" s="358"/>
      <c r="J133" s="443">
        <f t="shared" si="0"/>
        <v>0</v>
      </c>
      <c r="K133" s="444">
        <v>0</v>
      </c>
      <c r="L133" s="444">
        <f t="shared" si="1"/>
        <v>0</v>
      </c>
      <c r="M133" s="444">
        <v>0</v>
      </c>
      <c r="N133" s="444">
        <f t="shared" si="2"/>
        <v>0</v>
      </c>
      <c r="O133" s="444">
        <v>0</v>
      </c>
      <c r="P133" s="445">
        <f t="shared" si="3"/>
        <v>0</v>
      </c>
      <c r="AN133" s="446" t="s">
        <v>39</v>
      </c>
      <c r="AP133" s="446" t="s">
        <v>1744</v>
      </c>
      <c r="AQ133" s="446" t="s">
        <v>19</v>
      </c>
      <c r="AU133" s="349" t="s">
        <v>1716</v>
      </c>
      <c r="BA133" s="447" t="e">
        <f>IF(#REF!="základní",J133,0)</f>
        <v>#REF!</v>
      </c>
      <c r="BB133" s="447" t="e">
        <f>IF(#REF!="snížená",J133,0)</f>
        <v>#REF!</v>
      </c>
      <c r="BC133" s="447" t="e">
        <f>IF(#REF!="zákl. přenesená",J133,0)</f>
        <v>#REF!</v>
      </c>
      <c r="BD133" s="447" t="e">
        <f>IF(#REF!="sníž. přenesená",J133,0)</f>
        <v>#REF!</v>
      </c>
      <c r="BE133" s="447" t="e">
        <f>IF(#REF!="nulová",J133,0)</f>
        <v>#REF!</v>
      </c>
      <c r="BF133" s="349" t="s">
        <v>17</v>
      </c>
      <c r="BG133" s="447">
        <f t="shared" si="4"/>
        <v>0</v>
      </c>
      <c r="BH133" s="349" t="s">
        <v>25</v>
      </c>
      <c r="BI133" s="446" t="s">
        <v>2333</v>
      </c>
    </row>
    <row r="134" spans="2:61" s="287" customFormat="1" ht="24.2" customHeight="1" x14ac:dyDescent="0.2">
      <c r="B134" s="288"/>
      <c r="C134" s="438" t="s">
        <v>978</v>
      </c>
      <c r="D134" s="438" t="s">
        <v>1744</v>
      </c>
      <c r="E134" s="439" t="s">
        <v>2332</v>
      </c>
      <c r="F134" s="440" t="s">
        <v>2331</v>
      </c>
      <c r="G134" s="441" t="s">
        <v>121</v>
      </c>
      <c r="H134" s="442">
        <v>11</v>
      </c>
      <c r="I134" s="358"/>
      <c r="J134" s="443">
        <f t="shared" si="0"/>
        <v>0</v>
      </c>
      <c r="K134" s="444">
        <v>0</v>
      </c>
      <c r="L134" s="444">
        <f t="shared" si="1"/>
        <v>0</v>
      </c>
      <c r="M134" s="444">
        <v>0</v>
      </c>
      <c r="N134" s="444">
        <f t="shared" si="2"/>
        <v>0</v>
      </c>
      <c r="O134" s="444">
        <v>0</v>
      </c>
      <c r="P134" s="445">
        <f t="shared" si="3"/>
        <v>0</v>
      </c>
      <c r="AN134" s="446" t="s">
        <v>39</v>
      </c>
      <c r="AP134" s="446" t="s">
        <v>1744</v>
      </c>
      <c r="AQ134" s="446" t="s">
        <v>19</v>
      </c>
      <c r="AU134" s="349" t="s">
        <v>1716</v>
      </c>
      <c r="BA134" s="447" t="e">
        <f>IF(#REF!="základní",J134,0)</f>
        <v>#REF!</v>
      </c>
      <c r="BB134" s="447" t="e">
        <f>IF(#REF!="snížená",J134,0)</f>
        <v>#REF!</v>
      </c>
      <c r="BC134" s="447" t="e">
        <f>IF(#REF!="zákl. přenesená",J134,0)</f>
        <v>#REF!</v>
      </c>
      <c r="BD134" s="447" t="e">
        <f>IF(#REF!="sníž. přenesená",J134,0)</f>
        <v>#REF!</v>
      </c>
      <c r="BE134" s="447" t="e">
        <f>IF(#REF!="nulová",J134,0)</f>
        <v>#REF!</v>
      </c>
      <c r="BF134" s="349" t="s">
        <v>17</v>
      </c>
      <c r="BG134" s="447">
        <f t="shared" si="4"/>
        <v>0</v>
      </c>
      <c r="BH134" s="349" t="s">
        <v>25</v>
      </c>
      <c r="BI134" s="446" t="s">
        <v>2330</v>
      </c>
    </row>
    <row r="135" spans="2:61" s="287" customFormat="1" ht="21.75" customHeight="1" x14ac:dyDescent="0.2">
      <c r="B135" s="288"/>
      <c r="C135" s="438" t="s">
        <v>1836</v>
      </c>
      <c r="D135" s="438" t="s">
        <v>1744</v>
      </c>
      <c r="E135" s="439" t="s">
        <v>2329</v>
      </c>
      <c r="F135" s="440" t="s">
        <v>2328</v>
      </c>
      <c r="G135" s="441" t="s">
        <v>121</v>
      </c>
      <c r="H135" s="442">
        <v>1</v>
      </c>
      <c r="I135" s="358"/>
      <c r="J135" s="443">
        <f t="shared" si="0"/>
        <v>0</v>
      </c>
      <c r="K135" s="444">
        <v>0</v>
      </c>
      <c r="L135" s="444">
        <f t="shared" si="1"/>
        <v>0</v>
      </c>
      <c r="M135" s="444">
        <v>0</v>
      </c>
      <c r="N135" s="444">
        <f t="shared" si="2"/>
        <v>0</v>
      </c>
      <c r="O135" s="444">
        <v>0</v>
      </c>
      <c r="P135" s="445">
        <f t="shared" si="3"/>
        <v>0</v>
      </c>
      <c r="AN135" s="446" t="s">
        <v>39</v>
      </c>
      <c r="AP135" s="446" t="s">
        <v>1744</v>
      </c>
      <c r="AQ135" s="446" t="s">
        <v>19</v>
      </c>
      <c r="AU135" s="349" t="s">
        <v>1716</v>
      </c>
      <c r="BA135" s="447" t="e">
        <f>IF(#REF!="základní",J135,0)</f>
        <v>#REF!</v>
      </c>
      <c r="BB135" s="447" t="e">
        <f>IF(#REF!="snížená",J135,0)</f>
        <v>#REF!</v>
      </c>
      <c r="BC135" s="447" t="e">
        <f>IF(#REF!="zákl. přenesená",J135,0)</f>
        <v>#REF!</v>
      </c>
      <c r="BD135" s="447" t="e">
        <f>IF(#REF!="sníž. přenesená",J135,0)</f>
        <v>#REF!</v>
      </c>
      <c r="BE135" s="447" t="e">
        <f>IF(#REF!="nulová",J135,0)</f>
        <v>#REF!</v>
      </c>
      <c r="BF135" s="349" t="s">
        <v>17</v>
      </c>
      <c r="BG135" s="447">
        <f t="shared" si="4"/>
        <v>0</v>
      </c>
      <c r="BH135" s="349" t="s">
        <v>25</v>
      </c>
      <c r="BI135" s="446" t="s">
        <v>2327</v>
      </c>
    </row>
    <row r="136" spans="2:61" s="430" customFormat="1" ht="22.9" customHeight="1" x14ac:dyDescent="0.2">
      <c r="B136" s="429"/>
      <c r="D136" s="431" t="s">
        <v>1655</v>
      </c>
      <c r="E136" s="461" t="s">
        <v>2326</v>
      </c>
      <c r="F136" s="461" t="s">
        <v>2325</v>
      </c>
      <c r="J136" s="462">
        <f>BG136</f>
        <v>0</v>
      </c>
      <c r="L136" s="434">
        <f>SUM(L137:L138)</f>
        <v>0</v>
      </c>
      <c r="N136" s="434">
        <f>SUM(N137:N138)</f>
        <v>0</v>
      </c>
      <c r="P136" s="435">
        <f>SUM(P137:P138)</f>
        <v>0</v>
      </c>
      <c r="AN136" s="431" t="s">
        <v>17</v>
      </c>
      <c r="AP136" s="436" t="s">
        <v>1655</v>
      </c>
      <c r="AQ136" s="436" t="s">
        <v>17</v>
      </c>
      <c r="AU136" s="431" t="s">
        <v>1716</v>
      </c>
      <c r="BG136" s="437">
        <f>SUM(BG137:BG138)</f>
        <v>0</v>
      </c>
    </row>
    <row r="137" spans="2:61" s="287" customFormat="1" ht="33" customHeight="1" x14ac:dyDescent="0.2">
      <c r="B137" s="288"/>
      <c r="C137" s="438" t="s">
        <v>1709</v>
      </c>
      <c r="D137" s="438" t="s">
        <v>1744</v>
      </c>
      <c r="E137" s="439" t="s">
        <v>2324</v>
      </c>
      <c r="F137" s="440" t="s">
        <v>2323</v>
      </c>
      <c r="G137" s="441" t="s">
        <v>121</v>
      </c>
      <c r="H137" s="442">
        <v>7</v>
      </c>
      <c r="I137" s="358"/>
      <c r="J137" s="443">
        <f>ROUND(I137*H137,2)</f>
        <v>0</v>
      </c>
      <c r="K137" s="444">
        <v>0</v>
      </c>
      <c r="L137" s="444">
        <f>K137*H137</f>
        <v>0</v>
      </c>
      <c r="M137" s="444">
        <v>0</v>
      </c>
      <c r="N137" s="444">
        <f>M137*H137</f>
        <v>0</v>
      </c>
      <c r="O137" s="444">
        <v>0</v>
      </c>
      <c r="P137" s="445">
        <f>O137*H137</f>
        <v>0</v>
      </c>
      <c r="AN137" s="446" t="s">
        <v>39</v>
      </c>
      <c r="AP137" s="446" t="s">
        <v>1744</v>
      </c>
      <c r="AQ137" s="446" t="s">
        <v>19</v>
      </c>
      <c r="AU137" s="349" t="s">
        <v>1716</v>
      </c>
      <c r="BA137" s="447" t="e">
        <f>IF(#REF!="základní",J137,0)</f>
        <v>#REF!</v>
      </c>
      <c r="BB137" s="447" t="e">
        <f>IF(#REF!="snížená",J137,0)</f>
        <v>#REF!</v>
      </c>
      <c r="BC137" s="447" t="e">
        <f>IF(#REF!="zákl. přenesená",J137,0)</f>
        <v>#REF!</v>
      </c>
      <c r="BD137" s="447" t="e">
        <f>IF(#REF!="sníž. přenesená",J137,0)</f>
        <v>#REF!</v>
      </c>
      <c r="BE137" s="447" t="e">
        <f>IF(#REF!="nulová",J137,0)</f>
        <v>#REF!</v>
      </c>
      <c r="BF137" s="349" t="s">
        <v>17</v>
      </c>
      <c r="BG137" s="447">
        <f>ROUND(I137*H137,2)</f>
        <v>0</v>
      </c>
      <c r="BH137" s="349" t="s">
        <v>25</v>
      </c>
      <c r="BI137" s="446" t="s">
        <v>2322</v>
      </c>
    </row>
    <row r="138" spans="2:61" s="287" customFormat="1" ht="24.2" customHeight="1" x14ac:dyDescent="0.2">
      <c r="B138" s="288"/>
      <c r="C138" s="438" t="s">
        <v>1829</v>
      </c>
      <c r="D138" s="438" t="s">
        <v>1744</v>
      </c>
      <c r="E138" s="439" t="s">
        <v>2321</v>
      </c>
      <c r="F138" s="440" t="s">
        <v>2320</v>
      </c>
      <c r="G138" s="441" t="s">
        <v>121</v>
      </c>
      <c r="H138" s="442">
        <v>1</v>
      </c>
      <c r="I138" s="358"/>
      <c r="J138" s="443">
        <f>ROUND(I138*H138,2)</f>
        <v>0</v>
      </c>
      <c r="K138" s="444">
        <v>0</v>
      </c>
      <c r="L138" s="444">
        <f>K138*H138</f>
        <v>0</v>
      </c>
      <c r="M138" s="444">
        <v>0</v>
      </c>
      <c r="N138" s="444">
        <f>M138*H138</f>
        <v>0</v>
      </c>
      <c r="O138" s="444">
        <v>0</v>
      </c>
      <c r="P138" s="445">
        <f>O138*H138</f>
        <v>0</v>
      </c>
      <c r="AN138" s="446" t="s">
        <v>39</v>
      </c>
      <c r="AP138" s="446" t="s">
        <v>1744</v>
      </c>
      <c r="AQ138" s="446" t="s">
        <v>19</v>
      </c>
      <c r="AU138" s="349" t="s">
        <v>1716</v>
      </c>
      <c r="BA138" s="447" t="e">
        <f>IF(#REF!="základní",J138,0)</f>
        <v>#REF!</v>
      </c>
      <c r="BB138" s="447" t="e">
        <f>IF(#REF!="snížená",J138,0)</f>
        <v>#REF!</v>
      </c>
      <c r="BC138" s="447" t="e">
        <f>IF(#REF!="zákl. přenesená",J138,0)</f>
        <v>#REF!</v>
      </c>
      <c r="BD138" s="447" t="e">
        <f>IF(#REF!="sníž. přenesená",J138,0)</f>
        <v>#REF!</v>
      </c>
      <c r="BE138" s="447" t="e">
        <f>IF(#REF!="nulová",J138,0)</f>
        <v>#REF!</v>
      </c>
      <c r="BF138" s="349" t="s">
        <v>17</v>
      </c>
      <c r="BG138" s="447">
        <f>ROUND(I138*H138,2)</f>
        <v>0</v>
      </c>
      <c r="BH138" s="349" t="s">
        <v>25</v>
      </c>
      <c r="BI138" s="446" t="s">
        <v>2319</v>
      </c>
    </row>
    <row r="139" spans="2:61" s="430" customFormat="1" ht="22.9" customHeight="1" x14ac:dyDescent="0.2">
      <c r="B139" s="429"/>
      <c r="D139" s="431" t="s">
        <v>1655</v>
      </c>
      <c r="E139" s="461" t="s">
        <v>2318</v>
      </c>
      <c r="F139" s="461" t="s">
        <v>2317</v>
      </c>
      <c r="J139" s="462">
        <f>BG139</f>
        <v>0</v>
      </c>
      <c r="L139" s="434">
        <f>SUM(L140:L152)</f>
        <v>0</v>
      </c>
      <c r="N139" s="434">
        <f>SUM(N140:N152)</f>
        <v>9.1999999999999998E-3</v>
      </c>
      <c r="P139" s="435">
        <f>SUM(P140:P152)</f>
        <v>0</v>
      </c>
      <c r="AN139" s="431" t="s">
        <v>17</v>
      </c>
      <c r="AP139" s="436" t="s">
        <v>1655</v>
      </c>
      <c r="AQ139" s="436" t="s">
        <v>17</v>
      </c>
      <c r="AU139" s="431" t="s">
        <v>1716</v>
      </c>
      <c r="BG139" s="437">
        <f>SUM(BG140:BG152)</f>
        <v>0</v>
      </c>
    </row>
    <row r="140" spans="2:61" s="287" customFormat="1" ht="16.5" customHeight="1" x14ac:dyDescent="0.2">
      <c r="B140" s="288"/>
      <c r="C140" s="438" t="s">
        <v>1825</v>
      </c>
      <c r="D140" s="438" t="s">
        <v>1744</v>
      </c>
      <c r="E140" s="439" t="s">
        <v>2316</v>
      </c>
      <c r="F140" s="440" t="s">
        <v>2315</v>
      </c>
      <c r="G140" s="441" t="s">
        <v>121</v>
      </c>
      <c r="H140" s="442">
        <v>50</v>
      </c>
      <c r="I140" s="358"/>
      <c r="J140" s="443">
        <f t="shared" ref="J140:J152" si="5">ROUND(I140*H140,2)</f>
        <v>0</v>
      </c>
      <c r="K140" s="444">
        <v>0</v>
      </c>
      <c r="L140" s="444">
        <f t="shared" ref="L140:L152" si="6">K140*H140</f>
        <v>0</v>
      </c>
      <c r="M140" s="444">
        <v>0</v>
      </c>
      <c r="N140" s="444">
        <f t="shared" ref="N140:N152" si="7">M140*H140</f>
        <v>0</v>
      </c>
      <c r="O140" s="444">
        <v>0</v>
      </c>
      <c r="P140" s="445">
        <f t="shared" ref="P140:P152" si="8">O140*H140</f>
        <v>0</v>
      </c>
      <c r="AN140" s="446" t="s">
        <v>39</v>
      </c>
      <c r="AP140" s="446" t="s">
        <v>1744</v>
      </c>
      <c r="AQ140" s="446" t="s">
        <v>19</v>
      </c>
      <c r="AU140" s="349" t="s">
        <v>1716</v>
      </c>
      <c r="BA140" s="447" t="e">
        <f>IF(#REF!="základní",J140,0)</f>
        <v>#REF!</v>
      </c>
      <c r="BB140" s="447" t="e">
        <f>IF(#REF!="snížená",J140,0)</f>
        <v>#REF!</v>
      </c>
      <c r="BC140" s="447" t="e">
        <f>IF(#REF!="zákl. přenesená",J140,0)</f>
        <v>#REF!</v>
      </c>
      <c r="BD140" s="447" t="e">
        <f>IF(#REF!="sníž. přenesená",J140,0)</f>
        <v>#REF!</v>
      </c>
      <c r="BE140" s="447" t="e">
        <f>IF(#REF!="nulová",J140,0)</f>
        <v>#REF!</v>
      </c>
      <c r="BF140" s="349" t="s">
        <v>17</v>
      </c>
      <c r="BG140" s="447">
        <f t="shared" ref="BG140:BG152" si="9">ROUND(I140*H140,2)</f>
        <v>0</v>
      </c>
      <c r="BH140" s="349" t="s">
        <v>25</v>
      </c>
      <c r="BI140" s="446" t="s">
        <v>2314</v>
      </c>
    </row>
    <row r="141" spans="2:61" s="287" customFormat="1" ht="16.5" customHeight="1" x14ac:dyDescent="0.2">
      <c r="B141" s="288"/>
      <c r="C141" s="438" t="s">
        <v>1821</v>
      </c>
      <c r="D141" s="438" t="s">
        <v>1744</v>
      </c>
      <c r="E141" s="439" t="s">
        <v>2313</v>
      </c>
      <c r="F141" s="440" t="s">
        <v>2312</v>
      </c>
      <c r="G141" s="441" t="s">
        <v>121</v>
      </c>
      <c r="H141" s="442">
        <v>50</v>
      </c>
      <c r="I141" s="358"/>
      <c r="J141" s="443">
        <f t="shared" si="5"/>
        <v>0</v>
      </c>
      <c r="K141" s="444">
        <v>0</v>
      </c>
      <c r="L141" s="444">
        <f t="shared" si="6"/>
        <v>0</v>
      </c>
      <c r="M141" s="444">
        <v>0</v>
      </c>
      <c r="N141" s="444">
        <f t="shared" si="7"/>
        <v>0</v>
      </c>
      <c r="O141" s="444">
        <v>0</v>
      </c>
      <c r="P141" s="445">
        <f t="shared" si="8"/>
        <v>0</v>
      </c>
      <c r="AN141" s="446" t="s">
        <v>39</v>
      </c>
      <c r="AP141" s="446" t="s">
        <v>1744</v>
      </c>
      <c r="AQ141" s="446" t="s">
        <v>19</v>
      </c>
      <c r="AU141" s="349" t="s">
        <v>1716</v>
      </c>
      <c r="BA141" s="447" t="e">
        <f>IF(#REF!="základní",J141,0)</f>
        <v>#REF!</v>
      </c>
      <c r="BB141" s="447" t="e">
        <f>IF(#REF!="snížená",J141,0)</f>
        <v>#REF!</v>
      </c>
      <c r="BC141" s="447" t="e">
        <f>IF(#REF!="zákl. přenesená",J141,0)</f>
        <v>#REF!</v>
      </c>
      <c r="BD141" s="447" t="e">
        <f>IF(#REF!="sníž. přenesená",J141,0)</f>
        <v>#REF!</v>
      </c>
      <c r="BE141" s="447" t="e">
        <f>IF(#REF!="nulová",J141,0)</f>
        <v>#REF!</v>
      </c>
      <c r="BF141" s="349" t="s">
        <v>17</v>
      </c>
      <c r="BG141" s="447">
        <f t="shared" si="9"/>
        <v>0</v>
      </c>
      <c r="BH141" s="349" t="s">
        <v>25</v>
      </c>
      <c r="BI141" s="446" t="s">
        <v>2311</v>
      </c>
    </row>
    <row r="142" spans="2:61" s="287" customFormat="1" ht="21.75" customHeight="1" x14ac:dyDescent="0.2">
      <c r="B142" s="288"/>
      <c r="C142" s="438" t="s">
        <v>1734</v>
      </c>
      <c r="D142" s="438" t="s">
        <v>1744</v>
      </c>
      <c r="E142" s="439" t="s">
        <v>2310</v>
      </c>
      <c r="F142" s="440" t="s">
        <v>2309</v>
      </c>
      <c r="G142" s="441" t="s">
        <v>121</v>
      </c>
      <c r="H142" s="442">
        <v>1</v>
      </c>
      <c r="I142" s="358"/>
      <c r="J142" s="443">
        <f t="shared" si="5"/>
        <v>0</v>
      </c>
      <c r="K142" s="444">
        <v>0</v>
      </c>
      <c r="L142" s="444">
        <f t="shared" si="6"/>
        <v>0</v>
      </c>
      <c r="M142" s="444">
        <v>0</v>
      </c>
      <c r="N142" s="444">
        <f t="shared" si="7"/>
        <v>0</v>
      </c>
      <c r="O142" s="444">
        <v>0</v>
      </c>
      <c r="P142" s="445">
        <f t="shared" si="8"/>
        <v>0</v>
      </c>
      <c r="AN142" s="446" t="s">
        <v>39</v>
      </c>
      <c r="AP142" s="446" t="s">
        <v>1744</v>
      </c>
      <c r="AQ142" s="446" t="s">
        <v>19</v>
      </c>
      <c r="AU142" s="349" t="s">
        <v>1716</v>
      </c>
      <c r="BA142" s="447" t="e">
        <f>IF(#REF!="základní",J142,0)</f>
        <v>#REF!</v>
      </c>
      <c r="BB142" s="447" t="e">
        <f>IF(#REF!="snížená",J142,0)</f>
        <v>#REF!</v>
      </c>
      <c r="BC142" s="447" t="e">
        <f>IF(#REF!="zákl. přenesená",J142,0)</f>
        <v>#REF!</v>
      </c>
      <c r="BD142" s="447" t="e">
        <f>IF(#REF!="sníž. přenesená",J142,0)</f>
        <v>#REF!</v>
      </c>
      <c r="BE142" s="447" t="e">
        <f>IF(#REF!="nulová",J142,0)</f>
        <v>#REF!</v>
      </c>
      <c r="BF142" s="349" t="s">
        <v>17</v>
      </c>
      <c r="BG142" s="447">
        <f t="shared" si="9"/>
        <v>0</v>
      </c>
      <c r="BH142" s="349" t="s">
        <v>25</v>
      </c>
      <c r="BI142" s="446" t="s">
        <v>2308</v>
      </c>
    </row>
    <row r="143" spans="2:61" s="287" customFormat="1" ht="16.5" customHeight="1" x14ac:dyDescent="0.2">
      <c r="B143" s="288"/>
      <c r="C143" s="438" t="s">
        <v>1814</v>
      </c>
      <c r="D143" s="438" t="s">
        <v>1744</v>
      </c>
      <c r="E143" s="439" t="s">
        <v>2307</v>
      </c>
      <c r="F143" s="440" t="s">
        <v>2306</v>
      </c>
      <c r="G143" s="441" t="s">
        <v>121</v>
      </c>
      <c r="H143" s="442">
        <v>1</v>
      </c>
      <c r="I143" s="358"/>
      <c r="J143" s="443">
        <f t="shared" si="5"/>
        <v>0</v>
      </c>
      <c r="K143" s="444">
        <v>0</v>
      </c>
      <c r="L143" s="444">
        <f t="shared" si="6"/>
        <v>0</v>
      </c>
      <c r="M143" s="444">
        <v>0</v>
      </c>
      <c r="N143" s="444">
        <f t="shared" si="7"/>
        <v>0</v>
      </c>
      <c r="O143" s="444">
        <v>0</v>
      </c>
      <c r="P143" s="445">
        <f t="shared" si="8"/>
        <v>0</v>
      </c>
      <c r="AN143" s="446" t="s">
        <v>39</v>
      </c>
      <c r="AP143" s="446" t="s">
        <v>1744</v>
      </c>
      <c r="AQ143" s="446" t="s">
        <v>19</v>
      </c>
      <c r="AU143" s="349" t="s">
        <v>1716</v>
      </c>
      <c r="BA143" s="447" t="e">
        <f>IF(#REF!="základní",J143,0)</f>
        <v>#REF!</v>
      </c>
      <c r="BB143" s="447" t="e">
        <f>IF(#REF!="snížená",J143,0)</f>
        <v>#REF!</v>
      </c>
      <c r="BC143" s="447" t="e">
        <f>IF(#REF!="zákl. přenesená",J143,0)</f>
        <v>#REF!</v>
      </c>
      <c r="BD143" s="447" t="e">
        <f>IF(#REF!="sníž. přenesená",J143,0)</f>
        <v>#REF!</v>
      </c>
      <c r="BE143" s="447" t="e">
        <f>IF(#REF!="nulová",J143,0)</f>
        <v>#REF!</v>
      </c>
      <c r="BF143" s="349" t="s">
        <v>17</v>
      </c>
      <c r="BG143" s="447">
        <f t="shared" si="9"/>
        <v>0</v>
      </c>
      <c r="BH143" s="349" t="s">
        <v>25</v>
      </c>
      <c r="BI143" s="446" t="s">
        <v>2305</v>
      </c>
    </row>
    <row r="144" spans="2:61" s="287" customFormat="1" ht="37.9" customHeight="1" x14ac:dyDescent="0.2">
      <c r="B144" s="288"/>
      <c r="C144" s="438" t="s">
        <v>1810</v>
      </c>
      <c r="D144" s="438" t="s">
        <v>1744</v>
      </c>
      <c r="E144" s="439" t="s">
        <v>2304</v>
      </c>
      <c r="F144" s="440" t="s">
        <v>2303</v>
      </c>
      <c r="G144" s="441" t="s">
        <v>121</v>
      </c>
      <c r="H144" s="442">
        <v>1</v>
      </c>
      <c r="I144" s="358"/>
      <c r="J144" s="443">
        <f t="shared" si="5"/>
        <v>0</v>
      </c>
      <c r="K144" s="444">
        <v>0</v>
      </c>
      <c r="L144" s="444">
        <f t="shared" si="6"/>
        <v>0</v>
      </c>
      <c r="M144" s="444">
        <v>0</v>
      </c>
      <c r="N144" s="444">
        <f t="shared" si="7"/>
        <v>0</v>
      </c>
      <c r="O144" s="444">
        <v>0</v>
      </c>
      <c r="P144" s="445">
        <f t="shared" si="8"/>
        <v>0</v>
      </c>
      <c r="AN144" s="446" t="s">
        <v>39</v>
      </c>
      <c r="AP144" s="446" t="s">
        <v>1744</v>
      </c>
      <c r="AQ144" s="446" t="s">
        <v>19</v>
      </c>
      <c r="AU144" s="349" t="s">
        <v>1716</v>
      </c>
      <c r="BA144" s="447" t="e">
        <f>IF(#REF!="základní",J144,0)</f>
        <v>#REF!</v>
      </c>
      <c r="BB144" s="447" t="e">
        <f>IF(#REF!="snížená",J144,0)</f>
        <v>#REF!</v>
      </c>
      <c r="BC144" s="447" t="e">
        <f>IF(#REF!="zákl. přenesená",J144,0)</f>
        <v>#REF!</v>
      </c>
      <c r="BD144" s="447" t="e">
        <f>IF(#REF!="sníž. přenesená",J144,0)</f>
        <v>#REF!</v>
      </c>
      <c r="BE144" s="447" t="e">
        <f>IF(#REF!="nulová",J144,0)</f>
        <v>#REF!</v>
      </c>
      <c r="BF144" s="349" t="s">
        <v>17</v>
      </c>
      <c r="BG144" s="447">
        <f t="shared" si="9"/>
        <v>0</v>
      </c>
      <c r="BH144" s="349" t="s">
        <v>25</v>
      </c>
      <c r="BI144" s="446" t="s">
        <v>2302</v>
      </c>
    </row>
    <row r="145" spans="2:61" s="287" customFormat="1" ht="24.2" customHeight="1" x14ac:dyDescent="0.2">
      <c r="B145" s="288"/>
      <c r="C145" s="438" t="s">
        <v>1806</v>
      </c>
      <c r="D145" s="438" t="s">
        <v>1744</v>
      </c>
      <c r="E145" s="439" t="s">
        <v>2301</v>
      </c>
      <c r="F145" s="440" t="s">
        <v>2300</v>
      </c>
      <c r="G145" s="441" t="s">
        <v>121</v>
      </c>
      <c r="H145" s="442">
        <v>1</v>
      </c>
      <c r="I145" s="358"/>
      <c r="J145" s="443">
        <f t="shared" si="5"/>
        <v>0</v>
      </c>
      <c r="K145" s="444">
        <v>0</v>
      </c>
      <c r="L145" s="444">
        <f t="shared" si="6"/>
        <v>0</v>
      </c>
      <c r="M145" s="444">
        <v>1.1999999999999999E-3</v>
      </c>
      <c r="N145" s="444">
        <f t="shared" si="7"/>
        <v>1.1999999999999999E-3</v>
      </c>
      <c r="O145" s="444">
        <v>0</v>
      </c>
      <c r="P145" s="445">
        <f t="shared" si="8"/>
        <v>0</v>
      </c>
      <c r="AN145" s="446" t="s">
        <v>1745</v>
      </c>
      <c r="AP145" s="446" t="s">
        <v>1744</v>
      </c>
      <c r="AQ145" s="446" t="s">
        <v>19</v>
      </c>
      <c r="AU145" s="349" t="s">
        <v>1716</v>
      </c>
      <c r="BA145" s="447" t="e">
        <f>IF(#REF!="základní",J145,0)</f>
        <v>#REF!</v>
      </c>
      <c r="BB145" s="447" t="e">
        <f>IF(#REF!="snížená",J145,0)</f>
        <v>#REF!</v>
      </c>
      <c r="BC145" s="447" t="e">
        <f>IF(#REF!="zákl. přenesená",J145,0)</f>
        <v>#REF!</v>
      </c>
      <c r="BD145" s="447" t="e">
        <f>IF(#REF!="sníž. přenesená",J145,0)</f>
        <v>#REF!</v>
      </c>
      <c r="BE145" s="447" t="e">
        <f>IF(#REF!="nulová",J145,0)</f>
        <v>#REF!</v>
      </c>
      <c r="BF145" s="349" t="s">
        <v>17</v>
      </c>
      <c r="BG145" s="447">
        <f t="shared" si="9"/>
        <v>0</v>
      </c>
      <c r="BH145" s="349" t="s">
        <v>1734</v>
      </c>
      <c r="BI145" s="446" t="s">
        <v>2299</v>
      </c>
    </row>
    <row r="146" spans="2:61" s="287" customFormat="1" ht="24.2" customHeight="1" x14ac:dyDescent="0.2">
      <c r="B146" s="288"/>
      <c r="C146" s="438" t="s">
        <v>1802</v>
      </c>
      <c r="D146" s="438" t="s">
        <v>1744</v>
      </c>
      <c r="E146" s="439" t="s">
        <v>2298</v>
      </c>
      <c r="F146" s="440" t="s">
        <v>2297</v>
      </c>
      <c r="G146" s="441" t="s">
        <v>121</v>
      </c>
      <c r="H146" s="442">
        <v>11</v>
      </c>
      <c r="I146" s="358"/>
      <c r="J146" s="443">
        <f t="shared" si="5"/>
        <v>0</v>
      </c>
      <c r="K146" s="444">
        <v>0</v>
      </c>
      <c r="L146" s="444">
        <f t="shared" si="6"/>
        <v>0</v>
      </c>
      <c r="M146" s="444">
        <v>0</v>
      </c>
      <c r="N146" s="444">
        <f t="shared" si="7"/>
        <v>0</v>
      </c>
      <c r="O146" s="444">
        <v>0</v>
      </c>
      <c r="P146" s="445">
        <f t="shared" si="8"/>
        <v>0</v>
      </c>
      <c r="AN146" s="446" t="s">
        <v>1745</v>
      </c>
      <c r="AP146" s="446" t="s">
        <v>1744</v>
      </c>
      <c r="AQ146" s="446" t="s">
        <v>19</v>
      </c>
      <c r="AU146" s="349" t="s">
        <v>1716</v>
      </c>
      <c r="BA146" s="447" t="e">
        <f>IF(#REF!="základní",J146,0)</f>
        <v>#REF!</v>
      </c>
      <c r="BB146" s="447" t="e">
        <f>IF(#REF!="snížená",J146,0)</f>
        <v>#REF!</v>
      </c>
      <c r="BC146" s="447" t="e">
        <f>IF(#REF!="zákl. přenesená",J146,0)</f>
        <v>#REF!</v>
      </c>
      <c r="BD146" s="447" t="e">
        <f>IF(#REF!="sníž. přenesená",J146,0)</f>
        <v>#REF!</v>
      </c>
      <c r="BE146" s="447" t="e">
        <f>IF(#REF!="nulová",J146,0)</f>
        <v>#REF!</v>
      </c>
      <c r="BF146" s="349" t="s">
        <v>17</v>
      </c>
      <c r="BG146" s="447">
        <f t="shared" si="9"/>
        <v>0</v>
      </c>
      <c r="BH146" s="349" t="s">
        <v>1734</v>
      </c>
      <c r="BI146" s="446" t="s">
        <v>2296</v>
      </c>
    </row>
    <row r="147" spans="2:61" s="287" customFormat="1" ht="21.75" customHeight="1" x14ac:dyDescent="0.2">
      <c r="B147" s="288"/>
      <c r="C147" s="438" t="s">
        <v>1710</v>
      </c>
      <c r="D147" s="438" t="s">
        <v>1744</v>
      </c>
      <c r="E147" s="439" t="s">
        <v>2295</v>
      </c>
      <c r="F147" s="440" t="s">
        <v>2294</v>
      </c>
      <c r="G147" s="441" t="s">
        <v>121</v>
      </c>
      <c r="H147" s="442">
        <v>12</v>
      </c>
      <c r="I147" s="358"/>
      <c r="J147" s="443">
        <f t="shared" si="5"/>
        <v>0</v>
      </c>
      <c r="K147" s="444">
        <v>0</v>
      </c>
      <c r="L147" s="444">
        <f t="shared" si="6"/>
        <v>0</v>
      </c>
      <c r="M147" s="444">
        <v>0</v>
      </c>
      <c r="N147" s="444">
        <f t="shared" si="7"/>
        <v>0</v>
      </c>
      <c r="O147" s="444">
        <v>0</v>
      </c>
      <c r="P147" s="445">
        <f t="shared" si="8"/>
        <v>0</v>
      </c>
      <c r="AN147" s="446" t="s">
        <v>1745</v>
      </c>
      <c r="AP147" s="446" t="s">
        <v>1744</v>
      </c>
      <c r="AQ147" s="446" t="s">
        <v>19</v>
      </c>
      <c r="AU147" s="349" t="s">
        <v>1716</v>
      </c>
      <c r="BA147" s="447" t="e">
        <f>IF(#REF!="základní",J147,0)</f>
        <v>#REF!</v>
      </c>
      <c r="BB147" s="447" t="e">
        <f>IF(#REF!="snížená",J147,0)</f>
        <v>#REF!</v>
      </c>
      <c r="BC147" s="447" t="e">
        <f>IF(#REF!="zákl. přenesená",J147,0)</f>
        <v>#REF!</v>
      </c>
      <c r="BD147" s="447" t="e">
        <f>IF(#REF!="sníž. přenesená",J147,0)</f>
        <v>#REF!</v>
      </c>
      <c r="BE147" s="447" t="e">
        <f>IF(#REF!="nulová",J147,0)</f>
        <v>#REF!</v>
      </c>
      <c r="BF147" s="349" t="s">
        <v>17</v>
      </c>
      <c r="BG147" s="447">
        <f t="shared" si="9"/>
        <v>0</v>
      </c>
      <c r="BH147" s="349" t="s">
        <v>1734</v>
      </c>
      <c r="BI147" s="446" t="s">
        <v>2293</v>
      </c>
    </row>
    <row r="148" spans="2:61" s="287" customFormat="1" ht="16.5" customHeight="1" x14ac:dyDescent="0.2">
      <c r="B148" s="288"/>
      <c r="C148" s="438" t="s">
        <v>1795</v>
      </c>
      <c r="D148" s="438" t="s">
        <v>1744</v>
      </c>
      <c r="E148" s="439" t="s">
        <v>2292</v>
      </c>
      <c r="F148" s="440" t="s">
        <v>2291</v>
      </c>
      <c r="G148" s="441" t="s">
        <v>121</v>
      </c>
      <c r="H148" s="442">
        <v>12</v>
      </c>
      <c r="I148" s="358"/>
      <c r="J148" s="443">
        <f t="shared" si="5"/>
        <v>0</v>
      </c>
      <c r="K148" s="444">
        <v>0</v>
      </c>
      <c r="L148" s="444">
        <f t="shared" si="6"/>
        <v>0</v>
      </c>
      <c r="M148" s="444">
        <v>0</v>
      </c>
      <c r="N148" s="444">
        <f t="shared" si="7"/>
        <v>0</v>
      </c>
      <c r="O148" s="444">
        <v>0</v>
      </c>
      <c r="P148" s="445">
        <f t="shared" si="8"/>
        <v>0</v>
      </c>
      <c r="AN148" s="446" t="s">
        <v>1745</v>
      </c>
      <c r="AP148" s="446" t="s">
        <v>1744</v>
      </c>
      <c r="AQ148" s="446" t="s">
        <v>19</v>
      </c>
      <c r="AU148" s="349" t="s">
        <v>1716</v>
      </c>
      <c r="BA148" s="447" t="e">
        <f>IF(#REF!="základní",J148,0)</f>
        <v>#REF!</v>
      </c>
      <c r="BB148" s="447" t="e">
        <f>IF(#REF!="snížená",J148,0)</f>
        <v>#REF!</v>
      </c>
      <c r="BC148" s="447" t="e">
        <f>IF(#REF!="zákl. přenesená",J148,0)</f>
        <v>#REF!</v>
      </c>
      <c r="BD148" s="447" t="e">
        <f>IF(#REF!="sníž. přenesená",J148,0)</f>
        <v>#REF!</v>
      </c>
      <c r="BE148" s="447" t="e">
        <f>IF(#REF!="nulová",J148,0)</f>
        <v>#REF!</v>
      </c>
      <c r="BF148" s="349" t="s">
        <v>17</v>
      </c>
      <c r="BG148" s="447">
        <f t="shared" si="9"/>
        <v>0</v>
      </c>
      <c r="BH148" s="349" t="s">
        <v>1734</v>
      </c>
      <c r="BI148" s="446" t="s">
        <v>2290</v>
      </c>
    </row>
    <row r="149" spans="2:61" s="287" customFormat="1" ht="16.5" customHeight="1" x14ac:dyDescent="0.2">
      <c r="B149" s="288"/>
      <c r="C149" s="438" t="s">
        <v>1791</v>
      </c>
      <c r="D149" s="438" t="s">
        <v>1744</v>
      </c>
      <c r="E149" s="439" t="s">
        <v>2289</v>
      </c>
      <c r="F149" s="440" t="s">
        <v>2288</v>
      </c>
      <c r="G149" s="441" t="s">
        <v>121</v>
      </c>
      <c r="H149" s="442">
        <v>2</v>
      </c>
      <c r="I149" s="358"/>
      <c r="J149" s="443">
        <f t="shared" si="5"/>
        <v>0</v>
      </c>
      <c r="K149" s="444">
        <v>0</v>
      </c>
      <c r="L149" s="444">
        <f t="shared" si="6"/>
        <v>0</v>
      </c>
      <c r="M149" s="444">
        <v>0</v>
      </c>
      <c r="N149" s="444">
        <f t="shared" si="7"/>
        <v>0</v>
      </c>
      <c r="O149" s="444">
        <v>0</v>
      </c>
      <c r="P149" s="445">
        <f t="shared" si="8"/>
        <v>0</v>
      </c>
      <c r="AN149" s="446" t="s">
        <v>1745</v>
      </c>
      <c r="AP149" s="446" t="s">
        <v>1744</v>
      </c>
      <c r="AQ149" s="446" t="s">
        <v>19</v>
      </c>
      <c r="AU149" s="349" t="s">
        <v>1716</v>
      </c>
      <c r="BA149" s="447" t="e">
        <f>IF(#REF!="základní",J149,0)</f>
        <v>#REF!</v>
      </c>
      <c r="BB149" s="447" t="e">
        <f>IF(#REF!="snížená",J149,0)</f>
        <v>#REF!</v>
      </c>
      <c r="BC149" s="447" t="e">
        <f>IF(#REF!="zákl. přenesená",J149,0)</f>
        <v>#REF!</v>
      </c>
      <c r="BD149" s="447" t="e">
        <f>IF(#REF!="sníž. přenesená",J149,0)</f>
        <v>#REF!</v>
      </c>
      <c r="BE149" s="447" t="e">
        <f>IF(#REF!="nulová",J149,0)</f>
        <v>#REF!</v>
      </c>
      <c r="BF149" s="349" t="s">
        <v>17</v>
      </c>
      <c r="BG149" s="447">
        <f t="shared" si="9"/>
        <v>0</v>
      </c>
      <c r="BH149" s="349" t="s">
        <v>1734</v>
      </c>
      <c r="BI149" s="446" t="s">
        <v>2287</v>
      </c>
    </row>
    <row r="150" spans="2:61" s="287" customFormat="1" ht="24.2" customHeight="1" x14ac:dyDescent="0.2">
      <c r="B150" s="288"/>
      <c r="C150" s="438" t="s">
        <v>1785</v>
      </c>
      <c r="D150" s="438" t="s">
        <v>1744</v>
      </c>
      <c r="E150" s="439" t="s">
        <v>2286</v>
      </c>
      <c r="F150" s="440" t="s">
        <v>2285</v>
      </c>
      <c r="G150" s="441" t="s">
        <v>121</v>
      </c>
      <c r="H150" s="442">
        <v>12</v>
      </c>
      <c r="I150" s="358"/>
      <c r="J150" s="443">
        <f t="shared" si="5"/>
        <v>0</v>
      </c>
      <c r="K150" s="444">
        <v>0</v>
      </c>
      <c r="L150" s="444">
        <f t="shared" si="6"/>
        <v>0</v>
      </c>
      <c r="M150" s="444">
        <v>0</v>
      </c>
      <c r="N150" s="444">
        <f t="shared" si="7"/>
        <v>0</v>
      </c>
      <c r="O150" s="444">
        <v>0</v>
      </c>
      <c r="P150" s="445">
        <f t="shared" si="8"/>
        <v>0</v>
      </c>
      <c r="AN150" s="446" t="s">
        <v>1745</v>
      </c>
      <c r="AP150" s="446" t="s">
        <v>1744</v>
      </c>
      <c r="AQ150" s="446" t="s">
        <v>19</v>
      </c>
      <c r="AU150" s="349" t="s">
        <v>1716</v>
      </c>
      <c r="BA150" s="447" t="e">
        <f>IF(#REF!="základní",J150,0)</f>
        <v>#REF!</v>
      </c>
      <c r="BB150" s="447" t="e">
        <f>IF(#REF!="snížená",J150,0)</f>
        <v>#REF!</v>
      </c>
      <c r="BC150" s="447" t="e">
        <f>IF(#REF!="zákl. přenesená",J150,0)</f>
        <v>#REF!</v>
      </c>
      <c r="BD150" s="447" t="e">
        <f>IF(#REF!="sníž. přenesená",J150,0)</f>
        <v>#REF!</v>
      </c>
      <c r="BE150" s="447" t="e">
        <f>IF(#REF!="nulová",J150,0)</f>
        <v>#REF!</v>
      </c>
      <c r="BF150" s="349" t="s">
        <v>17</v>
      </c>
      <c r="BG150" s="447">
        <f t="shared" si="9"/>
        <v>0</v>
      </c>
      <c r="BH150" s="349" t="s">
        <v>1734</v>
      </c>
      <c r="BI150" s="446" t="s">
        <v>2284</v>
      </c>
    </row>
    <row r="151" spans="2:61" s="287" customFormat="1" ht="24.2" customHeight="1" x14ac:dyDescent="0.2">
      <c r="B151" s="288"/>
      <c r="C151" s="438" t="s">
        <v>1781</v>
      </c>
      <c r="D151" s="438" t="s">
        <v>1744</v>
      </c>
      <c r="E151" s="439" t="s">
        <v>2283</v>
      </c>
      <c r="F151" s="440" t="s">
        <v>2282</v>
      </c>
      <c r="G151" s="441" t="s">
        <v>121</v>
      </c>
      <c r="H151" s="442">
        <v>1</v>
      </c>
      <c r="I151" s="358"/>
      <c r="J151" s="443">
        <f t="shared" si="5"/>
        <v>0</v>
      </c>
      <c r="K151" s="444">
        <v>0</v>
      </c>
      <c r="L151" s="444">
        <f t="shared" si="6"/>
        <v>0</v>
      </c>
      <c r="M151" s="444">
        <v>3.0000000000000001E-3</v>
      </c>
      <c r="N151" s="444">
        <f t="shared" si="7"/>
        <v>3.0000000000000001E-3</v>
      </c>
      <c r="O151" s="444">
        <v>0</v>
      </c>
      <c r="P151" s="445">
        <f t="shared" si="8"/>
        <v>0</v>
      </c>
      <c r="AN151" s="446" t="s">
        <v>1745</v>
      </c>
      <c r="AP151" s="446" t="s">
        <v>1744</v>
      </c>
      <c r="AQ151" s="446" t="s">
        <v>19</v>
      </c>
      <c r="AU151" s="349" t="s">
        <v>1716</v>
      </c>
      <c r="BA151" s="447" t="e">
        <f>IF(#REF!="základní",J151,0)</f>
        <v>#REF!</v>
      </c>
      <c r="BB151" s="447" t="e">
        <f>IF(#REF!="snížená",J151,0)</f>
        <v>#REF!</v>
      </c>
      <c r="BC151" s="447" t="e">
        <f>IF(#REF!="zákl. přenesená",J151,0)</f>
        <v>#REF!</v>
      </c>
      <c r="BD151" s="447" t="e">
        <f>IF(#REF!="sníž. přenesená",J151,0)</f>
        <v>#REF!</v>
      </c>
      <c r="BE151" s="447" t="e">
        <f>IF(#REF!="nulová",J151,0)</f>
        <v>#REF!</v>
      </c>
      <c r="BF151" s="349" t="s">
        <v>17</v>
      </c>
      <c r="BG151" s="447">
        <f t="shared" si="9"/>
        <v>0</v>
      </c>
      <c r="BH151" s="349" t="s">
        <v>1734</v>
      </c>
      <c r="BI151" s="446" t="s">
        <v>2281</v>
      </c>
    </row>
    <row r="152" spans="2:61" s="287" customFormat="1" ht="21.75" customHeight="1" x14ac:dyDescent="0.2">
      <c r="B152" s="288"/>
      <c r="C152" s="438" t="s">
        <v>1777</v>
      </c>
      <c r="D152" s="438" t="s">
        <v>1744</v>
      </c>
      <c r="E152" s="439" t="s">
        <v>2280</v>
      </c>
      <c r="F152" s="440" t="s">
        <v>2279</v>
      </c>
      <c r="G152" s="441" t="s">
        <v>121</v>
      </c>
      <c r="H152" s="442">
        <v>1</v>
      </c>
      <c r="I152" s="358"/>
      <c r="J152" s="443">
        <f t="shared" si="5"/>
        <v>0</v>
      </c>
      <c r="K152" s="444">
        <v>0</v>
      </c>
      <c r="L152" s="444">
        <f t="shared" si="6"/>
        <v>0</v>
      </c>
      <c r="M152" s="444">
        <v>5.0000000000000001E-3</v>
      </c>
      <c r="N152" s="444">
        <f t="shared" si="7"/>
        <v>5.0000000000000001E-3</v>
      </c>
      <c r="O152" s="444">
        <v>0</v>
      </c>
      <c r="P152" s="445">
        <f t="shared" si="8"/>
        <v>0</v>
      </c>
      <c r="AN152" s="446" t="s">
        <v>1745</v>
      </c>
      <c r="AP152" s="446" t="s">
        <v>1744</v>
      </c>
      <c r="AQ152" s="446" t="s">
        <v>19</v>
      </c>
      <c r="AU152" s="349" t="s">
        <v>1716</v>
      </c>
      <c r="BA152" s="447" t="e">
        <f>IF(#REF!="základní",J152,0)</f>
        <v>#REF!</v>
      </c>
      <c r="BB152" s="447" t="e">
        <f>IF(#REF!="snížená",J152,0)</f>
        <v>#REF!</v>
      </c>
      <c r="BC152" s="447" t="e">
        <f>IF(#REF!="zákl. přenesená",J152,0)</f>
        <v>#REF!</v>
      </c>
      <c r="BD152" s="447" t="e">
        <f>IF(#REF!="sníž. přenesená",J152,0)</f>
        <v>#REF!</v>
      </c>
      <c r="BE152" s="447" t="e">
        <f>IF(#REF!="nulová",J152,0)</f>
        <v>#REF!</v>
      </c>
      <c r="BF152" s="349" t="s">
        <v>17</v>
      </c>
      <c r="BG152" s="447">
        <f t="shared" si="9"/>
        <v>0</v>
      </c>
      <c r="BH152" s="349" t="s">
        <v>1734</v>
      </c>
      <c r="BI152" s="446" t="s">
        <v>2278</v>
      </c>
    </row>
    <row r="153" spans="2:61" s="430" customFormat="1" ht="25.9" customHeight="1" x14ac:dyDescent="0.2">
      <c r="B153" s="429"/>
      <c r="D153" s="431" t="s">
        <v>1655</v>
      </c>
      <c r="E153" s="432" t="s">
        <v>1841</v>
      </c>
      <c r="F153" s="432" t="s">
        <v>1840</v>
      </c>
      <c r="J153" s="433">
        <f>BG153</f>
        <v>0</v>
      </c>
      <c r="L153" s="434">
        <f>SUM(L154:L172)</f>
        <v>205.91299999999993</v>
      </c>
      <c r="N153" s="434">
        <f>SUM(N154:N172)</f>
        <v>0</v>
      </c>
      <c r="P153" s="435">
        <f>SUM(P154:P172)</f>
        <v>0</v>
      </c>
      <c r="AN153" s="431" t="s">
        <v>21</v>
      </c>
      <c r="AP153" s="436" t="s">
        <v>1655</v>
      </c>
      <c r="AQ153" s="436" t="s">
        <v>1654</v>
      </c>
      <c r="AU153" s="431" t="s">
        <v>1716</v>
      </c>
      <c r="BG153" s="437">
        <f>SUM(BG154:BG172)</f>
        <v>0</v>
      </c>
    </row>
    <row r="154" spans="2:61" s="287" customFormat="1" ht="21.75" customHeight="1" x14ac:dyDescent="0.2">
      <c r="B154" s="288"/>
      <c r="C154" s="448" t="s">
        <v>1773</v>
      </c>
      <c r="D154" s="448" t="s">
        <v>1717</v>
      </c>
      <c r="E154" s="449" t="s">
        <v>2277</v>
      </c>
      <c r="F154" s="450" t="s">
        <v>2276</v>
      </c>
      <c r="G154" s="451" t="s">
        <v>121</v>
      </c>
      <c r="H154" s="452">
        <v>4</v>
      </c>
      <c r="I154" s="357"/>
      <c r="J154" s="453">
        <f t="shared" ref="J154:J172" si="10">ROUND(I154*H154,2)</f>
        <v>0</v>
      </c>
      <c r="K154" s="444">
        <v>1.42</v>
      </c>
      <c r="L154" s="444">
        <f t="shared" ref="L154:L172" si="11">K154*H154</f>
        <v>5.68</v>
      </c>
      <c r="M154" s="444">
        <v>0</v>
      </c>
      <c r="N154" s="444">
        <f t="shared" ref="N154:N172" si="12">M154*H154</f>
        <v>0</v>
      </c>
      <c r="O154" s="444">
        <v>0</v>
      </c>
      <c r="P154" s="445">
        <f t="shared" ref="P154:P172" si="13">O154*H154</f>
        <v>0</v>
      </c>
      <c r="AN154" s="446" t="s">
        <v>1734</v>
      </c>
      <c r="AP154" s="446" t="s">
        <v>1717</v>
      </c>
      <c r="AQ154" s="446" t="s">
        <v>17</v>
      </c>
      <c r="AU154" s="349" t="s">
        <v>1716</v>
      </c>
      <c r="BA154" s="447" t="e">
        <f>IF(#REF!="základní",J154,0)</f>
        <v>#REF!</v>
      </c>
      <c r="BB154" s="447" t="e">
        <f>IF(#REF!="snížená",J154,0)</f>
        <v>#REF!</v>
      </c>
      <c r="BC154" s="447" t="e">
        <f>IF(#REF!="zákl. přenesená",J154,0)</f>
        <v>#REF!</v>
      </c>
      <c r="BD154" s="447" t="e">
        <f>IF(#REF!="sníž. přenesená",J154,0)</f>
        <v>#REF!</v>
      </c>
      <c r="BE154" s="447" t="e">
        <f>IF(#REF!="nulová",J154,0)</f>
        <v>#REF!</v>
      </c>
      <c r="BF154" s="349" t="s">
        <v>17</v>
      </c>
      <c r="BG154" s="447">
        <f t="shared" ref="BG154:BG172" si="14">ROUND(I154*H154,2)</f>
        <v>0</v>
      </c>
      <c r="BH154" s="349" t="s">
        <v>1734</v>
      </c>
      <c r="BI154" s="446" t="s">
        <v>2275</v>
      </c>
    </row>
    <row r="155" spans="2:61" s="287" customFormat="1" ht="16.5" customHeight="1" x14ac:dyDescent="0.2">
      <c r="B155" s="288"/>
      <c r="C155" s="448" t="s">
        <v>1769</v>
      </c>
      <c r="D155" s="448" t="s">
        <v>1717</v>
      </c>
      <c r="E155" s="449" t="s">
        <v>2274</v>
      </c>
      <c r="F155" s="450" t="s">
        <v>2273</v>
      </c>
      <c r="G155" s="451" t="s">
        <v>121</v>
      </c>
      <c r="H155" s="452">
        <v>4</v>
      </c>
      <c r="I155" s="357"/>
      <c r="J155" s="453">
        <f t="shared" si="10"/>
        <v>0</v>
      </c>
      <c r="K155" s="444">
        <v>1.1000000000000001</v>
      </c>
      <c r="L155" s="444">
        <f t="shared" si="11"/>
        <v>4.4000000000000004</v>
      </c>
      <c r="M155" s="444">
        <v>0</v>
      </c>
      <c r="N155" s="444">
        <f t="shared" si="12"/>
        <v>0</v>
      </c>
      <c r="O155" s="444">
        <v>0</v>
      </c>
      <c r="P155" s="445">
        <f t="shared" si="13"/>
        <v>0</v>
      </c>
      <c r="AN155" s="446" t="s">
        <v>1734</v>
      </c>
      <c r="AP155" s="446" t="s">
        <v>1717</v>
      </c>
      <c r="AQ155" s="446" t="s">
        <v>17</v>
      </c>
      <c r="AU155" s="349" t="s">
        <v>1716</v>
      </c>
      <c r="BA155" s="447" t="e">
        <f>IF(#REF!="základní",J155,0)</f>
        <v>#REF!</v>
      </c>
      <c r="BB155" s="447" t="e">
        <f>IF(#REF!="snížená",J155,0)</f>
        <v>#REF!</v>
      </c>
      <c r="BC155" s="447" t="e">
        <f>IF(#REF!="zákl. přenesená",J155,0)</f>
        <v>#REF!</v>
      </c>
      <c r="BD155" s="447" t="e">
        <f>IF(#REF!="sníž. přenesená",J155,0)</f>
        <v>#REF!</v>
      </c>
      <c r="BE155" s="447" t="e">
        <f>IF(#REF!="nulová",J155,0)</f>
        <v>#REF!</v>
      </c>
      <c r="BF155" s="349" t="s">
        <v>17</v>
      </c>
      <c r="BG155" s="447">
        <f t="shared" si="14"/>
        <v>0</v>
      </c>
      <c r="BH155" s="349" t="s">
        <v>1734</v>
      </c>
      <c r="BI155" s="446" t="s">
        <v>2272</v>
      </c>
    </row>
    <row r="156" spans="2:61" s="287" customFormat="1" ht="24.2" customHeight="1" x14ac:dyDescent="0.2">
      <c r="B156" s="288"/>
      <c r="C156" s="448" t="s">
        <v>1765</v>
      </c>
      <c r="D156" s="448" t="s">
        <v>1717</v>
      </c>
      <c r="E156" s="449" t="s">
        <v>2271</v>
      </c>
      <c r="F156" s="450" t="s">
        <v>2270</v>
      </c>
      <c r="G156" s="451" t="s">
        <v>121</v>
      </c>
      <c r="H156" s="452">
        <v>1</v>
      </c>
      <c r="I156" s="357"/>
      <c r="J156" s="453">
        <f t="shared" si="10"/>
        <v>0</v>
      </c>
      <c r="K156" s="444">
        <v>1.3</v>
      </c>
      <c r="L156" s="444">
        <f t="shared" si="11"/>
        <v>1.3</v>
      </c>
      <c r="M156" s="444">
        <v>0</v>
      </c>
      <c r="N156" s="444">
        <f t="shared" si="12"/>
        <v>0</v>
      </c>
      <c r="O156" s="444">
        <v>0</v>
      </c>
      <c r="P156" s="445">
        <f t="shared" si="13"/>
        <v>0</v>
      </c>
      <c r="AN156" s="446" t="s">
        <v>1734</v>
      </c>
      <c r="AP156" s="446" t="s">
        <v>1717</v>
      </c>
      <c r="AQ156" s="446" t="s">
        <v>17</v>
      </c>
      <c r="AU156" s="349" t="s">
        <v>1716</v>
      </c>
      <c r="BA156" s="447" t="e">
        <f>IF(#REF!="základní",J156,0)</f>
        <v>#REF!</v>
      </c>
      <c r="BB156" s="447" t="e">
        <f>IF(#REF!="snížená",J156,0)</f>
        <v>#REF!</v>
      </c>
      <c r="BC156" s="447" t="e">
        <f>IF(#REF!="zákl. přenesená",J156,0)</f>
        <v>#REF!</v>
      </c>
      <c r="BD156" s="447" t="e">
        <f>IF(#REF!="sníž. přenesená",J156,0)</f>
        <v>#REF!</v>
      </c>
      <c r="BE156" s="447" t="e">
        <f>IF(#REF!="nulová",J156,0)</f>
        <v>#REF!</v>
      </c>
      <c r="BF156" s="349" t="s">
        <v>17</v>
      </c>
      <c r="BG156" s="447">
        <f t="shared" si="14"/>
        <v>0</v>
      </c>
      <c r="BH156" s="349" t="s">
        <v>1734</v>
      </c>
      <c r="BI156" s="446" t="s">
        <v>2269</v>
      </c>
    </row>
    <row r="157" spans="2:61" s="287" customFormat="1" ht="16.5" customHeight="1" x14ac:dyDescent="0.2">
      <c r="B157" s="288"/>
      <c r="C157" s="448" t="s">
        <v>1761</v>
      </c>
      <c r="D157" s="448" t="s">
        <v>1717</v>
      </c>
      <c r="E157" s="449" t="s">
        <v>1909</v>
      </c>
      <c r="F157" s="450" t="s">
        <v>1908</v>
      </c>
      <c r="G157" s="451" t="s">
        <v>121</v>
      </c>
      <c r="H157" s="452">
        <v>1</v>
      </c>
      <c r="I157" s="357"/>
      <c r="J157" s="453">
        <f t="shared" si="10"/>
        <v>0</v>
      </c>
      <c r="K157" s="444">
        <v>0.23200000000000001</v>
      </c>
      <c r="L157" s="444">
        <f t="shared" si="11"/>
        <v>0.23200000000000001</v>
      </c>
      <c r="M157" s="444">
        <v>0</v>
      </c>
      <c r="N157" s="444">
        <f t="shared" si="12"/>
        <v>0</v>
      </c>
      <c r="O157" s="444">
        <v>0</v>
      </c>
      <c r="P157" s="445">
        <f t="shared" si="13"/>
        <v>0</v>
      </c>
      <c r="AN157" s="446" t="s">
        <v>1734</v>
      </c>
      <c r="AP157" s="446" t="s">
        <v>1717</v>
      </c>
      <c r="AQ157" s="446" t="s">
        <v>17</v>
      </c>
      <c r="AU157" s="349" t="s">
        <v>1716</v>
      </c>
      <c r="BA157" s="447" t="e">
        <f>IF(#REF!="základní",J157,0)</f>
        <v>#REF!</v>
      </c>
      <c r="BB157" s="447" t="e">
        <f>IF(#REF!="snížená",J157,0)</f>
        <v>#REF!</v>
      </c>
      <c r="BC157" s="447" t="e">
        <f>IF(#REF!="zákl. přenesená",J157,0)</f>
        <v>#REF!</v>
      </c>
      <c r="BD157" s="447" t="e">
        <f>IF(#REF!="sníž. přenesená",J157,0)</f>
        <v>#REF!</v>
      </c>
      <c r="BE157" s="447" t="e">
        <f>IF(#REF!="nulová",J157,0)</f>
        <v>#REF!</v>
      </c>
      <c r="BF157" s="349" t="s">
        <v>17</v>
      </c>
      <c r="BG157" s="447">
        <f t="shared" si="14"/>
        <v>0</v>
      </c>
      <c r="BH157" s="349" t="s">
        <v>1734</v>
      </c>
      <c r="BI157" s="446" t="s">
        <v>2268</v>
      </c>
    </row>
    <row r="158" spans="2:61" s="287" customFormat="1" ht="24.2" customHeight="1" x14ac:dyDescent="0.2">
      <c r="B158" s="288"/>
      <c r="C158" s="448" t="s">
        <v>1757</v>
      </c>
      <c r="D158" s="448" t="s">
        <v>1717</v>
      </c>
      <c r="E158" s="449" t="s">
        <v>2267</v>
      </c>
      <c r="F158" s="450" t="s">
        <v>2266</v>
      </c>
      <c r="G158" s="451" t="s">
        <v>121</v>
      </c>
      <c r="H158" s="452">
        <v>2</v>
      </c>
      <c r="I158" s="357"/>
      <c r="J158" s="453">
        <f t="shared" si="10"/>
        <v>0</v>
      </c>
      <c r="K158" s="444">
        <v>0.71</v>
      </c>
      <c r="L158" s="444">
        <f t="shared" si="11"/>
        <v>1.42</v>
      </c>
      <c r="M158" s="444">
        <v>0</v>
      </c>
      <c r="N158" s="444">
        <f t="shared" si="12"/>
        <v>0</v>
      </c>
      <c r="O158" s="444">
        <v>0</v>
      </c>
      <c r="P158" s="445">
        <f t="shared" si="13"/>
        <v>0</v>
      </c>
      <c r="AN158" s="446" t="s">
        <v>1734</v>
      </c>
      <c r="AP158" s="446" t="s">
        <v>1717</v>
      </c>
      <c r="AQ158" s="446" t="s">
        <v>17</v>
      </c>
      <c r="AU158" s="349" t="s">
        <v>1716</v>
      </c>
      <c r="BA158" s="447" t="e">
        <f>IF(#REF!="základní",J158,0)</f>
        <v>#REF!</v>
      </c>
      <c r="BB158" s="447" t="e">
        <f>IF(#REF!="snížená",J158,0)</f>
        <v>#REF!</v>
      </c>
      <c r="BC158" s="447" t="e">
        <f>IF(#REF!="zákl. přenesená",J158,0)</f>
        <v>#REF!</v>
      </c>
      <c r="BD158" s="447" t="e">
        <f>IF(#REF!="sníž. přenesená",J158,0)</f>
        <v>#REF!</v>
      </c>
      <c r="BE158" s="447" t="e">
        <f>IF(#REF!="nulová",J158,0)</f>
        <v>#REF!</v>
      </c>
      <c r="BF158" s="349" t="s">
        <v>17</v>
      </c>
      <c r="BG158" s="447">
        <f t="shared" si="14"/>
        <v>0</v>
      </c>
      <c r="BH158" s="349" t="s">
        <v>1734</v>
      </c>
      <c r="BI158" s="446" t="s">
        <v>2265</v>
      </c>
    </row>
    <row r="159" spans="2:61" s="287" customFormat="1" ht="24.2" customHeight="1" x14ac:dyDescent="0.2">
      <c r="B159" s="288"/>
      <c r="C159" s="448" t="s">
        <v>1745</v>
      </c>
      <c r="D159" s="448" t="s">
        <v>1717</v>
      </c>
      <c r="E159" s="449" t="s">
        <v>2264</v>
      </c>
      <c r="F159" s="450" t="s">
        <v>2263</v>
      </c>
      <c r="G159" s="451" t="s">
        <v>121</v>
      </c>
      <c r="H159" s="452">
        <v>1</v>
      </c>
      <c r="I159" s="357"/>
      <c r="J159" s="453">
        <f t="shared" si="10"/>
        <v>0</v>
      </c>
      <c r="K159" s="444">
        <v>3.6</v>
      </c>
      <c r="L159" s="444">
        <f t="shared" si="11"/>
        <v>3.6</v>
      </c>
      <c r="M159" s="444">
        <v>0</v>
      </c>
      <c r="N159" s="444">
        <f t="shared" si="12"/>
        <v>0</v>
      </c>
      <c r="O159" s="444">
        <v>0</v>
      </c>
      <c r="P159" s="445">
        <f t="shared" si="13"/>
        <v>0</v>
      </c>
      <c r="AN159" s="446" t="s">
        <v>1734</v>
      </c>
      <c r="AP159" s="446" t="s">
        <v>1717</v>
      </c>
      <c r="AQ159" s="446" t="s">
        <v>17</v>
      </c>
      <c r="AU159" s="349" t="s">
        <v>1716</v>
      </c>
      <c r="BA159" s="447" t="e">
        <f>IF(#REF!="základní",J159,0)</f>
        <v>#REF!</v>
      </c>
      <c r="BB159" s="447" t="e">
        <f>IF(#REF!="snížená",J159,0)</f>
        <v>#REF!</v>
      </c>
      <c r="BC159" s="447" t="e">
        <f>IF(#REF!="zákl. přenesená",J159,0)</f>
        <v>#REF!</v>
      </c>
      <c r="BD159" s="447" t="e">
        <f>IF(#REF!="sníž. přenesená",J159,0)</f>
        <v>#REF!</v>
      </c>
      <c r="BE159" s="447" t="e">
        <f>IF(#REF!="nulová",J159,0)</f>
        <v>#REF!</v>
      </c>
      <c r="BF159" s="349" t="s">
        <v>17</v>
      </c>
      <c r="BG159" s="447">
        <f t="shared" si="14"/>
        <v>0</v>
      </c>
      <c r="BH159" s="349" t="s">
        <v>1734</v>
      </c>
      <c r="BI159" s="446" t="s">
        <v>2262</v>
      </c>
    </row>
    <row r="160" spans="2:61" s="287" customFormat="1" ht="24.2" customHeight="1" x14ac:dyDescent="0.2">
      <c r="B160" s="288"/>
      <c r="C160" s="448" t="s">
        <v>1750</v>
      </c>
      <c r="D160" s="448" t="s">
        <v>1717</v>
      </c>
      <c r="E160" s="449" t="s">
        <v>2261</v>
      </c>
      <c r="F160" s="450" t="s">
        <v>2260</v>
      </c>
      <c r="G160" s="451" t="s">
        <v>121</v>
      </c>
      <c r="H160" s="452">
        <v>12</v>
      </c>
      <c r="I160" s="357"/>
      <c r="J160" s="453">
        <f t="shared" si="10"/>
        <v>0</v>
      </c>
      <c r="K160" s="444">
        <v>1.36</v>
      </c>
      <c r="L160" s="444">
        <f t="shared" si="11"/>
        <v>16.32</v>
      </c>
      <c r="M160" s="444">
        <v>0</v>
      </c>
      <c r="N160" s="444">
        <f t="shared" si="12"/>
        <v>0</v>
      </c>
      <c r="O160" s="444">
        <v>0</v>
      </c>
      <c r="P160" s="445">
        <f t="shared" si="13"/>
        <v>0</v>
      </c>
      <c r="AN160" s="446" t="s">
        <v>1734</v>
      </c>
      <c r="AP160" s="446" t="s">
        <v>1717</v>
      </c>
      <c r="AQ160" s="446" t="s">
        <v>17</v>
      </c>
      <c r="AU160" s="349" t="s">
        <v>1716</v>
      </c>
      <c r="BA160" s="447" t="e">
        <f>IF(#REF!="základní",J160,0)</f>
        <v>#REF!</v>
      </c>
      <c r="BB160" s="447" t="e">
        <f>IF(#REF!="snížená",J160,0)</f>
        <v>#REF!</v>
      </c>
      <c r="BC160" s="447" t="e">
        <f>IF(#REF!="zákl. přenesená",J160,0)</f>
        <v>#REF!</v>
      </c>
      <c r="BD160" s="447" t="e">
        <f>IF(#REF!="sníž. přenesená",J160,0)</f>
        <v>#REF!</v>
      </c>
      <c r="BE160" s="447" t="e">
        <f>IF(#REF!="nulová",J160,0)</f>
        <v>#REF!</v>
      </c>
      <c r="BF160" s="349" t="s">
        <v>17</v>
      </c>
      <c r="BG160" s="447">
        <f t="shared" si="14"/>
        <v>0</v>
      </c>
      <c r="BH160" s="349" t="s">
        <v>1734</v>
      </c>
      <c r="BI160" s="446" t="s">
        <v>2259</v>
      </c>
    </row>
    <row r="161" spans="2:61" s="287" customFormat="1" ht="16.5" customHeight="1" x14ac:dyDescent="0.2">
      <c r="B161" s="288"/>
      <c r="C161" s="448" t="s">
        <v>1748</v>
      </c>
      <c r="D161" s="448" t="s">
        <v>1717</v>
      </c>
      <c r="E161" s="449" t="s">
        <v>2258</v>
      </c>
      <c r="F161" s="450" t="s">
        <v>2257</v>
      </c>
      <c r="G161" s="451" t="s">
        <v>121</v>
      </c>
      <c r="H161" s="452">
        <v>12</v>
      </c>
      <c r="I161" s="357"/>
      <c r="J161" s="453">
        <f t="shared" si="10"/>
        <v>0</v>
      </c>
      <c r="K161" s="444">
        <v>1.333</v>
      </c>
      <c r="L161" s="444">
        <f t="shared" si="11"/>
        <v>15.995999999999999</v>
      </c>
      <c r="M161" s="444">
        <v>0</v>
      </c>
      <c r="N161" s="444">
        <f t="shared" si="12"/>
        <v>0</v>
      </c>
      <c r="O161" s="444">
        <v>0</v>
      </c>
      <c r="P161" s="445">
        <f t="shared" si="13"/>
        <v>0</v>
      </c>
      <c r="AN161" s="446" t="s">
        <v>1734</v>
      </c>
      <c r="AP161" s="446" t="s">
        <v>1717</v>
      </c>
      <c r="AQ161" s="446" t="s">
        <v>17</v>
      </c>
      <c r="AU161" s="349" t="s">
        <v>1716</v>
      </c>
      <c r="BA161" s="447" t="e">
        <f>IF(#REF!="základní",J161,0)</f>
        <v>#REF!</v>
      </c>
      <c r="BB161" s="447" t="e">
        <f>IF(#REF!="snížená",J161,0)</f>
        <v>#REF!</v>
      </c>
      <c r="BC161" s="447" t="e">
        <f>IF(#REF!="zákl. přenesená",J161,0)</f>
        <v>#REF!</v>
      </c>
      <c r="BD161" s="447" t="e">
        <f>IF(#REF!="sníž. přenesená",J161,0)</f>
        <v>#REF!</v>
      </c>
      <c r="BE161" s="447" t="e">
        <f>IF(#REF!="nulová",J161,0)</f>
        <v>#REF!</v>
      </c>
      <c r="BF161" s="349" t="s">
        <v>17</v>
      </c>
      <c r="BG161" s="447">
        <f t="shared" si="14"/>
        <v>0</v>
      </c>
      <c r="BH161" s="349" t="s">
        <v>1734</v>
      </c>
      <c r="BI161" s="446" t="s">
        <v>2256</v>
      </c>
    </row>
    <row r="162" spans="2:61" s="287" customFormat="1" ht="24.2" customHeight="1" x14ac:dyDescent="0.2">
      <c r="B162" s="288"/>
      <c r="C162" s="448" t="s">
        <v>1742</v>
      </c>
      <c r="D162" s="448" t="s">
        <v>1717</v>
      </c>
      <c r="E162" s="449" t="s">
        <v>2255</v>
      </c>
      <c r="F162" s="450" t="s">
        <v>2254</v>
      </c>
      <c r="G162" s="451" t="s">
        <v>121</v>
      </c>
      <c r="H162" s="452">
        <v>15</v>
      </c>
      <c r="I162" s="357"/>
      <c r="J162" s="453">
        <f t="shared" si="10"/>
        <v>0</v>
      </c>
      <c r="K162" s="444">
        <v>5.3</v>
      </c>
      <c r="L162" s="444">
        <f t="shared" si="11"/>
        <v>79.5</v>
      </c>
      <c r="M162" s="444">
        <v>0</v>
      </c>
      <c r="N162" s="444">
        <f t="shared" si="12"/>
        <v>0</v>
      </c>
      <c r="O162" s="444">
        <v>0</v>
      </c>
      <c r="P162" s="445">
        <f t="shared" si="13"/>
        <v>0</v>
      </c>
      <c r="AN162" s="446" t="s">
        <v>1734</v>
      </c>
      <c r="AP162" s="446" t="s">
        <v>1717</v>
      </c>
      <c r="AQ162" s="446" t="s">
        <v>17</v>
      </c>
      <c r="AU162" s="349" t="s">
        <v>1716</v>
      </c>
      <c r="BA162" s="447" t="e">
        <f>IF(#REF!="základní",J162,0)</f>
        <v>#REF!</v>
      </c>
      <c r="BB162" s="447" t="e">
        <f>IF(#REF!="snížená",J162,0)</f>
        <v>#REF!</v>
      </c>
      <c r="BC162" s="447" t="e">
        <f>IF(#REF!="zákl. přenesená",J162,0)</f>
        <v>#REF!</v>
      </c>
      <c r="BD162" s="447" t="e">
        <f>IF(#REF!="sníž. přenesená",J162,0)</f>
        <v>#REF!</v>
      </c>
      <c r="BE162" s="447" t="e">
        <f>IF(#REF!="nulová",J162,0)</f>
        <v>#REF!</v>
      </c>
      <c r="BF162" s="349" t="s">
        <v>17</v>
      </c>
      <c r="BG162" s="447">
        <f t="shared" si="14"/>
        <v>0</v>
      </c>
      <c r="BH162" s="349" t="s">
        <v>1734</v>
      </c>
      <c r="BI162" s="446" t="s">
        <v>2253</v>
      </c>
    </row>
    <row r="163" spans="2:61" s="287" customFormat="1" ht="24.2" customHeight="1" x14ac:dyDescent="0.2">
      <c r="B163" s="288"/>
      <c r="C163" s="448" t="s">
        <v>1737</v>
      </c>
      <c r="D163" s="448" t="s">
        <v>1717</v>
      </c>
      <c r="E163" s="449" t="s">
        <v>2252</v>
      </c>
      <c r="F163" s="450" t="s">
        <v>2251</v>
      </c>
      <c r="G163" s="451" t="s">
        <v>121</v>
      </c>
      <c r="H163" s="452">
        <v>5</v>
      </c>
      <c r="I163" s="357"/>
      <c r="J163" s="453">
        <f t="shared" si="10"/>
        <v>0</v>
      </c>
      <c r="K163" s="444">
        <v>0.45</v>
      </c>
      <c r="L163" s="444">
        <f t="shared" si="11"/>
        <v>2.25</v>
      </c>
      <c r="M163" s="444">
        <v>0</v>
      </c>
      <c r="N163" s="444">
        <f t="shared" si="12"/>
        <v>0</v>
      </c>
      <c r="O163" s="444">
        <v>0</v>
      </c>
      <c r="P163" s="445">
        <f t="shared" si="13"/>
        <v>0</v>
      </c>
      <c r="AN163" s="446" t="s">
        <v>1734</v>
      </c>
      <c r="AP163" s="446" t="s">
        <v>1717</v>
      </c>
      <c r="AQ163" s="446" t="s">
        <v>17</v>
      </c>
      <c r="AU163" s="349" t="s">
        <v>1716</v>
      </c>
      <c r="BA163" s="447" t="e">
        <f>IF(#REF!="základní",J163,0)</f>
        <v>#REF!</v>
      </c>
      <c r="BB163" s="447" t="e">
        <f>IF(#REF!="snížená",J163,0)</f>
        <v>#REF!</v>
      </c>
      <c r="BC163" s="447" t="e">
        <f>IF(#REF!="zákl. přenesená",J163,0)</f>
        <v>#REF!</v>
      </c>
      <c r="BD163" s="447" t="e">
        <f>IF(#REF!="sníž. přenesená",J163,0)</f>
        <v>#REF!</v>
      </c>
      <c r="BE163" s="447" t="e">
        <f>IF(#REF!="nulová",J163,0)</f>
        <v>#REF!</v>
      </c>
      <c r="BF163" s="349" t="s">
        <v>17</v>
      </c>
      <c r="BG163" s="447">
        <f t="shared" si="14"/>
        <v>0</v>
      </c>
      <c r="BH163" s="349" t="s">
        <v>1734</v>
      </c>
      <c r="BI163" s="446" t="s">
        <v>2250</v>
      </c>
    </row>
    <row r="164" spans="2:61" s="287" customFormat="1" ht="24.2" customHeight="1" x14ac:dyDescent="0.2">
      <c r="B164" s="288"/>
      <c r="C164" s="448" t="s">
        <v>1732</v>
      </c>
      <c r="D164" s="448" t="s">
        <v>1717</v>
      </c>
      <c r="E164" s="449" t="s">
        <v>2249</v>
      </c>
      <c r="F164" s="450" t="s">
        <v>2248</v>
      </c>
      <c r="G164" s="451" t="s">
        <v>121</v>
      </c>
      <c r="H164" s="452">
        <v>12</v>
      </c>
      <c r="I164" s="357"/>
      <c r="J164" s="453">
        <f t="shared" si="10"/>
        <v>0</v>
      </c>
      <c r="K164" s="444">
        <v>3.05</v>
      </c>
      <c r="L164" s="444">
        <f t="shared" si="11"/>
        <v>36.599999999999994</v>
      </c>
      <c r="M164" s="444">
        <v>0</v>
      </c>
      <c r="N164" s="444">
        <f t="shared" si="12"/>
        <v>0</v>
      </c>
      <c r="O164" s="444">
        <v>0</v>
      </c>
      <c r="P164" s="445">
        <f t="shared" si="13"/>
        <v>0</v>
      </c>
      <c r="AN164" s="446" t="s">
        <v>1734</v>
      </c>
      <c r="AP164" s="446" t="s">
        <v>1717</v>
      </c>
      <c r="AQ164" s="446" t="s">
        <v>17</v>
      </c>
      <c r="AU164" s="349" t="s">
        <v>1716</v>
      </c>
      <c r="BA164" s="447" t="e">
        <f>IF(#REF!="základní",J164,0)</f>
        <v>#REF!</v>
      </c>
      <c r="BB164" s="447" t="e">
        <f>IF(#REF!="snížená",J164,0)</f>
        <v>#REF!</v>
      </c>
      <c r="BC164" s="447" t="e">
        <f>IF(#REF!="zákl. přenesená",J164,0)</f>
        <v>#REF!</v>
      </c>
      <c r="BD164" s="447" t="e">
        <f>IF(#REF!="sníž. přenesená",J164,0)</f>
        <v>#REF!</v>
      </c>
      <c r="BE164" s="447" t="e">
        <f>IF(#REF!="nulová",J164,0)</f>
        <v>#REF!</v>
      </c>
      <c r="BF164" s="349" t="s">
        <v>17</v>
      </c>
      <c r="BG164" s="447">
        <f t="shared" si="14"/>
        <v>0</v>
      </c>
      <c r="BH164" s="349" t="s">
        <v>1734</v>
      </c>
      <c r="BI164" s="446" t="s">
        <v>2247</v>
      </c>
    </row>
    <row r="165" spans="2:61" s="287" customFormat="1" ht="16.5" customHeight="1" x14ac:dyDescent="0.2">
      <c r="B165" s="288"/>
      <c r="C165" s="448" t="s">
        <v>1728</v>
      </c>
      <c r="D165" s="448" t="s">
        <v>1717</v>
      </c>
      <c r="E165" s="449" t="s">
        <v>2246</v>
      </c>
      <c r="F165" s="450" t="s">
        <v>2245</v>
      </c>
      <c r="G165" s="451" t="s">
        <v>121</v>
      </c>
      <c r="H165" s="452">
        <v>12</v>
      </c>
      <c r="I165" s="357"/>
      <c r="J165" s="453">
        <f t="shared" si="10"/>
        <v>0</v>
      </c>
      <c r="K165" s="444">
        <v>1.9</v>
      </c>
      <c r="L165" s="444">
        <f t="shared" si="11"/>
        <v>22.799999999999997</v>
      </c>
      <c r="M165" s="444">
        <v>0</v>
      </c>
      <c r="N165" s="444">
        <f t="shared" si="12"/>
        <v>0</v>
      </c>
      <c r="O165" s="444">
        <v>0</v>
      </c>
      <c r="P165" s="445">
        <f t="shared" si="13"/>
        <v>0</v>
      </c>
      <c r="AN165" s="446" t="s">
        <v>1734</v>
      </c>
      <c r="AP165" s="446" t="s">
        <v>1717</v>
      </c>
      <c r="AQ165" s="446" t="s">
        <v>17</v>
      </c>
      <c r="AU165" s="349" t="s">
        <v>1716</v>
      </c>
      <c r="BA165" s="447" t="e">
        <f>IF(#REF!="základní",J165,0)</f>
        <v>#REF!</v>
      </c>
      <c r="BB165" s="447" t="e">
        <f>IF(#REF!="snížená",J165,0)</f>
        <v>#REF!</v>
      </c>
      <c r="BC165" s="447" t="e">
        <f>IF(#REF!="zákl. přenesená",J165,0)</f>
        <v>#REF!</v>
      </c>
      <c r="BD165" s="447" t="e">
        <f>IF(#REF!="sníž. přenesená",J165,0)</f>
        <v>#REF!</v>
      </c>
      <c r="BE165" s="447" t="e">
        <f>IF(#REF!="nulová",J165,0)</f>
        <v>#REF!</v>
      </c>
      <c r="BF165" s="349" t="s">
        <v>17</v>
      </c>
      <c r="BG165" s="447">
        <f t="shared" si="14"/>
        <v>0</v>
      </c>
      <c r="BH165" s="349" t="s">
        <v>1734</v>
      </c>
      <c r="BI165" s="446" t="s">
        <v>2244</v>
      </c>
    </row>
    <row r="166" spans="2:61" s="287" customFormat="1" ht="24.2" customHeight="1" x14ac:dyDescent="0.2">
      <c r="B166" s="288"/>
      <c r="C166" s="448" t="s">
        <v>1724</v>
      </c>
      <c r="D166" s="448" t="s">
        <v>1717</v>
      </c>
      <c r="E166" s="449" t="s">
        <v>2243</v>
      </c>
      <c r="F166" s="450" t="s">
        <v>2242</v>
      </c>
      <c r="G166" s="451" t="s">
        <v>121</v>
      </c>
      <c r="H166" s="452">
        <v>1</v>
      </c>
      <c r="I166" s="357"/>
      <c r="J166" s="453">
        <f t="shared" si="10"/>
        <v>0</v>
      </c>
      <c r="K166" s="444">
        <v>1.1000000000000001</v>
      </c>
      <c r="L166" s="444">
        <f t="shared" si="11"/>
        <v>1.1000000000000001</v>
      </c>
      <c r="M166" s="444">
        <v>0</v>
      </c>
      <c r="N166" s="444">
        <f t="shared" si="12"/>
        <v>0</v>
      </c>
      <c r="O166" s="444">
        <v>0</v>
      </c>
      <c r="P166" s="445">
        <f t="shared" si="13"/>
        <v>0</v>
      </c>
      <c r="AN166" s="446" t="s">
        <v>1734</v>
      </c>
      <c r="AP166" s="446" t="s">
        <v>1717</v>
      </c>
      <c r="AQ166" s="446" t="s">
        <v>17</v>
      </c>
      <c r="AU166" s="349" t="s">
        <v>1716</v>
      </c>
      <c r="BA166" s="447" t="e">
        <f>IF(#REF!="základní",J166,0)</f>
        <v>#REF!</v>
      </c>
      <c r="BB166" s="447" t="e">
        <f>IF(#REF!="snížená",J166,0)</f>
        <v>#REF!</v>
      </c>
      <c r="BC166" s="447" t="e">
        <f>IF(#REF!="zákl. přenesená",J166,0)</f>
        <v>#REF!</v>
      </c>
      <c r="BD166" s="447" t="e">
        <f>IF(#REF!="sníž. přenesená",J166,0)</f>
        <v>#REF!</v>
      </c>
      <c r="BE166" s="447" t="e">
        <f>IF(#REF!="nulová",J166,0)</f>
        <v>#REF!</v>
      </c>
      <c r="BF166" s="349" t="s">
        <v>17</v>
      </c>
      <c r="BG166" s="447">
        <f t="shared" si="14"/>
        <v>0</v>
      </c>
      <c r="BH166" s="349" t="s">
        <v>1734</v>
      </c>
      <c r="BI166" s="446" t="s">
        <v>2241</v>
      </c>
    </row>
    <row r="167" spans="2:61" s="287" customFormat="1" ht="24.2" customHeight="1" x14ac:dyDescent="0.2">
      <c r="B167" s="288"/>
      <c r="C167" s="448" t="s">
        <v>1720</v>
      </c>
      <c r="D167" s="448" t="s">
        <v>1717</v>
      </c>
      <c r="E167" s="449" t="s">
        <v>2240</v>
      </c>
      <c r="F167" s="450" t="s">
        <v>2239</v>
      </c>
      <c r="G167" s="451" t="s">
        <v>121</v>
      </c>
      <c r="H167" s="452">
        <v>100</v>
      </c>
      <c r="I167" s="357"/>
      <c r="J167" s="453">
        <f t="shared" si="10"/>
        <v>0</v>
      </c>
      <c r="K167" s="444">
        <v>5.0000000000000001E-3</v>
      </c>
      <c r="L167" s="444">
        <f t="shared" si="11"/>
        <v>0.5</v>
      </c>
      <c r="M167" s="444">
        <v>0</v>
      </c>
      <c r="N167" s="444">
        <f t="shared" si="12"/>
        <v>0</v>
      </c>
      <c r="O167" s="444">
        <v>0</v>
      </c>
      <c r="P167" s="445">
        <f t="shared" si="13"/>
        <v>0</v>
      </c>
      <c r="AN167" s="446" t="s">
        <v>1734</v>
      </c>
      <c r="AP167" s="446" t="s">
        <v>1717</v>
      </c>
      <c r="AQ167" s="446" t="s">
        <v>17</v>
      </c>
      <c r="AU167" s="349" t="s">
        <v>1716</v>
      </c>
      <c r="BA167" s="447" t="e">
        <f>IF(#REF!="základní",J167,0)</f>
        <v>#REF!</v>
      </c>
      <c r="BB167" s="447" t="e">
        <f>IF(#REF!="snížená",J167,0)</f>
        <v>#REF!</v>
      </c>
      <c r="BC167" s="447" t="e">
        <f>IF(#REF!="zákl. přenesená",J167,0)</f>
        <v>#REF!</v>
      </c>
      <c r="BD167" s="447" t="e">
        <f>IF(#REF!="sníž. přenesená",J167,0)</f>
        <v>#REF!</v>
      </c>
      <c r="BE167" s="447" t="e">
        <f>IF(#REF!="nulová",J167,0)</f>
        <v>#REF!</v>
      </c>
      <c r="BF167" s="349" t="s">
        <v>17</v>
      </c>
      <c r="BG167" s="447">
        <f t="shared" si="14"/>
        <v>0</v>
      </c>
      <c r="BH167" s="349" t="s">
        <v>1734</v>
      </c>
      <c r="BI167" s="446" t="s">
        <v>2238</v>
      </c>
    </row>
    <row r="168" spans="2:61" s="287" customFormat="1" ht="24.2" customHeight="1" x14ac:dyDescent="0.2">
      <c r="B168" s="288"/>
      <c r="C168" s="448" t="s">
        <v>1978</v>
      </c>
      <c r="D168" s="448" t="s">
        <v>1717</v>
      </c>
      <c r="E168" s="449" t="s">
        <v>2237</v>
      </c>
      <c r="F168" s="450" t="s">
        <v>2236</v>
      </c>
      <c r="G168" s="451" t="s">
        <v>121</v>
      </c>
      <c r="H168" s="452">
        <v>1</v>
      </c>
      <c r="I168" s="357"/>
      <c r="J168" s="453">
        <f t="shared" si="10"/>
        <v>0</v>
      </c>
      <c r="K168" s="444">
        <v>4.7</v>
      </c>
      <c r="L168" s="444">
        <f t="shared" si="11"/>
        <v>4.7</v>
      </c>
      <c r="M168" s="444">
        <v>0</v>
      </c>
      <c r="N168" s="444">
        <f t="shared" si="12"/>
        <v>0</v>
      </c>
      <c r="O168" s="444">
        <v>0</v>
      </c>
      <c r="P168" s="445">
        <f t="shared" si="13"/>
        <v>0</v>
      </c>
      <c r="AN168" s="446" t="s">
        <v>1734</v>
      </c>
      <c r="AP168" s="446" t="s">
        <v>1717</v>
      </c>
      <c r="AQ168" s="446" t="s">
        <v>17</v>
      </c>
      <c r="AU168" s="349" t="s">
        <v>1716</v>
      </c>
      <c r="BA168" s="447" t="e">
        <f>IF(#REF!="základní",J168,0)</f>
        <v>#REF!</v>
      </c>
      <c r="BB168" s="447" t="e">
        <f>IF(#REF!="snížená",J168,0)</f>
        <v>#REF!</v>
      </c>
      <c r="BC168" s="447" t="e">
        <f>IF(#REF!="zákl. přenesená",J168,0)</f>
        <v>#REF!</v>
      </c>
      <c r="BD168" s="447" t="e">
        <f>IF(#REF!="sníž. přenesená",J168,0)</f>
        <v>#REF!</v>
      </c>
      <c r="BE168" s="447" t="e">
        <f>IF(#REF!="nulová",J168,0)</f>
        <v>#REF!</v>
      </c>
      <c r="BF168" s="349" t="s">
        <v>17</v>
      </c>
      <c r="BG168" s="447">
        <f t="shared" si="14"/>
        <v>0</v>
      </c>
      <c r="BH168" s="349" t="s">
        <v>1734</v>
      </c>
      <c r="BI168" s="446" t="s">
        <v>2235</v>
      </c>
    </row>
    <row r="169" spans="2:61" s="287" customFormat="1" ht="16.5" customHeight="1" x14ac:dyDescent="0.2">
      <c r="B169" s="288"/>
      <c r="C169" s="448" t="s">
        <v>1976</v>
      </c>
      <c r="D169" s="448" t="s">
        <v>1717</v>
      </c>
      <c r="E169" s="449" t="s">
        <v>2234</v>
      </c>
      <c r="F169" s="450" t="s">
        <v>2233</v>
      </c>
      <c r="G169" s="451" t="s">
        <v>121</v>
      </c>
      <c r="H169" s="452">
        <v>1</v>
      </c>
      <c r="I169" s="357"/>
      <c r="J169" s="453">
        <f t="shared" si="10"/>
        <v>0</v>
      </c>
      <c r="K169" s="444">
        <v>5.7</v>
      </c>
      <c r="L169" s="444">
        <f t="shared" si="11"/>
        <v>5.7</v>
      </c>
      <c r="M169" s="444">
        <v>0</v>
      </c>
      <c r="N169" s="444">
        <f t="shared" si="12"/>
        <v>0</v>
      </c>
      <c r="O169" s="444">
        <v>0</v>
      </c>
      <c r="P169" s="445">
        <f t="shared" si="13"/>
        <v>0</v>
      </c>
      <c r="AN169" s="446" t="s">
        <v>1734</v>
      </c>
      <c r="AP169" s="446" t="s">
        <v>1717</v>
      </c>
      <c r="AQ169" s="446" t="s">
        <v>17</v>
      </c>
      <c r="AU169" s="349" t="s">
        <v>1716</v>
      </c>
      <c r="BA169" s="447" t="e">
        <f>IF(#REF!="základní",J169,0)</f>
        <v>#REF!</v>
      </c>
      <c r="BB169" s="447" t="e">
        <f>IF(#REF!="snížená",J169,0)</f>
        <v>#REF!</v>
      </c>
      <c r="BC169" s="447" t="e">
        <f>IF(#REF!="zákl. přenesená",J169,0)</f>
        <v>#REF!</v>
      </c>
      <c r="BD169" s="447" t="e">
        <f>IF(#REF!="sníž. přenesená",J169,0)</f>
        <v>#REF!</v>
      </c>
      <c r="BE169" s="447" t="e">
        <f>IF(#REF!="nulová",J169,0)</f>
        <v>#REF!</v>
      </c>
      <c r="BF169" s="349" t="s">
        <v>17</v>
      </c>
      <c r="BG169" s="447">
        <f t="shared" si="14"/>
        <v>0</v>
      </c>
      <c r="BH169" s="349" t="s">
        <v>1734</v>
      </c>
      <c r="BI169" s="446" t="s">
        <v>2232</v>
      </c>
    </row>
    <row r="170" spans="2:61" s="287" customFormat="1" ht="21.75" customHeight="1" x14ac:dyDescent="0.2">
      <c r="B170" s="288"/>
      <c r="C170" s="448" t="s">
        <v>1971</v>
      </c>
      <c r="D170" s="448" t="s">
        <v>1717</v>
      </c>
      <c r="E170" s="449" t="s">
        <v>2231</v>
      </c>
      <c r="F170" s="450" t="s">
        <v>2230</v>
      </c>
      <c r="G170" s="451" t="s">
        <v>121</v>
      </c>
      <c r="H170" s="452">
        <v>8</v>
      </c>
      <c r="I170" s="357"/>
      <c r="J170" s="453">
        <f t="shared" si="10"/>
        <v>0</v>
      </c>
      <c r="K170" s="444">
        <v>0.32</v>
      </c>
      <c r="L170" s="444">
        <f t="shared" si="11"/>
        <v>2.56</v>
      </c>
      <c r="M170" s="444">
        <v>0</v>
      </c>
      <c r="N170" s="444">
        <f t="shared" si="12"/>
        <v>0</v>
      </c>
      <c r="O170" s="444">
        <v>0</v>
      </c>
      <c r="P170" s="445">
        <f t="shared" si="13"/>
        <v>0</v>
      </c>
      <c r="AN170" s="446" t="s">
        <v>1734</v>
      </c>
      <c r="AP170" s="446" t="s">
        <v>1717</v>
      </c>
      <c r="AQ170" s="446" t="s">
        <v>17</v>
      </c>
      <c r="AU170" s="349" t="s">
        <v>1716</v>
      </c>
      <c r="BA170" s="447" t="e">
        <f>IF(#REF!="základní",J170,0)</f>
        <v>#REF!</v>
      </c>
      <c r="BB170" s="447" t="e">
        <f>IF(#REF!="snížená",J170,0)</f>
        <v>#REF!</v>
      </c>
      <c r="BC170" s="447" t="e">
        <f>IF(#REF!="zákl. přenesená",J170,0)</f>
        <v>#REF!</v>
      </c>
      <c r="BD170" s="447" t="e">
        <f>IF(#REF!="sníž. přenesená",J170,0)</f>
        <v>#REF!</v>
      </c>
      <c r="BE170" s="447" t="e">
        <f>IF(#REF!="nulová",J170,0)</f>
        <v>#REF!</v>
      </c>
      <c r="BF170" s="349" t="s">
        <v>17</v>
      </c>
      <c r="BG170" s="447">
        <f t="shared" si="14"/>
        <v>0</v>
      </c>
      <c r="BH170" s="349" t="s">
        <v>1734</v>
      </c>
      <c r="BI170" s="446" t="s">
        <v>2229</v>
      </c>
    </row>
    <row r="171" spans="2:61" s="287" customFormat="1" ht="24.2" customHeight="1" x14ac:dyDescent="0.2">
      <c r="B171" s="288"/>
      <c r="C171" s="448" t="s">
        <v>1969</v>
      </c>
      <c r="D171" s="448" t="s">
        <v>1717</v>
      </c>
      <c r="E171" s="449" t="s">
        <v>2228</v>
      </c>
      <c r="F171" s="450" t="s">
        <v>2227</v>
      </c>
      <c r="G171" s="451" t="s">
        <v>121</v>
      </c>
      <c r="H171" s="452">
        <v>1</v>
      </c>
      <c r="I171" s="357"/>
      <c r="J171" s="453">
        <f t="shared" si="10"/>
        <v>0</v>
      </c>
      <c r="K171" s="444">
        <v>1.1000000000000001</v>
      </c>
      <c r="L171" s="444">
        <f t="shared" si="11"/>
        <v>1.1000000000000001</v>
      </c>
      <c r="M171" s="444">
        <v>0</v>
      </c>
      <c r="N171" s="444">
        <f t="shared" si="12"/>
        <v>0</v>
      </c>
      <c r="O171" s="444">
        <v>0</v>
      </c>
      <c r="P171" s="445">
        <f t="shared" si="13"/>
        <v>0</v>
      </c>
      <c r="AN171" s="446" t="s">
        <v>1734</v>
      </c>
      <c r="AP171" s="446" t="s">
        <v>1717</v>
      </c>
      <c r="AQ171" s="446" t="s">
        <v>17</v>
      </c>
      <c r="AU171" s="349" t="s">
        <v>1716</v>
      </c>
      <c r="BA171" s="447" t="e">
        <f>IF(#REF!="základní",J171,0)</f>
        <v>#REF!</v>
      </c>
      <c r="BB171" s="447" t="e">
        <f>IF(#REF!="snížená",J171,0)</f>
        <v>#REF!</v>
      </c>
      <c r="BC171" s="447" t="e">
        <f>IF(#REF!="zákl. přenesená",J171,0)</f>
        <v>#REF!</v>
      </c>
      <c r="BD171" s="447" t="e">
        <f>IF(#REF!="sníž. přenesená",J171,0)</f>
        <v>#REF!</v>
      </c>
      <c r="BE171" s="447" t="e">
        <f>IF(#REF!="nulová",J171,0)</f>
        <v>#REF!</v>
      </c>
      <c r="BF171" s="349" t="s">
        <v>17</v>
      </c>
      <c r="BG171" s="447">
        <f t="shared" si="14"/>
        <v>0</v>
      </c>
      <c r="BH171" s="349" t="s">
        <v>1734</v>
      </c>
      <c r="BI171" s="446" t="s">
        <v>2226</v>
      </c>
    </row>
    <row r="172" spans="2:61" s="287" customFormat="1" ht="16.5" customHeight="1" x14ac:dyDescent="0.2">
      <c r="B172" s="288"/>
      <c r="C172" s="448" t="s">
        <v>1965</v>
      </c>
      <c r="D172" s="448" t="s">
        <v>1717</v>
      </c>
      <c r="E172" s="449" t="s">
        <v>2225</v>
      </c>
      <c r="F172" s="450" t="s">
        <v>2224</v>
      </c>
      <c r="G172" s="451" t="s">
        <v>121</v>
      </c>
      <c r="H172" s="452">
        <v>1</v>
      </c>
      <c r="I172" s="357"/>
      <c r="J172" s="453">
        <f t="shared" si="10"/>
        <v>0</v>
      </c>
      <c r="K172" s="444">
        <v>0.155</v>
      </c>
      <c r="L172" s="444">
        <f t="shared" si="11"/>
        <v>0.155</v>
      </c>
      <c r="M172" s="444">
        <v>0</v>
      </c>
      <c r="N172" s="444">
        <f t="shared" si="12"/>
        <v>0</v>
      </c>
      <c r="O172" s="444">
        <v>0</v>
      </c>
      <c r="P172" s="445">
        <f t="shared" si="13"/>
        <v>0</v>
      </c>
      <c r="AN172" s="446" t="s">
        <v>1734</v>
      </c>
      <c r="AP172" s="446" t="s">
        <v>1717</v>
      </c>
      <c r="AQ172" s="446" t="s">
        <v>17</v>
      </c>
      <c r="AU172" s="349" t="s">
        <v>1716</v>
      </c>
      <c r="BA172" s="447" t="e">
        <f>IF(#REF!="základní",J172,0)</f>
        <v>#REF!</v>
      </c>
      <c r="BB172" s="447" t="e">
        <f>IF(#REF!="snížená",J172,0)</f>
        <v>#REF!</v>
      </c>
      <c r="BC172" s="447" t="e">
        <f>IF(#REF!="zákl. přenesená",J172,0)</f>
        <v>#REF!</v>
      </c>
      <c r="BD172" s="447" t="e">
        <f>IF(#REF!="sníž. přenesená",J172,0)</f>
        <v>#REF!</v>
      </c>
      <c r="BE172" s="447" t="e">
        <f>IF(#REF!="nulová",J172,0)</f>
        <v>#REF!</v>
      </c>
      <c r="BF172" s="349" t="s">
        <v>17</v>
      </c>
      <c r="BG172" s="447">
        <f t="shared" si="14"/>
        <v>0</v>
      </c>
      <c r="BH172" s="349" t="s">
        <v>1734</v>
      </c>
      <c r="BI172" s="446" t="s">
        <v>2223</v>
      </c>
    </row>
    <row r="173" spans="2:61" s="430" customFormat="1" ht="25.9" customHeight="1" x14ac:dyDescent="0.2">
      <c r="B173" s="429"/>
      <c r="D173" s="431" t="s">
        <v>1655</v>
      </c>
      <c r="E173" s="432" t="s">
        <v>1787</v>
      </c>
      <c r="F173" s="432" t="s">
        <v>1625</v>
      </c>
      <c r="J173" s="433">
        <f>BG173</f>
        <v>0</v>
      </c>
      <c r="L173" s="434">
        <f>SUM(L174:L177)</f>
        <v>160.43360000000001</v>
      </c>
      <c r="N173" s="434">
        <f>SUM(N174:N177)</f>
        <v>0</v>
      </c>
      <c r="P173" s="435">
        <f>SUM(P174:P177)</f>
        <v>0</v>
      </c>
      <c r="AN173" s="431" t="s">
        <v>21</v>
      </c>
      <c r="AP173" s="436" t="s">
        <v>1655</v>
      </c>
      <c r="AQ173" s="436" t="s">
        <v>1654</v>
      </c>
      <c r="AU173" s="431" t="s">
        <v>1716</v>
      </c>
      <c r="BG173" s="437">
        <f>SUM(BG174:BG177)</f>
        <v>0</v>
      </c>
    </row>
    <row r="174" spans="2:61" s="287" customFormat="1" ht="24.2" customHeight="1" x14ac:dyDescent="0.2">
      <c r="B174" s="288"/>
      <c r="C174" s="438" t="s">
        <v>1961</v>
      </c>
      <c r="D174" s="438" t="s">
        <v>1744</v>
      </c>
      <c r="E174" s="439" t="s">
        <v>2222</v>
      </c>
      <c r="F174" s="440" t="s">
        <v>2221</v>
      </c>
      <c r="G174" s="441" t="s">
        <v>121</v>
      </c>
      <c r="H174" s="442">
        <v>1</v>
      </c>
      <c r="I174" s="358"/>
      <c r="J174" s="443">
        <f>ROUND(I174*H174,2)</f>
        <v>0</v>
      </c>
      <c r="K174" s="444">
        <v>0</v>
      </c>
      <c r="L174" s="444">
        <f>K174*H174</f>
        <v>0</v>
      </c>
      <c r="M174" s="444">
        <v>0</v>
      </c>
      <c r="N174" s="444">
        <f>M174*H174</f>
        <v>0</v>
      </c>
      <c r="O174" s="444">
        <v>0</v>
      </c>
      <c r="P174" s="445">
        <f>O174*H174</f>
        <v>0</v>
      </c>
      <c r="AN174" s="446" t="s">
        <v>39</v>
      </c>
      <c r="AP174" s="446" t="s">
        <v>1744</v>
      </c>
      <c r="AQ174" s="446" t="s">
        <v>17</v>
      </c>
      <c r="AU174" s="349" t="s">
        <v>1716</v>
      </c>
      <c r="BA174" s="447" t="e">
        <f>IF(#REF!="základní",J174,0)</f>
        <v>#REF!</v>
      </c>
      <c r="BB174" s="447" t="e">
        <f>IF(#REF!="snížená",J174,0)</f>
        <v>#REF!</v>
      </c>
      <c r="BC174" s="447" t="e">
        <f>IF(#REF!="zákl. přenesená",J174,0)</f>
        <v>#REF!</v>
      </c>
      <c r="BD174" s="447" t="e">
        <f>IF(#REF!="sníž. přenesená",J174,0)</f>
        <v>#REF!</v>
      </c>
      <c r="BE174" s="447" t="e">
        <f>IF(#REF!="nulová",J174,0)</f>
        <v>#REF!</v>
      </c>
      <c r="BF174" s="349" t="s">
        <v>17</v>
      </c>
      <c r="BG174" s="447">
        <f>ROUND(I174*H174,2)</f>
        <v>0</v>
      </c>
      <c r="BH174" s="349" t="s">
        <v>25</v>
      </c>
      <c r="BI174" s="446" t="s">
        <v>2220</v>
      </c>
    </row>
    <row r="175" spans="2:61" s="287" customFormat="1" ht="24.2" customHeight="1" x14ac:dyDescent="0.2">
      <c r="B175" s="288"/>
      <c r="C175" s="448" t="s">
        <v>1957</v>
      </c>
      <c r="D175" s="448" t="s">
        <v>1717</v>
      </c>
      <c r="E175" s="449" t="s">
        <v>1727</v>
      </c>
      <c r="F175" s="450" t="s">
        <v>1726</v>
      </c>
      <c r="G175" s="451" t="s">
        <v>158</v>
      </c>
      <c r="H175" s="452">
        <v>0.1</v>
      </c>
      <c r="I175" s="357"/>
      <c r="J175" s="453">
        <f>ROUND(I175*H175,2)</f>
        <v>0</v>
      </c>
      <c r="K175" s="444">
        <v>4.3360000000000003</v>
      </c>
      <c r="L175" s="444">
        <f>K175*H175</f>
        <v>0.43360000000000004</v>
      </c>
      <c r="M175" s="444">
        <v>0</v>
      </c>
      <c r="N175" s="444">
        <f>M175*H175</f>
        <v>0</v>
      </c>
      <c r="O175" s="444">
        <v>0</v>
      </c>
      <c r="P175" s="445">
        <f>O175*H175</f>
        <v>0</v>
      </c>
      <c r="AN175" s="446" t="s">
        <v>37</v>
      </c>
      <c r="AP175" s="446" t="s">
        <v>1717</v>
      </c>
      <c r="AQ175" s="446" t="s">
        <v>17</v>
      </c>
      <c r="AU175" s="349" t="s">
        <v>1716</v>
      </c>
      <c r="BA175" s="447" t="e">
        <f>IF(#REF!="základní",J175,0)</f>
        <v>#REF!</v>
      </c>
      <c r="BB175" s="447" t="e">
        <f>IF(#REF!="snížená",J175,0)</f>
        <v>#REF!</v>
      </c>
      <c r="BC175" s="447" t="e">
        <f>IF(#REF!="zákl. přenesená",J175,0)</f>
        <v>#REF!</v>
      </c>
      <c r="BD175" s="447" t="e">
        <f>IF(#REF!="sníž. přenesená",J175,0)</f>
        <v>#REF!</v>
      </c>
      <c r="BE175" s="447" t="e">
        <f>IF(#REF!="nulová",J175,0)</f>
        <v>#REF!</v>
      </c>
      <c r="BF175" s="349" t="s">
        <v>17</v>
      </c>
      <c r="BG175" s="447">
        <f>ROUND(I175*H175,2)</f>
        <v>0</v>
      </c>
      <c r="BH175" s="349" t="s">
        <v>37</v>
      </c>
      <c r="BI175" s="446" t="s">
        <v>2219</v>
      </c>
    </row>
    <row r="176" spans="2:61" s="287" customFormat="1" ht="21.75" customHeight="1" x14ac:dyDescent="0.2">
      <c r="B176" s="288"/>
      <c r="C176" s="448" t="s">
        <v>1953</v>
      </c>
      <c r="D176" s="448" t="s">
        <v>1717</v>
      </c>
      <c r="E176" s="449" t="s">
        <v>1723</v>
      </c>
      <c r="F176" s="450" t="s">
        <v>1722</v>
      </c>
      <c r="G176" s="451" t="s">
        <v>1474</v>
      </c>
      <c r="H176" s="452">
        <v>80</v>
      </c>
      <c r="I176" s="357"/>
      <c r="J176" s="453">
        <f>ROUND(I176*H176,2)</f>
        <v>0</v>
      </c>
      <c r="K176" s="444">
        <v>1</v>
      </c>
      <c r="L176" s="444">
        <f>K176*H176</f>
        <v>80</v>
      </c>
      <c r="M176" s="444">
        <v>0</v>
      </c>
      <c r="N176" s="444">
        <f>M176*H176</f>
        <v>0</v>
      </c>
      <c r="O176" s="444">
        <v>0</v>
      </c>
      <c r="P176" s="445">
        <f>O176*H176</f>
        <v>0</v>
      </c>
      <c r="AN176" s="446" t="s">
        <v>1715</v>
      </c>
      <c r="AP176" s="446" t="s">
        <v>1717</v>
      </c>
      <c r="AQ176" s="446" t="s">
        <v>17</v>
      </c>
      <c r="AU176" s="349" t="s">
        <v>1716</v>
      </c>
      <c r="BA176" s="447" t="e">
        <f>IF(#REF!="základní",J176,0)</f>
        <v>#REF!</v>
      </c>
      <c r="BB176" s="447" t="e">
        <f>IF(#REF!="snížená",J176,0)</f>
        <v>#REF!</v>
      </c>
      <c r="BC176" s="447" t="e">
        <f>IF(#REF!="zákl. přenesená",J176,0)</f>
        <v>#REF!</v>
      </c>
      <c r="BD176" s="447" t="e">
        <f>IF(#REF!="sníž. přenesená",J176,0)</f>
        <v>#REF!</v>
      </c>
      <c r="BE176" s="447" t="e">
        <f>IF(#REF!="nulová",J176,0)</f>
        <v>#REF!</v>
      </c>
      <c r="BF176" s="349" t="s">
        <v>17</v>
      </c>
      <c r="BG176" s="447">
        <f>ROUND(I176*H176,2)</f>
        <v>0</v>
      </c>
      <c r="BH176" s="349" t="s">
        <v>1715</v>
      </c>
      <c r="BI176" s="446" t="s">
        <v>2218</v>
      </c>
    </row>
    <row r="177" spans="2:61" s="287" customFormat="1" ht="16.5" customHeight="1" x14ac:dyDescent="0.2">
      <c r="B177" s="288"/>
      <c r="C177" s="448" t="s">
        <v>1949</v>
      </c>
      <c r="D177" s="448" t="s">
        <v>1717</v>
      </c>
      <c r="E177" s="449" t="s">
        <v>1719</v>
      </c>
      <c r="F177" s="450" t="s">
        <v>1718</v>
      </c>
      <c r="G177" s="451" t="s">
        <v>1474</v>
      </c>
      <c r="H177" s="452">
        <v>80</v>
      </c>
      <c r="I177" s="357"/>
      <c r="J177" s="453">
        <f>ROUND(I177*H177,2)</f>
        <v>0</v>
      </c>
      <c r="K177" s="454">
        <v>1</v>
      </c>
      <c r="L177" s="454">
        <f>K177*H177</f>
        <v>80</v>
      </c>
      <c r="M177" s="454">
        <v>0</v>
      </c>
      <c r="N177" s="454">
        <f>M177*H177</f>
        <v>0</v>
      </c>
      <c r="O177" s="454">
        <v>0</v>
      </c>
      <c r="P177" s="455">
        <f>O177*H177</f>
        <v>0</v>
      </c>
      <c r="AN177" s="446" t="s">
        <v>1715</v>
      </c>
      <c r="AP177" s="446" t="s">
        <v>1717</v>
      </c>
      <c r="AQ177" s="446" t="s">
        <v>17</v>
      </c>
      <c r="AU177" s="349" t="s">
        <v>1716</v>
      </c>
      <c r="BA177" s="447" t="e">
        <f>IF(#REF!="základní",J177,0)</f>
        <v>#REF!</v>
      </c>
      <c r="BB177" s="447" t="e">
        <f>IF(#REF!="snížená",J177,0)</f>
        <v>#REF!</v>
      </c>
      <c r="BC177" s="447" t="e">
        <f>IF(#REF!="zákl. přenesená",J177,0)</f>
        <v>#REF!</v>
      </c>
      <c r="BD177" s="447" t="e">
        <f>IF(#REF!="sníž. přenesená",J177,0)</f>
        <v>#REF!</v>
      </c>
      <c r="BE177" s="447" t="e">
        <f>IF(#REF!="nulová",J177,0)</f>
        <v>#REF!</v>
      </c>
      <c r="BF177" s="349" t="s">
        <v>17</v>
      </c>
      <c r="BG177" s="447">
        <f>ROUND(I177*H177,2)</f>
        <v>0</v>
      </c>
      <c r="BH177" s="349" t="s">
        <v>1715</v>
      </c>
      <c r="BI177" s="446" t="s">
        <v>2217</v>
      </c>
    </row>
    <row r="178" spans="2:61" s="287" customFormat="1" ht="6.95" customHeight="1" x14ac:dyDescent="0.2">
      <c r="B178" s="290"/>
      <c r="C178" s="289"/>
      <c r="D178" s="289"/>
      <c r="E178" s="289"/>
      <c r="F178" s="289"/>
      <c r="G178" s="289"/>
      <c r="H178" s="289"/>
      <c r="I178" s="289"/>
      <c r="J178" s="289"/>
    </row>
  </sheetData>
  <sheetProtection algorithmName="SHA-512" hashValue="/AcgCk7UZ7/1JIqymdVgBAAi6H9++YRn/HmjsBpwlK9eUnmX+ua9nOz4it3ieecQ820t1QF7rif3NE8NqFasaQ==" saltValue="Z00lMMt+XtsRix/rYcPrtw==" spinCount="100000" sheet="1" objects="1" scenarios="1"/>
  <autoFilter ref="C121:J177" xr:uid="{00000000-0009-0000-0000-000009000000}"/>
  <mergeCells count="9">
    <mergeCell ref="E87:H87"/>
    <mergeCell ref="E112:H112"/>
    <mergeCell ref="E114:H114"/>
    <mergeCell ref="K2:R2"/>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rowBreaks count="1" manualBreakCount="1">
    <brk id="152" min="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I179"/>
  <sheetViews>
    <sheetView showGridLines="0" view="pageBreakPreview" zoomScale="115" zoomScaleNormal="100" zoomScaleSheetLayoutView="115"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6" width="12.140625" style="286" hidden="1" customWidth="1"/>
    <col min="17" max="17" width="14" style="286" hidden="1" customWidth="1"/>
    <col min="18" max="18" width="10.5703125" style="286" customWidth="1"/>
    <col min="19" max="19" width="14" style="286" customWidth="1"/>
    <col min="20" max="20" width="10.5703125" style="286" customWidth="1"/>
    <col min="21" max="21" width="12.85546875" style="286" customWidth="1"/>
    <col min="22" max="22" width="9.42578125" style="286" customWidth="1"/>
    <col min="23" max="23" width="12.85546875" style="286" customWidth="1"/>
    <col min="24" max="24" width="14" style="286" customWidth="1"/>
    <col min="25" max="25" width="9.42578125" style="286" customWidth="1"/>
    <col min="26" max="26" width="12.85546875" style="286" customWidth="1"/>
    <col min="27" max="27" width="14" style="286" customWidth="1"/>
    <col min="28" max="16384" width="9.140625" style="286"/>
  </cols>
  <sheetData>
    <row r="2" spans="2:42" ht="36.950000000000003" customHeight="1" x14ac:dyDescent="0.2">
      <c r="K2" s="572"/>
      <c r="L2" s="572"/>
      <c r="M2" s="572"/>
      <c r="N2" s="572"/>
      <c r="O2" s="572"/>
      <c r="P2" s="572"/>
      <c r="Q2" s="572"/>
      <c r="R2" s="572"/>
      <c r="AP2" s="349" t="s">
        <v>1637</v>
      </c>
    </row>
    <row r="3" spans="2:42" ht="6.95" hidden="1" customHeight="1" x14ac:dyDescent="0.2">
      <c r="B3" s="355"/>
      <c r="C3" s="354"/>
      <c r="D3" s="354"/>
      <c r="E3" s="354"/>
      <c r="F3" s="354"/>
      <c r="G3" s="354"/>
      <c r="H3" s="354"/>
      <c r="I3" s="354"/>
      <c r="J3" s="354"/>
      <c r="AP3" s="349" t="s">
        <v>19</v>
      </c>
    </row>
    <row r="4" spans="2:42" ht="24.95" hidden="1" customHeight="1" x14ac:dyDescent="0.2">
      <c r="B4" s="338"/>
      <c r="D4" s="333" t="s">
        <v>1893</v>
      </c>
      <c r="AP4" s="349" t="s">
        <v>1701</v>
      </c>
    </row>
    <row r="5" spans="2:42" ht="6.95" hidden="1" customHeight="1" x14ac:dyDescent="0.2">
      <c r="B5" s="338"/>
    </row>
    <row r="6" spans="2:42" ht="12" hidden="1" customHeight="1" x14ac:dyDescent="0.2">
      <c r="B6" s="338"/>
      <c r="D6" s="327" t="s">
        <v>1453</v>
      </c>
    </row>
    <row r="7" spans="2:42" ht="16.5" hidden="1" customHeight="1" x14ac:dyDescent="0.2">
      <c r="B7" s="338"/>
      <c r="E7" s="606" t="str">
        <f>SLAB!K6</f>
        <v>Chráněné bydlení Klatovy - D1.4.4. Elektroinstalace slaboproud</v>
      </c>
      <c r="F7" s="607"/>
      <c r="G7" s="607"/>
      <c r="H7" s="607"/>
    </row>
    <row r="8" spans="2:42" s="287" customFormat="1" ht="12" hidden="1" customHeight="1" x14ac:dyDescent="0.2">
      <c r="B8" s="288"/>
      <c r="D8" s="327" t="s">
        <v>1883</v>
      </c>
    </row>
    <row r="9" spans="2:42" s="287" customFormat="1" ht="16.5" hidden="1" customHeight="1" x14ac:dyDescent="0.2">
      <c r="B9" s="288"/>
      <c r="E9" s="596" t="s">
        <v>2485</v>
      </c>
      <c r="F9" s="605"/>
      <c r="G9" s="605"/>
      <c r="H9" s="605"/>
    </row>
    <row r="10" spans="2:42" s="287" customFormat="1" hidden="1" x14ac:dyDescent="0.2">
      <c r="B10" s="288"/>
    </row>
    <row r="11" spans="2:42" s="287" customFormat="1" ht="12" hidden="1" customHeight="1" x14ac:dyDescent="0.2">
      <c r="B11" s="288"/>
      <c r="D11" s="327" t="s">
        <v>1703</v>
      </c>
      <c r="F11" s="350" t="s">
        <v>125</v>
      </c>
      <c r="I11" s="327" t="s">
        <v>1702</v>
      </c>
      <c r="J11" s="350" t="s">
        <v>125</v>
      </c>
    </row>
    <row r="12" spans="2:42" s="287" customFormat="1" ht="12" hidden="1" customHeight="1" x14ac:dyDescent="0.2">
      <c r="B12" s="288"/>
      <c r="D12" s="327" t="s">
        <v>1677</v>
      </c>
      <c r="F12" s="350" t="s">
        <v>1698</v>
      </c>
      <c r="I12" s="327" t="s">
        <v>1676</v>
      </c>
      <c r="J12" s="396">
        <f>SLAB!AN8</f>
        <v>0</v>
      </c>
    </row>
    <row r="13" spans="2:42" s="287" customFormat="1" ht="10.9" hidden="1" customHeight="1" x14ac:dyDescent="0.2">
      <c r="B13" s="288"/>
    </row>
    <row r="14" spans="2:42" s="287" customFormat="1" ht="12" hidden="1" customHeight="1" x14ac:dyDescent="0.2">
      <c r="B14" s="288"/>
      <c r="D14" s="327" t="s">
        <v>1675</v>
      </c>
      <c r="I14" s="327" t="s">
        <v>1700</v>
      </c>
      <c r="J14" s="350" t="str">
        <f>IF(SLAB!AN10="","",SLAB!AN10)</f>
        <v/>
      </c>
    </row>
    <row r="15" spans="2:42" s="287" customFormat="1" ht="18" hidden="1" customHeight="1" x14ac:dyDescent="0.2">
      <c r="B15" s="288"/>
      <c r="E15" s="350" t="str">
        <f>IF(SLAB!E11="","",SLAB!E11)</f>
        <v xml:space="preserve"> </v>
      </c>
      <c r="I15" s="327" t="s">
        <v>1435</v>
      </c>
      <c r="J15" s="350" t="str">
        <f>IF(SLAB!AN11="","",SLAB!AN11)</f>
        <v/>
      </c>
    </row>
    <row r="16" spans="2:42"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ROUND(J120,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ROUND((SUM(BA120:BA178)),  2)</f>
        <v>#REF!</v>
      </c>
      <c r="I33" s="405">
        <v>0.21</v>
      </c>
      <c r="J33" s="404" t="e">
        <f>ROUND(((SUM(BA120:BA178))*I33),  2)</f>
        <v>#REF!</v>
      </c>
    </row>
    <row r="34" spans="2:10" s="287" customFormat="1" ht="14.45" hidden="1" customHeight="1" x14ac:dyDescent="0.2">
      <c r="B34" s="288"/>
      <c r="E34" s="327" t="s">
        <v>1690</v>
      </c>
      <c r="F34" s="404" t="e">
        <f>ROUND((SUM(BB120:BB178)),  2)</f>
        <v>#REF!</v>
      </c>
      <c r="I34" s="405">
        <v>0.12</v>
      </c>
      <c r="J34" s="404" t="e">
        <f>ROUND(((SUM(BB120:BB178))*I34),  2)</f>
        <v>#REF!</v>
      </c>
    </row>
    <row r="35" spans="2:10" s="287" customFormat="1" ht="14.45" hidden="1" customHeight="1" x14ac:dyDescent="0.2">
      <c r="B35" s="288"/>
      <c r="E35" s="327" t="s">
        <v>1689</v>
      </c>
      <c r="F35" s="404" t="e">
        <f>ROUND((SUM(BC120:BC178)),  2)</f>
        <v>#REF!</v>
      </c>
      <c r="I35" s="405">
        <v>0.21</v>
      </c>
      <c r="J35" s="404">
        <f>0</f>
        <v>0</v>
      </c>
    </row>
    <row r="36" spans="2:10" s="287" customFormat="1" ht="14.45" hidden="1" customHeight="1" x14ac:dyDescent="0.2">
      <c r="B36" s="288"/>
      <c r="E36" s="327" t="s">
        <v>1688</v>
      </c>
      <c r="F36" s="404" t="e">
        <f>ROUND((SUM(BD120:BD178)),  2)</f>
        <v>#REF!</v>
      </c>
      <c r="I36" s="405">
        <v>0.12</v>
      </c>
      <c r="J36" s="404">
        <f>0</f>
        <v>0</v>
      </c>
    </row>
    <row r="37" spans="2:10" s="287" customFormat="1" ht="14.45" hidden="1" customHeight="1" x14ac:dyDescent="0.2">
      <c r="B37" s="288"/>
      <c r="E37" s="327" t="s">
        <v>1687</v>
      </c>
      <c r="F37" s="404" t="e">
        <f>ROUND((SUM(BE120:BE178)),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43" s="287" customFormat="1" ht="6.95" customHeight="1" x14ac:dyDescent="0.2">
      <c r="B81" s="335"/>
      <c r="C81" s="334"/>
      <c r="D81" s="334"/>
      <c r="E81" s="334"/>
      <c r="F81" s="334"/>
      <c r="G81" s="334"/>
      <c r="H81" s="334"/>
      <c r="I81" s="334"/>
      <c r="J81" s="334"/>
    </row>
    <row r="82" spans="2:43" s="287" customFormat="1" ht="24.95" customHeight="1" x14ac:dyDescent="0.2">
      <c r="B82" s="288"/>
      <c r="C82" s="333" t="s">
        <v>1891</v>
      </c>
    </row>
    <row r="83" spans="2:43" s="287" customFormat="1" ht="6.95" customHeight="1" x14ac:dyDescent="0.2">
      <c r="B83" s="288"/>
    </row>
    <row r="84" spans="2:43" s="287" customFormat="1" ht="12" customHeight="1" x14ac:dyDescent="0.2">
      <c r="B84" s="288"/>
      <c r="C84" s="327" t="s">
        <v>1453</v>
      </c>
    </row>
    <row r="85" spans="2:43" s="287" customFormat="1" ht="16.5" customHeight="1" x14ac:dyDescent="0.2">
      <c r="B85" s="288"/>
      <c r="E85" s="606" t="str">
        <f>E7</f>
        <v>Chráněné bydlení Klatovy - D1.4.4. Elektroinstalace slaboproud</v>
      </c>
      <c r="F85" s="607"/>
      <c r="G85" s="607"/>
      <c r="H85" s="607"/>
    </row>
    <row r="86" spans="2:43" s="287" customFormat="1" ht="12" customHeight="1" x14ac:dyDescent="0.2">
      <c r="B86" s="288"/>
      <c r="C86" s="327" t="s">
        <v>1883</v>
      </c>
    </row>
    <row r="87" spans="2:43" s="287" customFormat="1" ht="16.5" customHeight="1" x14ac:dyDescent="0.2">
      <c r="B87" s="288"/>
      <c r="E87" s="596" t="str">
        <f>E9</f>
        <v>005 - PZTS - Poplachový zabezpečovací a tísňový systém</v>
      </c>
      <c r="F87" s="605"/>
      <c r="G87" s="605"/>
      <c r="H87" s="605"/>
    </row>
    <row r="88" spans="2:43" s="287" customFormat="1" ht="6.95" customHeight="1" x14ac:dyDescent="0.2">
      <c r="B88" s="288"/>
    </row>
    <row r="89" spans="2:43" s="287" customFormat="1" ht="12" customHeight="1" x14ac:dyDescent="0.2">
      <c r="B89" s="288"/>
      <c r="C89" s="327" t="s">
        <v>1677</v>
      </c>
      <c r="F89" s="350" t="str">
        <f>F12</f>
        <v xml:space="preserve"> </v>
      </c>
      <c r="I89" s="327" t="s">
        <v>1676</v>
      </c>
      <c r="J89" s="396"/>
    </row>
    <row r="90" spans="2:43" s="287" customFormat="1" ht="6.95" customHeight="1" x14ac:dyDescent="0.2">
      <c r="B90" s="288"/>
    </row>
    <row r="91" spans="2:43" s="287" customFormat="1" ht="15.2" customHeight="1" x14ac:dyDescent="0.2">
      <c r="B91" s="288"/>
      <c r="C91" s="327" t="s">
        <v>1675</v>
      </c>
      <c r="F91" s="350" t="str">
        <f>E15</f>
        <v xml:space="preserve"> </v>
      </c>
      <c r="I91" s="327" t="s">
        <v>1444</v>
      </c>
      <c r="J91" s="399" t="str">
        <f>E21</f>
        <v xml:space="preserve"> </v>
      </c>
    </row>
    <row r="92" spans="2:43" s="287" customFormat="1" ht="15.2" customHeight="1" x14ac:dyDescent="0.2">
      <c r="B92" s="288"/>
      <c r="C92" s="327" t="s">
        <v>1437</v>
      </c>
      <c r="F92" s="350" t="str">
        <f>IF(E18="","",E18)</f>
        <v xml:space="preserve"> </v>
      </c>
      <c r="I92" s="327" t="s">
        <v>1673</v>
      </c>
      <c r="J92" s="399" t="str">
        <f>E24</f>
        <v xml:space="preserve"> </v>
      </c>
    </row>
    <row r="93" spans="2:43" s="287" customFormat="1" ht="10.35" customHeight="1" x14ac:dyDescent="0.2">
      <c r="B93" s="288"/>
    </row>
    <row r="94" spans="2:43" s="287" customFormat="1" ht="29.25" customHeight="1" x14ac:dyDescent="0.2">
      <c r="B94" s="288"/>
      <c r="C94" s="413" t="s">
        <v>1890</v>
      </c>
      <c r="D94" s="406"/>
      <c r="E94" s="406"/>
      <c r="F94" s="406"/>
      <c r="G94" s="406"/>
      <c r="H94" s="406"/>
      <c r="I94" s="406"/>
      <c r="J94" s="414" t="s">
        <v>1880</v>
      </c>
    </row>
    <row r="95" spans="2:43" s="287" customFormat="1" ht="10.35" customHeight="1" x14ac:dyDescent="0.2">
      <c r="B95" s="288"/>
    </row>
    <row r="96" spans="2:43" s="287" customFormat="1" ht="22.9" customHeight="1" x14ac:dyDescent="0.2">
      <c r="B96" s="288"/>
      <c r="C96" s="415" t="s">
        <v>1889</v>
      </c>
      <c r="J96" s="401">
        <f>J120</f>
        <v>0</v>
      </c>
      <c r="AQ96" s="349" t="s">
        <v>1872</v>
      </c>
    </row>
    <row r="97" spans="2:10" s="417" customFormat="1" ht="24.95" customHeight="1" x14ac:dyDescent="0.2">
      <c r="B97" s="416"/>
      <c r="D97" s="418" t="s">
        <v>1888</v>
      </c>
      <c r="E97" s="419"/>
      <c r="F97" s="419"/>
      <c r="G97" s="419"/>
      <c r="H97" s="419"/>
      <c r="I97" s="419"/>
      <c r="J97" s="420">
        <f>J121</f>
        <v>0</v>
      </c>
    </row>
    <row r="98" spans="2:10" s="417" customFormat="1" ht="24.95" customHeight="1" x14ac:dyDescent="0.2">
      <c r="B98" s="416"/>
      <c r="D98" s="418" t="s">
        <v>1887</v>
      </c>
      <c r="E98" s="419"/>
      <c r="F98" s="419"/>
      <c r="G98" s="419"/>
      <c r="H98" s="419"/>
      <c r="I98" s="419"/>
      <c r="J98" s="420">
        <f>J136</f>
        <v>0</v>
      </c>
    </row>
    <row r="99" spans="2:10" s="417" customFormat="1" ht="24.95" customHeight="1" x14ac:dyDescent="0.2">
      <c r="B99" s="416"/>
      <c r="D99" s="418" t="s">
        <v>1886</v>
      </c>
      <c r="E99" s="419"/>
      <c r="F99" s="419"/>
      <c r="G99" s="419"/>
      <c r="H99" s="419"/>
      <c r="I99" s="419"/>
      <c r="J99" s="420">
        <f>J154</f>
        <v>0</v>
      </c>
    </row>
    <row r="100" spans="2:10" s="417" customFormat="1" ht="24.95" customHeight="1" x14ac:dyDescent="0.2">
      <c r="B100" s="416"/>
      <c r="D100" s="418" t="s">
        <v>1885</v>
      </c>
      <c r="E100" s="419"/>
      <c r="F100" s="419"/>
      <c r="G100" s="419"/>
      <c r="H100" s="419"/>
      <c r="I100" s="419"/>
      <c r="J100" s="420">
        <f>J173</f>
        <v>0</v>
      </c>
    </row>
    <row r="101" spans="2:10" s="287" customFormat="1" ht="21.75" customHeight="1" x14ac:dyDescent="0.2">
      <c r="B101" s="288"/>
    </row>
    <row r="102" spans="2:10" s="287" customFormat="1" ht="6.95" customHeight="1" x14ac:dyDescent="0.2">
      <c r="B102" s="290"/>
      <c r="C102" s="289"/>
      <c r="D102" s="289"/>
      <c r="E102" s="289"/>
      <c r="F102" s="289"/>
      <c r="G102" s="289"/>
      <c r="H102" s="289"/>
      <c r="I102" s="289"/>
      <c r="J102" s="289"/>
    </row>
    <row r="106" spans="2:10" s="287" customFormat="1" ht="6.95" customHeight="1" x14ac:dyDescent="0.2">
      <c r="B106" s="335"/>
      <c r="C106" s="334"/>
      <c r="D106" s="334"/>
      <c r="E106" s="334"/>
      <c r="F106" s="334"/>
      <c r="G106" s="334"/>
      <c r="H106" s="334"/>
      <c r="I106" s="334"/>
      <c r="J106" s="334"/>
    </row>
    <row r="107" spans="2:10" s="287" customFormat="1" ht="24.95" customHeight="1" x14ac:dyDescent="0.2">
      <c r="B107" s="288"/>
      <c r="C107" s="333" t="s">
        <v>1884</v>
      </c>
    </row>
    <row r="108" spans="2:10" s="287" customFormat="1" ht="6.95" customHeight="1" x14ac:dyDescent="0.2">
      <c r="B108" s="288"/>
    </row>
    <row r="109" spans="2:10" s="287" customFormat="1" ht="12" customHeight="1" x14ac:dyDescent="0.2">
      <c r="B109" s="288"/>
      <c r="C109" s="327" t="s">
        <v>1453</v>
      </c>
    </row>
    <row r="110" spans="2:10" s="287" customFormat="1" ht="16.5" customHeight="1" x14ac:dyDescent="0.2">
      <c r="B110" s="288"/>
      <c r="E110" s="606" t="str">
        <f>E7</f>
        <v>Chráněné bydlení Klatovy - D1.4.4. Elektroinstalace slaboproud</v>
      </c>
      <c r="F110" s="607"/>
      <c r="G110" s="607"/>
      <c r="H110" s="607"/>
    </row>
    <row r="111" spans="2:10" s="287" customFormat="1" ht="12" customHeight="1" x14ac:dyDescent="0.2">
      <c r="B111" s="288"/>
      <c r="C111" s="327" t="s">
        <v>1883</v>
      </c>
    </row>
    <row r="112" spans="2:10" s="287" customFormat="1" ht="16.5" customHeight="1" x14ac:dyDescent="0.2">
      <c r="B112" s="288"/>
      <c r="E112" s="596" t="str">
        <f>E9</f>
        <v>005 - PZTS - Poplachový zabezpečovací a tísňový systém</v>
      </c>
      <c r="F112" s="605"/>
      <c r="G112" s="605"/>
      <c r="H112" s="605"/>
    </row>
    <row r="113" spans="2:61" s="287" customFormat="1" ht="6.95" customHeight="1" x14ac:dyDescent="0.2">
      <c r="B113" s="288"/>
    </row>
    <row r="114" spans="2:61" s="287" customFormat="1" ht="12" customHeight="1" x14ac:dyDescent="0.2">
      <c r="B114" s="288"/>
      <c r="C114" s="327" t="s">
        <v>1677</v>
      </c>
      <c r="F114" s="350" t="str">
        <f>F12</f>
        <v xml:space="preserve"> </v>
      </c>
      <c r="I114" s="327" t="s">
        <v>1676</v>
      </c>
      <c r="J114" s="396"/>
    </row>
    <row r="115" spans="2:61" s="287" customFormat="1" ht="6.95" customHeight="1" x14ac:dyDescent="0.2">
      <c r="B115" s="288"/>
    </row>
    <row r="116" spans="2:61" s="287" customFormat="1" ht="15.2" customHeight="1" x14ac:dyDescent="0.2">
      <c r="B116" s="288"/>
      <c r="C116" s="327" t="s">
        <v>1675</v>
      </c>
      <c r="F116" s="350" t="str">
        <f>E15</f>
        <v xml:space="preserve"> </v>
      </c>
      <c r="I116" s="327" t="s">
        <v>1444</v>
      </c>
      <c r="J116" s="399" t="str">
        <f>E21</f>
        <v xml:space="preserve"> </v>
      </c>
    </row>
    <row r="117" spans="2:61" s="287" customFormat="1" ht="15.2" customHeight="1" x14ac:dyDescent="0.2">
      <c r="B117" s="288"/>
      <c r="C117" s="327" t="s">
        <v>1437</v>
      </c>
      <c r="F117" s="350" t="str">
        <f>IF(E18="","",E18)</f>
        <v xml:space="preserve"> </v>
      </c>
      <c r="I117" s="327" t="s">
        <v>1673</v>
      </c>
      <c r="J117" s="399" t="str">
        <f>E24</f>
        <v xml:space="preserve"> </v>
      </c>
    </row>
    <row r="118" spans="2:61" s="287" customFormat="1" ht="10.35" customHeight="1" x14ac:dyDescent="0.2">
      <c r="B118" s="288"/>
    </row>
    <row r="119" spans="2:61" s="424" customFormat="1" ht="29.25" customHeight="1" x14ac:dyDescent="0.2">
      <c r="B119" s="421"/>
      <c r="C119" s="422" t="s">
        <v>1882</v>
      </c>
      <c r="D119" s="423" t="s">
        <v>1669</v>
      </c>
      <c r="E119" s="423" t="s">
        <v>1672</v>
      </c>
      <c r="F119" s="423" t="s">
        <v>1671</v>
      </c>
      <c r="G119" s="423" t="s">
        <v>112</v>
      </c>
      <c r="H119" s="423" t="s">
        <v>113</v>
      </c>
      <c r="I119" s="423" t="s">
        <v>1881</v>
      </c>
      <c r="J119" s="423" t="s">
        <v>1880</v>
      </c>
      <c r="K119" s="321" t="s">
        <v>1879</v>
      </c>
      <c r="L119" s="321" t="s">
        <v>1878</v>
      </c>
      <c r="M119" s="321" t="s">
        <v>1877</v>
      </c>
      <c r="N119" s="321" t="s">
        <v>1876</v>
      </c>
      <c r="O119" s="321" t="s">
        <v>1875</v>
      </c>
      <c r="P119" s="320" t="s">
        <v>1874</v>
      </c>
    </row>
    <row r="120" spans="2:61" s="287" customFormat="1" ht="22.9" customHeight="1" x14ac:dyDescent="0.25">
      <c r="B120" s="288"/>
      <c r="C120" s="316" t="s">
        <v>1873</v>
      </c>
      <c r="J120" s="425">
        <f>BG120</f>
        <v>0</v>
      </c>
      <c r="K120" s="318"/>
      <c r="L120" s="426">
        <f>L121+L136+L154+L173</f>
        <v>240.90860000000001</v>
      </c>
      <c r="M120" s="318"/>
      <c r="N120" s="426">
        <f>N121+N136+N154+N173</f>
        <v>0.20010999999999998</v>
      </c>
      <c r="O120" s="318"/>
      <c r="P120" s="427">
        <f>P121+P136+P154+P173</f>
        <v>0.16</v>
      </c>
      <c r="AP120" s="349" t="s">
        <v>1655</v>
      </c>
      <c r="AQ120" s="349" t="s">
        <v>1872</v>
      </c>
      <c r="BG120" s="428">
        <f>BG121+BG136+BG154+BG173</f>
        <v>0</v>
      </c>
    </row>
    <row r="121" spans="2:61" s="430" customFormat="1" ht="25.9" customHeight="1" x14ac:dyDescent="0.2">
      <c r="B121" s="429"/>
      <c r="D121" s="431" t="s">
        <v>1655</v>
      </c>
      <c r="E121" s="432" t="s">
        <v>1871</v>
      </c>
      <c r="F121" s="432" t="s">
        <v>1870</v>
      </c>
      <c r="J121" s="433">
        <f>BG121</f>
        <v>0</v>
      </c>
      <c r="L121" s="434">
        <f>SUM(L122:L135)</f>
        <v>0</v>
      </c>
      <c r="N121" s="434">
        <f>SUM(N122:N135)</f>
        <v>2.1149999999999999E-2</v>
      </c>
      <c r="P121" s="435">
        <f>SUM(P122:P135)</f>
        <v>0</v>
      </c>
      <c r="AN121" s="431" t="s">
        <v>17</v>
      </c>
      <c r="AP121" s="436" t="s">
        <v>1655</v>
      </c>
      <c r="AQ121" s="436" t="s">
        <v>1654</v>
      </c>
      <c r="AU121" s="431" t="s">
        <v>1716</v>
      </c>
      <c r="BG121" s="437">
        <f>SUM(BG122:BG135)</f>
        <v>0</v>
      </c>
    </row>
    <row r="122" spans="2:61" s="287" customFormat="1" ht="33" customHeight="1" x14ac:dyDescent="0.2">
      <c r="B122" s="288"/>
      <c r="C122" s="438" t="s">
        <v>17</v>
      </c>
      <c r="D122" s="438" t="s">
        <v>1744</v>
      </c>
      <c r="E122" s="439" t="s">
        <v>2484</v>
      </c>
      <c r="F122" s="440" t="s">
        <v>2483</v>
      </c>
      <c r="G122" s="441" t="s">
        <v>121</v>
      </c>
      <c r="H122" s="442">
        <v>1</v>
      </c>
      <c r="I122" s="358"/>
      <c r="J122" s="443">
        <f t="shared" ref="J122:J135" si="0">ROUND(I122*H122,2)</f>
        <v>0</v>
      </c>
      <c r="K122" s="444">
        <v>0</v>
      </c>
      <c r="L122" s="444">
        <f t="shared" ref="L122:L135" si="1">K122*H122</f>
        <v>0</v>
      </c>
      <c r="M122" s="444">
        <v>6.4000000000000003E-3</v>
      </c>
      <c r="N122" s="444">
        <f t="shared" ref="N122:N135" si="2">M122*H122</f>
        <v>6.4000000000000003E-3</v>
      </c>
      <c r="O122" s="444">
        <v>0</v>
      </c>
      <c r="P122" s="445">
        <f t="shared" ref="P122:P135" si="3">O122*H122</f>
        <v>0</v>
      </c>
      <c r="AN122" s="446" t="s">
        <v>39</v>
      </c>
      <c r="AP122" s="446" t="s">
        <v>1744</v>
      </c>
      <c r="AQ122" s="446" t="s">
        <v>17</v>
      </c>
      <c r="AU122" s="349" t="s">
        <v>1716</v>
      </c>
      <c r="BA122" s="447" t="e">
        <f>IF(#REF!="základní",J122,0)</f>
        <v>#REF!</v>
      </c>
      <c r="BB122" s="447" t="e">
        <f>IF(#REF!="snížená",J122,0)</f>
        <v>#REF!</v>
      </c>
      <c r="BC122" s="447" t="e">
        <f>IF(#REF!="zákl. přenesená",J122,0)</f>
        <v>#REF!</v>
      </c>
      <c r="BD122" s="447" t="e">
        <f>IF(#REF!="sníž. přenesená",J122,0)</f>
        <v>#REF!</v>
      </c>
      <c r="BE122" s="447" t="e">
        <f>IF(#REF!="nulová",J122,0)</f>
        <v>#REF!</v>
      </c>
      <c r="BF122" s="349" t="s">
        <v>17</v>
      </c>
      <c r="BG122" s="447">
        <f t="shared" ref="BG122:BG135" si="4">ROUND(I122*H122,2)</f>
        <v>0</v>
      </c>
      <c r="BH122" s="349" t="s">
        <v>25</v>
      </c>
      <c r="BI122" s="446" t="s">
        <v>2482</v>
      </c>
    </row>
    <row r="123" spans="2:61" s="287" customFormat="1" ht="21.75" customHeight="1" x14ac:dyDescent="0.2">
      <c r="B123" s="288"/>
      <c r="C123" s="438" t="s">
        <v>19</v>
      </c>
      <c r="D123" s="438" t="s">
        <v>1744</v>
      </c>
      <c r="E123" s="439" t="s">
        <v>2280</v>
      </c>
      <c r="F123" s="440" t="s">
        <v>2279</v>
      </c>
      <c r="G123" s="441" t="s">
        <v>121</v>
      </c>
      <c r="H123" s="442">
        <v>1</v>
      </c>
      <c r="I123" s="358"/>
      <c r="J123" s="443">
        <f t="shared" si="0"/>
        <v>0</v>
      </c>
      <c r="K123" s="444">
        <v>0</v>
      </c>
      <c r="L123" s="444">
        <f t="shared" si="1"/>
        <v>0</v>
      </c>
      <c r="M123" s="444">
        <v>5.0000000000000001E-3</v>
      </c>
      <c r="N123" s="444">
        <f t="shared" si="2"/>
        <v>5.0000000000000001E-3</v>
      </c>
      <c r="O123" s="444">
        <v>0</v>
      </c>
      <c r="P123" s="445">
        <f t="shared" si="3"/>
        <v>0</v>
      </c>
      <c r="AN123" s="446" t="s">
        <v>1745</v>
      </c>
      <c r="AP123" s="446" t="s">
        <v>1744</v>
      </c>
      <c r="AQ123" s="446" t="s">
        <v>17</v>
      </c>
      <c r="AU123" s="349" t="s">
        <v>1716</v>
      </c>
      <c r="BA123" s="447" t="e">
        <f>IF(#REF!="základní",J123,0)</f>
        <v>#REF!</v>
      </c>
      <c r="BB123" s="447" t="e">
        <f>IF(#REF!="snížená",J123,0)</f>
        <v>#REF!</v>
      </c>
      <c r="BC123" s="447" t="e">
        <f>IF(#REF!="zákl. přenesená",J123,0)</f>
        <v>#REF!</v>
      </c>
      <c r="BD123" s="447" t="e">
        <f>IF(#REF!="sníž. přenesená",J123,0)</f>
        <v>#REF!</v>
      </c>
      <c r="BE123" s="447" t="e">
        <f>IF(#REF!="nulová",J123,0)</f>
        <v>#REF!</v>
      </c>
      <c r="BF123" s="349" t="s">
        <v>17</v>
      </c>
      <c r="BG123" s="447">
        <f t="shared" si="4"/>
        <v>0</v>
      </c>
      <c r="BH123" s="349" t="s">
        <v>1734</v>
      </c>
      <c r="BI123" s="446" t="s">
        <v>2481</v>
      </c>
    </row>
    <row r="124" spans="2:61" s="287" customFormat="1" ht="16.5" customHeight="1" x14ac:dyDescent="0.2">
      <c r="B124" s="288"/>
      <c r="C124" s="438" t="s">
        <v>21</v>
      </c>
      <c r="D124" s="438" t="s">
        <v>1744</v>
      </c>
      <c r="E124" s="439" t="s">
        <v>2480</v>
      </c>
      <c r="F124" s="440" t="s">
        <v>2479</v>
      </c>
      <c r="G124" s="441" t="s">
        <v>121</v>
      </c>
      <c r="H124" s="442">
        <v>1</v>
      </c>
      <c r="I124" s="358"/>
      <c r="J124" s="443">
        <f t="shared" si="0"/>
        <v>0</v>
      </c>
      <c r="K124" s="444">
        <v>0</v>
      </c>
      <c r="L124" s="444">
        <f t="shared" si="1"/>
        <v>0</v>
      </c>
      <c r="M124" s="444">
        <v>6.0000000000000002E-5</v>
      </c>
      <c r="N124" s="444">
        <f t="shared" si="2"/>
        <v>6.0000000000000002E-5</v>
      </c>
      <c r="O124" s="444">
        <v>0</v>
      </c>
      <c r="P124" s="445">
        <f t="shared" si="3"/>
        <v>0</v>
      </c>
      <c r="AN124" s="446" t="s">
        <v>1745</v>
      </c>
      <c r="AP124" s="446" t="s">
        <v>1744</v>
      </c>
      <c r="AQ124" s="446" t="s">
        <v>17</v>
      </c>
      <c r="AU124" s="349" t="s">
        <v>1716</v>
      </c>
      <c r="BA124" s="447" t="e">
        <f>IF(#REF!="základní",J124,0)</f>
        <v>#REF!</v>
      </c>
      <c r="BB124" s="447" t="e">
        <f>IF(#REF!="snížená",J124,0)</f>
        <v>#REF!</v>
      </c>
      <c r="BC124" s="447" t="e">
        <f>IF(#REF!="zákl. přenesená",J124,0)</f>
        <v>#REF!</v>
      </c>
      <c r="BD124" s="447" t="e">
        <f>IF(#REF!="sníž. přenesená",J124,0)</f>
        <v>#REF!</v>
      </c>
      <c r="BE124" s="447" t="e">
        <f>IF(#REF!="nulová",J124,0)</f>
        <v>#REF!</v>
      </c>
      <c r="BF124" s="349" t="s">
        <v>17</v>
      </c>
      <c r="BG124" s="447">
        <f t="shared" si="4"/>
        <v>0</v>
      </c>
      <c r="BH124" s="349" t="s">
        <v>1734</v>
      </c>
      <c r="BI124" s="446" t="s">
        <v>2478</v>
      </c>
    </row>
    <row r="125" spans="2:61" s="287" customFormat="1" ht="16.5" customHeight="1" x14ac:dyDescent="0.2">
      <c r="B125" s="288"/>
      <c r="C125" s="438" t="s">
        <v>25</v>
      </c>
      <c r="D125" s="438" t="s">
        <v>1744</v>
      </c>
      <c r="E125" s="439" t="s">
        <v>2477</v>
      </c>
      <c r="F125" s="440" t="s">
        <v>2476</v>
      </c>
      <c r="G125" s="441" t="s">
        <v>121</v>
      </c>
      <c r="H125" s="442">
        <v>1</v>
      </c>
      <c r="I125" s="358"/>
      <c r="J125" s="443">
        <f t="shared" si="0"/>
        <v>0</v>
      </c>
      <c r="K125" s="444">
        <v>0</v>
      </c>
      <c r="L125" s="444">
        <f t="shared" si="1"/>
        <v>0</v>
      </c>
      <c r="M125" s="444">
        <v>1.5E-3</v>
      </c>
      <c r="N125" s="444">
        <f t="shared" si="2"/>
        <v>1.5E-3</v>
      </c>
      <c r="O125" s="444">
        <v>0</v>
      </c>
      <c r="P125" s="445">
        <f t="shared" si="3"/>
        <v>0</v>
      </c>
      <c r="AN125" s="446" t="s">
        <v>39</v>
      </c>
      <c r="AP125" s="446" t="s">
        <v>1744</v>
      </c>
      <c r="AQ125" s="446" t="s">
        <v>17</v>
      </c>
      <c r="AU125" s="349" t="s">
        <v>1716</v>
      </c>
      <c r="BA125" s="447" t="e">
        <f>IF(#REF!="základní",J125,0)</f>
        <v>#REF!</v>
      </c>
      <c r="BB125" s="447" t="e">
        <f>IF(#REF!="snížená",J125,0)</f>
        <v>#REF!</v>
      </c>
      <c r="BC125" s="447" t="e">
        <f>IF(#REF!="zákl. přenesená",J125,0)</f>
        <v>#REF!</v>
      </c>
      <c r="BD125" s="447" t="e">
        <f>IF(#REF!="sníž. přenesená",J125,0)</f>
        <v>#REF!</v>
      </c>
      <c r="BE125" s="447" t="e">
        <f>IF(#REF!="nulová",J125,0)</f>
        <v>#REF!</v>
      </c>
      <c r="BF125" s="349" t="s">
        <v>17</v>
      </c>
      <c r="BG125" s="447">
        <f t="shared" si="4"/>
        <v>0</v>
      </c>
      <c r="BH125" s="349" t="s">
        <v>25</v>
      </c>
      <c r="BI125" s="446" t="s">
        <v>2475</v>
      </c>
    </row>
    <row r="126" spans="2:61" s="287" customFormat="1" ht="16.5" customHeight="1" x14ac:dyDescent="0.2">
      <c r="B126" s="288"/>
      <c r="C126" s="438" t="s">
        <v>29</v>
      </c>
      <c r="D126" s="438" t="s">
        <v>1744</v>
      </c>
      <c r="E126" s="439" t="s">
        <v>2474</v>
      </c>
      <c r="F126" s="440" t="s">
        <v>2473</v>
      </c>
      <c r="G126" s="441" t="s">
        <v>121</v>
      </c>
      <c r="H126" s="442">
        <v>2</v>
      </c>
      <c r="I126" s="358"/>
      <c r="J126" s="443">
        <f t="shared" si="0"/>
        <v>0</v>
      </c>
      <c r="K126" s="444">
        <v>0</v>
      </c>
      <c r="L126" s="444">
        <f t="shared" si="1"/>
        <v>0</v>
      </c>
      <c r="M126" s="444">
        <v>2.9999999999999997E-4</v>
      </c>
      <c r="N126" s="444">
        <f t="shared" si="2"/>
        <v>5.9999999999999995E-4</v>
      </c>
      <c r="O126" s="444">
        <v>0</v>
      </c>
      <c r="P126" s="445">
        <f t="shared" si="3"/>
        <v>0</v>
      </c>
      <c r="AN126" s="446" t="s">
        <v>39</v>
      </c>
      <c r="AP126" s="446" t="s">
        <v>1744</v>
      </c>
      <c r="AQ126" s="446" t="s">
        <v>17</v>
      </c>
      <c r="AU126" s="349" t="s">
        <v>1716</v>
      </c>
      <c r="BA126" s="447" t="e">
        <f>IF(#REF!="základní",J126,0)</f>
        <v>#REF!</v>
      </c>
      <c r="BB126" s="447" t="e">
        <f>IF(#REF!="snížená",J126,0)</f>
        <v>#REF!</v>
      </c>
      <c r="BC126" s="447" t="e">
        <f>IF(#REF!="zákl. přenesená",J126,0)</f>
        <v>#REF!</v>
      </c>
      <c r="BD126" s="447" t="e">
        <f>IF(#REF!="sníž. přenesená",J126,0)</f>
        <v>#REF!</v>
      </c>
      <c r="BE126" s="447" t="e">
        <f>IF(#REF!="nulová",J126,0)</f>
        <v>#REF!</v>
      </c>
      <c r="BF126" s="349" t="s">
        <v>17</v>
      </c>
      <c r="BG126" s="447">
        <f t="shared" si="4"/>
        <v>0</v>
      </c>
      <c r="BH126" s="349" t="s">
        <v>25</v>
      </c>
      <c r="BI126" s="446" t="s">
        <v>2472</v>
      </c>
    </row>
    <row r="127" spans="2:61" s="287" customFormat="1" ht="16.5" customHeight="1" x14ac:dyDescent="0.2">
      <c r="B127" s="288"/>
      <c r="C127" s="438" t="s">
        <v>1006</v>
      </c>
      <c r="D127" s="438" t="s">
        <v>1744</v>
      </c>
      <c r="E127" s="439" t="s">
        <v>2471</v>
      </c>
      <c r="F127" s="440" t="s">
        <v>2470</v>
      </c>
      <c r="G127" s="441" t="s">
        <v>121</v>
      </c>
      <c r="H127" s="442">
        <v>1</v>
      </c>
      <c r="I127" s="358"/>
      <c r="J127" s="443">
        <f t="shared" si="0"/>
        <v>0</v>
      </c>
      <c r="K127" s="444">
        <v>0</v>
      </c>
      <c r="L127" s="444">
        <f t="shared" si="1"/>
        <v>0</v>
      </c>
      <c r="M127" s="444">
        <v>6.0999999999999997E-4</v>
      </c>
      <c r="N127" s="444">
        <f t="shared" si="2"/>
        <v>6.0999999999999997E-4</v>
      </c>
      <c r="O127" s="444">
        <v>0</v>
      </c>
      <c r="P127" s="445">
        <f t="shared" si="3"/>
        <v>0</v>
      </c>
      <c r="AN127" s="446" t="s">
        <v>39</v>
      </c>
      <c r="AP127" s="446" t="s">
        <v>1744</v>
      </c>
      <c r="AQ127" s="446" t="s">
        <v>17</v>
      </c>
      <c r="AU127" s="349" t="s">
        <v>1716</v>
      </c>
      <c r="BA127" s="447" t="e">
        <f>IF(#REF!="základní",J127,0)</f>
        <v>#REF!</v>
      </c>
      <c r="BB127" s="447" t="e">
        <f>IF(#REF!="snížená",J127,0)</f>
        <v>#REF!</v>
      </c>
      <c r="BC127" s="447" t="e">
        <f>IF(#REF!="zákl. přenesená",J127,0)</f>
        <v>#REF!</v>
      </c>
      <c r="BD127" s="447" t="e">
        <f>IF(#REF!="sníž. přenesená",J127,0)</f>
        <v>#REF!</v>
      </c>
      <c r="BE127" s="447" t="e">
        <f>IF(#REF!="nulová",J127,0)</f>
        <v>#REF!</v>
      </c>
      <c r="BF127" s="349" t="s">
        <v>17</v>
      </c>
      <c r="BG127" s="447">
        <f t="shared" si="4"/>
        <v>0</v>
      </c>
      <c r="BH127" s="349" t="s">
        <v>25</v>
      </c>
      <c r="BI127" s="446" t="s">
        <v>2469</v>
      </c>
    </row>
    <row r="128" spans="2:61" s="287" customFormat="1" ht="21.75" customHeight="1" x14ac:dyDescent="0.2">
      <c r="B128" s="288"/>
      <c r="C128" s="438" t="s">
        <v>1851</v>
      </c>
      <c r="D128" s="438" t="s">
        <v>1744</v>
      </c>
      <c r="E128" s="439" t="s">
        <v>2468</v>
      </c>
      <c r="F128" s="440" t="s">
        <v>2467</v>
      </c>
      <c r="G128" s="441" t="s">
        <v>121</v>
      </c>
      <c r="H128" s="442">
        <v>4</v>
      </c>
      <c r="I128" s="358"/>
      <c r="J128" s="443">
        <f t="shared" si="0"/>
        <v>0</v>
      </c>
      <c r="K128" s="444">
        <v>0</v>
      </c>
      <c r="L128" s="444">
        <f t="shared" si="1"/>
        <v>0</v>
      </c>
      <c r="M128" s="444">
        <v>1E-4</v>
      </c>
      <c r="N128" s="444">
        <f t="shared" si="2"/>
        <v>4.0000000000000002E-4</v>
      </c>
      <c r="O128" s="444">
        <v>0</v>
      </c>
      <c r="P128" s="445">
        <f t="shared" si="3"/>
        <v>0</v>
      </c>
      <c r="AN128" s="446" t="s">
        <v>39</v>
      </c>
      <c r="AP128" s="446" t="s">
        <v>1744</v>
      </c>
      <c r="AQ128" s="446" t="s">
        <v>17</v>
      </c>
      <c r="AU128" s="349" t="s">
        <v>1716</v>
      </c>
      <c r="BA128" s="447" t="e">
        <f>IF(#REF!="základní",J128,0)</f>
        <v>#REF!</v>
      </c>
      <c r="BB128" s="447" t="e">
        <f>IF(#REF!="snížená",J128,0)</f>
        <v>#REF!</v>
      </c>
      <c r="BC128" s="447" t="e">
        <f>IF(#REF!="zákl. přenesená",J128,0)</f>
        <v>#REF!</v>
      </c>
      <c r="BD128" s="447" t="e">
        <f>IF(#REF!="sníž. přenesená",J128,0)</f>
        <v>#REF!</v>
      </c>
      <c r="BE128" s="447" t="e">
        <f>IF(#REF!="nulová",J128,0)</f>
        <v>#REF!</v>
      </c>
      <c r="BF128" s="349" t="s">
        <v>17</v>
      </c>
      <c r="BG128" s="447">
        <f t="shared" si="4"/>
        <v>0</v>
      </c>
      <c r="BH128" s="349" t="s">
        <v>25</v>
      </c>
      <c r="BI128" s="446" t="s">
        <v>2466</v>
      </c>
    </row>
    <row r="129" spans="2:61" s="287" customFormat="1" ht="16.5" customHeight="1" x14ac:dyDescent="0.2">
      <c r="B129" s="288"/>
      <c r="C129" s="438" t="s">
        <v>39</v>
      </c>
      <c r="D129" s="438" t="s">
        <v>1744</v>
      </c>
      <c r="E129" s="439" t="s">
        <v>2465</v>
      </c>
      <c r="F129" s="440" t="s">
        <v>2464</v>
      </c>
      <c r="G129" s="441" t="s">
        <v>121</v>
      </c>
      <c r="H129" s="442">
        <v>12</v>
      </c>
      <c r="I129" s="358"/>
      <c r="J129" s="443">
        <f t="shared" si="0"/>
        <v>0</v>
      </c>
      <c r="K129" s="444">
        <v>0</v>
      </c>
      <c r="L129" s="444">
        <f t="shared" si="1"/>
        <v>0</v>
      </c>
      <c r="M129" s="444">
        <v>2.9999999999999997E-4</v>
      </c>
      <c r="N129" s="444">
        <f t="shared" si="2"/>
        <v>3.5999999999999999E-3</v>
      </c>
      <c r="O129" s="444">
        <v>0</v>
      </c>
      <c r="P129" s="445">
        <f t="shared" si="3"/>
        <v>0</v>
      </c>
      <c r="AN129" s="446" t="s">
        <v>39</v>
      </c>
      <c r="AP129" s="446" t="s">
        <v>1744</v>
      </c>
      <c r="AQ129" s="446" t="s">
        <v>17</v>
      </c>
      <c r="AU129" s="349" t="s">
        <v>1716</v>
      </c>
      <c r="BA129" s="447" t="e">
        <f>IF(#REF!="základní",J129,0)</f>
        <v>#REF!</v>
      </c>
      <c r="BB129" s="447" t="e">
        <f>IF(#REF!="snížená",J129,0)</f>
        <v>#REF!</v>
      </c>
      <c r="BC129" s="447" t="e">
        <f>IF(#REF!="zákl. přenesená",J129,0)</f>
        <v>#REF!</v>
      </c>
      <c r="BD129" s="447" t="e">
        <f>IF(#REF!="sníž. přenesená",J129,0)</f>
        <v>#REF!</v>
      </c>
      <c r="BE129" s="447" t="e">
        <f>IF(#REF!="nulová",J129,0)</f>
        <v>#REF!</v>
      </c>
      <c r="BF129" s="349" t="s">
        <v>17</v>
      </c>
      <c r="BG129" s="447">
        <f t="shared" si="4"/>
        <v>0</v>
      </c>
      <c r="BH129" s="349" t="s">
        <v>25</v>
      </c>
      <c r="BI129" s="446" t="s">
        <v>2463</v>
      </c>
    </row>
    <row r="130" spans="2:61" s="287" customFormat="1" ht="16.5" customHeight="1" x14ac:dyDescent="0.2">
      <c r="B130" s="288"/>
      <c r="C130" s="438" t="s">
        <v>41</v>
      </c>
      <c r="D130" s="438" t="s">
        <v>1744</v>
      </c>
      <c r="E130" s="439" t="s">
        <v>2462</v>
      </c>
      <c r="F130" s="440" t="s">
        <v>2461</v>
      </c>
      <c r="G130" s="441" t="s">
        <v>121</v>
      </c>
      <c r="H130" s="442">
        <v>12</v>
      </c>
      <c r="I130" s="358"/>
      <c r="J130" s="443">
        <f t="shared" si="0"/>
        <v>0</v>
      </c>
      <c r="K130" s="444">
        <v>0</v>
      </c>
      <c r="L130" s="444">
        <f t="shared" si="1"/>
        <v>0</v>
      </c>
      <c r="M130" s="444">
        <v>1E-4</v>
      </c>
      <c r="N130" s="444">
        <f t="shared" si="2"/>
        <v>1.2000000000000001E-3</v>
      </c>
      <c r="O130" s="444">
        <v>0</v>
      </c>
      <c r="P130" s="445">
        <f t="shared" si="3"/>
        <v>0</v>
      </c>
      <c r="AN130" s="446" t="s">
        <v>39</v>
      </c>
      <c r="AP130" s="446" t="s">
        <v>1744</v>
      </c>
      <c r="AQ130" s="446" t="s">
        <v>17</v>
      </c>
      <c r="AU130" s="349" t="s">
        <v>1716</v>
      </c>
      <c r="BA130" s="447" t="e">
        <f>IF(#REF!="základní",J130,0)</f>
        <v>#REF!</v>
      </c>
      <c r="BB130" s="447" t="e">
        <f>IF(#REF!="snížená",J130,0)</f>
        <v>#REF!</v>
      </c>
      <c r="BC130" s="447" t="e">
        <f>IF(#REF!="zákl. přenesená",J130,0)</f>
        <v>#REF!</v>
      </c>
      <c r="BD130" s="447" t="e">
        <f>IF(#REF!="sníž. přenesená",J130,0)</f>
        <v>#REF!</v>
      </c>
      <c r="BE130" s="447" t="e">
        <f>IF(#REF!="nulová",J130,0)</f>
        <v>#REF!</v>
      </c>
      <c r="BF130" s="349" t="s">
        <v>17</v>
      </c>
      <c r="BG130" s="447">
        <f t="shared" si="4"/>
        <v>0</v>
      </c>
      <c r="BH130" s="349" t="s">
        <v>25</v>
      </c>
      <c r="BI130" s="446" t="s">
        <v>2460</v>
      </c>
    </row>
    <row r="131" spans="2:61" s="287" customFormat="1" ht="24.2" customHeight="1" x14ac:dyDescent="0.2">
      <c r="B131" s="288"/>
      <c r="C131" s="438" t="s">
        <v>978</v>
      </c>
      <c r="D131" s="438" t="s">
        <v>1744</v>
      </c>
      <c r="E131" s="439" t="s">
        <v>2459</v>
      </c>
      <c r="F131" s="440" t="s">
        <v>2458</v>
      </c>
      <c r="G131" s="441" t="s">
        <v>121</v>
      </c>
      <c r="H131" s="442">
        <v>1</v>
      </c>
      <c r="I131" s="358"/>
      <c r="J131" s="443">
        <f t="shared" si="0"/>
        <v>0</v>
      </c>
      <c r="K131" s="444">
        <v>0</v>
      </c>
      <c r="L131" s="444">
        <f t="shared" si="1"/>
        <v>0</v>
      </c>
      <c r="M131" s="444">
        <v>1.5E-3</v>
      </c>
      <c r="N131" s="444">
        <f t="shared" si="2"/>
        <v>1.5E-3</v>
      </c>
      <c r="O131" s="444">
        <v>0</v>
      </c>
      <c r="P131" s="445">
        <f t="shared" si="3"/>
        <v>0</v>
      </c>
      <c r="AN131" s="446" t="s">
        <v>39</v>
      </c>
      <c r="AP131" s="446" t="s">
        <v>1744</v>
      </c>
      <c r="AQ131" s="446" t="s">
        <v>17</v>
      </c>
      <c r="AU131" s="349" t="s">
        <v>1716</v>
      </c>
      <c r="BA131" s="447" t="e">
        <f>IF(#REF!="základní",J131,0)</f>
        <v>#REF!</v>
      </c>
      <c r="BB131" s="447" t="e">
        <f>IF(#REF!="snížená",J131,0)</f>
        <v>#REF!</v>
      </c>
      <c r="BC131" s="447" t="e">
        <f>IF(#REF!="zákl. přenesená",J131,0)</f>
        <v>#REF!</v>
      </c>
      <c r="BD131" s="447" t="e">
        <f>IF(#REF!="sníž. přenesená",J131,0)</f>
        <v>#REF!</v>
      </c>
      <c r="BE131" s="447" t="e">
        <f>IF(#REF!="nulová",J131,0)</f>
        <v>#REF!</v>
      </c>
      <c r="BF131" s="349" t="s">
        <v>17</v>
      </c>
      <c r="BG131" s="447">
        <f t="shared" si="4"/>
        <v>0</v>
      </c>
      <c r="BH131" s="349" t="s">
        <v>25</v>
      </c>
      <c r="BI131" s="446" t="s">
        <v>2457</v>
      </c>
    </row>
    <row r="132" spans="2:61" s="287" customFormat="1" ht="16.5" customHeight="1" x14ac:dyDescent="0.2">
      <c r="B132" s="288"/>
      <c r="C132" s="438" t="s">
        <v>1836</v>
      </c>
      <c r="D132" s="438" t="s">
        <v>1744</v>
      </c>
      <c r="E132" s="439" t="s">
        <v>2456</v>
      </c>
      <c r="F132" s="440" t="s">
        <v>2455</v>
      </c>
      <c r="G132" s="441" t="s">
        <v>121</v>
      </c>
      <c r="H132" s="442">
        <v>1</v>
      </c>
      <c r="I132" s="358"/>
      <c r="J132" s="443">
        <f t="shared" si="0"/>
        <v>0</v>
      </c>
      <c r="K132" s="444">
        <v>0</v>
      </c>
      <c r="L132" s="444">
        <f t="shared" si="1"/>
        <v>0</v>
      </c>
      <c r="M132" s="444">
        <v>2.7999999999999998E-4</v>
      </c>
      <c r="N132" s="444">
        <f t="shared" si="2"/>
        <v>2.7999999999999998E-4</v>
      </c>
      <c r="O132" s="444">
        <v>0</v>
      </c>
      <c r="P132" s="445">
        <f t="shared" si="3"/>
        <v>0</v>
      </c>
      <c r="AN132" s="446" t="s">
        <v>39</v>
      </c>
      <c r="AP132" s="446" t="s">
        <v>1744</v>
      </c>
      <c r="AQ132" s="446" t="s">
        <v>17</v>
      </c>
      <c r="AU132" s="349" t="s">
        <v>1716</v>
      </c>
      <c r="BA132" s="447" t="e">
        <f>IF(#REF!="základní",J132,0)</f>
        <v>#REF!</v>
      </c>
      <c r="BB132" s="447" t="e">
        <f>IF(#REF!="snížená",J132,0)</f>
        <v>#REF!</v>
      </c>
      <c r="BC132" s="447" t="e">
        <f>IF(#REF!="zákl. přenesená",J132,0)</f>
        <v>#REF!</v>
      </c>
      <c r="BD132" s="447" t="e">
        <f>IF(#REF!="sníž. přenesená",J132,0)</f>
        <v>#REF!</v>
      </c>
      <c r="BE132" s="447" t="e">
        <f>IF(#REF!="nulová",J132,0)</f>
        <v>#REF!</v>
      </c>
      <c r="BF132" s="349" t="s">
        <v>17</v>
      </c>
      <c r="BG132" s="447">
        <f t="shared" si="4"/>
        <v>0</v>
      </c>
      <c r="BH132" s="349" t="s">
        <v>25</v>
      </c>
      <c r="BI132" s="446" t="s">
        <v>2454</v>
      </c>
    </row>
    <row r="133" spans="2:61" s="287" customFormat="1" ht="16.5" customHeight="1" x14ac:dyDescent="0.2">
      <c r="B133" s="288"/>
      <c r="C133" s="438" t="s">
        <v>1709</v>
      </c>
      <c r="D133" s="438" t="s">
        <v>1744</v>
      </c>
      <c r="E133" s="439" t="s">
        <v>2453</v>
      </c>
      <c r="F133" s="440" t="s">
        <v>2452</v>
      </c>
      <c r="G133" s="441" t="s">
        <v>423</v>
      </c>
      <c r="H133" s="442">
        <v>8</v>
      </c>
      <c r="I133" s="358"/>
      <c r="J133" s="443">
        <f t="shared" si="0"/>
        <v>0</v>
      </c>
      <c r="K133" s="444">
        <v>0</v>
      </c>
      <c r="L133" s="444">
        <f t="shared" si="1"/>
        <v>0</v>
      </c>
      <c r="M133" s="444">
        <v>0</v>
      </c>
      <c r="N133" s="444">
        <f t="shared" si="2"/>
        <v>0</v>
      </c>
      <c r="O133" s="444">
        <v>0</v>
      </c>
      <c r="P133" s="445">
        <f t="shared" si="3"/>
        <v>0</v>
      </c>
      <c r="AN133" s="446" t="s">
        <v>39</v>
      </c>
      <c r="AP133" s="446" t="s">
        <v>1744</v>
      </c>
      <c r="AQ133" s="446" t="s">
        <v>17</v>
      </c>
      <c r="AU133" s="349" t="s">
        <v>1716</v>
      </c>
      <c r="BA133" s="447" t="e">
        <f>IF(#REF!="základní",J133,0)</f>
        <v>#REF!</v>
      </c>
      <c r="BB133" s="447" t="e">
        <f>IF(#REF!="snížená",J133,0)</f>
        <v>#REF!</v>
      </c>
      <c r="BC133" s="447" t="e">
        <f>IF(#REF!="zákl. přenesená",J133,0)</f>
        <v>#REF!</v>
      </c>
      <c r="BD133" s="447" t="e">
        <f>IF(#REF!="sníž. přenesená",J133,0)</f>
        <v>#REF!</v>
      </c>
      <c r="BE133" s="447" t="e">
        <f>IF(#REF!="nulová",J133,0)</f>
        <v>#REF!</v>
      </c>
      <c r="BF133" s="349" t="s">
        <v>17</v>
      </c>
      <c r="BG133" s="447">
        <f t="shared" si="4"/>
        <v>0</v>
      </c>
      <c r="BH133" s="349" t="s">
        <v>25</v>
      </c>
      <c r="BI133" s="446" t="s">
        <v>2451</v>
      </c>
    </row>
    <row r="134" spans="2:61" s="287" customFormat="1" ht="16.5" customHeight="1" x14ac:dyDescent="0.2">
      <c r="B134" s="288"/>
      <c r="C134" s="438" t="s">
        <v>1829</v>
      </c>
      <c r="D134" s="438" t="s">
        <v>1744</v>
      </c>
      <c r="E134" s="439" t="s">
        <v>2450</v>
      </c>
      <c r="F134" s="440" t="s">
        <v>2449</v>
      </c>
      <c r="G134" s="441" t="s">
        <v>423</v>
      </c>
      <c r="H134" s="442">
        <v>4</v>
      </c>
      <c r="I134" s="358"/>
      <c r="J134" s="443">
        <f t="shared" si="0"/>
        <v>0</v>
      </c>
      <c r="K134" s="444">
        <v>0</v>
      </c>
      <c r="L134" s="444">
        <f t="shared" si="1"/>
        <v>0</v>
      </c>
      <c r="M134" s="444">
        <v>0</v>
      </c>
      <c r="N134" s="444">
        <f t="shared" si="2"/>
        <v>0</v>
      </c>
      <c r="O134" s="444">
        <v>0</v>
      </c>
      <c r="P134" s="445">
        <f t="shared" si="3"/>
        <v>0</v>
      </c>
      <c r="AN134" s="446" t="s">
        <v>39</v>
      </c>
      <c r="AP134" s="446" t="s">
        <v>1744</v>
      </c>
      <c r="AQ134" s="446" t="s">
        <v>17</v>
      </c>
      <c r="AU134" s="349" t="s">
        <v>1716</v>
      </c>
      <c r="BA134" s="447" t="e">
        <f>IF(#REF!="základní",J134,0)</f>
        <v>#REF!</v>
      </c>
      <c r="BB134" s="447" t="e">
        <f>IF(#REF!="snížená",J134,0)</f>
        <v>#REF!</v>
      </c>
      <c r="BC134" s="447" t="e">
        <f>IF(#REF!="zákl. přenesená",J134,0)</f>
        <v>#REF!</v>
      </c>
      <c r="BD134" s="447" t="e">
        <f>IF(#REF!="sníž. přenesená",J134,0)</f>
        <v>#REF!</v>
      </c>
      <c r="BE134" s="447" t="e">
        <f>IF(#REF!="nulová",J134,0)</f>
        <v>#REF!</v>
      </c>
      <c r="BF134" s="349" t="s">
        <v>17</v>
      </c>
      <c r="BG134" s="447">
        <f t="shared" si="4"/>
        <v>0</v>
      </c>
      <c r="BH134" s="349" t="s">
        <v>25</v>
      </c>
      <c r="BI134" s="446" t="s">
        <v>2448</v>
      </c>
    </row>
    <row r="135" spans="2:61" s="287" customFormat="1" ht="16.5" customHeight="1" x14ac:dyDescent="0.2">
      <c r="B135" s="288"/>
      <c r="C135" s="438" t="s">
        <v>1825</v>
      </c>
      <c r="D135" s="438" t="s">
        <v>1744</v>
      </c>
      <c r="E135" s="439" t="s">
        <v>2447</v>
      </c>
      <c r="F135" s="440" t="s">
        <v>2446</v>
      </c>
      <c r="G135" s="441" t="s">
        <v>423</v>
      </c>
      <c r="H135" s="442">
        <v>5</v>
      </c>
      <c r="I135" s="358"/>
      <c r="J135" s="443">
        <f t="shared" si="0"/>
        <v>0</v>
      </c>
      <c r="K135" s="444">
        <v>0</v>
      </c>
      <c r="L135" s="444">
        <f t="shared" si="1"/>
        <v>0</v>
      </c>
      <c r="M135" s="444">
        <v>0</v>
      </c>
      <c r="N135" s="444">
        <f t="shared" si="2"/>
        <v>0</v>
      </c>
      <c r="O135" s="444">
        <v>0</v>
      </c>
      <c r="P135" s="445">
        <f t="shared" si="3"/>
        <v>0</v>
      </c>
      <c r="AN135" s="446" t="s">
        <v>39</v>
      </c>
      <c r="AP135" s="446" t="s">
        <v>1744</v>
      </c>
      <c r="AQ135" s="446" t="s">
        <v>17</v>
      </c>
      <c r="AU135" s="349" t="s">
        <v>1716</v>
      </c>
      <c r="BA135" s="447" t="e">
        <f>IF(#REF!="základní",J135,0)</f>
        <v>#REF!</v>
      </c>
      <c r="BB135" s="447" t="e">
        <f>IF(#REF!="snížená",J135,0)</f>
        <v>#REF!</v>
      </c>
      <c r="BC135" s="447" t="e">
        <f>IF(#REF!="zákl. přenesená",J135,0)</f>
        <v>#REF!</v>
      </c>
      <c r="BD135" s="447" t="e">
        <f>IF(#REF!="sníž. přenesená",J135,0)</f>
        <v>#REF!</v>
      </c>
      <c r="BE135" s="447" t="e">
        <f>IF(#REF!="nulová",J135,0)</f>
        <v>#REF!</v>
      </c>
      <c r="BF135" s="349" t="s">
        <v>17</v>
      </c>
      <c r="BG135" s="447">
        <f t="shared" si="4"/>
        <v>0</v>
      </c>
      <c r="BH135" s="349" t="s">
        <v>25</v>
      </c>
      <c r="BI135" s="446" t="s">
        <v>2445</v>
      </c>
    </row>
    <row r="136" spans="2:61" s="430" customFormat="1" ht="25.9" customHeight="1" x14ac:dyDescent="0.2">
      <c r="B136" s="429"/>
      <c r="D136" s="431" t="s">
        <v>1655</v>
      </c>
      <c r="E136" s="432" t="s">
        <v>1841</v>
      </c>
      <c r="F136" s="432" t="s">
        <v>1840</v>
      </c>
      <c r="J136" s="433">
        <f>BG136</f>
        <v>0</v>
      </c>
      <c r="L136" s="434">
        <f>SUM(L137:L153)</f>
        <v>25.251000000000001</v>
      </c>
      <c r="N136" s="434">
        <f>SUM(N137:N153)</f>
        <v>0</v>
      </c>
      <c r="P136" s="435">
        <f>SUM(P137:P153)</f>
        <v>0</v>
      </c>
      <c r="AN136" s="431" t="s">
        <v>17</v>
      </c>
      <c r="AP136" s="436" t="s">
        <v>1655</v>
      </c>
      <c r="AQ136" s="436" t="s">
        <v>1654</v>
      </c>
      <c r="AU136" s="431" t="s">
        <v>1716</v>
      </c>
      <c r="BG136" s="437">
        <f>SUM(BG137:BG153)</f>
        <v>0</v>
      </c>
    </row>
    <row r="137" spans="2:61" s="287" customFormat="1" ht="24.2" customHeight="1" x14ac:dyDescent="0.2">
      <c r="B137" s="288"/>
      <c r="C137" s="448" t="s">
        <v>1821</v>
      </c>
      <c r="D137" s="448" t="s">
        <v>1717</v>
      </c>
      <c r="E137" s="449" t="s">
        <v>2444</v>
      </c>
      <c r="F137" s="450" t="s">
        <v>2443</v>
      </c>
      <c r="G137" s="451" t="s">
        <v>121</v>
      </c>
      <c r="H137" s="452">
        <v>1</v>
      </c>
      <c r="I137" s="357"/>
      <c r="J137" s="453">
        <f t="shared" ref="J137:J153" si="5">ROUND(I137*H137,2)</f>
        <v>0</v>
      </c>
      <c r="K137" s="444">
        <v>2.56</v>
      </c>
      <c r="L137" s="444">
        <f t="shared" ref="L137:L153" si="6">K137*H137</f>
        <v>2.56</v>
      </c>
      <c r="M137" s="444">
        <v>0</v>
      </c>
      <c r="N137" s="444">
        <f t="shared" ref="N137:N153" si="7">M137*H137</f>
        <v>0</v>
      </c>
      <c r="O137" s="444">
        <v>0</v>
      </c>
      <c r="P137" s="445">
        <f t="shared" ref="P137:P153" si="8">O137*H137</f>
        <v>0</v>
      </c>
      <c r="AN137" s="446" t="s">
        <v>1715</v>
      </c>
      <c r="AP137" s="446" t="s">
        <v>1717</v>
      </c>
      <c r="AQ137" s="446" t="s">
        <v>17</v>
      </c>
      <c r="AU137" s="349" t="s">
        <v>1716</v>
      </c>
      <c r="BA137" s="447" t="e">
        <f>IF(#REF!="základní",J137,0)</f>
        <v>#REF!</v>
      </c>
      <c r="BB137" s="447" t="e">
        <f>IF(#REF!="snížená",J137,0)</f>
        <v>#REF!</v>
      </c>
      <c r="BC137" s="447" t="e">
        <f>IF(#REF!="zákl. přenesená",J137,0)</f>
        <v>#REF!</v>
      </c>
      <c r="BD137" s="447" t="e">
        <f>IF(#REF!="sníž. přenesená",J137,0)</f>
        <v>#REF!</v>
      </c>
      <c r="BE137" s="447" t="e">
        <f>IF(#REF!="nulová",J137,0)</f>
        <v>#REF!</v>
      </c>
      <c r="BF137" s="349" t="s">
        <v>17</v>
      </c>
      <c r="BG137" s="447">
        <f t="shared" ref="BG137:BG153" si="9">ROUND(I137*H137,2)</f>
        <v>0</v>
      </c>
      <c r="BH137" s="349" t="s">
        <v>1715</v>
      </c>
      <c r="BI137" s="446" t="s">
        <v>2442</v>
      </c>
    </row>
    <row r="138" spans="2:61" s="287" customFormat="1" ht="24.2" customHeight="1" x14ac:dyDescent="0.2">
      <c r="B138" s="288"/>
      <c r="C138" s="448" t="s">
        <v>1734</v>
      </c>
      <c r="D138" s="448" t="s">
        <v>1717</v>
      </c>
      <c r="E138" s="449" t="s">
        <v>2441</v>
      </c>
      <c r="F138" s="450" t="s">
        <v>2440</v>
      </c>
      <c r="G138" s="451" t="s">
        <v>121</v>
      </c>
      <c r="H138" s="452">
        <v>2</v>
      </c>
      <c r="I138" s="357"/>
      <c r="J138" s="453">
        <f t="shared" si="5"/>
        <v>0</v>
      </c>
      <c r="K138" s="444">
        <v>0.97</v>
      </c>
      <c r="L138" s="444">
        <f t="shared" si="6"/>
        <v>1.94</v>
      </c>
      <c r="M138" s="444">
        <v>0</v>
      </c>
      <c r="N138" s="444">
        <f t="shared" si="7"/>
        <v>0</v>
      </c>
      <c r="O138" s="444">
        <v>0</v>
      </c>
      <c r="P138" s="445">
        <f t="shared" si="8"/>
        <v>0</v>
      </c>
      <c r="AN138" s="446" t="s">
        <v>1734</v>
      </c>
      <c r="AP138" s="446" t="s">
        <v>1717</v>
      </c>
      <c r="AQ138" s="446" t="s">
        <v>17</v>
      </c>
      <c r="AU138" s="349" t="s">
        <v>1716</v>
      </c>
      <c r="BA138" s="447" t="e">
        <f>IF(#REF!="základní",J138,0)</f>
        <v>#REF!</v>
      </c>
      <c r="BB138" s="447" t="e">
        <f>IF(#REF!="snížená",J138,0)</f>
        <v>#REF!</v>
      </c>
      <c r="BC138" s="447" t="e">
        <f>IF(#REF!="zákl. přenesená",J138,0)</f>
        <v>#REF!</v>
      </c>
      <c r="BD138" s="447" t="e">
        <f>IF(#REF!="sníž. přenesená",J138,0)</f>
        <v>#REF!</v>
      </c>
      <c r="BE138" s="447" t="e">
        <f>IF(#REF!="nulová",J138,0)</f>
        <v>#REF!</v>
      </c>
      <c r="BF138" s="349" t="s">
        <v>17</v>
      </c>
      <c r="BG138" s="447">
        <f t="shared" si="9"/>
        <v>0</v>
      </c>
      <c r="BH138" s="349" t="s">
        <v>1734</v>
      </c>
      <c r="BI138" s="446" t="s">
        <v>2439</v>
      </c>
    </row>
    <row r="139" spans="2:61" s="287" customFormat="1" ht="21.75" customHeight="1" x14ac:dyDescent="0.2">
      <c r="B139" s="288"/>
      <c r="C139" s="448" t="s">
        <v>1814</v>
      </c>
      <c r="D139" s="448" t="s">
        <v>1717</v>
      </c>
      <c r="E139" s="449" t="s">
        <v>2438</v>
      </c>
      <c r="F139" s="450" t="s">
        <v>2437</v>
      </c>
      <c r="G139" s="451" t="s">
        <v>121</v>
      </c>
      <c r="H139" s="452">
        <v>12</v>
      </c>
      <c r="I139" s="357"/>
      <c r="J139" s="453">
        <f t="shared" si="5"/>
        <v>0</v>
      </c>
      <c r="K139" s="444">
        <v>0.19</v>
      </c>
      <c r="L139" s="444">
        <f t="shared" si="6"/>
        <v>2.2800000000000002</v>
      </c>
      <c r="M139" s="444">
        <v>0</v>
      </c>
      <c r="N139" s="444">
        <f t="shared" si="7"/>
        <v>0</v>
      </c>
      <c r="O139" s="444">
        <v>0</v>
      </c>
      <c r="P139" s="445">
        <f t="shared" si="8"/>
        <v>0</v>
      </c>
      <c r="AN139" s="446" t="s">
        <v>1734</v>
      </c>
      <c r="AP139" s="446" t="s">
        <v>1717</v>
      </c>
      <c r="AQ139" s="446" t="s">
        <v>17</v>
      </c>
      <c r="AU139" s="349" t="s">
        <v>1716</v>
      </c>
      <c r="BA139" s="447" t="e">
        <f>IF(#REF!="základní",J139,0)</f>
        <v>#REF!</v>
      </c>
      <c r="BB139" s="447" t="e">
        <f>IF(#REF!="snížená",J139,0)</f>
        <v>#REF!</v>
      </c>
      <c r="BC139" s="447" t="e">
        <f>IF(#REF!="zákl. přenesená",J139,0)</f>
        <v>#REF!</v>
      </c>
      <c r="BD139" s="447" t="e">
        <f>IF(#REF!="sníž. přenesená",J139,0)</f>
        <v>#REF!</v>
      </c>
      <c r="BE139" s="447" t="e">
        <f>IF(#REF!="nulová",J139,0)</f>
        <v>#REF!</v>
      </c>
      <c r="BF139" s="349" t="s">
        <v>17</v>
      </c>
      <c r="BG139" s="447">
        <f t="shared" si="9"/>
        <v>0</v>
      </c>
      <c r="BH139" s="349" t="s">
        <v>1734</v>
      </c>
      <c r="BI139" s="446" t="s">
        <v>2436</v>
      </c>
    </row>
    <row r="140" spans="2:61" s="287" customFormat="1" ht="21.75" customHeight="1" x14ac:dyDescent="0.2">
      <c r="B140" s="288"/>
      <c r="C140" s="448" t="s">
        <v>1810</v>
      </c>
      <c r="D140" s="448" t="s">
        <v>1717</v>
      </c>
      <c r="E140" s="449" t="s">
        <v>2435</v>
      </c>
      <c r="F140" s="450" t="s">
        <v>2434</v>
      </c>
      <c r="G140" s="451" t="s">
        <v>121</v>
      </c>
      <c r="H140" s="452">
        <v>1</v>
      </c>
      <c r="I140" s="357"/>
      <c r="J140" s="453">
        <f t="shared" si="5"/>
        <v>0</v>
      </c>
      <c r="K140" s="444">
        <v>0.67</v>
      </c>
      <c r="L140" s="444">
        <f t="shared" si="6"/>
        <v>0.67</v>
      </c>
      <c r="M140" s="444">
        <v>0</v>
      </c>
      <c r="N140" s="444">
        <f t="shared" si="7"/>
        <v>0</v>
      </c>
      <c r="O140" s="444">
        <v>0</v>
      </c>
      <c r="P140" s="445">
        <f t="shared" si="8"/>
        <v>0</v>
      </c>
      <c r="AN140" s="446" t="s">
        <v>1734</v>
      </c>
      <c r="AP140" s="446" t="s">
        <v>1717</v>
      </c>
      <c r="AQ140" s="446" t="s">
        <v>17</v>
      </c>
      <c r="AU140" s="349" t="s">
        <v>1716</v>
      </c>
      <c r="BA140" s="447" t="e">
        <f>IF(#REF!="základní",J140,0)</f>
        <v>#REF!</v>
      </c>
      <c r="BB140" s="447" t="e">
        <f>IF(#REF!="snížená",J140,0)</f>
        <v>#REF!</v>
      </c>
      <c r="BC140" s="447" t="e">
        <f>IF(#REF!="zákl. přenesená",J140,0)</f>
        <v>#REF!</v>
      </c>
      <c r="BD140" s="447" t="e">
        <f>IF(#REF!="sníž. přenesená",J140,0)</f>
        <v>#REF!</v>
      </c>
      <c r="BE140" s="447" t="e">
        <f>IF(#REF!="nulová",J140,0)</f>
        <v>#REF!</v>
      </c>
      <c r="BF140" s="349" t="s">
        <v>17</v>
      </c>
      <c r="BG140" s="447">
        <f t="shared" si="9"/>
        <v>0</v>
      </c>
      <c r="BH140" s="349" t="s">
        <v>1734</v>
      </c>
      <c r="BI140" s="446" t="s">
        <v>2433</v>
      </c>
    </row>
    <row r="141" spans="2:61" s="287" customFormat="1" ht="21.75" customHeight="1" x14ac:dyDescent="0.2">
      <c r="B141" s="288"/>
      <c r="C141" s="448" t="s">
        <v>1806</v>
      </c>
      <c r="D141" s="448" t="s">
        <v>1717</v>
      </c>
      <c r="E141" s="449" t="s">
        <v>1790</v>
      </c>
      <c r="F141" s="450" t="s">
        <v>1789</v>
      </c>
      <c r="G141" s="451" t="s">
        <v>121</v>
      </c>
      <c r="H141" s="452">
        <v>1</v>
      </c>
      <c r="I141" s="357"/>
      <c r="J141" s="453">
        <f t="shared" si="5"/>
        <v>0</v>
      </c>
      <c r="K141" s="444">
        <v>1.9</v>
      </c>
      <c r="L141" s="444">
        <f t="shared" si="6"/>
        <v>1.9</v>
      </c>
      <c r="M141" s="444">
        <v>0</v>
      </c>
      <c r="N141" s="444">
        <f t="shared" si="7"/>
        <v>0</v>
      </c>
      <c r="O141" s="444">
        <v>0</v>
      </c>
      <c r="P141" s="445">
        <f t="shared" si="8"/>
        <v>0</v>
      </c>
      <c r="AN141" s="446" t="s">
        <v>1734</v>
      </c>
      <c r="AP141" s="446" t="s">
        <v>1717</v>
      </c>
      <c r="AQ141" s="446" t="s">
        <v>17</v>
      </c>
      <c r="AU141" s="349" t="s">
        <v>1716</v>
      </c>
      <c r="BA141" s="447" t="e">
        <f>IF(#REF!="základní",J141,0)</f>
        <v>#REF!</v>
      </c>
      <c r="BB141" s="447" t="e">
        <f>IF(#REF!="snížená",J141,0)</f>
        <v>#REF!</v>
      </c>
      <c r="BC141" s="447" t="e">
        <f>IF(#REF!="zákl. přenesená",J141,0)</f>
        <v>#REF!</v>
      </c>
      <c r="BD141" s="447" t="e">
        <f>IF(#REF!="sníž. přenesená",J141,0)</f>
        <v>#REF!</v>
      </c>
      <c r="BE141" s="447" t="e">
        <f>IF(#REF!="nulová",J141,0)</f>
        <v>#REF!</v>
      </c>
      <c r="BF141" s="349" t="s">
        <v>17</v>
      </c>
      <c r="BG141" s="447">
        <f t="shared" si="9"/>
        <v>0</v>
      </c>
      <c r="BH141" s="349" t="s">
        <v>1734</v>
      </c>
      <c r="BI141" s="446" t="s">
        <v>2432</v>
      </c>
    </row>
    <row r="142" spans="2:61" s="287" customFormat="1" ht="16.5" customHeight="1" x14ac:dyDescent="0.2">
      <c r="B142" s="288"/>
      <c r="C142" s="448" t="s">
        <v>1802</v>
      </c>
      <c r="D142" s="448" t="s">
        <v>1717</v>
      </c>
      <c r="E142" s="449" t="s">
        <v>2225</v>
      </c>
      <c r="F142" s="450" t="s">
        <v>2224</v>
      </c>
      <c r="G142" s="451" t="s">
        <v>121</v>
      </c>
      <c r="H142" s="452">
        <v>1</v>
      </c>
      <c r="I142" s="357"/>
      <c r="J142" s="453">
        <f t="shared" si="5"/>
        <v>0</v>
      </c>
      <c r="K142" s="444">
        <v>0.155</v>
      </c>
      <c r="L142" s="444">
        <f t="shared" si="6"/>
        <v>0.155</v>
      </c>
      <c r="M142" s="444">
        <v>0</v>
      </c>
      <c r="N142" s="444">
        <f t="shared" si="7"/>
        <v>0</v>
      </c>
      <c r="O142" s="444">
        <v>0</v>
      </c>
      <c r="P142" s="445">
        <f t="shared" si="8"/>
        <v>0</v>
      </c>
      <c r="AN142" s="446" t="s">
        <v>1734</v>
      </c>
      <c r="AP142" s="446" t="s">
        <v>1717</v>
      </c>
      <c r="AQ142" s="446" t="s">
        <v>17</v>
      </c>
      <c r="AU142" s="349" t="s">
        <v>1716</v>
      </c>
      <c r="BA142" s="447" t="e">
        <f>IF(#REF!="základní",J142,0)</f>
        <v>#REF!</v>
      </c>
      <c r="BB142" s="447" t="e">
        <f>IF(#REF!="snížená",J142,0)</f>
        <v>#REF!</v>
      </c>
      <c r="BC142" s="447" t="e">
        <f>IF(#REF!="zákl. přenesená",J142,0)</f>
        <v>#REF!</v>
      </c>
      <c r="BD142" s="447" t="e">
        <f>IF(#REF!="sníž. přenesená",J142,0)</f>
        <v>#REF!</v>
      </c>
      <c r="BE142" s="447" t="e">
        <f>IF(#REF!="nulová",J142,0)</f>
        <v>#REF!</v>
      </c>
      <c r="BF142" s="349" t="s">
        <v>17</v>
      </c>
      <c r="BG142" s="447">
        <f t="shared" si="9"/>
        <v>0</v>
      </c>
      <c r="BH142" s="349" t="s">
        <v>1734</v>
      </c>
      <c r="BI142" s="446" t="s">
        <v>2431</v>
      </c>
    </row>
    <row r="143" spans="2:61" s="287" customFormat="1" ht="16.5" customHeight="1" x14ac:dyDescent="0.2">
      <c r="B143" s="288"/>
      <c r="C143" s="448" t="s">
        <v>1710</v>
      </c>
      <c r="D143" s="448" t="s">
        <v>1717</v>
      </c>
      <c r="E143" s="449" t="s">
        <v>2430</v>
      </c>
      <c r="F143" s="450" t="s">
        <v>2429</v>
      </c>
      <c r="G143" s="451" t="s">
        <v>121</v>
      </c>
      <c r="H143" s="452">
        <v>1</v>
      </c>
      <c r="I143" s="357"/>
      <c r="J143" s="453">
        <f t="shared" si="5"/>
        <v>0</v>
      </c>
      <c r="K143" s="444">
        <v>0.3</v>
      </c>
      <c r="L143" s="444">
        <f t="shared" si="6"/>
        <v>0.3</v>
      </c>
      <c r="M143" s="444">
        <v>0</v>
      </c>
      <c r="N143" s="444">
        <f t="shared" si="7"/>
        <v>0</v>
      </c>
      <c r="O143" s="444">
        <v>0</v>
      </c>
      <c r="P143" s="445">
        <f t="shared" si="8"/>
        <v>0</v>
      </c>
      <c r="AN143" s="446" t="s">
        <v>1734</v>
      </c>
      <c r="AP143" s="446" t="s">
        <v>1717</v>
      </c>
      <c r="AQ143" s="446" t="s">
        <v>17</v>
      </c>
      <c r="AU143" s="349" t="s">
        <v>1716</v>
      </c>
      <c r="BA143" s="447" t="e">
        <f>IF(#REF!="základní",J143,0)</f>
        <v>#REF!</v>
      </c>
      <c r="BB143" s="447" t="e">
        <f>IF(#REF!="snížená",J143,0)</f>
        <v>#REF!</v>
      </c>
      <c r="BC143" s="447" t="e">
        <f>IF(#REF!="zákl. přenesená",J143,0)</f>
        <v>#REF!</v>
      </c>
      <c r="BD143" s="447" t="e">
        <f>IF(#REF!="sníž. přenesená",J143,0)</f>
        <v>#REF!</v>
      </c>
      <c r="BE143" s="447" t="e">
        <f>IF(#REF!="nulová",J143,0)</f>
        <v>#REF!</v>
      </c>
      <c r="BF143" s="349" t="s">
        <v>17</v>
      </c>
      <c r="BG143" s="447">
        <f t="shared" si="9"/>
        <v>0</v>
      </c>
      <c r="BH143" s="349" t="s">
        <v>1734</v>
      </c>
      <c r="BI143" s="446" t="s">
        <v>2428</v>
      </c>
    </row>
    <row r="144" spans="2:61" s="287" customFormat="1" ht="16.5" customHeight="1" x14ac:dyDescent="0.2">
      <c r="B144" s="288"/>
      <c r="C144" s="448" t="s">
        <v>1795</v>
      </c>
      <c r="D144" s="448" t="s">
        <v>1717</v>
      </c>
      <c r="E144" s="449" t="s">
        <v>2427</v>
      </c>
      <c r="F144" s="450" t="s">
        <v>2426</v>
      </c>
      <c r="G144" s="451" t="s">
        <v>121</v>
      </c>
      <c r="H144" s="452">
        <v>4</v>
      </c>
      <c r="I144" s="357"/>
      <c r="J144" s="453">
        <f t="shared" si="5"/>
        <v>0</v>
      </c>
      <c r="K144" s="444">
        <v>0.51200000000000001</v>
      </c>
      <c r="L144" s="444">
        <f t="shared" si="6"/>
        <v>2.048</v>
      </c>
      <c r="M144" s="444">
        <v>0</v>
      </c>
      <c r="N144" s="444">
        <f t="shared" si="7"/>
        <v>0</v>
      </c>
      <c r="O144" s="444">
        <v>0</v>
      </c>
      <c r="P144" s="445">
        <f t="shared" si="8"/>
        <v>0</v>
      </c>
      <c r="AN144" s="446" t="s">
        <v>1734</v>
      </c>
      <c r="AP144" s="446" t="s">
        <v>1717</v>
      </c>
      <c r="AQ144" s="446" t="s">
        <v>17</v>
      </c>
      <c r="AU144" s="349" t="s">
        <v>1716</v>
      </c>
      <c r="BA144" s="447" t="e">
        <f>IF(#REF!="základní",J144,0)</f>
        <v>#REF!</v>
      </c>
      <c r="BB144" s="447" t="e">
        <f>IF(#REF!="snížená",J144,0)</f>
        <v>#REF!</v>
      </c>
      <c r="BC144" s="447" t="e">
        <f>IF(#REF!="zákl. přenesená",J144,0)</f>
        <v>#REF!</v>
      </c>
      <c r="BD144" s="447" t="e">
        <f>IF(#REF!="sníž. přenesená",J144,0)</f>
        <v>#REF!</v>
      </c>
      <c r="BE144" s="447" t="e">
        <f>IF(#REF!="nulová",J144,0)</f>
        <v>#REF!</v>
      </c>
      <c r="BF144" s="349" t="s">
        <v>17</v>
      </c>
      <c r="BG144" s="447">
        <f t="shared" si="9"/>
        <v>0</v>
      </c>
      <c r="BH144" s="349" t="s">
        <v>1734</v>
      </c>
      <c r="BI144" s="446" t="s">
        <v>2425</v>
      </c>
    </row>
    <row r="145" spans="2:61" s="287" customFormat="1" ht="21.75" customHeight="1" x14ac:dyDescent="0.2">
      <c r="B145" s="288"/>
      <c r="C145" s="448" t="s">
        <v>1791</v>
      </c>
      <c r="D145" s="448" t="s">
        <v>1717</v>
      </c>
      <c r="E145" s="449" t="s">
        <v>2424</v>
      </c>
      <c r="F145" s="450" t="s">
        <v>2423</v>
      </c>
      <c r="G145" s="451" t="s">
        <v>121</v>
      </c>
      <c r="H145" s="452">
        <v>12</v>
      </c>
      <c r="I145" s="357"/>
      <c r="J145" s="453">
        <f t="shared" si="5"/>
        <v>0</v>
      </c>
      <c r="K145" s="444">
        <v>0.28999999999999998</v>
      </c>
      <c r="L145" s="444">
        <f t="shared" si="6"/>
        <v>3.4799999999999995</v>
      </c>
      <c r="M145" s="444">
        <v>0</v>
      </c>
      <c r="N145" s="444">
        <f t="shared" si="7"/>
        <v>0</v>
      </c>
      <c r="O145" s="444">
        <v>0</v>
      </c>
      <c r="P145" s="445">
        <f t="shared" si="8"/>
        <v>0</v>
      </c>
      <c r="AN145" s="446" t="s">
        <v>1734</v>
      </c>
      <c r="AP145" s="446" t="s">
        <v>1717</v>
      </c>
      <c r="AQ145" s="446" t="s">
        <v>17</v>
      </c>
      <c r="AU145" s="349" t="s">
        <v>1716</v>
      </c>
      <c r="BA145" s="447" t="e">
        <f>IF(#REF!="základní",J145,0)</f>
        <v>#REF!</v>
      </c>
      <c r="BB145" s="447" t="e">
        <f>IF(#REF!="snížená",J145,0)</f>
        <v>#REF!</v>
      </c>
      <c r="BC145" s="447" t="e">
        <f>IF(#REF!="zákl. přenesená",J145,0)</f>
        <v>#REF!</v>
      </c>
      <c r="BD145" s="447" t="e">
        <f>IF(#REF!="sníž. přenesená",J145,0)</f>
        <v>#REF!</v>
      </c>
      <c r="BE145" s="447" t="e">
        <f>IF(#REF!="nulová",J145,0)</f>
        <v>#REF!</v>
      </c>
      <c r="BF145" s="349" t="s">
        <v>17</v>
      </c>
      <c r="BG145" s="447">
        <f t="shared" si="9"/>
        <v>0</v>
      </c>
      <c r="BH145" s="349" t="s">
        <v>1734</v>
      </c>
      <c r="BI145" s="446" t="s">
        <v>2422</v>
      </c>
    </row>
    <row r="146" spans="2:61" s="287" customFormat="1" ht="24.2" customHeight="1" x14ac:dyDescent="0.2">
      <c r="B146" s="288"/>
      <c r="C146" s="448" t="s">
        <v>1785</v>
      </c>
      <c r="D146" s="448" t="s">
        <v>1717</v>
      </c>
      <c r="E146" s="449" t="s">
        <v>2421</v>
      </c>
      <c r="F146" s="450" t="s">
        <v>2420</v>
      </c>
      <c r="G146" s="451" t="s">
        <v>121</v>
      </c>
      <c r="H146" s="452">
        <v>1</v>
      </c>
      <c r="I146" s="357"/>
      <c r="J146" s="453">
        <f t="shared" si="5"/>
        <v>0</v>
      </c>
      <c r="K146" s="444">
        <v>0.87</v>
      </c>
      <c r="L146" s="444">
        <f t="shared" si="6"/>
        <v>0.87</v>
      </c>
      <c r="M146" s="444">
        <v>0</v>
      </c>
      <c r="N146" s="444">
        <f t="shared" si="7"/>
        <v>0</v>
      </c>
      <c r="O146" s="444">
        <v>0</v>
      </c>
      <c r="P146" s="445">
        <f t="shared" si="8"/>
        <v>0</v>
      </c>
      <c r="AN146" s="446" t="s">
        <v>1734</v>
      </c>
      <c r="AP146" s="446" t="s">
        <v>1717</v>
      </c>
      <c r="AQ146" s="446" t="s">
        <v>17</v>
      </c>
      <c r="AU146" s="349" t="s">
        <v>1716</v>
      </c>
      <c r="BA146" s="447" t="e">
        <f>IF(#REF!="základní",J146,0)</f>
        <v>#REF!</v>
      </c>
      <c r="BB146" s="447" t="e">
        <f>IF(#REF!="snížená",J146,0)</f>
        <v>#REF!</v>
      </c>
      <c r="BC146" s="447" t="e">
        <f>IF(#REF!="zákl. přenesená",J146,0)</f>
        <v>#REF!</v>
      </c>
      <c r="BD146" s="447" t="e">
        <f>IF(#REF!="sníž. přenesená",J146,0)</f>
        <v>#REF!</v>
      </c>
      <c r="BE146" s="447" t="e">
        <f>IF(#REF!="nulová",J146,0)</f>
        <v>#REF!</v>
      </c>
      <c r="BF146" s="349" t="s">
        <v>17</v>
      </c>
      <c r="BG146" s="447">
        <f t="shared" si="9"/>
        <v>0</v>
      </c>
      <c r="BH146" s="349" t="s">
        <v>1734</v>
      </c>
      <c r="BI146" s="446" t="s">
        <v>2419</v>
      </c>
    </row>
    <row r="147" spans="2:61" s="287" customFormat="1" ht="21.75" customHeight="1" x14ac:dyDescent="0.2">
      <c r="B147" s="288"/>
      <c r="C147" s="448" t="s">
        <v>1781</v>
      </c>
      <c r="D147" s="448" t="s">
        <v>1717</v>
      </c>
      <c r="E147" s="449" t="s">
        <v>2418</v>
      </c>
      <c r="F147" s="450" t="s">
        <v>2417</v>
      </c>
      <c r="G147" s="451" t="s">
        <v>121</v>
      </c>
      <c r="H147" s="452">
        <v>1</v>
      </c>
      <c r="I147" s="357"/>
      <c r="J147" s="453">
        <f t="shared" si="5"/>
        <v>0</v>
      </c>
      <c r="K147" s="444">
        <v>0.85</v>
      </c>
      <c r="L147" s="444">
        <f t="shared" si="6"/>
        <v>0.85</v>
      </c>
      <c r="M147" s="444">
        <v>0</v>
      </c>
      <c r="N147" s="444">
        <f t="shared" si="7"/>
        <v>0</v>
      </c>
      <c r="O147" s="444">
        <v>0</v>
      </c>
      <c r="P147" s="445">
        <f t="shared" si="8"/>
        <v>0</v>
      </c>
      <c r="AN147" s="446" t="s">
        <v>1734</v>
      </c>
      <c r="AP147" s="446" t="s">
        <v>1717</v>
      </c>
      <c r="AQ147" s="446" t="s">
        <v>17</v>
      </c>
      <c r="AU147" s="349" t="s">
        <v>1716</v>
      </c>
      <c r="BA147" s="447" t="e">
        <f>IF(#REF!="základní",J147,0)</f>
        <v>#REF!</v>
      </c>
      <c r="BB147" s="447" t="e">
        <f>IF(#REF!="snížená",J147,0)</f>
        <v>#REF!</v>
      </c>
      <c r="BC147" s="447" t="e">
        <f>IF(#REF!="zákl. přenesená",J147,0)</f>
        <v>#REF!</v>
      </c>
      <c r="BD147" s="447" t="e">
        <f>IF(#REF!="sníž. přenesená",J147,0)</f>
        <v>#REF!</v>
      </c>
      <c r="BE147" s="447" t="e">
        <f>IF(#REF!="nulová",J147,0)</f>
        <v>#REF!</v>
      </c>
      <c r="BF147" s="349" t="s">
        <v>17</v>
      </c>
      <c r="BG147" s="447">
        <f t="shared" si="9"/>
        <v>0</v>
      </c>
      <c r="BH147" s="349" t="s">
        <v>1734</v>
      </c>
      <c r="BI147" s="446" t="s">
        <v>2416</v>
      </c>
    </row>
    <row r="148" spans="2:61" s="287" customFormat="1" ht="16.5" customHeight="1" x14ac:dyDescent="0.2">
      <c r="B148" s="288"/>
      <c r="C148" s="448" t="s">
        <v>1777</v>
      </c>
      <c r="D148" s="448" t="s">
        <v>1717</v>
      </c>
      <c r="E148" s="449" t="s">
        <v>2415</v>
      </c>
      <c r="F148" s="450" t="s">
        <v>2414</v>
      </c>
      <c r="G148" s="451" t="s">
        <v>121</v>
      </c>
      <c r="H148" s="452">
        <v>34</v>
      </c>
      <c r="I148" s="357"/>
      <c r="J148" s="453">
        <f t="shared" si="5"/>
        <v>0</v>
      </c>
      <c r="K148" s="444">
        <v>4.2000000000000003E-2</v>
      </c>
      <c r="L148" s="444">
        <f t="shared" si="6"/>
        <v>1.4280000000000002</v>
      </c>
      <c r="M148" s="444">
        <v>0</v>
      </c>
      <c r="N148" s="444">
        <f t="shared" si="7"/>
        <v>0</v>
      </c>
      <c r="O148" s="444">
        <v>0</v>
      </c>
      <c r="P148" s="445">
        <f t="shared" si="8"/>
        <v>0</v>
      </c>
      <c r="AN148" s="446" t="s">
        <v>1734</v>
      </c>
      <c r="AP148" s="446" t="s">
        <v>1717</v>
      </c>
      <c r="AQ148" s="446" t="s">
        <v>17</v>
      </c>
      <c r="AU148" s="349" t="s">
        <v>1716</v>
      </c>
      <c r="BA148" s="447" t="e">
        <f>IF(#REF!="základní",J148,0)</f>
        <v>#REF!</v>
      </c>
      <c r="BB148" s="447" t="e">
        <f>IF(#REF!="snížená",J148,0)</f>
        <v>#REF!</v>
      </c>
      <c r="BC148" s="447" t="e">
        <f>IF(#REF!="zákl. přenesená",J148,0)</f>
        <v>#REF!</v>
      </c>
      <c r="BD148" s="447" t="e">
        <f>IF(#REF!="sníž. přenesená",J148,0)</f>
        <v>#REF!</v>
      </c>
      <c r="BE148" s="447" t="e">
        <f>IF(#REF!="nulová",J148,0)</f>
        <v>#REF!</v>
      </c>
      <c r="BF148" s="349" t="s">
        <v>17</v>
      </c>
      <c r="BG148" s="447">
        <f t="shared" si="9"/>
        <v>0</v>
      </c>
      <c r="BH148" s="349" t="s">
        <v>1734</v>
      </c>
      <c r="BI148" s="446" t="s">
        <v>2413</v>
      </c>
    </row>
    <row r="149" spans="2:61" s="287" customFormat="1" ht="16.5" customHeight="1" x14ac:dyDescent="0.2">
      <c r="B149" s="288"/>
      <c r="C149" s="448" t="s">
        <v>1773</v>
      </c>
      <c r="D149" s="448" t="s">
        <v>1717</v>
      </c>
      <c r="E149" s="449" t="s">
        <v>2412</v>
      </c>
      <c r="F149" s="450" t="s">
        <v>2411</v>
      </c>
      <c r="G149" s="451" t="s">
        <v>121</v>
      </c>
      <c r="H149" s="452">
        <v>34</v>
      </c>
      <c r="I149" s="357"/>
      <c r="J149" s="453">
        <f t="shared" si="5"/>
        <v>0</v>
      </c>
      <c r="K149" s="444">
        <v>0.05</v>
      </c>
      <c r="L149" s="444">
        <f t="shared" si="6"/>
        <v>1.7000000000000002</v>
      </c>
      <c r="M149" s="444">
        <v>0</v>
      </c>
      <c r="N149" s="444">
        <f t="shared" si="7"/>
        <v>0</v>
      </c>
      <c r="O149" s="444">
        <v>0</v>
      </c>
      <c r="P149" s="445">
        <f t="shared" si="8"/>
        <v>0</v>
      </c>
      <c r="AN149" s="446" t="s">
        <v>1734</v>
      </c>
      <c r="AP149" s="446" t="s">
        <v>1717</v>
      </c>
      <c r="AQ149" s="446" t="s">
        <v>17</v>
      </c>
      <c r="AU149" s="349" t="s">
        <v>1716</v>
      </c>
      <c r="BA149" s="447" t="e">
        <f>IF(#REF!="základní",J149,0)</f>
        <v>#REF!</v>
      </c>
      <c r="BB149" s="447" t="e">
        <f>IF(#REF!="snížená",J149,0)</f>
        <v>#REF!</v>
      </c>
      <c r="BC149" s="447" t="e">
        <f>IF(#REF!="zákl. přenesená",J149,0)</f>
        <v>#REF!</v>
      </c>
      <c r="BD149" s="447" t="e">
        <f>IF(#REF!="sníž. přenesená",J149,0)</f>
        <v>#REF!</v>
      </c>
      <c r="BE149" s="447" t="e">
        <f>IF(#REF!="nulová",J149,0)</f>
        <v>#REF!</v>
      </c>
      <c r="BF149" s="349" t="s">
        <v>17</v>
      </c>
      <c r="BG149" s="447">
        <f t="shared" si="9"/>
        <v>0</v>
      </c>
      <c r="BH149" s="349" t="s">
        <v>1734</v>
      </c>
      <c r="BI149" s="446" t="s">
        <v>2410</v>
      </c>
    </row>
    <row r="150" spans="2:61" s="287" customFormat="1" ht="16.5" customHeight="1" x14ac:dyDescent="0.2">
      <c r="B150" s="288"/>
      <c r="C150" s="448" t="s">
        <v>1769</v>
      </c>
      <c r="D150" s="448" t="s">
        <v>1717</v>
      </c>
      <c r="E150" s="449" t="s">
        <v>2409</v>
      </c>
      <c r="F150" s="450" t="s">
        <v>2408</v>
      </c>
      <c r="G150" s="451" t="s">
        <v>121</v>
      </c>
      <c r="H150" s="452">
        <v>1</v>
      </c>
      <c r="I150" s="357"/>
      <c r="J150" s="453">
        <f t="shared" si="5"/>
        <v>0</v>
      </c>
      <c r="K150" s="444">
        <v>2.5</v>
      </c>
      <c r="L150" s="444">
        <f t="shared" si="6"/>
        <v>2.5</v>
      </c>
      <c r="M150" s="444">
        <v>0</v>
      </c>
      <c r="N150" s="444">
        <f t="shared" si="7"/>
        <v>0</v>
      </c>
      <c r="O150" s="444">
        <v>0</v>
      </c>
      <c r="P150" s="445">
        <f t="shared" si="8"/>
        <v>0</v>
      </c>
      <c r="AN150" s="446" t="s">
        <v>1734</v>
      </c>
      <c r="AP150" s="446" t="s">
        <v>1717</v>
      </c>
      <c r="AQ150" s="446" t="s">
        <v>17</v>
      </c>
      <c r="AU150" s="349" t="s">
        <v>1716</v>
      </c>
      <c r="BA150" s="447" t="e">
        <f>IF(#REF!="základní",J150,0)</f>
        <v>#REF!</v>
      </c>
      <c r="BB150" s="447" t="e">
        <f>IF(#REF!="snížená",J150,0)</f>
        <v>#REF!</v>
      </c>
      <c r="BC150" s="447" t="e">
        <f>IF(#REF!="zákl. přenesená",J150,0)</f>
        <v>#REF!</v>
      </c>
      <c r="BD150" s="447" t="e">
        <f>IF(#REF!="sníž. přenesená",J150,0)</f>
        <v>#REF!</v>
      </c>
      <c r="BE150" s="447" t="e">
        <f>IF(#REF!="nulová",J150,0)</f>
        <v>#REF!</v>
      </c>
      <c r="BF150" s="349" t="s">
        <v>17</v>
      </c>
      <c r="BG150" s="447">
        <f t="shared" si="9"/>
        <v>0</v>
      </c>
      <c r="BH150" s="349" t="s">
        <v>1734</v>
      </c>
      <c r="BI150" s="446" t="s">
        <v>2407</v>
      </c>
    </row>
    <row r="151" spans="2:61" s="287" customFormat="1" ht="16.5" customHeight="1" x14ac:dyDescent="0.2">
      <c r="B151" s="288"/>
      <c r="C151" s="448" t="s">
        <v>1765</v>
      </c>
      <c r="D151" s="448" t="s">
        <v>1717</v>
      </c>
      <c r="E151" s="449" t="s">
        <v>2406</v>
      </c>
      <c r="F151" s="450" t="s">
        <v>2405</v>
      </c>
      <c r="G151" s="451" t="s">
        <v>121</v>
      </c>
      <c r="H151" s="452">
        <v>8</v>
      </c>
      <c r="I151" s="357"/>
      <c r="J151" s="453">
        <f t="shared" si="5"/>
        <v>0</v>
      </c>
      <c r="K151" s="444">
        <v>0.18</v>
      </c>
      <c r="L151" s="444">
        <f t="shared" si="6"/>
        <v>1.44</v>
      </c>
      <c r="M151" s="444">
        <v>0</v>
      </c>
      <c r="N151" s="444">
        <f t="shared" si="7"/>
        <v>0</v>
      </c>
      <c r="O151" s="444">
        <v>0</v>
      </c>
      <c r="P151" s="445">
        <f t="shared" si="8"/>
        <v>0</v>
      </c>
      <c r="AN151" s="446" t="s">
        <v>1734</v>
      </c>
      <c r="AP151" s="446" t="s">
        <v>1717</v>
      </c>
      <c r="AQ151" s="446" t="s">
        <v>17</v>
      </c>
      <c r="AU151" s="349" t="s">
        <v>1716</v>
      </c>
      <c r="BA151" s="447" t="e">
        <f>IF(#REF!="základní",J151,0)</f>
        <v>#REF!</v>
      </c>
      <c r="BB151" s="447" t="e">
        <f>IF(#REF!="snížená",J151,0)</f>
        <v>#REF!</v>
      </c>
      <c r="BC151" s="447" t="e">
        <f>IF(#REF!="zákl. přenesená",J151,0)</f>
        <v>#REF!</v>
      </c>
      <c r="BD151" s="447" t="e">
        <f>IF(#REF!="sníž. přenesená",J151,0)</f>
        <v>#REF!</v>
      </c>
      <c r="BE151" s="447" t="e">
        <f>IF(#REF!="nulová",J151,0)</f>
        <v>#REF!</v>
      </c>
      <c r="BF151" s="349" t="s">
        <v>17</v>
      </c>
      <c r="BG151" s="447">
        <f t="shared" si="9"/>
        <v>0</v>
      </c>
      <c r="BH151" s="349" t="s">
        <v>1734</v>
      </c>
      <c r="BI151" s="446" t="s">
        <v>2404</v>
      </c>
    </row>
    <row r="152" spans="2:61" s="287" customFormat="1" ht="16.5" customHeight="1" x14ac:dyDescent="0.2">
      <c r="B152" s="288"/>
      <c r="C152" s="448" t="s">
        <v>1761</v>
      </c>
      <c r="D152" s="448" t="s">
        <v>1717</v>
      </c>
      <c r="E152" s="449" t="s">
        <v>2403</v>
      </c>
      <c r="F152" s="450" t="s">
        <v>2402</v>
      </c>
      <c r="G152" s="451" t="s">
        <v>121</v>
      </c>
      <c r="H152" s="452">
        <v>4</v>
      </c>
      <c r="I152" s="357"/>
      <c r="J152" s="453">
        <f t="shared" si="5"/>
        <v>0</v>
      </c>
      <c r="K152" s="444">
        <v>0.18</v>
      </c>
      <c r="L152" s="444">
        <f t="shared" si="6"/>
        <v>0.72</v>
      </c>
      <c r="M152" s="444">
        <v>0</v>
      </c>
      <c r="N152" s="444">
        <f t="shared" si="7"/>
        <v>0</v>
      </c>
      <c r="O152" s="444">
        <v>0</v>
      </c>
      <c r="P152" s="445">
        <f t="shared" si="8"/>
        <v>0</v>
      </c>
      <c r="AN152" s="446" t="s">
        <v>1734</v>
      </c>
      <c r="AP152" s="446" t="s">
        <v>1717</v>
      </c>
      <c r="AQ152" s="446" t="s">
        <v>17</v>
      </c>
      <c r="AU152" s="349" t="s">
        <v>1716</v>
      </c>
      <c r="BA152" s="447" t="e">
        <f>IF(#REF!="základní",J152,0)</f>
        <v>#REF!</v>
      </c>
      <c r="BB152" s="447" t="e">
        <f>IF(#REF!="snížená",J152,0)</f>
        <v>#REF!</v>
      </c>
      <c r="BC152" s="447" t="e">
        <f>IF(#REF!="zákl. přenesená",J152,0)</f>
        <v>#REF!</v>
      </c>
      <c r="BD152" s="447" t="e">
        <f>IF(#REF!="sníž. přenesená",J152,0)</f>
        <v>#REF!</v>
      </c>
      <c r="BE152" s="447" t="e">
        <f>IF(#REF!="nulová",J152,0)</f>
        <v>#REF!</v>
      </c>
      <c r="BF152" s="349" t="s">
        <v>17</v>
      </c>
      <c r="BG152" s="447">
        <f t="shared" si="9"/>
        <v>0</v>
      </c>
      <c r="BH152" s="349" t="s">
        <v>1734</v>
      </c>
      <c r="BI152" s="446" t="s">
        <v>2401</v>
      </c>
    </row>
    <row r="153" spans="2:61" s="287" customFormat="1" ht="16.5" customHeight="1" x14ac:dyDescent="0.2">
      <c r="B153" s="288"/>
      <c r="C153" s="448" t="s">
        <v>1757</v>
      </c>
      <c r="D153" s="448" t="s">
        <v>1717</v>
      </c>
      <c r="E153" s="449" t="s">
        <v>2400</v>
      </c>
      <c r="F153" s="450" t="s">
        <v>2399</v>
      </c>
      <c r="G153" s="451" t="s">
        <v>121</v>
      </c>
      <c r="H153" s="452">
        <v>5</v>
      </c>
      <c r="I153" s="357"/>
      <c r="J153" s="453">
        <f t="shared" si="5"/>
        <v>0</v>
      </c>
      <c r="K153" s="444">
        <v>8.2000000000000003E-2</v>
      </c>
      <c r="L153" s="444">
        <f t="shared" si="6"/>
        <v>0.41000000000000003</v>
      </c>
      <c r="M153" s="444">
        <v>0</v>
      </c>
      <c r="N153" s="444">
        <f t="shared" si="7"/>
        <v>0</v>
      </c>
      <c r="O153" s="444">
        <v>0</v>
      </c>
      <c r="P153" s="445">
        <f t="shared" si="8"/>
        <v>0</v>
      </c>
      <c r="AN153" s="446" t="s">
        <v>1734</v>
      </c>
      <c r="AP153" s="446" t="s">
        <v>1717</v>
      </c>
      <c r="AQ153" s="446" t="s">
        <v>17</v>
      </c>
      <c r="AU153" s="349" t="s">
        <v>1716</v>
      </c>
      <c r="BA153" s="447" t="e">
        <f>IF(#REF!="základní",J153,0)</f>
        <v>#REF!</v>
      </c>
      <c r="BB153" s="447" t="e">
        <f>IF(#REF!="snížená",J153,0)</f>
        <v>#REF!</v>
      </c>
      <c r="BC153" s="447" t="e">
        <f>IF(#REF!="zákl. přenesená",J153,0)</f>
        <v>#REF!</v>
      </c>
      <c r="BD153" s="447" t="e">
        <f>IF(#REF!="sníž. přenesená",J153,0)</f>
        <v>#REF!</v>
      </c>
      <c r="BE153" s="447" t="e">
        <f>IF(#REF!="nulová",J153,0)</f>
        <v>#REF!</v>
      </c>
      <c r="BF153" s="349" t="s">
        <v>17</v>
      </c>
      <c r="BG153" s="447">
        <f t="shared" si="9"/>
        <v>0</v>
      </c>
      <c r="BH153" s="349" t="s">
        <v>1734</v>
      </c>
      <c r="BI153" s="446" t="s">
        <v>2398</v>
      </c>
    </row>
    <row r="154" spans="2:61" s="430" customFormat="1" ht="25.9" customHeight="1" x14ac:dyDescent="0.2">
      <c r="B154" s="429"/>
      <c r="D154" s="431" t="s">
        <v>1655</v>
      </c>
      <c r="E154" s="432" t="s">
        <v>1787</v>
      </c>
      <c r="F154" s="432" t="s">
        <v>1786</v>
      </c>
      <c r="J154" s="433">
        <f>BG154</f>
        <v>0</v>
      </c>
      <c r="L154" s="434">
        <f>SUM(L155:L172)</f>
        <v>128.464</v>
      </c>
      <c r="N154" s="434">
        <f>SUM(N155:N172)</f>
        <v>0.17895999999999998</v>
      </c>
      <c r="P154" s="435">
        <f>SUM(P155:P172)</f>
        <v>0</v>
      </c>
      <c r="AN154" s="431" t="s">
        <v>17</v>
      </c>
      <c r="AP154" s="436" t="s">
        <v>1655</v>
      </c>
      <c r="AQ154" s="436" t="s">
        <v>1654</v>
      </c>
      <c r="AU154" s="431" t="s">
        <v>1716</v>
      </c>
      <c r="BG154" s="437">
        <f>SUM(BG155:BG172)</f>
        <v>0</v>
      </c>
    </row>
    <row r="155" spans="2:61" s="287" customFormat="1" ht="37.9" customHeight="1" x14ac:dyDescent="0.2">
      <c r="B155" s="288"/>
      <c r="C155" s="438" t="s">
        <v>1745</v>
      </c>
      <c r="D155" s="438" t="s">
        <v>1744</v>
      </c>
      <c r="E155" s="439" t="s">
        <v>2397</v>
      </c>
      <c r="F155" s="440" t="s">
        <v>2396</v>
      </c>
      <c r="G155" s="441" t="s">
        <v>237</v>
      </c>
      <c r="H155" s="442">
        <v>200</v>
      </c>
      <c r="I155" s="358"/>
      <c r="J155" s="443">
        <f t="shared" ref="J155:J172" si="10">ROUND(I155*H155,2)</f>
        <v>0</v>
      </c>
      <c r="K155" s="444">
        <v>0</v>
      </c>
      <c r="L155" s="444">
        <f t="shared" ref="L155:L172" si="11">K155*H155</f>
        <v>0</v>
      </c>
      <c r="M155" s="444">
        <v>5.0000000000000002E-5</v>
      </c>
      <c r="N155" s="444">
        <f t="shared" ref="N155:N172" si="12">M155*H155</f>
        <v>0.01</v>
      </c>
      <c r="O155" s="444">
        <v>0</v>
      </c>
      <c r="P155" s="445">
        <f t="shared" ref="P155:P172" si="13">O155*H155</f>
        <v>0</v>
      </c>
      <c r="AN155" s="446" t="s">
        <v>39</v>
      </c>
      <c r="AP155" s="446" t="s">
        <v>1744</v>
      </c>
      <c r="AQ155" s="446" t="s">
        <v>17</v>
      </c>
      <c r="AU155" s="349" t="s">
        <v>1716</v>
      </c>
      <c r="BA155" s="447" t="e">
        <f>IF(#REF!="základní",J155,0)</f>
        <v>#REF!</v>
      </c>
      <c r="BB155" s="447" t="e">
        <f>IF(#REF!="snížená",J155,0)</f>
        <v>#REF!</v>
      </c>
      <c r="BC155" s="447" t="e">
        <f>IF(#REF!="zákl. přenesená",J155,0)</f>
        <v>#REF!</v>
      </c>
      <c r="BD155" s="447" t="e">
        <f>IF(#REF!="sníž. přenesená",J155,0)</f>
        <v>#REF!</v>
      </c>
      <c r="BE155" s="447" t="e">
        <f>IF(#REF!="nulová",J155,0)</f>
        <v>#REF!</v>
      </c>
      <c r="BF155" s="349" t="s">
        <v>17</v>
      </c>
      <c r="BG155" s="447">
        <f t="shared" ref="BG155:BG172" si="14">ROUND(I155*H155,2)</f>
        <v>0</v>
      </c>
      <c r="BH155" s="349" t="s">
        <v>25</v>
      </c>
      <c r="BI155" s="446" t="s">
        <v>2395</v>
      </c>
    </row>
    <row r="156" spans="2:61" s="287" customFormat="1" ht="21.75" customHeight="1" x14ac:dyDescent="0.2">
      <c r="B156" s="288"/>
      <c r="C156" s="448" t="s">
        <v>1750</v>
      </c>
      <c r="D156" s="448" t="s">
        <v>1717</v>
      </c>
      <c r="E156" s="449" t="s">
        <v>1780</v>
      </c>
      <c r="F156" s="450" t="s">
        <v>1779</v>
      </c>
      <c r="G156" s="451" t="s">
        <v>237</v>
      </c>
      <c r="H156" s="452">
        <v>200</v>
      </c>
      <c r="I156" s="357"/>
      <c r="J156" s="453">
        <f t="shared" si="10"/>
        <v>0</v>
      </c>
      <c r="K156" s="444">
        <v>0.04</v>
      </c>
      <c r="L156" s="444">
        <f t="shared" si="11"/>
        <v>8</v>
      </c>
      <c r="M156" s="444">
        <v>0</v>
      </c>
      <c r="N156" s="444">
        <f t="shared" si="12"/>
        <v>0</v>
      </c>
      <c r="O156" s="444">
        <v>0</v>
      </c>
      <c r="P156" s="445">
        <f t="shared" si="13"/>
        <v>0</v>
      </c>
      <c r="AN156" s="446" t="s">
        <v>1734</v>
      </c>
      <c r="AP156" s="446" t="s">
        <v>1717</v>
      </c>
      <c r="AQ156" s="446" t="s">
        <v>17</v>
      </c>
      <c r="AU156" s="349" t="s">
        <v>1716</v>
      </c>
      <c r="BA156" s="447" t="e">
        <f>IF(#REF!="základní",J156,0)</f>
        <v>#REF!</v>
      </c>
      <c r="BB156" s="447" t="e">
        <f>IF(#REF!="snížená",J156,0)</f>
        <v>#REF!</v>
      </c>
      <c r="BC156" s="447" t="e">
        <f>IF(#REF!="zákl. přenesená",J156,0)</f>
        <v>#REF!</v>
      </c>
      <c r="BD156" s="447" t="e">
        <f>IF(#REF!="sníž. přenesená",J156,0)</f>
        <v>#REF!</v>
      </c>
      <c r="BE156" s="447" t="e">
        <f>IF(#REF!="nulová",J156,0)</f>
        <v>#REF!</v>
      </c>
      <c r="BF156" s="349" t="s">
        <v>17</v>
      </c>
      <c r="BG156" s="447">
        <f t="shared" si="14"/>
        <v>0</v>
      </c>
      <c r="BH156" s="349" t="s">
        <v>1734</v>
      </c>
      <c r="BI156" s="446" t="s">
        <v>2394</v>
      </c>
    </row>
    <row r="157" spans="2:61" s="287" customFormat="1" ht="49.15" customHeight="1" x14ac:dyDescent="0.2">
      <c r="B157" s="288"/>
      <c r="C157" s="438" t="s">
        <v>1748</v>
      </c>
      <c r="D157" s="438" t="s">
        <v>1744</v>
      </c>
      <c r="E157" s="439" t="s">
        <v>2393</v>
      </c>
      <c r="F157" s="440" t="s">
        <v>2392</v>
      </c>
      <c r="G157" s="441" t="s">
        <v>237</v>
      </c>
      <c r="H157" s="442">
        <v>200</v>
      </c>
      <c r="I157" s="358"/>
      <c r="J157" s="443">
        <f t="shared" si="10"/>
        <v>0</v>
      </c>
      <c r="K157" s="444">
        <v>0</v>
      </c>
      <c r="L157" s="444">
        <f t="shared" si="11"/>
        <v>0</v>
      </c>
      <c r="M157" s="444">
        <v>1.1E-4</v>
      </c>
      <c r="N157" s="444">
        <f t="shared" si="12"/>
        <v>2.2000000000000002E-2</v>
      </c>
      <c r="O157" s="444">
        <v>0</v>
      </c>
      <c r="P157" s="445">
        <f t="shared" si="13"/>
        <v>0</v>
      </c>
      <c r="AN157" s="446" t="s">
        <v>1973</v>
      </c>
      <c r="AP157" s="446" t="s">
        <v>1744</v>
      </c>
      <c r="AQ157" s="446" t="s">
        <v>17</v>
      </c>
      <c r="AU157" s="349" t="s">
        <v>1716</v>
      </c>
      <c r="BA157" s="447" t="e">
        <f>IF(#REF!="základní",J157,0)</f>
        <v>#REF!</v>
      </c>
      <c r="BB157" s="447" t="e">
        <f>IF(#REF!="snížená",J157,0)</f>
        <v>#REF!</v>
      </c>
      <c r="BC157" s="447" t="e">
        <f>IF(#REF!="zákl. přenesená",J157,0)</f>
        <v>#REF!</v>
      </c>
      <c r="BD157" s="447" t="e">
        <f>IF(#REF!="sníž. přenesená",J157,0)</f>
        <v>#REF!</v>
      </c>
      <c r="BE157" s="447" t="e">
        <f>IF(#REF!="nulová",J157,0)</f>
        <v>#REF!</v>
      </c>
      <c r="BF157" s="349" t="s">
        <v>17</v>
      </c>
      <c r="BG157" s="447">
        <f t="shared" si="14"/>
        <v>0</v>
      </c>
      <c r="BH157" s="349" t="s">
        <v>1973</v>
      </c>
      <c r="BI157" s="446" t="s">
        <v>2391</v>
      </c>
    </row>
    <row r="158" spans="2:61" s="287" customFormat="1" ht="33" customHeight="1" x14ac:dyDescent="0.2">
      <c r="B158" s="288"/>
      <c r="C158" s="448" t="s">
        <v>1742</v>
      </c>
      <c r="D158" s="448" t="s">
        <v>1717</v>
      </c>
      <c r="E158" s="449" t="s">
        <v>1772</v>
      </c>
      <c r="F158" s="450" t="s">
        <v>1771</v>
      </c>
      <c r="G158" s="451" t="s">
        <v>237</v>
      </c>
      <c r="H158" s="452">
        <v>200</v>
      </c>
      <c r="I158" s="357"/>
      <c r="J158" s="453">
        <f t="shared" si="10"/>
        <v>0</v>
      </c>
      <c r="K158" s="444">
        <v>0.09</v>
      </c>
      <c r="L158" s="444">
        <f t="shared" si="11"/>
        <v>18</v>
      </c>
      <c r="M158" s="444">
        <v>0</v>
      </c>
      <c r="N158" s="444">
        <f t="shared" si="12"/>
        <v>0</v>
      </c>
      <c r="O158" s="444">
        <v>0</v>
      </c>
      <c r="P158" s="445">
        <f t="shared" si="13"/>
        <v>0</v>
      </c>
      <c r="AN158" s="446" t="s">
        <v>1734</v>
      </c>
      <c r="AP158" s="446" t="s">
        <v>1717</v>
      </c>
      <c r="AQ158" s="446" t="s">
        <v>17</v>
      </c>
      <c r="AU158" s="349" t="s">
        <v>1716</v>
      </c>
      <c r="BA158" s="447" t="e">
        <f>IF(#REF!="základní",J158,0)</f>
        <v>#REF!</v>
      </c>
      <c r="BB158" s="447" t="e">
        <f>IF(#REF!="snížená",J158,0)</f>
        <v>#REF!</v>
      </c>
      <c r="BC158" s="447" t="e">
        <f>IF(#REF!="zákl. přenesená",J158,0)</f>
        <v>#REF!</v>
      </c>
      <c r="BD158" s="447" t="e">
        <f>IF(#REF!="sníž. přenesená",J158,0)</f>
        <v>#REF!</v>
      </c>
      <c r="BE158" s="447" t="e">
        <f>IF(#REF!="nulová",J158,0)</f>
        <v>#REF!</v>
      </c>
      <c r="BF158" s="349" t="s">
        <v>17</v>
      </c>
      <c r="BG158" s="447">
        <f t="shared" si="14"/>
        <v>0</v>
      </c>
      <c r="BH158" s="349" t="s">
        <v>1734</v>
      </c>
      <c r="BI158" s="446" t="s">
        <v>2390</v>
      </c>
    </row>
    <row r="159" spans="2:61" s="287" customFormat="1" ht="55.5" customHeight="1" x14ac:dyDescent="0.2">
      <c r="B159" s="288"/>
      <c r="C159" s="438" t="s">
        <v>1737</v>
      </c>
      <c r="D159" s="438" t="s">
        <v>1744</v>
      </c>
      <c r="E159" s="439" t="s">
        <v>1975</v>
      </c>
      <c r="F159" s="440" t="s">
        <v>1974</v>
      </c>
      <c r="G159" s="441" t="s">
        <v>237</v>
      </c>
      <c r="H159" s="442">
        <v>600</v>
      </c>
      <c r="I159" s="358"/>
      <c r="J159" s="443">
        <f t="shared" si="10"/>
        <v>0</v>
      </c>
      <c r="K159" s="444">
        <v>0</v>
      </c>
      <c r="L159" s="444">
        <f t="shared" si="11"/>
        <v>0</v>
      </c>
      <c r="M159" s="444">
        <v>1.1E-4</v>
      </c>
      <c r="N159" s="444">
        <f t="shared" si="12"/>
        <v>6.6000000000000003E-2</v>
      </c>
      <c r="O159" s="444">
        <v>0</v>
      </c>
      <c r="P159" s="445">
        <f t="shared" si="13"/>
        <v>0</v>
      </c>
      <c r="AN159" s="446" t="s">
        <v>1973</v>
      </c>
      <c r="AP159" s="446" t="s">
        <v>1744</v>
      </c>
      <c r="AQ159" s="446" t="s">
        <v>17</v>
      </c>
      <c r="AU159" s="349" t="s">
        <v>1716</v>
      </c>
      <c r="BA159" s="447" t="e">
        <f>IF(#REF!="základní",J159,0)</f>
        <v>#REF!</v>
      </c>
      <c r="BB159" s="447" t="e">
        <f>IF(#REF!="snížená",J159,0)</f>
        <v>#REF!</v>
      </c>
      <c r="BC159" s="447" t="e">
        <f>IF(#REF!="zákl. přenesená",J159,0)</f>
        <v>#REF!</v>
      </c>
      <c r="BD159" s="447" t="e">
        <f>IF(#REF!="sníž. přenesená",J159,0)</f>
        <v>#REF!</v>
      </c>
      <c r="BE159" s="447" t="e">
        <f>IF(#REF!="nulová",J159,0)</f>
        <v>#REF!</v>
      </c>
      <c r="BF159" s="349" t="s">
        <v>17</v>
      </c>
      <c r="BG159" s="447">
        <f t="shared" si="14"/>
        <v>0</v>
      </c>
      <c r="BH159" s="349" t="s">
        <v>1973</v>
      </c>
      <c r="BI159" s="446" t="s">
        <v>2389</v>
      </c>
    </row>
    <row r="160" spans="2:61" s="287" customFormat="1" ht="21.75" customHeight="1" x14ac:dyDescent="0.2">
      <c r="B160" s="288"/>
      <c r="C160" s="448" t="s">
        <v>1732</v>
      </c>
      <c r="D160" s="448" t="s">
        <v>1717</v>
      </c>
      <c r="E160" s="449" t="s">
        <v>1780</v>
      </c>
      <c r="F160" s="450" t="s">
        <v>1779</v>
      </c>
      <c r="G160" s="451" t="s">
        <v>237</v>
      </c>
      <c r="H160" s="452">
        <v>600</v>
      </c>
      <c r="I160" s="357"/>
      <c r="J160" s="453">
        <f t="shared" si="10"/>
        <v>0</v>
      </c>
      <c r="K160" s="444">
        <v>0.04</v>
      </c>
      <c r="L160" s="444">
        <f t="shared" si="11"/>
        <v>24</v>
      </c>
      <c r="M160" s="444">
        <v>0</v>
      </c>
      <c r="N160" s="444">
        <f t="shared" si="12"/>
        <v>0</v>
      </c>
      <c r="O160" s="444">
        <v>0</v>
      </c>
      <c r="P160" s="445">
        <f t="shared" si="13"/>
        <v>0</v>
      </c>
      <c r="AN160" s="446" t="s">
        <v>1734</v>
      </c>
      <c r="AP160" s="446" t="s">
        <v>1717</v>
      </c>
      <c r="AQ160" s="446" t="s">
        <v>17</v>
      </c>
      <c r="AU160" s="349" t="s">
        <v>1716</v>
      </c>
      <c r="BA160" s="447" t="e">
        <f>IF(#REF!="základní",J160,0)</f>
        <v>#REF!</v>
      </c>
      <c r="BB160" s="447" t="e">
        <f>IF(#REF!="snížená",J160,0)</f>
        <v>#REF!</v>
      </c>
      <c r="BC160" s="447" t="e">
        <f>IF(#REF!="zákl. přenesená",J160,0)</f>
        <v>#REF!</v>
      </c>
      <c r="BD160" s="447" t="e">
        <f>IF(#REF!="sníž. přenesená",J160,0)</f>
        <v>#REF!</v>
      </c>
      <c r="BE160" s="447" t="e">
        <f>IF(#REF!="nulová",J160,0)</f>
        <v>#REF!</v>
      </c>
      <c r="BF160" s="349" t="s">
        <v>17</v>
      </c>
      <c r="BG160" s="447">
        <f t="shared" si="14"/>
        <v>0</v>
      </c>
      <c r="BH160" s="349" t="s">
        <v>1734</v>
      </c>
      <c r="BI160" s="446" t="s">
        <v>2388</v>
      </c>
    </row>
    <row r="161" spans="2:61" s="287" customFormat="1" ht="55.5" customHeight="1" x14ac:dyDescent="0.2">
      <c r="B161" s="288"/>
      <c r="C161" s="438" t="s">
        <v>1728</v>
      </c>
      <c r="D161" s="438" t="s">
        <v>1744</v>
      </c>
      <c r="E161" s="439" t="s">
        <v>2387</v>
      </c>
      <c r="F161" s="440" t="s">
        <v>2386</v>
      </c>
      <c r="G161" s="441" t="s">
        <v>237</v>
      </c>
      <c r="H161" s="442">
        <v>200</v>
      </c>
      <c r="I161" s="358"/>
      <c r="J161" s="443">
        <f t="shared" si="10"/>
        <v>0</v>
      </c>
      <c r="K161" s="444">
        <v>0</v>
      </c>
      <c r="L161" s="444">
        <f t="shared" si="11"/>
        <v>0</v>
      </c>
      <c r="M161" s="444">
        <v>1.2999999999999999E-4</v>
      </c>
      <c r="N161" s="444">
        <f t="shared" si="12"/>
        <v>2.5999999999999999E-2</v>
      </c>
      <c r="O161" s="444">
        <v>0</v>
      </c>
      <c r="P161" s="445">
        <f t="shared" si="13"/>
        <v>0</v>
      </c>
      <c r="AN161" s="446" t="s">
        <v>1973</v>
      </c>
      <c r="AP161" s="446" t="s">
        <v>1744</v>
      </c>
      <c r="AQ161" s="446" t="s">
        <v>17</v>
      </c>
      <c r="AU161" s="349" t="s">
        <v>1716</v>
      </c>
      <c r="BA161" s="447" t="e">
        <f>IF(#REF!="základní",J161,0)</f>
        <v>#REF!</v>
      </c>
      <c r="BB161" s="447" t="e">
        <f>IF(#REF!="snížená",J161,0)</f>
        <v>#REF!</v>
      </c>
      <c r="BC161" s="447" t="e">
        <f>IF(#REF!="zákl. přenesená",J161,0)</f>
        <v>#REF!</v>
      </c>
      <c r="BD161" s="447" t="e">
        <f>IF(#REF!="sníž. přenesená",J161,0)</f>
        <v>#REF!</v>
      </c>
      <c r="BE161" s="447" t="e">
        <f>IF(#REF!="nulová",J161,0)</f>
        <v>#REF!</v>
      </c>
      <c r="BF161" s="349" t="s">
        <v>17</v>
      </c>
      <c r="BG161" s="447">
        <f t="shared" si="14"/>
        <v>0</v>
      </c>
      <c r="BH161" s="349" t="s">
        <v>1973</v>
      </c>
      <c r="BI161" s="446" t="s">
        <v>2385</v>
      </c>
    </row>
    <row r="162" spans="2:61" s="287" customFormat="1" ht="21.75" customHeight="1" x14ac:dyDescent="0.2">
      <c r="B162" s="288"/>
      <c r="C162" s="448" t="s">
        <v>1724</v>
      </c>
      <c r="D162" s="448" t="s">
        <v>1717</v>
      </c>
      <c r="E162" s="449" t="s">
        <v>1780</v>
      </c>
      <c r="F162" s="450" t="s">
        <v>1779</v>
      </c>
      <c r="G162" s="451" t="s">
        <v>237</v>
      </c>
      <c r="H162" s="452">
        <v>200</v>
      </c>
      <c r="I162" s="357"/>
      <c r="J162" s="453">
        <f t="shared" si="10"/>
        <v>0</v>
      </c>
      <c r="K162" s="444">
        <v>0.04</v>
      </c>
      <c r="L162" s="444">
        <f t="shared" si="11"/>
        <v>8</v>
      </c>
      <c r="M162" s="444">
        <v>0</v>
      </c>
      <c r="N162" s="444">
        <f t="shared" si="12"/>
        <v>0</v>
      </c>
      <c r="O162" s="444">
        <v>0</v>
      </c>
      <c r="P162" s="445">
        <f t="shared" si="13"/>
        <v>0</v>
      </c>
      <c r="AN162" s="446" t="s">
        <v>1734</v>
      </c>
      <c r="AP162" s="446" t="s">
        <v>1717</v>
      </c>
      <c r="AQ162" s="446" t="s">
        <v>17</v>
      </c>
      <c r="AU162" s="349" t="s">
        <v>1716</v>
      </c>
      <c r="BA162" s="447" t="e">
        <f>IF(#REF!="základní",J162,0)</f>
        <v>#REF!</v>
      </c>
      <c r="BB162" s="447" t="e">
        <f>IF(#REF!="snížená",J162,0)</f>
        <v>#REF!</v>
      </c>
      <c r="BC162" s="447" t="e">
        <f>IF(#REF!="zákl. přenesená",J162,0)</f>
        <v>#REF!</v>
      </c>
      <c r="BD162" s="447" t="e">
        <f>IF(#REF!="sníž. přenesená",J162,0)</f>
        <v>#REF!</v>
      </c>
      <c r="BE162" s="447" t="e">
        <f>IF(#REF!="nulová",J162,0)</f>
        <v>#REF!</v>
      </c>
      <c r="BF162" s="349" t="s">
        <v>17</v>
      </c>
      <c r="BG162" s="447">
        <f t="shared" si="14"/>
        <v>0</v>
      </c>
      <c r="BH162" s="349" t="s">
        <v>1734</v>
      </c>
      <c r="BI162" s="446" t="s">
        <v>2384</v>
      </c>
    </row>
    <row r="163" spans="2:61" s="287" customFormat="1" ht="21.75" customHeight="1" x14ac:dyDescent="0.2">
      <c r="B163" s="288"/>
      <c r="C163" s="438" t="s">
        <v>1720</v>
      </c>
      <c r="D163" s="438" t="s">
        <v>1744</v>
      </c>
      <c r="E163" s="439" t="s">
        <v>1768</v>
      </c>
      <c r="F163" s="440" t="s">
        <v>1767</v>
      </c>
      <c r="G163" s="441" t="s">
        <v>237</v>
      </c>
      <c r="H163" s="442">
        <v>200</v>
      </c>
      <c r="I163" s="358"/>
      <c r="J163" s="443">
        <f t="shared" si="10"/>
        <v>0</v>
      </c>
      <c r="K163" s="444">
        <v>0</v>
      </c>
      <c r="L163" s="444">
        <f t="shared" si="11"/>
        <v>0</v>
      </c>
      <c r="M163" s="444">
        <v>4.0000000000000003E-5</v>
      </c>
      <c r="N163" s="444">
        <f t="shared" si="12"/>
        <v>8.0000000000000002E-3</v>
      </c>
      <c r="O163" s="444">
        <v>0</v>
      </c>
      <c r="P163" s="445">
        <f t="shared" si="13"/>
        <v>0</v>
      </c>
      <c r="AN163" s="446" t="s">
        <v>1745</v>
      </c>
      <c r="AP163" s="446" t="s">
        <v>1744</v>
      </c>
      <c r="AQ163" s="446" t="s">
        <v>17</v>
      </c>
      <c r="AU163" s="349" t="s">
        <v>1716</v>
      </c>
      <c r="BA163" s="447" t="e">
        <f>IF(#REF!="základní",J163,0)</f>
        <v>#REF!</v>
      </c>
      <c r="BB163" s="447" t="e">
        <f>IF(#REF!="snížená",J163,0)</f>
        <v>#REF!</v>
      </c>
      <c r="BC163" s="447" t="e">
        <f>IF(#REF!="zákl. přenesená",J163,0)</f>
        <v>#REF!</v>
      </c>
      <c r="BD163" s="447" t="e">
        <f>IF(#REF!="sníž. přenesená",J163,0)</f>
        <v>#REF!</v>
      </c>
      <c r="BE163" s="447" t="e">
        <f>IF(#REF!="nulová",J163,0)</f>
        <v>#REF!</v>
      </c>
      <c r="BF163" s="349" t="s">
        <v>17</v>
      </c>
      <c r="BG163" s="447">
        <f t="shared" si="14"/>
        <v>0</v>
      </c>
      <c r="BH163" s="349" t="s">
        <v>1734</v>
      </c>
      <c r="BI163" s="446" t="s">
        <v>2383</v>
      </c>
    </row>
    <row r="164" spans="2:61" s="287" customFormat="1" ht="24.2" customHeight="1" x14ac:dyDescent="0.2">
      <c r="B164" s="288"/>
      <c r="C164" s="448" t="s">
        <v>1978</v>
      </c>
      <c r="D164" s="448" t="s">
        <v>1717</v>
      </c>
      <c r="E164" s="449" t="s">
        <v>1764</v>
      </c>
      <c r="F164" s="450" t="s">
        <v>1763</v>
      </c>
      <c r="G164" s="451" t="s">
        <v>237</v>
      </c>
      <c r="H164" s="452">
        <v>200</v>
      </c>
      <c r="I164" s="357"/>
      <c r="J164" s="453">
        <f t="shared" si="10"/>
        <v>0</v>
      </c>
      <c r="K164" s="444">
        <v>0.1</v>
      </c>
      <c r="L164" s="444">
        <f t="shared" si="11"/>
        <v>20</v>
      </c>
      <c r="M164" s="444">
        <v>0</v>
      </c>
      <c r="N164" s="444">
        <f t="shared" si="12"/>
        <v>0</v>
      </c>
      <c r="O164" s="444">
        <v>0</v>
      </c>
      <c r="P164" s="445">
        <f t="shared" si="13"/>
        <v>0</v>
      </c>
      <c r="AN164" s="446" t="s">
        <v>1734</v>
      </c>
      <c r="AP164" s="446" t="s">
        <v>1717</v>
      </c>
      <c r="AQ164" s="446" t="s">
        <v>17</v>
      </c>
      <c r="AU164" s="349" t="s">
        <v>1716</v>
      </c>
      <c r="BA164" s="447" t="e">
        <f>IF(#REF!="základní",J164,0)</f>
        <v>#REF!</v>
      </c>
      <c r="BB164" s="447" t="e">
        <f>IF(#REF!="snížená",J164,0)</f>
        <v>#REF!</v>
      </c>
      <c r="BC164" s="447" t="e">
        <f>IF(#REF!="zákl. přenesená",J164,0)</f>
        <v>#REF!</v>
      </c>
      <c r="BD164" s="447" t="e">
        <f>IF(#REF!="sníž. přenesená",J164,0)</f>
        <v>#REF!</v>
      </c>
      <c r="BE164" s="447" t="e">
        <f>IF(#REF!="nulová",J164,0)</f>
        <v>#REF!</v>
      </c>
      <c r="BF164" s="349" t="s">
        <v>17</v>
      </c>
      <c r="BG164" s="447">
        <f t="shared" si="14"/>
        <v>0</v>
      </c>
      <c r="BH164" s="349" t="s">
        <v>1734</v>
      </c>
      <c r="BI164" s="446" t="s">
        <v>2382</v>
      </c>
    </row>
    <row r="165" spans="2:61" s="287" customFormat="1" ht="21.75" customHeight="1" x14ac:dyDescent="0.2">
      <c r="B165" s="288"/>
      <c r="C165" s="438" t="s">
        <v>1976</v>
      </c>
      <c r="D165" s="438" t="s">
        <v>1744</v>
      </c>
      <c r="E165" s="439" t="s">
        <v>2381</v>
      </c>
      <c r="F165" s="440" t="s">
        <v>2380</v>
      </c>
      <c r="G165" s="441" t="s">
        <v>237</v>
      </c>
      <c r="H165" s="442">
        <v>200</v>
      </c>
      <c r="I165" s="358"/>
      <c r="J165" s="443">
        <f t="shared" si="10"/>
        <v>0</v>
      </c>
      <c r="K165" s="444">
        <v>0</v>
      </c>
      <c r="L165" s="444">
        <f t="shared" si="11"/>
        <v>0</v>
      </c>
      <c r="M165" s="444">
        <v>1E-4</v>
      </c>
      <c r="N165" s="444">
        <f t="shared" si="12"/>
        <v>0.02</v>
      </c>
      <c r="O165" s="444">
        <v>0</v>
      </c>
      <c r="P165" s="445">
        <f t="shared" si="13"/>
        <v>0</v>
      </c>
      <c r="AN165" s="446" t="s">
        <v>1745</v>
      </c>
      <c r="AP165" s="446" t="s">
        <v>1744</v>
      </c>
      <c r="AQ165" s="446" t="s">
        <v>17</v>
      </c>
      <c r="AU165" s="349" t="s">
        <v>1716</v>
      </c>
      <c r="BA165" s="447" t="e">
        <f>IF(#REF!="základní",J165,0)</f>
        <v>#REF!</v>
      </c>
      <c r="BB165" s="447" t="e">
        <f>IF(#REF!="snížená",J165,0)</f>
        <v>#REF!</v>
      </c>
      <c r="BC165" s="447" t="e">
        <f>IF(#REF!="zákl. přenesená",J165,0)</f>
        <v>#REF!</v>
      </c>
      <c r="BD165" s="447" t="e">
        <f>IF(#REF!="sníž. přenesená",J165,0)</f>
        <v>#REF!</v>
      </c>
      <c r="BE165" s="447" t="e">
        <f>IF(#REF!="nulová",J165,0)</f>
        <v>#REF!</v>
      </c>
      <c r="BF165" s="349" t="s">
        <v>17</v>
      </c>
      <c r="BG165" s="447">
        <f t="shared" si="14"/>
        <v>0</v>
      </c>
      <c r="BH165" s="349" t="s">
        <v>1734</v>
      </c>
      <c r="BI165" s="446" t="s">
        <v>2379</v>
      </c>
    </row>
    <row r="166" spans="2:61" s="287" customFormat="1" ht="24.2" customHeight="1" x14ac:dyDescent="0.2">
      <c r="B166" s="288"/>
      <c r="C166" s="448" t="s">
        <v>1971</v>
      </c>
      <c r="D166" s="448" t="s">
        <v>1717</v>
      </c>
      <c r="E166" s="449" t="s">
        <v>1764</v>
      </c>
      <c r="F166" s="450" t="s">
        <v>1763</v>
      </c>
      <c r="G166" s="451" t="s">
        <v>237</v>
      </c>
      <c r="H166" s="452">
        <v>200</v>
      </c>
      <c r="I166" s="357"/>
      <c r="J166" s="453">
        <f t="shared" si="10"/>
        <v>0</v>
      </c>
      <c r="K166" s="444">
        <v>0.1</v>
      </c>
      <c r="L166" s="444">
        <f t="shared" si="11"/>
        <v>20</v>
      </c>
      <c r="M166" s="444">
        <v>0</v>
      </c>
      <c r="N166" s="444">
        <f t="shared" si="12"/>
        <v>0</v>
      </c>
      <c r="O166" s="444">
        <v>0</v>
      </c>
      <c r="P166" s="445">
        <f t="shared" si="13"/>
        <v>0</v>
      </c>
      <c r="AN166" s="446" t="s">
        <v>1734</v>
      </c>
      <c r="AP166" s="446" t="s">
        <v>1717</v>
      </c>
      <c r="AQ166" s="446" t="s">
        <v>17</v>
      </c>
      <c r="AU166" s="349" t="s">
        <v>1716</v>
      </c>
      <c r="BA166" s="447" t="e">
        <f>IF(#REF!="základní",J166,0)</f>
        <v>#REF!</v>
      </c>
      <c r="BB166" s="447" t="e">
        <f>IF(#REF!="snížená",J166,0)</f>
        <v>#REF!</v>
      </c>
      <c r="BC166" s="447" t="e">
        <f>IF(#REF!="zákl. přenesená",J166,0)</f>
        <v>#REF!</v>
      </c>
      <c r="BD166" s="447" t="e">
        <f>IF(#REF!="sníž. přenesená",J166,0)</f>
        <v>#REF!</v>
      </c>
      <c r="BE166" s="447" t="e">
        <f>IF(#REF!="nulová",J166,0)</f>
        <v>#REF!</v>
      </c>
      <c r="BF166" s="349" t="s">
        <v>17</v>
      </c>
      <c r="BG166" s="447">
        <f t="shared" si="14"/>
        <v>0</v>
      </c>
      <c r="BH166" s="349" t="s">
        <v>1734</v>
      </c>
      <c r="BI166" s="446" t="s">
        <v>2378</v>
      </c>
    </row>
    <row r="167" spans="2:61" s="287" customFormat="1" ht="21.75" customHeight="1" x14ac:dyDescent="0.2">
      <c r="B167" s="288"/>
      <c r="C167" s="438" t="s">
        <v>1969</v>
      </c>
      <c r="D167" s="438" t="s">
        <v>1744</v>
      </c>
      <c r="E167" s="439" t="s">
        <v>1926</v>
      </c>
      <c r="F167" s="440" t="s">
        <v>1925</v>
      </c>
      <c r="G167" s="441" t="s">
        <v>237</v>
      </c>
      <c r="H167" s="442">
        <v>200</v>
      </c>
      <c r="I167" s="358"/>
      <c r="J167" s="443">
        <f t="shared" si="10"/>
        <v>0</v>
      </c>
      <c r="K167" s="444">
        <v>0</v>
      </c>
      <c r="L167" s="444">
        <f t="shared" si="11"/>
        <v>0</v>
      </c>
      <c r="M167" s="444">
        <v>1.2E-4</v>
      </c>
      <c r="N167" s="444">
        <f t="shared" si="12"/>
        <v>2.4E-2</v>
      </c>
      <c r="O167" s="444">
        <v>0</v>
      </c>
      <c r="P167" s="445">
        <f t="shared" si="13"/>
        <v>0</v>
      </c>
      <c r="AN167" s="446" t="s">
        <v>1745</v>
      </c>
      <c r="AP167" s="446" t="s">
        <v>1744</v>
      </c>
      <c r="AQ167" s="446" t="s">
        <v>17</v>
      </c>
      <c r="AU167" s="349" t="s">
        <v>1716</v>
      </c>
      <c r="BA167" s="447" t="e">
        <f>IF(#REF!="základní",J167,0)</f>
        <v>#REF!</v>
      </c>
      <c r="BB167" s="447" t="e">
        <f>IF(#REF!="snížená",J167,0)</f>
        <v>#REF!</v>
      </c>
      <c r="BC167" s="447" t="e">
        <f>IF(#REF!="zákl. přenesená",J167,0)</f>
        <v>#REF!</v>
      </c>
      <c r="BD167" s="447" t="e">
        <f>IF(#REF!="sníž. přenesená",J167,0)</f>
        <v>#REF!</v>
      </c>
      <c r="BE167" s="447" t="e">
        <f>IF(#REF!="nulová",J167,0)</f>
        <v>#REF!</v>
      </c>
      <c r="BF167" s="349" t="s">
        <v>17</v>
      </c>
      <c r="BG167" s="447">
        <f t="shared" si="14"/>
        <v>0</v>
      </c>
      <c r="BH167" s="349" t="s">
        <v>1734</v>
      </c>
      <c r="BI167" s="446" t="s">
        <v>2377</v>
      </c>
    </row>
    <row r="168" spans="2:61" s="287" customFormat="1" ht="24.2" customHeight="1" x14ac:dyDescent="0.2">
      <c r="B168" s="288"/>
      <c r="C168" s="448" t="s">
        <v>1965</v>
      </c>
      <c r="D168" s="448" t="s">
        <v>1717</v>
      </c>
      <c r="E168" s="449" t="s">
        <v>1764</v>
      </c>
      <c r="F168" s="450" t="s">
        <v>1763</v>
      </c>
      <c r="G168" s="451" t="s">
        <v>237</v>
      </c>
      <c r="H168" s="452">
        <v>200</v>
      </c>
      <c r="I168" s="357"/>
      <c r="J168" s="453">
        <f t="shared" si="10"/>
        <v>0</v>
      </c>
      <c r="K168" s="444">
        <v>0.1</v>
      </c>
      <c r="L168" s="444">
        <f t="shared" si="11"/>
        <v>20</v>
      </c>
      <c r="M168" s="444">
        <v>0</v>
      </c>
      <c r="N168" s="444">
        <f t="shared" si="12"/>
        <v>0</v>
      </c>
      <c r="O168" s="444">
        <v>0</v>
      </c>
      <c r="P168" s="445">
        <f t="shared" si="13"/>
        <v>0</v>
      </c>
      <c r="AN168" s="446" t="s">
        <v>1734</v>
      </c>
      <c r="AP168" s="446" t="s">
        <v>1717</v>
      </c>
      <c r="AQ168" s="446" t="s">
        <v>17</v>
      </c>
      <c r="AU168" s="349" t="s">
        <v>1716</v>
      </c>
      <c r="BA168" s="447" t="e">
        <f>IF(#REF!="základní",J168,0)</f>
        <v>#REF!</v>
      </c>
      <c r="BB168" s="447" t="e">
        <f>IF(#REF!="snížená",J168,0)</f>
        <v>#REF!</v>
      </c>
      <c r="BC168" s="447" t="e">
        <f>IF(#REF!="zákl. přenesená",J168,0)</f>
        <v>#REF!</v>
      </c>
      <c r="BD168" s="447" t="e">
        <f>IF(#REF!="sníž. přenesená",J168,0)</f>
        <v>#REF!</v>
      </c>
      <c r="BE168" s="447" t="e">
        <f>IF(#REF!="nulová",J168,0)</f>
        <v>#REF!</v>
      </c>
      <c r="BF168" s="349" t="s">
        <v>17</v>
      </c>
      <c r="BG168" s="447">
        <f t="shared" si="14"/>
        <v>0</v>
      </c>
      <c r="BH168" s="349" t="s">
        <v>1734</v>
      </c>
      <c r="BI168" s="446" t="s">
        <v>2376</v>
      </c>
    </row>
    <row r="169" spans="2:61" s="287" customFormat="1" ht="24.2" customHeight="1" x14ac:dyDescent="0.2">
      <c r="B169" s="288"/>
      <c r="C169" s="438" t="s">
        <v>1961</v>
      </c>
      <c r="D169" s="438" t="s">
        <v>1744</v>
      </c>
      <c r="E169" s="439" t="s">
        <v>1760</v>
      </c>
      <c r="F169" s="440" t="s">
        <v>1759</v>
      </c>
      <c r="G169" s="441" t="s">
        <v>121</v>
      </c>
      <c r="H169" s="442">
        <v>50</v>
      </c>
      <c r="I169" s="358"/>
      <c r="J169" s="443">
        <f t="shared" si="10"/>
        <v>0</v>
      </c>
      <c r="K169" s="444">
        <v>0</v>
      </c>
      <c r="L169" s="444">
        <f t="shared" si="11"/>
        <v>0</v>
      </c>
      <c r="M169" s="444">
        <v>5.0000000000000002E-5</v>
      </c>
      <c r="N169" s="444">
        <f t="shared" si="12"/>
        <v>2.5000000000000001E-3</v>
      </c>
      <c r="O169" s="444">
        <v>0</v>
      </c>
      <c r="P169" s="445">
        <f t="shared" si="13"/>
        <v>0</v>
      </c>
      <c r="AN169" s="446" t="s">
        <v>39</v>
      </c>
      <c r="AP169" s="446" t="s">
        <v>1744</v>
      </c>
      <c r="AQ169" s="446" t="s">
        <v>17</v>
      </c>
      <c r="AU169" s="349" t="s">
        <v>1716</v>
      </c>
      <c r="BA169" s="447" t="e">
        <f>IF(#REF!="základní",J169,0)</f>
        <v>#REF!</v>
      </c>
      <c r="BB169" s="447" t="e">
        <f>IF(#REF!="snížená",J169,0)</f>
        <v>#REF!</v>
      </c>
      <c r="BC169" s="447" t="e">
        <f>IF(#REF!="zákl. přenesená",J169,0)</f>
        <v>#REF!</v>
      </c>
      <c r="BD169" s="447" t="e">
        <f>IF(#REF!="sníž. přenesená",J169,0)</f>
        <v>#REF!</v>
      </c>
      <c r="BE169" s="447" t="e">
        <f>IF(#REF!="nulová",J169,0)</f>
        <v>#REF!</v>
      </c>
      <c r="BF169" s="349" t="s">
        <v>17</v>
      </c>
      <c r="BG169" s="447">
        <f t="shared" si="14"/>
        <v>0</v>
      </c>
      <c r="BH169" s="349" t="s">
        <v>25</v>
      </c>
      <c r="BI169" s="446" t="s">
        <v>2375</v>
      </c>
    </row>
    <row r="170" spans="2:61" s="287" customFormat="1" ht="16.5" customHeight="1" x14ac:dyDescent="0.2">
      <c r="B170" s="288"/>
      <c r="C170" s="448" t="s">
        <v>1957</v>
      </c>
      <c r="D170" s="448" t="s">
        <v>1717</v>
      </c>
      <c r="E170" s="449" t="s">
        <v>1756</v>
      </c>
      <c r="F170" s="450" t="s">
        <v>1755</v>
      </c>
      <c r="G170" s="451" t="s">
        <v>121</v>
      </c>
      <c r="H170" s="452">
        <v>50</v>
      </c>
      <c r="I170" s="357"/>
      <c r="J170" s="453">
        <f t="shared" si="10"/>
        <v>0</v>
      </c>
      <c r="K170" s="444">
        <v>0.2</v>
      </c>
      <c r="L170" s="444">
        <f t="shared" si="11"/>
        <v>10</v>
      </c>
      <c r="M170" s="444">
        <v>0</v>
      </c>
      <c r="N170" s="444">
        <f t="shared" si="12"/>
        <v>0</v>
      </c>
      <c r="O170" s="444">
        <v>0</v>
      </c>
      <c r="P170" s="445">
        <f t="shared" si="13"/>
        <v>0</v>
      </c>
      <c r="AN170" s="446" t="s">
        <v>1734</v>
      </c>
      <c r="AP170" s="446" t="s">
        <v>1717</v>
      </c>
      <c r="AQ170" s="446" t="s">
        <v>17</v>
      </c>
      <c r="AU170" s="349" t="s">
        <v>1716</v>
      </c>
      <c r="BA170" s="447" t="e">
        <f>IF(#REF!="základní",J170,0)</f>
        <v>#REF!</v>
      </c>
      <c r="BB170" s="447" t="e">
        <f>IF(#REF!="snížená",J170,0)</f>
        <v>#REF!</v>
      </c>
      <c r="BC170" s="447" t="e">
        <f>IF(#REF!="zákl. přenesená",J170,0)</f>
        <v>#REF!</v>
      </c>
      <c r="BD170" s="447" t="e">
        <f>IF(#REF!="sníž. přenesená",J170,0)</f>
        <v>#REF!</v>
      </c>
      <c r="BE170" s="447" t="e">
        <f>IF(#REF!="nulová",J170,0)</f>
        <v>#REF!</v>
      </c>
      <c r="BF170" s="349" t="s">
        <v>17</v>
      </c>
      <c r="BG170" s="447">
        <f t="shared" si="14"/>
        <v>0</v>
      </c>
      <c r="BH170" s="349" t="s">
        <v>1734</v>
      </c>
      <c r="BI170" s="446" t="s">
        <v>2374</v>
      </c>
    </row>
    <row r="171" spans="2:61" s="287" customFormat="1" ht="24.2" customHeight="1" x14ac:dyDescent="0.2">
      <c r="B171" s="288"/>
      <c r="C171" s="438" t="s">
        <v>1953</v>
      </c>
      <c r="D171" s="438" t="s">
        <v>1744</v>
      </c>
      <c r="E171" s="439" t="s">
        <v>1916</v>
      </c>
      <c r="F171" s="440" t="s">
        <v>1915</v>
      </c>
      <c r="G171" s="441" t="s">
        <v>121</v>
      </c>
      <c r="H171" s="442">
        <v>2</v>
      </c>
      <c r="I171" s="358"/>
      <c r="J171" s="443">
        <f t="shared" si="10"/>
        <v>0</v>
      </c>
      <c r="K171" s="444">
        <v>0</v>
      </c>
      <c r="L171" s="444">
        <f t="shared" si="11"/>
        <v>0</v>
      </c>
      <c r="M171" s="444">
        <v>2.3000000000000001E-4</v>
      </c>
      <c r="N171" s="444">
        <f t="shared" si="12"/>
        <v>4.6000000000000001E-4</v>
      </c>
      <c r="O171" s="444">
        <v>0</v>
      </c>
      <c r="P171" s="445">
        <f t="shared" si="13"/>
        <v>0</v>
      </c>
      <c r="AN171" s="446" t="s">
        <v>39</v>
      </c>
      <c r="AP171" s="446" t="s">
        <v>1744</v>
      </c>
      <c r="AQ171" s="446" t="s">
        <v>17</v>
      </c>
      <c r="AU171" s="349" t="s">
        <v>1716</v>
      </c>
      <c r="BA171" s="447" t="e">
        <f>IF(#REF!="základní",J171,0)</f>
        <v>#REF!</v>
      </c>
      <c r="BB171" s="447" t="e">
        <f>IF(#REF!="snížená",J171,0)</f>
        <v>#REF!</v>
      </c>
      <c r="BC171" s="447" t="e">
        <f>IF(#REF!="zákl. přenesená",J171,0)</f>
        <v>#REF!</v>
      </c>
      <c r="BD171" s="447" t="e">
        <f>IF(#REF!="sníž. přenesená",J171,0)</f>
        <v>#REF!</v>
      </c>
      <c r="BE171" s="447" t="e">
        <f>IF(#REF!="nulová",J171,0)</f>
        <v>#REF!</v>
      </c>
      <c r="BF171" s="349" t="s">
        <v>17</v>
      </c>
      <c r="BG171" s="447">
        <f t="shared" si="14"/>
        <v>0</v>
      </c>
      <c r="BH171" s="349" t="s">
        <v>25</v>
      </c>
      <c r="BI171" s="446" t="s">
        <v>2373</v>
      </c>
    </row>
    <row r="172" spans="2:61" s="287" customFormat="1" ht="16.5" customHeight="1" x14ac:dyDescent="0.2">
      <c r="B172" s="288"/>
      <c r="C172" s="448" t="s">
        <v>1949</v>
      </c>
      <c r="D172" s="448" t="s">
        <v>1717</v>
      </c>
      <c r="E172" s="449" t="s">
        <v>1909</v>
      </c>
      <c r="F172" s="450" t="s">
        <v>1908</v>
      </c>
      <c r="G172" s="451" t="s">
        <v>121</v>
      </c>
      <c r="H172" s="452">
        <v>2</v>
      </c>
      <c r="I172" s="357"/>
      <c r="J172" s="453">
        <f t="shared" si="10"/>
        <v>0</v>
      </c>
      <c r="K172" s="444">
        <v>0.23200000000000001</v>
      </c>
      <c r="L172" s="444">
        <f t="shared" si="11"/>
        <v>0.46400000000000002</v>
      </c>
      <c r="M172" s="444">
        <v>0</v>
      </c>
      <c r="N172" s="444">
        <f t="shared" si="12"/>
        <v>0</v>
      </c>
      <c r="O172" s="444">
        <v>0</v>
      </c>
      <c r="P172" s="445">
        <f t="shared" si="13"/>
        <v>0</v>
      </c>
      <c r="AN172" s="446" t="s">
        <v>1734</v>
      </c>
      <c r="AP172" s="446" t="s">
        <v>1717</v>
      </c>
      <c r="AQ172" s="446" t="s">
        <v>17</v>
      </c>
      <c r="AU172" s="349" t="s">
        <v>1716</v>
      </c>
      <c r="BA172" s="447" t="e">
        <f>IF(#REF!="základní",J172,0)</f>
        <v>#REF!</v>
      </c>
      <c r="BB172" s="447" t="e">
        <f>IF(#REF!="snížená",J172,0)</f>
        <v>#REF!</v>
      </c>
      <c r="BC172" s="447" t="e">
        <f>IF(#REF!="zákl. přenesená",J172,0)</f>
        <v>#REF!</v>
      </c>
      <c r="BD172" s="447" t="e">
        <f>IF(#REF!="sníž. přenesená",J172,0)</f>
        <v>#REF!</v>
      </c>
      <c r="BE172" s="447" t="e">
        <f>IF(#REF!="nulová",J172,0)</f>
        <v>#REF!</v>
      </c>
      <c r="BF172" s="349" t="s">
        <v>17</v>
      </c>
      <c r="BG172" s="447">
        <f t="shared" si="14"/>
        <v>0</v>
      </c>
      <c r="BH172" s="349" t="s">
        <v>1734</v>
      </c>
      <c r="BI172" s="446" t="s">
        <v>2372</v>
      </c>
    </row>
    <row r="173" spans="2:61" s="430" customFormat="1" ht="25.9" customHeight="1" x14ac:dyDescent="0.2">
      <c r="B173" s="429"/>
      <c r="D173" s="431" t="s">
        <v>1655</v>
      </c>
      <c r="E173" s="432" t="s">
        <v>1738</v>
      </c>
      <c r="F173" s="432" t="s">
        <v>1625</v>
      </c>
      <c r="J173" s="433">
        <f>BG173</f>
        <v>0</v>
      </c>
      <c r="L173" s="434">
        <f>SUM(L174:L178)</f>
        <v>87.193600000000004</v>
      </c>
      <c r="N173" s="434">
        <f>SUM(N174:N178)</f>
        <v>0</v>
      </c>
      <c r="P173" s="435">
        <f>SUM(P174:P178)</f>
        <v>0.16</v>
      </c>
      <c r="AN173" s="431" t="s">
        <v>17</v>
      </c>
      <c r="AP173" s="436" t="s">
        <v>1655</v>
      </c>
      <c r="AQ173" s="436" t="s">
        <v>1654</v>
      </c>
      <c r="AU173" s="431" t="s">
        <v>1716</v>
      </c>
      <c r="BG173" s="437">
        <f>SUM(BG174:BG178)</f>
        <v>0</v>
      </c>
    </row>
    <row r="174" spans="2:61" s="287" customFormat="1" ht="33" customHeight="1" x14ac:dyDescent="0.2">
      <c r="B174" s="288"/>
      <c r="C174" s="448" t="s">
        <v>1945</v>
      </c>
      <c r="D174" s="448" t="s">
        <v>1717</v>
      </c>
      <c r="E174" s="449" t="s">
        <v>1736</v>
      </c>
      <c r="F174" s="450" t="s">
        <v>1735</v>
      </c>
      <c r="G174" s="451" t="s">
        <v>121</v>
      </c>
      <c r="H174" s="452">
        <v>20</v>
      </c>
      <c r="I174" s="357"/>
      <c r="J174" s="453">
        <f>ROUND(I174*H174,2)</f>
        <v>0</v>
      </c>
      <c r="K174" s="444">
        <v>0.27300000000000002</v>
      </c>
      <c r="L174" s="444">
        <f>K174*H174</f>
        <v>5.4600000000000009</v>
      </c>
      <c r="M174" s="444">
        <v>0</v>
      </c>
      <c r="N174" s="444">
        <f>M174*H174</f>
        <v>0</v>
      </c>
      <c r="O174" s="444">
        <v>8.0000000000000002E-3</v>
      </c>
      <c r="P174" s="445">
        <f>O174*H174</f>
        <v>0.16</v>
      </c>
      <c r="AN174" s="446" t="s">
        <v>1734</v>
      </c>
      <c r="AP174" s="446" t="s">
        <v>1717</v>
      </c>
      <c r="AQ174" s="446" t="s">
        <v>17</v>
      </c>
      <c r="AU174" s="349" t="s">
        <v>1716</v>
      </c>
      <c r="BA174" s="447" t="e">
        <f>IF(#REF!="základní",J174,0)</f>
        <v>#REF!</v>
      </c>
      <c r="BB174" s="447" t="e">
        <f>IF(#REF!="snížená",J174,0)</f>
        <v>#REF!</v>
      </c>
      <c r="BC174" s="447" t="e">
        <f>IF(#REF!="zákl. přenesená",J174,0)</f>
        <v>#REF!</v>
      </c>
      <c r="BD174" s="447" t="e">
        <f>IF(#REF!="sníž. přenesená",J174,0)</f>
        <v>#REF!</v>
      </c>
      <c r="BE174" s="447" t="e">
        <f>IF(#REF!="nulová",J174,0)</f>
        <v>#REF!</v>
      </c>
      <c r="BF174" s="349" t="s">
        <v>17</v>
      </c>
      <c r="BG174" s="447">
        <f>ROUND(I174*H174,2)</f>
        <v>0</v>
      </c>
      <c r="BH174" s="349" t="s">
        <v>1734</v>
      </c>
      <c r="BI174" s="446" t="s">
        <v>2371</v>
      </c>
    </row>
    <row r="175" spans="2:61" s="287" customFormat="1" ht="24.2" customHeight="1" x14ac:dyDescent="0.2">
      <c r="B175" s="288"/>
      <c r="C175" s="448" t="s">
        <v>1941</v>
      </c>
      <c r="D175" s="448" t="s">
        <v>1717</v>
      </c>
      <c r="E175" s="449" t="s">
        <v>1731</v>
      </c>
      <c r="F175" s="450" t="s">
        <v>1730</v>
      </c>
      <c r="G175" s="451" t="s">
        <v>121</v>
      </c>
      <c r="H175" s="452">
        <v>50</v>
      </c>
      <c r="I175" s="357"/>
      <c r="J175" s="453">
        <f>ROUND(I175*H175,2)</f>
        <v>0</v>
      </c>
      <c r="K175" s="444">
        <v>2.5999999999999999E-2</v>
      </c>
      <c r="L175" s="444">
        <f>K175*H175</f>
        <v>1.3</v>
      </c>
      <c r="M175" s="444">
        <v>0</v>
      </c>
      <c r="N175" s="444">
        <f>M175*H175</f>
        <v>0</v>
      </c>
      <c r="O175" s="444">
        <v>0</v>
      </c>
      <c r="P175" s="445">
        <f>O175*H175</f>
        <v>0</v>
      </c>
      <c r="AN175" s="446" t="s">
        <v>37</v>
      </c>
      <c r="AP175" s="446" t="s">
        <v>1717</v>
      </c>
      <c r="AQ175" s="446" t="s">
        <v>17</v>
      </c>
      <c r="AU175" s="349" t="s">
        <v>1716</v>
      </c>
      <c r="BA175" s="447" t="e">
        <f>IF(#REF!="základní",J175,0)</f>
        <v>#REF!</v>
      </c>
      <c r="BB175" s="447" t="e">
        <f>IF(#REF!="snížená",J175,0)</f>
        <v>#REF!</v>
      </c>
      <c r="BC175" s="447" t="e">
        <f>IF(#REF!="zákl. přenesená",J175,0)</f>
        <v>#REF!</v>
      </c>
      <c r="BD175" s="447" t="e">
        <f>IF(#REF!="sníž. přenesená",J175,0)</f>
        <v>#REF!</v>
      </c>
      <c r="BE175" s="447" t="e">
        <f>IF(#REF!="nulová",J175,0)</f>
        <v>#REF!</v>
      </c>
      <c r="BF175" s="349" t="s">
        <v>17</v>
      </c>
      <c r="BG175" s="447">
        <f>ROUND(I175*H175,2)</f>
        <v>0</v>
      </c>
      <c r="BH175" s="349" t="s">
        <v>37</v>
      </c>
      <c r="BI175" s="446" t="s">
        <v>2370</v>
      </c>
    </row>
    <row r="176" spans="2:61" s="287" customFormat="1" ht="24.2" customHeight="1" x14ac:dyDescent="0.2">
      <c r="B176" s="288"/>
      <c r="C176" s="448" t="s">
        <v>1937</v>
      </c>
      <c r="D176" s="448" t="s">
        <v>1717</v>
      </c>
      <c r="E176" s="449" t="s">
        <v>1727</v>
      </c>
      <c r="F176" s="450" t="s">
        <v>1726</v>
      </c>
      <c r="G176" s="451" t="s">
        <v>158</v>
      </c>
      <c r="H176" s="452">
        <v>0.1</v>
      </c>
      <c r="I176" s="357"/>
      <c r="J176" s="453">
        <f>ROUND(I176*H176,2)</f>
        <v>0</v>
      </c>
      <c r="K176" s="444">
        <v>4.3360000000000003</v>
      </c>
      <c r="L176" s="444">
        <f>K176*H176</f>
        <v>0.43360000000000004</v>
      </c>
      <c r="M176" s="444">
        <v>0</v>
      </c>
      <c r="N176" s="444">
        <f>M176*H176</f>
        <v>0</v>
      </c>
      <c r="O176" s="444">
        <v>0</v>
      </c>
      <c r="P176" s="445">
        <f>O176*H176</f>
        <v>0</v>
      </c>
      <c r="AN176" s="446" t="s">
        <v>37</v>
      </c>
      <c r="AP176" s="446" t="s">
        <v>1717</v>
      </c>
      <c r="AQ176" s="446" t="s">
        <v>17</v>
      </c>
      <c r="AU176" s="349" t="s">
        <v>1716</v>
      </c>
      <c r="BA176" s="447" t="e">
        <f>IF(#REF!="základní",J176,0)</f>
        <v>#REF!</v>
      </c>
      <c r="BB176" s="447" t="e">
        <f>IF(#REF!="snížená",J176,0)</f>
        <v>#REF!</v>
      </c>
      <c r="BC176" s="447" t="e">
        <f>IF(#REF!="zákl. přenesená",J176,0)</f>
        <v>#REF!</v>
      </c>
      <c r="BD176" s="447" t="e">
        <f>IF(#REF!="sníž. přenesená",J176,0)</f>
        <v>#REF!</v>
      </c>
      <c r="BE176" s="447" t="e">
        <f>IF(#REF!="nulová",J176,0)</f>
        <v>#REF!</v>
      </c>
      <c r="BF176" s="349" t="s">
        <v>17</v>
      </c>
      <c r="BG176" s="447">
        <f>ROUND(I176*H176,2)</f>
        <v>0</v>
      </c>
      <c r="BH176" s="349" t="s">
        <v>37</v>
      </c>
      <c r="BI176" s="446" t="s">
        <v>2369</v>
      </c>
    </row>
    <row r="177" spans="2:61" s="287" customFormat="1" ht="21.75" customHeight="1" x14ac:dyDescent="0.2">
      <c r="B177" s="288"/>
      <c r="C177" s="448" t="s">
        <v>1935</v>
      </c>
      <c r="D177" s="448" t="s">
        <v>1717</v>
      </c>
      <c r="E177" s="449" t="s">
        <v>1723</v>
      </c>
      <c r="F177" s="450" t="s">
        <v>1722</v>
      </c>
      <c r="G177" s="451" t="s">
        <v>1474</v>
      </c>
      <c r="H177" s="452">
        <v>40</v>
      </c>
      <c r="I177" s="357"/>
      <c r="J177" s="453">
        <f>ROUND(I177*H177,2)</f>
        <v>0</v>
      </c>
      <c r="K177" s="444">
        <v>1</v>
      </c>
      <c r="L177" s="444">
        <f>K177*H177</f>
        <v>40</v>
      </c>
      <c r="M177" s="444">
        <v>0</v>
      </c>
      <c r="N177" s="444">
        <f>M177*H177</f>
        <v>0</v>
      </c>
      <c r="O177" s="444">
        <v>0</v>
      </c>
      <c r="P177" s="445">
        <f>O177*H177</f>
        <v>0</v>
      </c>
      <c r="AN177" s="446" t="s">
        <v>1715</v>
      </c>
      <c r="AP177" s="446" t="s">
        <v>1717</v>
      </c>
      <c r="AQ177" s="446" t="s">
        <v>17</v>
      </c>
      <c r="AU177" s="349" t="s">
        <v>1716</v>
      </c>
      <c r="BA177" s="447" t="e">
        <f>IF(#REF!="základní",J177,0)</f>
        <v>#REF!</v>
      </c>
      <c r="BB177" s="447" t="e">
        <f>IF(#REF!="snížená",J177,0)</f>
        <v>#REF!</v>
      </c>
      <c r="BC177" s="447" t="e">
        <f>IF(#REF!="zákl. přenesená",J177,0)</f>
        <v>#REF!</v>
      </c>
      <c r="BD177" s="447" t="e">
        <f>IF(#REF!="sníž. přenesená",J177,0)</f>
        <v>#REF!</v>
      </c>
      <c r="BE177" s="447" t="e">
        <f>IF(#REF!="nulová",J177,0)</f>
        <v>#REF!</v>
      </c>
      <c r="BF177" s="349" t="s">
        <v>17</v>
      </c>
      <c r="BG177" s="447">
        <f>ROUND(I177*H177,2)</f>
        <v>0</v>
      </c>
      <c r="BH177" s="349" t="s">
        <v>1715</v>
      </c>
      <c r="BI177" s="446" t="s">
        <v>2368</v>
      </c>
    </row>
    <row r="178" spans="2:61" s="287" customFormat="1" ht="16.5" customHeight="1" x14ac:dyDescent="0.2">
      <c r="B178" s="288"/>
      <c r="C178" s="448" t="s">
        <v>1933</v>
      </c>
      <c r="D178" s="448" t="s">
        <v>1717</v>
      </c>
      <c r="E178" s="449" t="s">
        <v>1719</v>
      </c>
      <c r="F178" s="450" t="s">
        <v>1718</v>
      </c>
      <c r="G178" s="451" t="s">
        <v>1474</v>
      </c>
      <c r="H178" s="452">
        <v>40</v>
      </c>
      <c r="I178" s="357"/>
      <c r="J178" s="453">
        <f>ROUND(I178*H178,2)</f>
        <v>0</v>
      </c>
      <c r="K178" s="454">
        <v>1</v>
      </c>
      <c r="L178" s="454">
        <f>K178*H178</f>
        <v>40</v>
      </c>
      <c r="M178" s="454">
        <v>0</v>
      </c>
      <c r="N178" s="454">
        <f>M178*H178</f>
        <v>0</v>
      </c>
      <c r="O178" s="454">
        <v>0</v>
      </c>
      <c r="P178" s="455">
        <f>O178*H178</f>
        <v>0</v>
      </c>
      <c r="AN178" s="446" t="s">
        <v>1715</v>
      </c>
      <c r="AP178" s="446" t="s">
        <v>1717</v>
      </c>
      <c r="AQ178" s="446" t="s">
        <v>17</v>
      </c>
      <c r="AU178" s="349" t="s">
        <v>1716</v>
      </c>
      <c r="BA178" s="447" t="e">
        <f>IF(#REF!="základní",J178,0)</f>
        <v>#REF!</v>
      </c>
      <c r="BB178" s="447" t="e">
        <f>IF(#REF!="snížená",J178,0)</f>
        <v>#REF!</v>
      </c>
      <c r="BC178" s="447" t="e">
        <f>IF(#REF!="zákl. přenesená",J178,0)</f>
        <v>#REF!</v>
      </c>
      <c r="BD178" s="447" t="e">
        <f>IF(#REF!="sníž. přenesená",J178,0)</f>
        <v>#REF!</v>
      </c>
      <c r="BE178" s="447" t="e">
        <f>IF(#REF!="nulová",J178,0)</f>
        <v>#REF!</v>
      </c>
      <c r="BF178" s="349" t="s">
        <v>17</v>
      </c>
      <c r="BG178" s="447">
        <f>ROUND(I178*H178,2)</f>
        <v>0</v>
      </c>
      <c r="BH178" s="349" t="s">
        <v>1715</v>
      </c>
      <c r="BI178" s="446" t="s">
        <v>2367</v>
      </c>
    </row>
    <row r="179" spans="2:61" s="287" customFormat="1" ht="6.95" customHeight="1" x14ac:dyDescent="0.2">
      <c r="B179" s="290"/>
      <c r="C179" s="289"/>
      <c r="D179" s="289"/>
      <c r="E179" s="289"/>
      <c r="F179" s="289"/>
      <c r="G179" s="289"/>
      <c r="H179" s="289"/>
      <c r="I179" s="289"/>
      <c r="J179" s="289"/>
    </row>
  </sheetData>
  <sheetProtection algorithmName="SHA-512" hashValue="17Yyz0Lx8bzD7qYkOYP6xwT8szZAzABq5lFO9h+bJyuyBUHwh0pZHUJ1j5Yf8o+g0jWOv40arwfcbt8xvU00Yg==" saltValue="nect6W6sEmZe+/BGg2br0Q==" spinCount="100000" sheet="1" objects="1" scenarios="1"/>
  <autoFilter ref="C119:J178" xr:uid="{00000000-0009-0000-0000-00000A000000}"/>
  <mergeCells count="9">
    <mergeCell ref="E87:H87"/>
    <mergeCell ref="E110:H110"/>
    <mergeCell ref="E112:H112"/>
    <mergeCell ref="K2:R2"/>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rowBreaks count="1" manualBreakCount="1">
    <brk id="153" min="2"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A143"/>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1" width="14" style="286" customWidth="1"/>
    <col min="12" max="12" width="10.5703125" style="286" customWidth="1"/>
    <col min="13" max="13" width="12.85546875" style="286" customWidth="1"/>
    <col min="14" max="14" width="9.42578125" style="286" customWidth="1"/>
    <col min="15" max="15" width="12.85546875" style="286" customWidth="1"/>
    <col min="16" max="16" width="14" style="286" customWidth="1"/>
    <col min="17" max="17" width="9.42578125" style="286" customWidth="1"/>
    <col min="18" max="18" width="12.85546875" style="286" customWidth="1"/>
    <col min="19" max="19" width="14" style="286" customWidth="1"/>
    <col min="20" max="16384" width="9.140625" style="286"/>
  </cols>
  <sheetData>
    <row r="2" spans="2:34" ht="36.950000000000003" customHeight="1" x14ac:dyDescent="0.2">
      <c r="AH2" s="349" t="s">
        <v>1634</v>
      </c>
    </row>
    <row r="3" spans="2:34" ht="6.95" hidden="1" customHeight="1" x14ac:dyDescent="0.2">
      <c r="B3" s="355"/>
      <c r="C3" s="354"/>
      <c r="D3" s="354"/>
      <c r="E3" s="354"/>
      <c r="F3" s="354"/>
      <c r="G3" s="354"/>
      <c r="H3" s="354"/>
      <c r="I3" s="354"/>
      <c r="J3" s="354"/>
      <c r="AH3" s="349" t="s">
        <v>19</v>
      </c>
    </row>
    <row r="4" spans="2:34" ht="24.95" hidden="1" customHeight="1" x14ac:dyDescent="0.2">
      <c r="B4" s="338"/>
      <c r="D4" s="333" t="s">
        <v>1893</v>
      </c>
      <c r="AH4" s="349" t="s">
        <v>1701</v>
      </c>
    </row>
    <row r="5" spans="2:34" ht="6.95" hidden="1" customHeight="1" x14ac:dyDescent="0.2">
      <c r="B5" s="338"/>
    </row>
    <row r="6" spans="2:34" ht="12" hidden="1" customHeight="1" x14ac:dyDescent="0.2">
      <c r="B6" s="338"/>
      <c r="D6" s="327" t="s">
        <v>1453</v>
      </c>
    </row>
    <row r="7" spans="2:34" ht="16.5" hidden="1" customHeight="1" x14ac:dyDescent="0.2">
      <c r="B7" s="338"/>
      <c r="E7" s="606" t="str">
        <f>SLAB!K6</f>
        <v>Chráněné bydlení Klatovy - D1.4.4. Elektroinstalace slaboproud</v>
      </c>
      <c r="F7" s="607"/>
      <c r="G7" s="607"/>
      <c r="H7" s="607"/>
    </row>
    <row r="8" spans="2:34" s="287" customFormat="1" ht="12" hidden="1" customHeight="1" x14ac:dyDescent="0.2">
      <c r="B8" s="288"/>
      <c r="D8" s="327" t="s">
        <v>1883</v>
      </c>
    </row>
    <row r="9" spans="2:34" s="287" customFormat="1" ht="16.5" hidden="1" customHeight="1" x14ac:dyDescent="0.2">
      <c r="B9" s="288"/>
      <c r="E9" s="596" t="s">
        <v>2534</v>
      </c>
      <c r="F9" s="605"/>
      <c r="G9" s="605"/>
      <c r="H9" s="605"/>
    </row>
    <row r="10" spans="2:34" s="287" customFormat="1" hidden="1" x14ac:dyDescent="0.2">
      <c r="B10" s="288"/>
    </row>
    <row r="11" spans="2:34" s="287" customFormat="1" ht="12" hidden="1" customHeight="1" x14ac:dyDescent="0.2">
      <c r="B11" s="288"/>
      <c r="D11" s="327" t="s">
        <v>1703</v>
      </c>
      <c r="F11" s="350" t="s">
        <v>125</v>
      </c>
      <c r="I11" s="327" t="s">
        <v>1702</v>
      </c>
      <c r="J11" s="350" t="s">
        <v>125</v>
      </c>
    </row>
    <row r="12" spans="2:34" s="287" customFormat="1" ht="12" hidden="1" customHeight="1" x14ac:dyDescent="0.2">
      <c r="B12" s="288"/>
      <c r="D12" s="327" t="s">
        <v>1677</v>
      </c>
      <c r="F12" s="350" t="s">
        <v>1698</v>
      </c>
      <c r="I12" s="327" t="s">
        <v>1676</v>
      </c>
      <c r="J12" s="396">
        <f>SLAB!AN8</f>
        <v>0</v>
      </c>
    </row>
    <row r="13" spans="2:34" s="287" customFormat="1" ht="10.9" hidden="1" customHeight="1" x14ac:dyDescent="0.2">
      <c r="B13" s="288"/>
    </row>
    <row r="14" spans="2:34" s="287" customFormat="1" ht="12" hidden="1" customHeight="1" x14ac:dyDescent="0.2">
      <c r="B14" s="288"/>
      <c r="D14" s="327" t="s">
        <v>1675</v>
      </c>
      <c r="I14" s="327" t="s">
        <v>1700</v>
      </c>
      <c r="J14" s="350" t="str">
        <f>IF(SLAB!AN10="","",SLAB!AN10)</f>
        <v/>
      </c>
    </row>
    <row r="15" spans="2:34" s="287" customFormat="1" ht="18" hidden="1" customHeight="1" x14ac:dyDescent="0.2">
      <c r="B15" s="288"/>
      <c r="E15" s="350" t="str">
        <f>IF(SLAB!E11="","",SLAB!E11)</f>
        <v xml:space="preserve"> </v>
      </c>
      <c r="I15" s="327" t="s">
        <v>1435</v>
      </c>
      <c r="J15" s="350" t="str">
        <f>IF(SLAB!AN11="","",SLAB!AN11)</f>
        <v/>
      </c>
    </row>
    <row r="16" spans="2:34"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ROUND(J120,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ROUND((SUM(AS120:AS142)),  2)</f>
        <v>#REF!</v>
      </c>
      <c r="I33" s="405">
        <v>0.21</v>
      </c>
      <c r="J33" s="404" t="e">
        <f>ROUND(((SUM(AS120:AS142))*I33),  2)</f>
        <v>#REF!</v>
      </c>
    </row>
    <row r="34" spans="2:10" s="287" customFormat="1" ht="14.45" hidden="1" customHeight="1" x14ac:dyDescent="0.2">
      <c r="B34" s="288"/>
      <c r="E34" s="327" t="s">
        <v>1690</v>
      </c>
      <c r="F34" s="404" t="e">
        <f>ROUND((SUM(AT120:AT142)),  2)</f>
        <v>#REF!</v>
      </c>
      <c r="I34" s="405">
        <v>0.12</v>
      </c>
      <c r="J34" s="404" t="e">
        <f>ROUND(((SUM(AT120:AT142))*I34),  2)</f>
        <v>#REF!</v>
      </c>
    </row>
    <row r="35" spans="2:10" s="287" customFormat="1" ht="14.45" hidden="1" customHeight="1" x14ac:dyDescent="0.2">
      <c r="B35" s="288"/>
      <c r="E35" s="327" t="s">
        <v>1689</v>
      </c>
      <c r="F35" s="404" t="e">
        <f>ROUND((SUM(AU120:AU142)),  2)</f>
        <v>#REF!</v>
      </c>
      <c r="I35" s="405">
        <v>0.21</v>
      </c>
      <c r="J35" s="404">
        <f>0</f>
        <v>0</v>
      </c>
    </row>
    <row r="36" spans="2:10" s="287" customFormat="1" ht="14.45" hidden="1" customHeight="1" x14ac:dyDescent="0.2">
      <c r="B36" s="288"/>
      <c r="E36" s="327" t="s">
        <v>1688</v>
      </c>
      <c r="F36" s="404" t="e">
        <f>ROUND((SUM(AV120:AV142)),  2)</f>
        <v>#REF!</v>
      </c>
      <c r="I36" s="405">
        <v>0.12</v>
      </c>
      <c r="J36" s="404">
        <f>0</f>
        <v>0</v>
      </c>
    </row>
    <row r="37" spans="2:10" s="287" customFormat="1" ht="14.45" hidden="1" customHeight="1" x14ac:dyDescent="0.2">
      <c r="B37" s="288"/>
      <c r="E37" s="327" t="s">
        <v>1687</v>
      </c>
      <c r="F37" s="404" t="e">
        <f>ROUND((SUM(AW120:AW142)),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35" s="287" customFormat="1" ht="6.95" customHeight="1" x14ac:dyDescent="0.2">
      <c r="B81" s="335"/>
      <c r="C81" s="334"/>
      <c r="D81" s="334"/>
      <c r="E81" s="334"/>
      <c r="F81" s="334"/>
      <c r="G81" s="334"/>
      <c r="H81" s="334"/>
      <c r="I81" s="334"/>
      <c r="J81" s="334"/>
    </row>
    <row r="82" spans="2:35" s="287" customFormat="1" ht="24.95" customHeight="1" x14ac:dyDescent="0.2">
      <c r="B82" s="288"/>
      <c r="C82" s="333" t="s">
        <v>1891</v>
      </c>
    </row>
    <row r="83" spans="2:35" s="287" customFormat="1" ht="6.95" customHeight="1" x14ac:dyDescent="0.2">
      <c r="B83" s="288"/>
    </row>
    <row r="84" spans="2:35" s="287" customFormat="1" ht="12" customHeight="1" x14ac:dyDescent="0.2">
      <c r="B84" s="288"/>
      <c r="C84" s="327" t="s">
        <v>1453</v>
      </c>
    </row>
    <row r="85" spans="2:35" s="287" customFormat="1" ht="16.5" customHeight="1" x14ac:dyDescent="0.2">
      <c r="B85" s="288"/>
      <c r="E85" s="606" t="str">
        <f>E7</f>
        <v>Chráněné bydlení Klatovy - D1.4.4. Elektroinstalace slaboproud</v>
      </c>
      <c r="F85" s="607"/>
      <c r="G85" s="607"/>
      <c r="H85" s="607"/>
    </row>
    <row r="86" spans="2:35" s="287" customFormat="1" ht="12" customHeight="1" x14ac:dyDescent="0.2">
      <c r="B86" s="288"/>
      <c r="C86" s="327" t="s">
        <v>1883</v>
      </c>
    </row>
    <row r="87" spans="2:35" s="287" customFormat="1" ht="16.5" customHeight="1" x14ac:dyDescent="0.2">
      <c r="B87" s="288"/>
      <c r="E87" s="596" t="str">
        <f>E9</f>
        <v>006 - CCTV – kamerový systém</v>
      </c>
      <c r="F87" s="605"/>
      <c r="G87" s="605"/>
      <c r="H87" s="605"/>
    </row>
    <row r="88" spans="2:35" s="287" customFormat="1" ht="6.95" customHeight="1" x14ac:dyDescent="0.2">
      <c r="B88" s="288"/>
    </row>
    <row r="89" spans="2:35" s="287" customFormat="1" ht="12" customHeight="1" x14ac:dyDescent="0.2">
      <c r="B89" s="288"/>
      <c r="C89" s="327" t="s">
        <v>1677</v>
      </c>
      <c r="F89" s="350" t="str">
        <f>F12</f>
        <v xml:space="preserve"> </v>
      </c>
      <c r="I89" s="327" t="s">
        <v>1676</v>
      </c>
      <c r="J89" s="396"/>
    </row>
    <row r="90" spans="2:35" s="287" customFormat="1" ht="6.95" customHeight="1" x14ac:dyDescent="0.2">
      <c r="B90" s="288"/>
    </row>
    <row r="91" spans="2:35" s="287" customFormat="1" ht="15.2" customHeight="1" x14ac:dyDescent="0.2">
      <c r="B91" s="288"/>
      <c r="C91" s="327" t="s">
        <v>1675</v>
      </c>
      <c r="F91" s="350" t="str">
        <f>E15</f>
        <v xml:space="preserve"> </v>
      </c>
      <c r="I91" s="327" t="s">
        <v>1444</v>
      </c>
      <c r="J91" s="399" t="str">
        <f>E21</f>
        <v xml:space="preserve"> </v>
      </c>
    </row>
    <row r="92" spans="2:35" s="287" customFormat="1" ht="15.2" customHeight="1" x14ac:dyDescent="0.2">
      <c r="B92" s="288"/>
      <c r="C92" s="327" t="s">
        <v>1437</v>
      </c>
      <c r="F92" s="350" t="str">
        <f>IF(E18="","",E18)</f>
        <v xml:space="preserve"> </v>
      </c>
      <c r="I92" s="327" t="s">
        <v>1673</v>
      </c>
      <c r="J92" s="399" t="str">
        <f>E24</f>
        <v xml:space="preserve"> </v>
      </c>
    </row>
    <row r="93" spans="2:35" s="287" customFormat="1" ht="10.35" customHeight="1" x14ac:dyDescent="0.2">
      <c r="B93" s="288"/>
    </row>
    <row r="94" spans="2:35" s="287" customFormat="1" ht="29.25" customHeight="1" x14ac:dyDescent="0.2">
      <c r="B94" s="288"/>
      <c r="C94" s="413" t="s">
        <v>1890</v>
      </c>
      <c r="D94" s="406"/>
      <c r="E94" s="406"/>
      <c r="F94" s="406"/>
      <c r="G94" s="406"/>
      <c r="H94" s="406"/>
      <c r="I94" s="406"/>
      <c r="J94" s="414" t="s">
        <v>1880</v>
      </c>
    </row>
    <row r="95" spans="2:35" s="287" customFormat="1" ht="10.35" customHeight="1" x14ac:dyDescent="0.2">
      <c r="B95" s="288"/>
    </row>
    <row r="96" spans="2:35" s="287" customFormat="1" ht="22.9" customHeight="1" x14ac:dyDescent="0.2">
      <c r="B96" s="288"/>
      <c r="C96" s="415" t="s">
        <v>1889</v>
      </c>
      <c r="J96" s="401">
        <f>J120</f>
        <v>0</v>
      </c>
      <c r="AI96" s="349" t="s">
        <v>1872</v>
      </c>
    </row>
    <row r="97" spans="2:10" s="417" customFormat="1" ht="24.95" customHeight="1" x14ac:dyDescent="0.2">
      <c r="B97" s="416"/>
      <c r="D97" s="418" t="s">
        <v>1888</v>
      </c>
      <c r="E97" s="419"/>
      <c r="F97" s="419"/>
      <c r="G97" s="419"/>
      <c r="H97" s="419"/>
      <c r="I97" s="419"/>
      <c r="J97" s="420">
        <f>J121</f>
        <v>0</v>
      </c>
    </row>
    <row r="98" spans="2:10" s="417" customFormat="1" ht="24.95" customHeight="1" x14ac:dyDescent="0.2">
      <c r="B98" s="416"/>
      <c r="D98" s="418" t="s">
        <v>1887</v>
      </c>
      <c r="E98" s="419"/>
      <c r="F98" s="419"/>
      <c r="G98" s="419"/>
      <c r="H98" s="419"/>
      <c r="I98" s="419"/>
      <c r="J98" s="420">
        <f>J129</f>
        <v>0</v>
      </c>
    </row>
    <row r="99" spans="2:10" s="417" customFormat="1" ht="24.95" customHeight="1" x14ac:dyDescent="0.2">
      <c r="B99" s="416"/>
      <c r="D99" s="418" t="s">
        <v>1886</v>
      </c>
      <c r="E99" s="419"/>
      <c r="F99" s="419"/>
      <c r="G99" s="419"/>
      <c r="H99" s="419"/>
      <c r="I99" s="419"/>
      <c r="J99" s="420">
        <f>J137</f>
        <v>0</v>
      </c>
    </row>
    <row r="100" spans="2:10" s="417" customFormat="1" ht="24.95" customHeight="1" x14ac:dyDescent="0.2">
      <c r="B100" s="416"/>
      <c r="D100" s="418" t="s">
        <v>1885</v>
      </c>
      <c r="E100" s="419"/>
      <c r="F100" s="419"/>
      <c r="G100" s="419"/>
      <c r="H100" s="419"/>
      <c r="I100" s="419"/>
      <c r="J100" s="420">
        <f>J139</f>
        <v>0</v>
      </c>
    </row>
    <row r="101" spans="2:10" s="287" customFormat="1" ht="21.75" customHeight="1" x14ac:dyDescent="0.2">
      <c r="B101" s="288"/>
    </row>
    <row r="102" spans="2:10" s="287" customFormat="1" ht="6.95" customHeight="1" x14ac:dyDescent="0.2">
      <c r="B102" s="290"/>
      <c r="C102" s="289"/>
      <c r="D102" s="289"/>
      <c r="E102" s="289"/>
      <c r="F102" s="289"/>
      <c r="G102" s="289"/>
      <c r="H102" s="289"/>
      <c r="I102" s="289"/>
      <c r="J102" s="289"/>
    </row>
    <row r="106" spans="2:10" s="287" customFormat="1" ht="6.95" customHeight="1" x14ac:dyDescent="0.2">
      <c r="B106" s="335"/>
      <c r="C106" s="334"/>
      <c r="D106" s="334"/>
      <c r="E106" s="334"/>
      <c r="F106" s="334"/>
      <c r="G106" s="334"/>
      <c r="H106" s="334"/>
      <c r="I106" s="334"/>
      <c r="J106" s="334"/>
    </row>
    <row r="107" spans="2:10" s="287" customFormat="1" ht="24.95" customHeight="1" x14ac:dyDescent="0.2">
      <c r="B107" s="288"/>
      <c r="C107" s="333" t="s">
        <v>1884</v>
      </c>
    </row>
    <row r="108" spans="2:10" s="287" customFormat="1" ht="6.95" customHeight="1" x14ac:dyDescent="0.2">
      <c r="B108" s="288"/>
    </row>
    <row r="109" spans="2:10" s="287" customFormat="1" ht="12" customHeight="1" x14ac:dyDescent="0.2">
      <c r="B109" s="288"/>
      <c r="C109" s="327" t="s">
        <v>1453</v>
      </c>
    </row>
    <row r="110" spans="2:10" s="287" customFormat="1" ht="16.5" customHeight="1" x14ac:dyDescent="0.2">
      <c r="B110" s="288"/>
      <c r="E110" s="606" t="str">
        <f>E7</f>
        <v>Chráněné bydlení Klatovy - D1.4.4. Elektroinstalace slaboproud</v>
      </c>
      <c r="F110" s="607"/>
      <c r="G110" s="607"/>
      <c r="H110" s="607"/>
    </row>
    <row r="111" spans="2:10" s="287" customFormat="1" ht="12" customHeight="1" x14ac:dyDescent="0.2">
      <c r="B111" s="288"/>
      <c r="C111" s="327" t="s">
        <v>1883</v>
      </c>
    </row>
    <row r="112" spans="2:10" s="287" customFormat="1" ht="16.5" customHeight="1" x14ac:dyDescent="0.2">
      <c r="B112" s="288"/>
      <c r="E112" s="596" t="str">
        <f>E9</f>
        <v>006 - CCTV – kamerový systém</v>
      </c>
      <c r="F112" s="605"/>
      <c r="G112" s="605"/>
      <c r="H112" s="605"/>
    </row>
    <row r="113" spans="2:53" s="287" customFormat="1" ht="6.95" customHeight="1" x14ac:dyDescent="0.2">
      <c r="B113" s="288"/>
    </row>
    <row r="114" spans="2:53" s="287" customFormat="1" ht="12" customHeight="1" x14ac:dyDescent="0.2">
      <c r="B114" s="288"/>
      <c r="C114" s="327" t="s">
        <v>1677</v>
      </c>
      <c r="F114" s="350" t="str">
        <f>F12</f>
        <v xml:space="preserve"> </v>
      </c>
      <c r="I114" s="327" t="s">
        <v>1676</v>
      </c>
      <c r="J114" s="463"/>
    </row>
    <row r="115" spans="2:53" s="287" customFormat="1" ht="6.95" customHeight="1" x14ac:dyDescent="0.2">
      <c r="B115" s="288"/>
    </row>
    <row r="116" spans="2:53" s="287" customFormat="1" ht="15.2" customHeight="1" x14ac:dyDescent="0.2">
      <c r="B116" s="288"/>
      <c r="C116" s="327" t="s">
        <v>1675</v>
      </c>
      <c r="F116" s="350" t="str">
        <f>E15</f>
        <v xml:space="preserve"> </v>
      </c>
      <c r="I116" s="327" t="s">
        <v>1444</v>
      </c>
      <c r="J116" s="399" t="str">
        <f>E21</f>
        <v xml:space="preserve"> </v>
      </c>
    </row>
    <row r="117" spans="2:53" s="287" customFormat="1" ht="15.2" customHeight="1" x14ac:dyDescent="0.2">
      <c r="B117" s="288"/>
      <c r="C117" s="327" t="s">
        <v>1437</v>
      </c>
      <c r="F117" s="350" t="str">
        <f>IF(E18="","",E18)</f>
        <v xml:space="preserve"> </v>
      </c>
      <c r="I117" s="327" t="s">
        <v>1673</v>
      </c>
      <c r="J117" s="399" t="str">
        <f>E24</f>
        <v xml:space="preserve"> </v>
      </c>
    </row>
    <row r="118" spans="2:53" s="287" customFormat="1" ht="10.35" customHeight="1" x14ac:dyDescent="0.2">
      <c r="B118" s="288"/>
    </row>
    <row r="119" spans="2:53" s="424" customFormat="1" ht="29.25" customHeight="1" x14ac:dyDescent="0.2">
      <c r="B119" s="421"/>
      <c r="C119" s="422" t="s">
        <v>1882</v>
      </c>
      <c r="D119" s="423" t="s">
        <v>1669</v>
      </c>
      <c r="E119" s="423" t="s">
        <v>1672</v>
      </c>
      <c r="F119" s="423" t="s">
        <v>1671</v>
      </c>
      <c r="G119" s="423" t="s">
        <v>112</v>
      </c>
      <c r="H119" s="423" t="s">
        <v>113</v>
      </c>
      <c r="I119" s="423" t="s">
        <v>1881</v>
      </c>
      <c r="J119" s="423" t="s">
        <v>1880</v>
      </c>
    </row>
    <row r="120" spans="2:53" s="287" customFormat="1" ht="22.9" customHeight="1" x14ac:dyDescent="0.25">
      <c r="B120" s="288"/>
      <c r="C120" s="316" t="s">
        <v>1873</v>
      </c>
      <c r="J120" s="425">
        <f>AY120</f>
        <v>0</v>
      </c>
      <c r="AH120" s="349" t="s">
        <v>1655</v>
      </c>
      <c r="AI120" s="349" t="s">
        <v>1872</v>
      </c>
      <c r="AY120" s="428">
        <f>AY121+AY129+AY137+AY139</f>
        <v>0</v>
      </c>
    </row>
    <row r="121" spans="2:53" s="430" customFormat="1" ht="25.9" customHeight="1" x14ac:dyDescent="0.2">
      <c r="B121" s="429"/>
      <c r="D121" s="431" t="s">
        <v>1655</v>
      </c>
      <c r="E121" s="432" t="s">
        <v>1871</v>
      </c>
      <c r="F121" s="432" t="s">
        <v>1870</v>
      </c>
      <c r="J121" s="433">
        <f>AY121</f>
        <v>0</v>
      </c>
      <c r="AF121" s="431" t="s">
        <v>17</v>
      </c>
      <c r="AH121" s="436" t="s">
        <v>1655</v>
      </c>
      <c r="AI121" s="436" t="s">
        <v>1654</v>
      </c>
      <c r="AM121" s="431" t="s">
        <v>1716</v>
      </c>
      <c r="AY121" s="437">
        <f>SUM(AY122:AY128)</f>
        <v>0</v>
      </c>
    </row>
    <row r="122" spans="2:53" s="287" customFormat="1" ht="33" customHeight="1" x14ac:dyDescent="0.2">
      <c r="B122" s="288"/>
      <c r="C122" s="438" t="s">
        <v>17</v>
      </c>
      <c r="D122" s="438" t="s">
        <v>1744</v>
      </c>
      <c r="E122" s="439" t="s">
        <v>2533</v>
      </c>
      <c r="F122" s="440" t="s">
        <v>2532</v>
      </c>
      <c r="G122" s="441" t="s">
        <v>121</v>
      </c>
      <c r="H122" s="442">
        <v>3</v>
      </c>
      <c r="I122" s="358"/>
      <c r="J122" s="443">
        <f t="shared" ref="J122:J128" si="0">ROUND(I122*H122,2)</f>
        <v>0</v>
      </c>
      <c r="AF122" s="446" t="s">
        <v>39</v>
      </c>
      <c r="AH122" s="446" t="s">
        <v>1744</v>
      </c>
      <c r="AI122" s="446" t="s">
        <v>17</v>
      </c>
      <c r="AM122" s="349" t="s">
        <v>1716</v>
      </c>
      <c r="AS122" s="447" t="e">
        <f>IF(#REF!="základní",J122,0)</f>
        <v>#REF!</v>
      </c>
      <c r="AT122" s="447" t="e">
        <f>IF(#REF!="snížená",J122,0)</f>
        <v>#REF!</v>
      </c>
      <c r="AU122" s="447" t="e">
        <f>IF(#REF!="zákl. přenesená",J122,0)</f>
        <v>#REF!</v>
      </c>
      <c r="AV122" s="447" t="e">
        <f>IF(#REF!="sníž. přenesená",J122,0)</f>
        <v>#REF!</v>
      </c>
      <c r="AW122" s="447" t="e">
        <f>IF(#REF!="nulová",J122,0)</f>
        <v>#REF!</v>
      </c>
      <c r="AX122" s="349" t="s">
        <v>17</v>
      </c>
      <c r="AY122" s="447">
        <f t="shared" ref="AY122:AY128" si="1">ROUND(I122*H122,2)</f>
        <v>0</v>
      </c>
      <c r="AZ122" s="349" t="s">
        <v>25</v>
      </c>
      <c r="BA122" s="446" t="s">
        <v>2531</v>
      </c>
    </row>
    <row r="123" spans="2:53" s="287" customFormat="1" ht="37.9" customHeight="1" x14ac:dyDescent="0.2">
      <c r="B123" s="288"/>
      <c r="C123" s="438" t="s">
        <v>19</v>
      </c>
      <c r="D123" s="438" t="s">
        <v>1744</v>
      </c>
      <c r="E123" s="439" t="s">
        <v>2530</v>
      </c>
      <c r="F123" s="440" t="s">
        <v>2529</v>
      </c>
      <c r="G123" s="441" t="s">
        <v>121</v>
      </c>
      <c r="H123" s="442">
        <v>1</v>
      </c>
      <c r="I123" s="358"/>
      <c r="J123" s="443">
        <f t="shared" si="0"/>
        <v>0</v>
      </c>
      <c r="AF123" s="446" t="s">
        <v>39</v>
      </c>
      <c r="AH123" s="446" t="s">
        <v>1744</v>
      </c>
      <c r="AI123" s="446" t="s">
        <v>17</v>
      </c>
      <c r="AM123" s="349" t="s">
        <v>1716</v>
      </c>
      <c r="AS123" s="447" t="e">
        <f>IF(#REF!="základní",J123,0)</f>
        <v>#REF!</v>
      </c>
      <c r="AT123" s="447" t="e">
        <f>IF(#REF!="snížená",J123,0)</f>
        <v>#REF!</v>
      </c>
      <c r="AU123" s="447" t="e">
        <f>IF(#REF!="zákl. přenesená",J123,0)</f>
        <v>#REF!</v>
      </c>
      <c r="AV123" s="447" t="e">
        <f>IF(#REF!="sníž. přenesená",J123,0)</f>
        <v>#REF!</v>
      </c>
      <c r="AW123" s="447" t="e">
        <f>IF(#REF!="nulová",J123,0)</f>
        <v>#REF!</v>
      </c>
      <c r="AX123" s="349" t="s">
        <v>17</v>
      </c>
      <c r="AY123" s="447">
        <f t="shared" si="1"/>
        <v>0</v>
      </c>
      <c r="AZ123" s="349" t="s">
        <v>25</v>
      </c>
      <c r="BA123" s="446" t="s">
        <v>2528</v>
      </c>
    </row>
    <row r="124" spans="2:53" s="287" customFormat="1" ht="16.5" customHeight="1" x14ac:dyDescent="0.2">
      <c r="B124" s="288"/>
      <c r="C124" s="438" t="s">
        <v>21</v>
      </c>
      <c r="D124" s="438" t="s">
        <v>1744</v>
      </c>
      <c r="E124" s="439" t="s">
        <v>2527</v>
      </c>
      <c r="F124" s="440" t="s">
        <v>2526</v>
      </c>
      <c r="G124" s="441" t="s">
        <v>121</v>
      </c>
      <c r="H124" s="442">
        <v>2</v>
      </c>
      <c r="I124" s="358"/>
      <c r="J124" s="443">
        <f t="shared" si="0"/>
        <v>0</v>
      </c>
      <c r="AF124" s="446" t="s">
        <v>39</v>
      </c>
      <c r="AH124" s="446" t="s">
        <v>1744</v>
      </c>
      <c r="AI124" s="446" t="s">
        <v>17</v>
      </c>
      <c r="AM124" s="349" t="s">
        <v>1716</v>
      </c>
      <c r="AS124" s="447" t="e">
        <f>IF(#REF!="základní",J124,0)</f>
        <v>#REF!</v>
      </c>
      <c r="AT124" s="447" t="e">
        <f>IF(#REF!="snížená",J124,0)</f>
        <v>#REF!</v>
      </c>
      <c r="AU124" s="447" t="e">
        <f>IF(#REF!="zákl. přenesená",J124,0)</f>
        <v>#REF!</v>
      </c>
      <c r="AV124" s="447" t="e">
        <f>IF(#REF!="sníž. přenesená",J124,0)</f>
        <v>#REF!</v>
      </c>
      <c r="AW124" s="447" t="e">
        <f>IF(#REF!="nulová",J124,0)</f>
        <v>#REF!</v>
      </c>
      <c r="AX124" s="349" t="s">
        <v>17</v>
      </c>
      <c r="AY124" s="447">
        <f t="shared" si="1"/>
        <v>0</v>
      </c>
      <c r="AZ124" s="349" t="s">
        <v>25</v>
      </c>
      <c r="BA124" s="446" t="s">
        <v>2525</v>
      </c>
    </row>
    <row r="125" spans="2:53" s="287" customFormat="1" ht="33" customHeight="1" x14ac:dyDescent="0.2">
      <c r="B125" s="288"/>
      <c r="C125" s="438" t="s">
        <v>25</v>
      </c>
      <c r="D125" s="438" t="s">
        <v>1744</v>
      </c>
      <c r="E125" s="439" t="s">
        <v>2524</v>
      </c>
      <c r="F125" s="440" t="s">
        <v>2523</v>
      </c>
      <c r="G125" s="441" t="s">
        <v>121</v>
      </c>
      <c r="H125" s="442">
        <v>1</v>
      </c>
      <c r="I125" s="358"/>
      <c r="J125" s="443">
        <f t="shared" si="0"/>
        <v>0</v>
      </c>
      <c r="AF125" s="446" t="s">
        <v>39</v>
      </c>
      <c r="AH125" s="446" t="s">
        <v>1744</v>
      </c>
      <c r="AI125" s="446" t="s">
        <v>17</v>
      </c>
      <c r="AM125" s="349" t="s">
        <v>1716</v>
      </c>
      <c r="AS125" s="447" t="e">
        <f>IF(#REF!="základní",J125,0)</f>
        <v>#REF!</v>
      </c>
      <c r="AT125" s="447" t="e">
        <f>IF(#REF!="snížená",J125,0)</f>
        <v>#REF!</v>
      </c>
      <c r="AU125" s="447" t="e">
        <f>IF(#REF!="zákl. přenesená",J125,0)</f>
        <v>#REF!</v>
      </c>
      <c r="AV125" s="447" t="e">
        <f>IF(#REF!="sníž. přenesená",J125,0)</f>
        <v>#REF!</v>
      </c>
      <c r="AW125" s="447" t="e">
        <f>IF(#REF!="nulová",J125,0)</f>
        <v>#REF!</v>
      </c>
      <c r="AX125" s="349" t="s">
        <v>17</v>
      </c>
      <c r="AY125" s="447">
        <f t="shared" si="1"/>
        <v>0</v>
      </c>
      <c r="AZ125" s="349" t="s">
        <v>25</v>
      </c>
      <c r="BA125" s="446" t="s">
        <v>2522</v>
      </c>
    </row>
    <row r="126" spans="2:53" s="287" customFormat="1" ht="62.65" customHeight="1" x14ac:dyDescent="0.2">
      <c r="B126" s="288"/>
      <c r="C126" s="438" t="s">
        <v>29</v>
      </c>
      <c r="D126" s="438" t="s">
        <v>1744</v>
      </c>
      <c r="E126" s="439" t="s">
        <v>2521</v>
      </c>
      <c r="F126" s="440" t="s">
        <v>2520</v>
      </c>
      <c r="G126" s="441" t="s">
        <v>423</v>
      </c>
      <c r="H126" s="442">
        <v>1</v>
      </c>
      <c r="I126" s="358"/>
      <c r="J126" s="443">
        <f t="shared" si="0"/>
        <v>0</v>
      </c>
      <c r="AF126" s="446" t="s">
        <v>39</v>
      </c>
      <c r="AH126" s="446" t="s">
        <v>1744</v>
      </c>
      <c r="AI126" s="446" t="s">
        <v>17</v>
      </c>
      <c r="AM126" s="349" t="s">
        <v>1716</v>
      </c>
      <c r="AS126" s="447" t="e">
        <f>IF(#REF!="základní",J126,0)</f>
        <v>#REF!</v>
      </c>
      <c r="AT126" s="447" t="e">
        <f>IF(#REF!="snížená",J126,0)</f>
        <v>#REF!</v>
      </c>
      <c r="AU126" s="447" t="e">
        <f>IF(#REF!="zákl. přenesená",J126,0)</f>
        <v>#REF!</v>
      </c>
      <c r="AV126" s="447" t="e">
        <f>IF(#REF!="sníž. přenesená",J126,0)</f>
        <v>#REF!</v>
      </c>
      <c r="AW126" s="447" t="e">
        <f>IF(#REF!="nulová",J126,0)</f>
        <v>#REF!</v>
      </c>
      <c r="AX126" s="349" t="s">
        <v>17</v>
      </c>
      <c r="AY126" s="447">
        <f t="shared" si="1"/>
        <v>0</v>
      </c>
      <c r="AZ126" s="349" t="s">
        <v>25</v>
      </c>
      <c r="BA126" s="446" t="s">
        <v>2519</v>
      </c>
    </row>
    <row r="127" spans="2:53" s="287" customFormat="1" ht="24.2" customHeight="1" x14ac:dyDescent="0.2">
      <c r="B127" s="288"/>
      <c r="C127" s="438" t="s">
        <v>1006</v>
      </c>
      <c r="D127" s="438" t="s">
        <v>1744</v>
      </c>
      <c r="E127" s="439" t="s">
        <v>2518</v>
      </c>
      <c r="F127" s="440" t="s">
        <v>2517</v>
      </c>
      <c r="G127" s="441" t="s">
        <v>121</v>
      </c>
      <c r="H127" s="442">
        <v>1</v>
      </c>
      <c r="I127" s="358"/>
      <c r="J127" s="443">
        <f t="shared" si="0"/>
        <v>0</v>
      </c>
      <c r="AF127" s="446" t="s">
        <v>39</v>
      </c>
      <c r="AH127" s="446" t="s">
        <v>1744</v>
      </c>
      <c r="AI127" s="446" t="s">
        <v>17</v>
      </c>
      <c r="AM127" s="349" t="s">
        <v>1716</v>
      </c>
      <c r="AS127" s="447" t="e">
        <f>IF(#REF!="základní",J127,0)</f>
        <v>#REF!</v>
      </c>
      <c r="AT127" s="447" t="e">
        <f>IF(#REF!="snížená",J127,0)</f>
        <v>#REF!</v>
      </c>
      <c r="AU127" s="447" t="e">
        <f>IF(#REF!="zákl. přenesená",J127,0)</f>
        <v>#REF!</v>
      </c>
      <c r="AV127" s="447" t="e">
        <f>IF(#REF!="sníž. přenesená",J127,0)</f>
        <v>#REF!</v>
      </c>
      <c r="AW127" s="447" t="e">
        <f>IF(#REF!="nulová",J127,0)</f>
        <v>#REF!</v>
      </c>
      <c r="AX127" s="349" t="s">
        <v>17</v>
      </c>
      <c r="AY127" s="447">
        <f t="shared" si="1"/>
        <v>0</v>
      </c>
      <c r="AZ127" s="349" t="s">
        <v>25</v>
      </c>
      <c r="BA127" s="446" t="s">
        <v>2516</v>
      </c>
    </row>
    <row r="128" spans="2:53" s="287" customFormat="1" ht="16.5" customHeight="1" x14ac:dyDescent="0.2">
      <c r="B128" s="288"/>
      <c r="C128" s="438" t="s">
        <v>1851</v>
      </c>
      <c r="D128" s="438" t="s">
        <v>1744</v>
      </c>
      <c r="E128" s="439" t="s">
        <v>2515</v>
      </c>
      <c r="F128" s="440" t="s">
        <v>2514</v>
      </c>
      <c r="G128" s="441" t="s">
        <v>121</v>
      </c>
      <c r="H128" s="442">
        <v>1</v>
      </c>
      <c r="I128" s="358"/>
      <c r="J128" s="443">
        <f t="shared" si="0"/>
        <v>0</v>
      </c>
      <c r="AF128" s="446" t="s">
        <v>39</v>
      </c>
      <c r="AH128" s="446" t="s">
        <v>1744</v>
      </c>
      <c r="AI128" s="446" t="s">
        <v>17</v>
      </c>
      <c r="AM128" s="349" t="s">
        <v>1716</v>
      </c>
      <c r="AS128" s="447" t="e">
        <f>IF(#REF!="základní",J128,0)</f>
        <v>#REF!</v>
      </c>
      <c r="AT128" s="447" t="e">
        <f>IF(#REF!="snížená",J128,0)</f>
        <v>#REF!</v>
      </c>
      <c r="AU128" s="447" t="e">
        <f>IF(#REF!="zákl. přenesená",J128,0)</f>
        <v>#REF!</v>
      </c>
      <c r="AV128" s="447" t="e">
        <f>IF(#REF!="sníž. přenesená",J128,0)</f>
        <v>#REF!</v>
      </c>
      <c r="AW128" s="447" t="e">
        <f>IF(#REF!="nulová",J128,0)</f>
        <v>#REF!</v>
      </c>
      <c r="AX128" s="349" t="s">
        <v>17</v>
      </c>
      <c r="AY128" s="447">
        <f t="shared" si="1"/>
        <v>0</v>
      </c>
      <c r="AZ128" s="349" t="s">
        <v>25</v>
      </c>
      <c r="BA128" s="446" t="s">
        <v>2513</v>
      </c>
    </row>
    <row r="129" spans="2:53" s="430" customFormat="1" ht="25.9" customHeight="1" x14ac:dyDescent="0.2">
      <c r="B129" s="429"/>
      <c r="D129" s="431" t="s">
        <v>1655</v>
      </c>
      <c r="E129" s="432" t="s">
        <v>1841</v>
      </c>
      <c r="F129" s="432" t="s">
        <v>1840</v>
      </c>
      <c r="J129" s="433">
        <f>AY129</f>
        <v>0</v>
      </c>
      <c r="AF129" s="431" t="s">
        <v>17</v>
      </c>
      <c r="AH129" s="436" t="s">
        <v>1655</v>
      </c>
      <c r="AI129" s="436" t="s">
        <v>1654</v>
      </c>
      <c r="AM129" s="431" t="s">
        <v>1716</v>
      </c>
      <c r="AY129" s="437">
        <f>SUM(AY130:AY136)</f>
        <v>0</v>
      </c>
    </row>
    <row r="130" spans="2:53" s="287" customFormat="1" ht="16.5" customHeight="1" x14ac:dyDescent="0.2">
      <c r="B130" s="288"/>
      <c r="C130" s="448" t="s">
        <v>39</v>
      </c>
      <c r="D130" s="448" t="s">
        <v>1717</v>
      </c>
      <c r="E130" s="449" t="s">
        <v>2512</v>
      </c>
      <c r="F130" s="450" t="s">
        <v>2511</v>
      </c>
      <c r="G130" s="451" t="s">
        <v>121</v>
      </c>
      <c r="H130" s="452">
        <v>3</v>
      </c>
      <c r="I130" s="357"/>
      <c r="J130" s="453">
        <f t="shared" ref="J130:J136" si="2">ROUND(I130*H130,2)</f>
        <v>0</v>
      </c>
      <c r="AF130" s="446" t="s">
        <v>1734</v>
      </c>
      <c r="AH130" s="446" t="s">
        <v>1717</v>
      </c>
      <c r="AI130" s="446" t="s">
        <v>17</v>
      </c>
      <c r="AM130" s="349" t="s">
        <v>1716</v>
      </c>
      <c r="AS130" s="447" t="e">
        <f>IF(#REF!="základní",J130,0)</f>
        <v>#REF!</v>
      </c>
      <c r="AT130" s="447" t="e">
        <f>IF(#REF!="snížená",J130,0)</f>
        <v>#REF!</v>
      </c>
      <c r="AU130" s="447" t="e">
        <f>IF(#REF!="zákl. přenesená",J130,0)</f>
        <v>#REF!</v>
      </c>
      <c r="AV130" s="447" t="e">
        <f>IF(#REF!="sníž. přenesená",J130,0)</f>
        <v>#REF!</v>
      </c>
      <c r="AW130" s="447" t="e">
        <f>IF(#REF!="nulová",J130,0)</f>
        <v>#REF!</v>
      </c>
      <c r="AX130" s="349" t="s">
        <v>17</v>
      </c>
      <c r="AY130" s="447">
        <f t="shared" ref="AY130:AY136" si="3">ROUND(I130*H130,2)</f>
        <v>0</v>
      </c>
      <c r="AZ130" s="349" t="s">
        <v>1734</v>
      </c>
      <c r="BA130" s="446" t="s">
        <v>2510</v>
      </c>
    </row>
    <row r="131" spans="2:53" s="287" customFormat="1" ht="24.2" customHeight="1" x14ac:dyDescent="0.2">
      <c r="B131" s="288"/>
      <c r="C131" s="448" t="s">
        <v>41</v>
      </c>
      <c r="D131" s="448" t="s">
        <v>1717</v>
      </c>
      <c r="E131" s="449" t="s">
        <v>2509</v>
      </c>
      <c r="F131" s="450" t="s">
        <v>2508</v>
      </c>
      <c r="G131" s="451" t="s">
        <v>121</v>
      </c>
      <c r="H131" s="452">
        <v>1</v>
      </c>
      <c r="I131" s="357"/>
      <c r="J131" s="453">
        <f t="shared" si="2"/>
        <v>0</v>
      </c>
      <c r="AF131" s="446" t="s">
        <v>1734</v>
      </c>
      <c r="AH131" s="446" t="s">
        <v>1717</v>
      </c>
      <c r="AI131" s="446" t="s">
        <v>17</v>
      </c>
      <c r="AM131" s="349" t="s">
        <v>1716</v>
      </c>
      <c r="AS131" s="447" t="e">
        <f>IF(#REF!="základní",J131,0)</f>
        <v>#REF!</v>
      </c>
      <c r="AT131" s="447" t="e">
        <f>IF(#REF!="snížená",J131,0)</f>
        <v>#REF!</v>
      </c>
      <c r="AU131" s="447" t="e">
        <f>IF(#REF!="zákl. přenesená",J131,0)</f>
        <v>#REF!</v>
      </c>
      <c r="AV131" s="447" t="e">
        <f>IF(#REF!="sníž. přenesená",J131,0)</f>
        <v>#REF!</v>
      </c>
      <c r="AW131" s="447" t="e">
        <f>IF(#REF!="nulová",J131,0)</f>
        <v>#REF!</v>
      </c>
      <c r="AX131" s="349" t="s">
        <v>17</v>
      </c>
      <c r="AY131" s="447">
        <f t="shared" si="3"/>
        <v>0</v>
      </c>
      <c r="AZ131" s="349" t="s">
        <v>1734</v>
      </c>
      <c r="BA131" s="446" t="s">
        <v>2507</v>
      </c>
    </row>
    <row r="132" spans="2:53" s="287" customFormat="1" ht="21.75" customHeight="1" x14ac:dyDescent="0.2">
      <c r="B132" s="288"/>
      <c r="C132" s="448" t="s">
        <v>978</v>
      </c>
      <c r="D132" s="448" t="s">
        <v>1717</v>
      </c>
      <c r="E132" s="449" t="s">
        <v>2506</v>
      </c>
      <c r="F132" s="450" t="s">
        <v>2505</v>
      </c>
      <c r="G132" s="451" t="s">
        <v>121</v>
      </c>
      <c r="H132" s="452">
        <v>20</v>
      </c>
      <c r="I132" s="357"/>
      <c r="J132" s="453">
        <f t="shared" si="2"/>
        <v>0</v>
      </c>
      <c r="AF132" s="446" t="s">
        <v>1734</v>
      </c>
      <c r="AH132" s="446" t="s">
        <v>1717</v>
      </c>
      <c r="AI132" s="446" t="s">
        <v>17</v>
      </c>
      <c r="AM132" s="349" t="s">
        <v>1716</v>
      </c>
      <c r="AS132" s="447" t="e">
        <f>IF(#REF!="základní",J132,0)</f>
        <v>#REF!</v>
      </c>
      <c r="AT132" s="447" t="e">
        <f>IF(#REF!="snížená",J132,0)</f>
        <v>#REF!</v>
      </c>
      <c r="AU132" s="447" t="e">
        <f>IF(#REF!="zákl. přenesená",J132,0)</f>
        <v>#REF!</v>
      </c>
      <c r="AV132" s="447" t="e">
        <f>IF(#REF!="sníž. přenesená",J132,0)</f>
        <v>#REF!</v>
      </c>
      <c r="AW132" s="447" t="e">
        <f>IF(#REF!="nulová",J132,0)</f>
        <v>#REF!</v>
      </c>
      <c r="AX132" s="349" t="s">
        <v>17</v>
      </c>
      <c r="AY132" s="447">
        <f t="shared" si="3"/>
        <v>0</v>
      </c>
      <c r="AZ132" s="349" t="s">
        <v>1734</v>
      </c>
      <c r="BA132" s="446" t="s">
        <v>2504</v>
      </c>
    </row>
    <row r="133" spans="2:53" s="287" customFormat="1" ht="16.5" customHeight="1" x14ac:dyDescent="0.2">
      <c r="B133" s="288"/>
      <c r="C133" s="448" t="s">
        <v>1836</v>
      </c>
      <c r="D133" s="448" t="s">
        <v>1717</v>
      </c>
      <c r="E133" s="449" t="s">
        <v>2503</v>
      </c>
      <c r="F133" s="450" t="s">
        <v>2502</v>
      </c>
      <c r="G133" s="451" t="s">
        <v>121</v>
      </c>
      <c r="H133" s="452">
        <v>3</v>
      </c>
      <c r="I133" s="357"/>
      <c r="J133" s="453">
        <f t="shared" si="2"/>
        <v>0</v>
      </c>
      <c r="AF133" s="446" t="s">
        <v>1734</v>
      </c>
      <c r="AH133" s="446" t="s">
        <v>1717</v>
      </c>
      <c r="AI133" s="446" t="s">
        <v>17</v>
      </c>
      <c r="AM133" s="349" t="s">
        <v>1716</v>
      </c>
      <c r="AS133" s="447" t="e">
        <f>IF(#REF!="základní",J133,0)</f>
        <v>#REF!</v>
      </c>
      <c r="AT133" s="447" t="e">
        <f>IF(#REF!="snížená",J133,0)</f>
        <v>#REF!</v>
      </c>
      <c r="AU133" s="447" t="e">
        <f>IF(#REF!="zákl. přenesená",J133,0)</f>
        <v>#REF!</v>
      </c>
      <c r="AV133" s="447" t="e">
        <f>IF(#REF!="sníž. přenesená",J133,0)</f>
        <v>#REF!</v>
      </c>
      <c r="AW133" s="447" t="e">
        <f>IF(#REF!="nulová",J133,0)</f>
        <v>#REF!</v>
      </c>
      <c r="AX133" s="349" t="s">
        <v>17</v>
      </c>
      <c r="AY133" s="447">
        <f t="shared" si="3"/>
        <v>0</v>
      </c>
      <c r="AZ133" s="349" t="s">
        <v>1734</v>
      </c>
      <c r="BA133" s="446" t="s">
        <v>2501</v>
      </c>
    </row>
    <row r="134" spans="2:53" s="287" customFormat="1" ht="16.5" customHeight="1" x14ac:dyDescent="0.2">
      <c r="B134" s="288"/>
      <c r="C134" s="448" t="s">
        <v>1709</v>
      </c>
      <c r="D134" s="448" t="s">
        <v>1717</v>
      </c>
      <c r="E134" s="449" t="s">
        <v>2500</v>
      </c>
      <c r="F134" s="450" t="s">
        <v>2499</v>
      </c>
      <c r="G134" s="451" t="s">
        <v>121</v>
      </c>
      <c r="H134" s="452">
        <v>1</v>
      </c>
      <c r="I134" s="357"/>
      <c r="J134" s="453">
        <f t="shared" si="2"/>
        <v>0</v>
      </c>
      <c r="AF134" s="446" t="s">
        <v>1734</v>
      </c>
      <c r="AH134" s="446" t="s">
        <v>1717</v>
      </c>
      <c r="AI134" s="446" t="s">
        <v>17</v>
      </c>
      <c r="AM134" s="349" t="s">
        <v>1716</v>
      </c>
      <c r="AS134" s="447" t="e">
        <f>IF(#REF!="základní",J134,0)</f>
        <v>#REF!</v>
      </c>
      <c r="AT134" s="447" t="e">
        <f>IF(#REF!="snížená",J134,0)</f>
        <v>#REF!</v>
      </c>
      <c r="AU134" s="447" t="e">
        <f>IF(#REF!="zákl. přenesená",J134,0)</f>
        <v>#REF!</v>
      </c>
      <c r="AV134" s="447" t="e">
        <f>IF(#REF!="sníž. přenesená",J134,0)</f>
        <v>#REF!</v>
      </c>
      <c r="AW134" s="447" t="e">
        <f>IF(#REF!="nulová",J134,0)</f>
        <v>#REF!</v>
      </c>
      <c r="AX134" s="349" t="s">
        <v>17</v>
      </c>
      <c r="AY134" s="447">
        <f t="shared" si="3"/>
        <v>0</v>
      </c>
      <c r="AZ134" s="349" t="s">
        <v>1734</v>
      </c>
      <c r="BA134" s="446" t="s">
        <v>2498</v>
      </c>
    </row>
    <row r="135" spans="2:53" s="287" customFormat="1" ht="16.5" customHeight="1" x14ac:dyDescent="0.2">
      <c r="B135" s="288"/>
      <c r="C135" s="448" t="s">
        <v>1829</v>
      </c>
      <c r="D135" s="448" t="s">
        <v>1717</v>
      </c>
      <c r="E135" s="449" t="s">
        <v>2497</v>
      </c>
      <c r="F135" s="450" t="s">
        <v>2496</v>
      </c>
      <c r="G135" s="451" t="s">
        <v>121</v>
      </c>
      <c r="H135" s="452">
        <v>3</v>
      </c>
      <c r="I135" s="357"/>
      <c r="J135" s="453">
        <f t="shared" si="2"/>
        <v>0</v>
      </c>
      <c r="AF135" s="446" t="s">
        <v>1734</v>
      </c>
      <c r="AH135" s="446" t="s">
        <v>1717</v>
      </c>
      <c r="AI135" s="446" t="s">
        <v>17</v>
      </c>
      <c r="AM135" s="349" t="s">
        <v>1716</v>
      </c>
      <c r="AS135" s="447" t="e">
        <f>IF(#REF!="základní",J135,0)</f>
        <v>#REF!</v>
      </c>
      <c r="AT135" s="447" t="e">
        <f>IF(#REF!="snížená",J135,0)</f>
        <v>#REF!</v>
      </c>
      <c r="AU135" s="447" t="e">
        <f>IF(#REF!="zákl. přenesená",J135,0)</f>
        <v>#REF!</v>
      </c>
      <c r="AV135" s="447" t="e">
        <f>IF(#REF!="sníž. přenesená",J135,0)</f>
        <v>#REF!</v>
      </c>
      <c r="AW135" s="447" t="e">
        <f>IF(#REF!="nulová",J135,0)</f>
        <v>#REF!</v>
      </c>
      <c r="AX135" s="349" t="s">
        <v>17</v>
      </c>
      <c r="AY135" s="447">
        <f t="shared" si="3"/>
        <v>0</v>
      </c>
      <c r="AZ135" s="349" t="s">
        <v>1734</v>
      </c>
      <c r="BA135" s="446" t="s">
        <v>2495</v>
      </c>
    </row>
    <row r="136" spans="2:53" s="287" customFormat="1" ht="24.2" customHeight="1" x14ac:dyDescent="0.2">
      <c r="B136" s="288"/>
      <c r="C136" s="448" t="s">
        <v>1825</v>
      </c>
      <c r="D136" s="448" t="s">
        <v>1717</v>
      </c>
      <c r="E136" s="449" t="s">
        <v>2494</v>
      </c>
      <c r="F136" s="450" t="s">
        <v>2493</v>
      </c>
      <c r="G136" s="451" t="s">
        <v>121</v>
      </c>
      <c r="H136" s="452">
        <v>4</v>
      </c>
      <c r="I136" s="357"/>
      <c r="J136" s="453">
        <f t="shared" si="2"/>
        <v>0</v>
      </c>
      <c r="AF136" s="446" t="s">
        <v>25</v>
      </c>
      <c r="AH136" s="446" t="s">
        <v>1717</v>
      </c>
      <c r="AI136" s="446" t="s">
        <v>17</v>
      </c>
      <c r="AM136" s="349" t="s">
        <v>1716</v>
      </c>
      <c r="AS136" s="447" t="e">
        <f>IF(#REF!="základní",J136,0)</f>
        <v>#REF!</v>
      </c>
      <c r="AT136" s="447" t="e">
        <f>IF(#REF!="snížená",J136,0)</f>
        <v>#REF!</v>
      </c>
      <c r="AU136" s="447" t="e">
        <f>IF(#REF!="zákl. přenesená",J136,0)</f>
        <v>#REF!</v>
      </c>
      <c r="AV136" s="447" t="e">
        <f>IF(#REF!="sníž. přenesená",J136,0)</f>
        <v>#REF!</v>
      </c>
      <c r="AW136" s="447" t="e">
        <f>IF(#REF!="nulová",J136,0)</f>
        <v>#REF!</v>
      </c>
      <c r="AX136" s="349" t="s">
        <v>17</v>
      </c>
      <c r="AY136" s="447">
        <f t="shared" si="3"/>
        <v>0</v>
      </c>
      <c r="AZ136" s="349" t="s">
        <v>25</v>
      </c>
      <c r="BA136" s="446" t="s">
        <v>2492</v>
      </c>
    </row>
    <row r="137" spans="2:53" s="430" customFormat="1" ht="25.9" customHeight="1" x14ac:dyDescent="0.2">
      <c r="B137" s="429"/>
      <c r="D137" s="431" t="s">
        <v>1655</v>
      </c>
      <c r="E137" s="432" t="s">
        <v>1787</v>
      </c>
      <c r="F137" s="432" t="s">
        <v>1786</v>
      </c>
      <c r="J137" s="433">
        <f>AY137</f>
        <v>0</v>
      </c>
      <c r="AF137" s="431" t="s">
        <v>17</v>
      </c>
      <c r="AH137" s="436" t="s">
        <v>1655</v>
      </c>
      <c r="AI137" s="436" t="s">
        <v>1654</v>
      </c>
      <c r="AM137" s="431" t="s">
        <v>1716</v>
      </c>
      <c r="AY137" s="437">
        <f>AY138</f>
        <v>0</v>
      </c>
    </row>
    <row r="138" spans="2:53" s="287" customFormat="1" ht="24.2" customHeight="1" x14ac:dyDescent="0.2">
      <c r="B138" s="288"/>
      <c r="C138" s="438" t="s">
        <v>1821</v>
      </c>
      <c r="D138" s="438" t="s">
        <v>1744</v>
      </c>
      <c r="E138" s="439" t="s">
        <v>2491</v>
      </c>
      <c r="F138" s="440" t="s">
        <v>2490</v>
      </c>
      <c r="G138" s="441" t="s">
        <v>423</v>
      </c>
      <c r="H138" s="442">
        <v>1</v>
      </c>
      <c r="I138" s="358"/>
      <c r="J138" s="443">
        <f>ROUND(I138*H138,2)</f>
        <v>0</v>
      </c>
      <c r="AF138" s="446" t="s">
        <v>39</v>
      </c>
      <c r="AH138" s="446" t="s">
        <v>1744</v>
      </c>
      <c r="AI138" s="446" t="s">
        <v>17</v>
      </c>
      <c r="AM138" s="349" t="s">
        <v>1716</v>
      </c>
      <c r="AS138" s="447" t="e">
        <f>IF(#REF!="základní",J138,0)</f>
        <v>#REF!</v>
      </c>
      <c r="AT138" s="447" t="e">
        <f>IF(#REF!="snížená",J138,0)</f>
        <v>#REF!</v>
      </c>
      <c r="AU138" s="447" t="e">
        <f>IF(#REF!="zákl. přenesená",J138,0)</f>
        <v>#REF!</v>
      </c>
      <c r="AV138" s="447" t="e">
        <f>IF(#REF!="sníž. přenesená",J138,0)</f>
        <v>#REF!</v>
      </c>
      <c r="AW138" s="447" t="e">
        <f>IF(#REF!="nulová",J138,0)</f>
        <v>#REF!</v>
      </c>
      <c r="AX138" s="349" t="s">
        <v>17</v>
      </c>
      <c r="AY138" s="447">
        <f>ROUND(I138*H138,2)</f>
        <v>0</v>
      </c>
      <c r="AZ138" s="349" t="s">
        <v>25</v>
      </c>
      <c r="BA138" s="446" t="s">
        <v>2489</v>
      </c>
    </row>
    <row r="139" spans="2:53" s="430" customFormat="1" ht="25.9" customHeight="1" x14ac:dyDescent="0.2">
      <c r="B139" s="429"/>
      <c r="D139" s="431" t="s">
        <v>1655</v>
      </c>
      <c r="E139" s="432" t="s">
        <v>1738</v>
      </c>
      <c r="F139" s="432" t="s">
        <v>1625</v>
      </c>
      <c r="J139" s="433">
        <f>AY139</f>
        <v>0</v>
      </c>
      <c r="AF139" s="431" t="s">
        <v>17</v>
      </c>
      <c r="AH139" s="436" t="s">
        <v>1655</v>
      </c>
      <c r="AI139" s="436" t="s">
        <v>1654</v>
      </c>
      <c r="AM139" s="431" t="s">
        <v>1716</v>
      </c>
      <c r="AY139" s="437">
        <f>SUM(AY140:AY142)</f>
        <v>0</v>
      </c>
    </row>
    <row r="140" spans="2:53" s="287" customFormat="1" ht="24.2" customHeight="1" x14ac:dyDescent="0.2">
      <c r="B140" s="288"/>
      <c r="C140" s="448" t="s">
        <v>1734</v>
      </c>
      <c r="D140" s="448" t="s">
        <v>1717</v>
      </c>
      <c r="E140" s="449" t="s">
        <v>1727</v>
      </c>
      <c r="F140" s="450" t="s">
        <v>1726</v>
      </c>
      <c r="G140" s="451" t="s">
        <v>158</v>
      </c>
      <c r="H140" s="452">
        <v>0.1</v>
      </c>
      <c r="I140" s="357"/>
      <c r="J140" s="453">
        <f>ROUND(I140*H140,2)</f>
        <v>0</v>
      </c>
      <c r="AF140" s="446" t="s">
        <v>37</v>
      </c>
      <c r="AH140" s="446" t="s">
        <v>1717</v>
      </c>
      <c r="AI140" s="446" t="s">
        <v>17</v>
      </c>
      <c r="AM140" s="349" t="s">
        <v>1716</v>
      </c>
      <c r="AS140" s="447" t="e">
        <f>IF(#REF!="základní",J140,0)</f>
        <v>#REF!</v>
      </c>
      <c r="AT140" s="447" t="e">
        <f>IF(#REF!="snížená",J140,0)</f>
        <v>#REF!</v>
      </c>
      <c r="AU140" s="447" t="e">
        <f>IF(#REF!="zákl. přenesená",J140,0)</f>
        <v>#REF!</v>
      </c>
      <c r="AV140" s="447" t="e">
        <f>IF(#REF!="sníž. přenesená",J140,0)</f>
        <v>#REF!</v>
      </c>
      <c r="AW140" s="447" t="e">
        <f>IF(#REF!="nulová",J140,0)</f>
        <v>#REF!</v>
      </c>
      <c r="AX140" s="349" t="s">
        <v>17</v>
      </c>
      <c r="AY140" s="447">
        <f>ROUND(I140*H140,2)</f>
        <v>0</v>
      </c>
      <c r="AZ140" s="349" t="s">
        <v>37</v>
      </c>
      <c r="BA140" s="446" t="s">
        <v>2488</v>
      </c>
    </row>
    <row r="141" spans="2:53" s="287" customFormat="1" ht="21.75" customHeight="1" x14ac:dyDescent="0.2">
      <c r="B141" s="288"/>
      <c r="C141" s="448" t="s">
        <v>1814</v>
      </c>
      <c r="D141" s="448" t="s">
        <v>1717</v>
      </c>
      <c r="E141" s="449" t="s">
        <v>1723</v>
      </c>
      <c r="F141" s="450" t="s">
        <v>1722</v>
      </c>
      <c r="G141" s="451" t="s">
        <v>1474</v>
      </c>
      <c r="H141" s="452">
        <v>24</v>
      </c>
      <c r="I141" s="357"/>
      <c r="J141" s="453">
        <f>ROUND(I141*H141,2)</f>
        <v>0</v>
      </c>
      <c r="AF141" s="446" t="s">
        <v>1715</v>
      </c>
      <c r="AH141" s="446" t="s">
        <v>1717</v>
      </c>
      <c r="AI141" s="446" t="s">
        <v>17</v>
      </c>
      <c r="AM141" s="349" t="s">
        <v>1716</v>
      </c>
      <c r="AS141" s="447" t="e">
        <f>IF(#REF!="základní",J141,0)</f>
        <v>#REF!</v>
      </c>
      <c r="AT141" s="447" t="e">
        <f>IF(#REF!="snížená",J141,0)</f>
        <v>#REF!</v>
      </c>
      <c r="AU141" s="447" t="e">
        <f>IF(#REF!="zákl. přenesená",J141,0)</f>
        <v>#REF!</v>
      </c>
      <c r="AV141" s="447" t="e">
        <f>IF(#REF!="sníž. přenesená",J141,0)</f>
        <v>#REF!</v>
      </c>
      <c r="AW141" s="447" t="e">
        <f>IF(#REF!="nulová",J141,0)</f>
        <v>#REF!</v>
      </c>
      <c r="AX141" s="349" t="s">
        <v>17</v>
      </c>
      <c r="AY141" s="447">
        <f>ROUND(I141*H141,2)</f>
        <v>0</v>
      </c>
      <c r="AZ141" s="349" t="s">
        <v>1715</v>
      </c>
      <c r="BA141" s="446" t="s">
        <v>2487</v>
      </c>
    </row>
    <row r="142" spans="2:53" s="287" customFormat="1" ht="16.5" customHeight="1" x14ac:dyDescent="0.2">
      <c r="B142" s="288"/>
      <c r="C142" s="448" t="s">
        <v>1810</v>
      </c>
      <c r="D142" s="448" t="s">
        <v>1717</v>
      </c>
      <c r="E142" s="449" t="s">
        <v>1719</v>
      </c>
      <c r="F142" s="450" t="s">
        <v>1718</v>
      </c>
      <c r="G142" s="451" t="s">
        <v>1474</v>
      </c>
      <c r="H142" s="452">
        <v>24</v>
      </c>
      <c r="I142" s="357"/>
      <c r="J142" s="453">
        <f>ROUND(I142*H142,2)</f>
        <v>0</v>
      </c>
      <c r="AF142" s="446" t="s">
        <v>1715</v>
      </c>
      <c r="AH142" s="446" t="s">
        <v>1717</v>
      </c>
      <c r="AI142" s="446" t="s">
        <v>17</v>
      </c>
      <c r="AM142" s="349" t="s">
        <v>1716</v>
      </c>
      <c r="AS142" s="447" t="e">
        <f>IF(#REF!="základní",J142,0)</f>
        <v>#REF!</v>
      </c>
      <c r="AT142" s="447" t="e">
        <f>IF(#REF!="snížená",J142,0)</f>
        <v>#REF!</v>
      </c>
      <c r="AU142" s="447" t="e">
        <f>IF(#REF!="zákl. přenesená",J142,0)</f>
        <v>#REF!</v>
      </c>
      <c r="AV142" s="447" t="e">
        <f>IF(#REF!="sníž. přenesená",J142,0)</f>
        <v>#REF!</v>
      </c>
      <c r="AW142" s="447" t="e">
        <f>IF(#REF!="nulová",J142,0)</f>
        <v>#REF!</v>
      </c>
      <c r="AX142" s="349" t="s">
        <v>17</v>
      </c>
      <c r="AY142" s="447">
        <f>ROUND(I142*H142,2)</f>
        <v>0</v>
      </c>
      <c r="AZ142" s="349" t="s">
        <v>1715</v>
      </c>
      <c r="BA142" s="446" t="s">
        <v>2486</v>
      </c>
    </row>
    <row r="143" spans="2:53" s="287" customFormat="1" ht="6.95" customHeight="1" x14ac:dyDescent="0.2">
      <c r="B143" s="290"/>
      <c r="C143" s="289"/>
      <c r="D143" s="289"/>
      <c r="E143" s="289"/>
      <c r="F143" s="289"/>
      <c r="G143" s="289"/>
      <c r="H143" s="289"/>
      <c r="I143" s="289"/>
      <c r="J143" s="289"/>
    </row>
  </sheetData>
  <sheetProtection algorithmName="SHA-512" hashValue="D6VoCms/u3AcgLr+rObjxwOgyAgdgWyDXdHeBuYsl3v220xWvsdd5Pm7wAOPKpIYK+CDUECAU4kt8qE2+3LInQ==" saltValue="s/4E76fWwAB+71Y8j+yW3A==" spinCount="100000" sheet="1" objects="1" scenarios="1"/>
  <autoFilter ref="C119:J142" xr:uid="{00000000-0009-0000-0000-00000B000000}"/>
  <mergeCells count="8">
    <mergeCell ref="E87:H87"/>
    <mergeCell ref="E110:H110"/>
    <mergeCell ref="E112:H112"/>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A135"/>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1" width="14" style="286" customWidth="1"/>
    <col min="12" max="12" width="10.5703125" style="286" customWidth="1"/>
    <col min="13" max="13" width="12.85546875" style="286" customWidth="1"/>
    <col min="14" max="14" width="9.42578125" style="286" customWidth="1"/>
    <col min="15" max="15" width="12.85546875" style="286" customWidth="1"/>
    <col min="16" max="16" width="14" style="286" customWidth="1"/>
    <col min="17" max="17" width="9.42578125" style="286" customWidth="1"/>
    <col min="18" max="18" width="12.85546875" style="286" customWidth="1"/>
    <col min="19" max="19" width="14" style="286" customWidth="1"/>
    <col min="20" max="16384" width="9.140625" style="286"/>
  </cols>
  <sheetData>
    <row r="2" spans="2:34" ht="36.950000000000003" customHeight="1" x14ac:dyDescent="0.2">
      <c r="AH2" s="349" t="s">
        <v>1631</v>
      </c>
    </row>
    <row r="3" spans="2:34" ht="6.95" hidden="1" customHeight="1" x14ac:dyDescent="0.2">
      <c r="B3" s="355"/>
      <c r="C3" s="354"/>
      <c r="D3" s="354"/>
      <c r="E3" s="354"/>
      <c r="F3" s="354"/>
      <c r="G3" s="354"/>
      <c r="H3" s="354"/>
      <c r="I3" s="354"/>
      <c r="J3" s="354"/>
      <c r="AH3" s="349" t="s">
        <v>19</v>
      </c>
    </row>
    <row r="4" spans="2:34" ht="24.95" hidden="1" customHeight="1" x14ac:dyDescent="0.2">
      <c r="B4" s="338"/>
      <c r="D4" s="333" t="s">
        <v>1893</v>
      </c>
      <c r="AH4" s="349" t="s">
        <v>1701</v>
      </c>
    </row>
    <row r="5" spans="2:34" ht="6.95" hidden="1" customHeight="1" x14ac:dyDescent="0.2">
      <c r="B5" s="338"/>
    </row>
    <row r="6" spans="2:34" ht="12" hidden="1" customHeight="1" x14ac:dyDescent="0.2">
      <c r="B6" s="338"/>
      <c r="D6" s="327" t="s">
        <v>1453</v>
      </c>
    </row>
    <row r="7" spans="2:34" ht="16.5" hidden="1" customHeight="1" x14ac:dyDescent="0.2">
      <c r="B7" s="338"/>
      <c r="E7" s="606" t="str">
        <f>SLAB!K6</f>
        <v>Chráněné bydlení Klatovy - D1.4.4. Elektroinstalace slaboproud</v>
      </c>
      <c r="F7" s="607"/>
      <c r="G7" s="607"/>
      <c r="H7" s="607"/>
    </row>
    <row r="8" spans="2:34" s="287" customFormat="1" ht="12" hidden="1" customHeight="1" x14ac:dyDescent="0.2">
      <c r="B8" s="288"/>
      <c r="D8" s="327" t="s">
        <v>1883</v>
      </c>
    </row>
    <row r="9" spans="2:34" s="287" customFormat="1" ht="16.5" hidden="1" customHeight="1" x14ac:dyDescent="0.2">
      <c r="B9" s="288"/>
      <c r="E9" s="596" t="s">
        <v>2580</v>
      </c>
      <c r="F9" s="605"/>
      <c r="G9" s="605"/>
      <c r="H9" s="605"/>
    </row>
    <row r="10" spans="2:34" s="287" customFormat="1" hidden="1" x14ac:dyDescent="0.2">
      <c r="B10" s="288"/>
    </row>
    <row r="11" spans="2:34" s="287" customFormat="1" ht="12" hidden="1" customHeight="1" x14ac:dyDescent="0.2">
      <c r="B11" s="288"/>
      <c r="D11" s="327" t="s">
        <v>1703</v>
      </c>
      <c r="F11" s="350" t="s">
        <v>125</v>
      </c>
      <c r="I11" s="327" t="s">
        <v>1702</v>
      </c>
      <c r="J11" s="350" t="s">
        <v>125</v>
      </c>
    </row>
    <row r="12" spans="2:34" s="287" customFormat="1" ht="12" hidden="1" customHeight="1" x14ac:dyDescent="0.2">
      <c r="B12" s="288"/>
      <c r="D12" s="327" t="s">
        <v>1677</v>
      </c>
      <c r="F12" s="350" t="s">
        <v>1698</v>
      </c>
      <c r="I12" s="327" t="s">
        <v>1676</v>
      </c>
      <c r="J12" s="396">
        <f>SLAB!AN8</f>
        <v>0</v>
      </c>
    </row>
    <row r="13" spans="2:34" s="287" customFormat="1" ht="10.9" hidden="1" customHeight="1" x14ac:dyDescent="0.2">
      <c r="B13" s="288"/>
    </row>
    <row r="14" spans="2:34" s="287" customFormat="1" ht="12" hidden="1" customHeight="1" x14ac:dyDescent="0.2">
      <c r="B14" s="288"/>
      <c r="D14" s="327" t="s">
        <v>1675</v>
      </c>
      <c r="I14" s="327" t="s">
        <v>1700</v>
      </c>
      <c r="J14" s="350" t="str">
        <f>IF(SLAB!AN10="","",SLAB!AN10)</f>
        <v/>
      </c>
    </row>
    <row r="15" spans="2:34" s="287" customFormat="1" ht="18" hidden="1" customHeight="1" x14ac:dyDescent="0.2">
      <c r="B15" s="288"/>
      <c r="E15" s="350" t="str">
        <f>IF(SLAB!E11="","",SLAB!E11)</f>
        <v xml:space="preserve"> </v>
      </c>
      <c r="I15" s="327" t="s">
        <v>1435</v>
      </c>
      <c r="J15" s="350" t="str">
        <f>IF(SLAB!AN11="","",SLAB!AN11)</f>
        <v/>
      </c>
    </row>
    <row r="16" spans="2:34"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ROUND(J118,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ROUND((SUM(AS118:AS134)),  2)</f>
        <v>#REF!</v>
      </c>
      <c r="I33" s="405">
        <v>0.21</v>
      </c>
      <c r="J33" s="404" t="e">
        <f>ROUND(((SUM(AS118:AS134))*I33),  2)</f>
        <v>#REF!</v>
      </c>
    </row>
    <row r="34" spans="2:10" s="287" customFormat="1" ht="14.45" hidden="1" customHeight="1" x14ac:dyDescent="0.2">
      <c r="B34" s="288"/>
      <c r="E34" s="327" t="s">
        <v>1690</v>
      </c>
      <c r="F34" s="404" t="e">
        <f>ROUND((SUM(AT118:AT134)),  2)</f>
        <v>#REF!</v>
      </c>
      <c r="I34" s="405">
        <v>0.12</v>
      </c>
      <c r="J34" s="404" t="e">
        <f>ROUND(((SUM(AT118:AT134))*I34),  2)</f>
        <v>#REF!</v>
      </c>
    </row>
    <row r="35" spans="2:10" s="287" customFormat="1" ht="14.45" hidden="1" customHeight="1" x14ac:dyDescent="0.2">
      <c r="B35" s="288"/>
      <c r="E35" s="327" t="s">
        <v>1689</v>
      </c>
      <c r="F35" s="404" t="e">
        <f>ROUND((SUM(AU118:AU134)),  2)</f>
        <v>#REF!</v>
      </c>
      <c r="I35" s="405">
        <v>0.21</v>
      </c>
      <c r="J35" s="404">
        <f>0</f>
        <v>0</v>
      </c>
    </row>
    <row r="36" spans="2:10" s="287" customFormat="1" ht="14.45" hidden="1" customHeight="1" x14ac:dyDescent="0.2">
      <c r="B36" s="288"/>
      <c r="E36" s="327" t="s">
        <v>1688</v>
      </c>
      <c r="F36" s="404" t="e">
        <f>ROUND((SUM(AV118:AV134)),  2)</f>
        <v>#REF!</v>
      </c>
      <c r="I36" s="405">
        <v>0.12</v>
      </c>
      <c r="J36" s="404">
        <f>0</f>
        <v>0</v>
      </c>
    </row>
    <row r="37" spans="2:10" s="287" customFormat="1" ht="14.45" hidden="1" customHeight="1" x14ac:dyDescent="0.2">
      <c r="B37" s="288"/>
      <c r="E37" s="327" t="s">
        <v>1687</v>
      </c>
      <c r="F37" s="404" t="e">
        <f>ROUND((SUM(AW118:AW134)),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35" s="287" customFormat="1" ht="6.95" customHeight="1" x14ac:dyDescent="0.2">
      <c r="B81" s="335"/>
      <c r="C81" s="334"/>
      <c r="D81" s="334"/>
      <c r="E81" s="334"/>
      <c r="F81" s="334"/>
      <c r="G81" s="334"/>
      <c r="H81" s="334"/>
      <c r="I81" s="334"/>
      <c r="J81" s="334"/>
    </row>
    <row r="82" spans="2:35" s="287" customFormat="1" ht="24.95" customHeight="1" x14ac:dyDescent="0.2">
      <c r="B82" s="288"/>
      <c r="C82" s="333" t="s">
        <v>1891</v>
      </c>
    </row>
    <row r="83" spans="2:35" s="287" customFormat="1" ht="6.95" customHeight="1" x14ac:dyDescent="0.2">
      <c r="B83" s="288"/>
    </row>
    <row r="84" spans="2:35" s="287" customFormat="1" ht="12" customHeight="1" x14ac:dyDescent="0.2">
      <c r="B84" s="288"/>
      <c r="C84" s="327" t="s">
        <v>1453</v>
      </c>
    </row>
    <row r="85" spans="2:35" s="287" customFormat="1" ht="16.5" customHeight="1" x14ac:dyDescent="0.2">
      <c r="B85" s="288"/>
      <c r="E85" s="606" t="str">
        <f>E7</f>
        <v>Chráněné bydlení Klatovy - D1.4.4. Elektroinstalace slaboproud</v>
      </c>
      <c r="F85" s="607"/>
      <c r="G85" s="607"/>
      <c r="H85" s="607"/>
    </row>
    <row r="86" spans="2:35" s="287" customFormat="1" ht="12" customHeight="1" x14ac:dyDescent="0.2">
      <c r="B86" s="288"/>
      <c r="C86" s="327" t="s">
        <v>1883</v>
      </c>
    </row>
    <row r="87" spans="2:35" s="287" customFormat="1" ht="16.5" customHeight="1" x14ac:dyDescent="0.2">
      <c r="B87" s="288"/>
      <c r="E87" s="596" t="str">
        <f>E9</f>
        <v>007 - AKT - Aktivní prvky počítačové sítě</v>
      </c>
      <c r="F87" s="605"/>
      <c r="G87" s="605"/>
      <c r="H87" s="605"/>
    </row>
    <row r="88" spans="2:35" s="287" customFormat="1" ht="6.95" customHeight="1" x14ac:dyDescent="0.2">
      <c r="B88" s="288"/>
    </row>
    <row r="89" spans="2:35" s="287" customFormat="1" ht="12" customHeight="1" x14ac:dyDescent="0.2">
      <c r="B89" s="288"/>
      <c r="C89" s="327" t="s">
        <v>1677</v>
      </c>
      <c r="F89" s="350" t="str">
        <f>F12</f>
        <v xml:space="preserve"> </v>
      </c>
      <c r="I89" s="327" t="s">
        <v>1676</v>
      </c>
      <c r="J89" s="396"/>
    </row>
    <row r="90" spans="2:35" s="287" customFormat="1" ht="6.95" customHeight="1" x14ac:dyDescent="0.2">
      <c r="B90" s="288"/>
    </row>
    <row r="91" spans="2:35" s="287" customFormat="1" ht="15.2" customHeight="1" x14ac:dyDescent="0.2">
      <c r="B91" s="288"/>
      <c r="C91" s="327" t="s">
        <v>1675</v>
      </c>
      <c r="F91" s="350" t="str">
        <f>E15</f>
        <v xml:space="preserve"> </v>
      </c>
      <c r="I91" s="327" t="s">
        <v>1444</v>
      </c>
      <c r="J91" s="399" t="str">
        <f>E21</f>
        <v xml:space="preserve"> </v>
      </c>
    </row>
    <row r="92" spans="2:35" s="287" customFormat="1" ht="15.2" customHeight="1" x14ac:dyDescent="0.2">
      <c r="B92" s="288"/>
      <c r="C92" s="327" t="s">
        <v>1437</v>
      </c>
      <c r="F92" s="350" t="str">
        <f>IF(E18="","",E18)</f>
        <v xml:space="preserve"> </v>
      </c>
      <c r="I92" s="327" t="s">
        <v>1673</v>
      </c>
      <c r="J92" s="399" t="str">
        <f>E24</f>
        <v xml:space="preserve"> </v>
      </c>
    </row>
    <row r="93" spans="2:35" s="287" customFormat="1" ht="10.35" customHeight="1" x14ac:dyDescent="0.2">
      <c r="B93" s="288"/>
    </row>
    <row r="94" spans="2:35" s="287" customFormat="1" ht="29.25" customHeight="1" x14ac:dyDescent="0.2">
      <c r="B94" s="288"/>
      <c r="C94" s="413" t="s">
        <v>1890</v>
      </c>
      <c r="D94" s="406"/>
      <c r="E94" s="406"/>
      <c r="F94" s="406"/>
      <c r="G94" s="406"/>
      <c r="H94" s="406"/>
      <c r="I94" s="406"/>
      <c r="J94" s="414" t="s">
        <v>1880</v>
      </c>
    </row>
    <row r="95" spans="2:35" s="287" customFormat="1" ht="10.35" customHeight="1" x14ac:dyDescent="0.2">
      <c r="B95" s="288"/>
    </row>
    <row r="96" spans="2:35" s="287" customFormat="1" ht="22.9" customHeight="1" x14ac:dyDescent="0.2">
      <c r="B96" s="288"/>
      <c r="C96" s="415" t="s">
        <v>1889</v>
      </c>
      <c r="J96" s="401">
        <f>J118</f>
        <v>0</v>
      </c>
      <c r="AI96" s="349" t="s">
        <v>1872</v>
      </c>
    </row>
    <row r="97" spans="2:10" s="417" customFormat="1" ht="24.95" customHeight="1" x14ac:dyDescent="0.2">
      <c r="B97" s="416"/>
      <c r="D97" s="418" t="s">
        <v>2579</v>
      </c>
      <c r="E97" s="419"/>
      <c r="F97" s="419"/>
      <c r="G97" s="419"/>
      <c r="H97" s="419"/>
      <c r="I97" s="419"/>
      <c r="J97" s="420">
        <f>J119</f>
        <v>0</v>
      </c>
    </row>
    <row r="98" spans="2:10" s="417" customFormat="1" ht="24.95" customHeight="1" x14ac:dyDescent="0.2">
      <c r="B98" s="416"/>
      <c r="D98" s="418" t="s">
        <v>2578</v>
      </c>
      <c r="E98" s="419"/>
      <c r="F98" s="419"/>
      <c r="G98" s="419"/>
      <c r="H98" s="419"/>
      <c r="I98" s="419"/>
      <c r="J98" s="420">
        <f>J128</f>
        <v>0</v>
      </c>
    </row>
    <row r="99" spans="2:10" s="287" customFormat="1" ht="21.75" customHeight="1" x14ac:dyDescent="0.2">
      <c r="B99" s="288"/>
    </row>
    <row r="100" spans="2:10" s="287" customFormat="1" ht="6.95" customHeight="1" x14ac:dyDescent="0.2">
      <c r="B100" s="290"/>
      <c r="C100" s="289"/>
      <c r="D100" s="289"/>
      <c r="E100" s="289"/>
      <c r="F100" s="289"/>
      <c r="G100" s="289"/>
      <c r="H100" s="289"/>
      <c r="I100" s="289"/>
      <c r="J100" s="289"/>
    </row>
    <row r="104" spans="2:10" s="287" customFormat="1" ht="6.95" customHeight="1" x14ac:dyDescent="0.2">
      <c r="B104" s="335"/>
      <c r="C104" s="334"/>
      <c r="D104" s="334"/>
      <c r="E104" s="334"/>
      <c r="F104" s="334"/>
      <c r="G104" s="334"/>
      <c r="H104" s="334"/>
      <c r="I104" s="334"/>
      <c r="J104" s="334"/>
    </row>
    <row r="105" spans="2:10" s="287" customFormat="1" ht="24.95" customHeight="1" x14ac:dyDescent="0.2">
      <c r="B105" s="288"/>
      <c r="C105" s="333" t="s">
        <v>1884</v>
      </c>
    </row>
    <row r="106" spans="2:10" s="287" customFormat="1" ht="6.95" customHeight="1" x14ac:dyDescent="0.2">
      <c r="B106" s="288"/>
    </row>
    <row r="107" spans="2:10" s="287" customFormat="1" ht="12" customHeight="1" x14ac:dyDescent="0.2">
      <c r="B107" s="288"/>
      <c r="C107" s="327" t="s">
        <v>1453</v>
      </c>
    </row>
    <row r="108" spans="2:10" s="287" customFormat="1" ht="16.5" customHeight="1" x14ac:dyDescent="0.2">
      <c r="B108" s="288"/>
      <c r="E108" s="606" t="str">
        <f>E7</f>
        <v>Chráněné bydlení Klatovy - D1.4.4. Elektroinstalace slaboproud</v>
      </c>
      <c r="F108" s="607"/>
      <c r="G108" s="607"/>
      <c r="H108" s="607"/>
    </row>
    <row r="109" spans="2:10" s="287" customFormat="1" ht="12" customHeight="1" x14ac:dyDescent="0.2">
      <c r="B109" s="288"/>
      <c r="C109" s="327" t="s">
        <v>1883</v>
      </c>
    </row>
    <row r="110" spans="2:10" s="287" customFormat="1" ht="16.5" customHeight="1" x14ac:dyDescent="0.2">
      <c r="B110" s="288"/>
      <c r="E110" s="596" t="str">
        <f>E9</f>
        <v>007 - AKT - Aktivní prvky počítačové sítě</v>
      </c>
      <c r="F110" s="605"/>
      <c r="G110" s="605"/>
      <c r="H110" s="605"/>
    </row>
    <row r="111" spans="2:10" s="287" customFormat="1" ht="6.95" customHeight="1" x14ac:dyDescent="0.2">
      <c r="B111" s="288"/>
    </row>
    <row r="112" spans="2:10" s="287" customFormat="1" ht="12" customHeight="1" x14ac:dyDescent="0.2">
      <c r="B112" s="288"/>
      <c r="C112" s="327" t="s">
        <v>1677</v>
      </c>
      <c r="F112" s="350" t="str">
        <f>F12</f>
        <v xml:space="preserve"> </v>
      </c>
      <c r="I112" s="327" t="s">
        <v>1676</v>
      </c>
      <c r="J112" s="396"/>
    </row>
    <row r="113" spans="2:53" s="287" customFormat="1" ht="6.95" customHeight="1" x14ac:dyDescent="0.2">
      <c r="B113" s="288"/>
    </row>
    <row r="114" spans="2:53" s="287" customFormat="1" ht="15.2" customHeight="1" x14ac:dyDescent="0.2">
      <c r="B114" s="288"/>
      <c r="C114" s="327" t="s">
        <v>1675</v>
      </c>
      <c r="F114" s="350" t="str">
        <f>E15</f>
        <v xml:space="preserve"> </v>
      </c>
      <c r="I114" s="327" t="s">
        <v>1444</v>
      </c>
      <c r="J114" s="399" t="str">
        <f>E21</f>
        <v xml:space="preserve"> </v>
      </c>
    </row>
    <row r="115" spans="2:53" s="287" customFormat="1" ht="15.2" customHeight="1" x14ac:dyDescent="0.2">
      <c r="B115" s="288"/>
      <c r="C115" s="327" t="s">
        <v>1437</v>
      </c>
      <c r="F115" s="350" t="str">
        <f>IF(E18="","",E18)</f>
        <v xml:space="preserve"> </v>
      </c>
      <c r="I115" s="327" t="s">
        <v>1673</v>
      </c>
      <c r="J115" s="399" t="str">
        <f>E24</f>
        <v xml:space="preserve"> </v>
      </c>
    </row>
    <row r="116" spans="2:53" s="287" customFormat="1" ht="10.35" customHeight="1" x14ac:dyDescent="0.2">
      <c r="B116" s="288"/>
    </row>
    <row r="117" spans="2:53" s="424" customFormat="1" ht="29.25" customHeight="1" x14ac:dyDescent="0.2">
      <c r="B117" s="421"/>
      <c r="C117" s="422" t="s">
        <v>1882</v>
      </c>
      <c r="D117" s="423" t="s">
        <v>1669</v>
      </c>
      <c r="E117" s="423" t="s">
        <v>1672</v>
      </c>
      <c r="F117" s="423" t="s">
        <v>1671</v>
      </c>
      <c r="G117" s="423" t="s">
        <v>112</v>
      </c>
      <c r="H117" s="423" t="s">
        <v>113</v>
      </c>
      <c r="I117" s="423" t="s">
        <v>1881</v>
      </c>
      <c r="J117" s="423" t="s">
        <v>1880</v>
      </c>
    </row>
    <row r="118" spans="2:53" s="287" customFormat="1" ht="22.9" customHeight="1" x14ac:dyDescent="0.25">
      <c r="B118" s="288"/>
      <c r="C118" s="316" t="s">
        <v>1873</v>
      </c>
      <c r="J118" s="425">
        <f>AY118</f>
        <v>0</v>
      </c>
      <c r="AH118" s="349" t="s">
        <v>1655</v>
      </c>
      <c r="AI118" s="349" t="s">
        <v>1872</v>
      </c>
      <c r="AY118" s="428">
        <f>AY119+AY128</f>
        <v>0</v>
      </c>
    </row>
    <row r="119" spans="2:53" s="430" customFormat="1" ht="25.9" customHeight="1" x14ac:dyDescent="0.2">
      <c r="B119" s="429"/>
      <c r="D119" s="431" t="s">
        <v>1655</v>
      </c>
      <c r="E119" s="432" t="s">
        <v>1871</v>
      </c>
      <c r="F119" s="432" t="s">
        <v>2577</v>
      </c>
      <c r="J119" s="433">
        <f>AY119</f>
        <v>0</v>
      </c>
      <c r="AF119" s="431" t="s">
        <v>17</v>
      </c>
      <c r="AH119" s="436" t="s">
        <v>1655</v>
      </c>
      <c r="AI119" s="436" t="s">
        <v>1654</v>
      </c>
      <c r="AM119" s="431" t="s">
        <v>1716</v>
      </c>
      <c r="AY119" s="437">
        <f>SUM(AY120:AY127)</f>
        <v>0</v>
      </c>
    </row>
    <row r="120" spans="2:53" s="287" customFormat="1" ht="37.9" customHeight="1" x14ac:dyDescent="0.2">
      <c r="B120" s="288"/>
      <c r="C120" s="438" t="s">
        <v>17</v>
      </c>
      <c r="D120" s="438" t="s">
        <v>1744</v>
      </c>
      <c r="E120" s="439" t="s">
        <v>2576</v>
      </c>
      <c r="F120" s="440" t="s">
        <v>2575</v>
      </c>
      <c r="G120" s="441" t="s">
        <v>121</v>
      </c>
      <c r="H120" s="442">
        <v>1</v>
      </c>
      <c r="I120" s="358"/>
      <c r="J120" s="443">
        <f t="shared" ref="J120:J127" si="0">ROUND(I120*H120,2)</f>
        <v>0</v>
      </c>
      <c r="AF120" s="446" t="s">
        <v>39</v>
      </c>
      <c r="AH120" s="446" t="s">
        <v>1744</v>
      </c>
      <c r="AI120" s="446" t="s">
        <v>17</v>
      </c>
      <c r="AM120" s="349" t="s">
        <v>1716</v>
      </c>
      <c r="AS120" s="447" t="e">
        <f>IF(#REF!="základní",J120,0)</f>
        <v>#REF!</v>
      </c>
      <c r="AT120" s="447" t="e">
        <f>IF(#REF!="snížená",J120,0)</f>
        <v>#REF!</v>
      </c>
      <c r="AU120" s="447" t="e">
        <f>IF(#REF!="zákl. přenesená",J120,0)</f>
        <v>#REF!</v>
      </c>
      <c r="AV120" s="447" t="e">
        <f>IF(#REF!="sníž. přenesená",J120,0)</f>
        <v>#REF!</v>
      </c>
      <c r="AW120" s="447" t="e">
        <f>IF(#REF!="nulová",J120,0)</f>
        <v>#REF!</v>
      </c>
      <c r="AX120" s="349" t="s">
        <v>17</v>
      </c>
      <c r="AY120" s="447">
        <f t="shared" ref="AY120:AY127" si="1">ROUND(I120*H120,2)</f>
        <v>0</v>
      </c>
      <c r="AZ120" s="349" t="s">
        <v>25</v>
      </c>
      <c r="BA120" s="446" t="s">
        <v>2574</v>
      </c>
    </row>
    <row r="121" spans="2:53" s="287" customFormat="1" ht="24.2" customHeight="1" x14ac:dyDescent="0.2">
      <c r="B121" s="288"/>
      <c r="C121" s="438" t="s">
        <v>19</v>
      </c>
      <c r="D121" s="438" t="s">
        <v>1744</v>
      </c>
      <c r="E121" s="439" t="s">
        <v>2573</v>
      </c>
      <c r="F121" s="440" t="s">
        <v>2572</v>
      </c>
      <c r="G121" s="441" t="s">
        <v>121</v>
      </c>
      <c r="H121" s="442">
        <v>6</v>
      </c>
      <c r="I121" s="358"/>
      <c r="J121" s="443">
        <f t="shared" si="0"/>
        <v>0</v>
      </c>
      <c r="AF121" s="446" t="s">
        <v>39</v>
      </c>
      <c r="AH121" s="446" t="s">
        <v>1744</v>
      </c>
      <c r="AI121" s="446" t="s">
        <v>17</v>
      </c>
      <c r="AM121" s="349" t="s">
        <v>1716</v>
      </c>
      <c r="AS121" s="447" t="e">
        <f>IF(#REF!="základní",J121,0)</f>
        <v>#REF!</v>
      </c>
      <c r="AT121" s="447" t="e">
        <f>IF(#REF!="snížená",J121,0)</f>
        <v>#REF!</v>
      </c>
      <c r="AU121" s="447" t="e">
        <f>IF(#REF!="zákl. přenesená",J121,0)</f>
        <v>#REF!</v>
      </c>
      <c r="AV121" s="447" t="e">
        <f>IF(#REF!="sníž. přenesená",J121,0)</f>
        <v>#REF!</v>
      </c>
      <c r="AW121" s="447" t="e">
        <f>IF(#REF!="nulová",J121,0)</f>
        <v>#REF!</v>
      </c>
      <c r="AX121" s="349" t="s">
        <v>17</v>
      </c>
      <c r="AY121" s="447">
        <f t="shared" si="1"/>
        <v>0</v>
      </c>
      <c r="AZ121" s="349" t="s">
        <v>25</v>
      </c>
      <c r="BA121" s="446" t="s">
        <v>2571</v>
      </c>
    </row>
    <row r="122" spans="2:53" s="287" customFormat="1" ht="16.5" customHeight="1" x14ac:dyDescent="0.2">
      <c r="B122" s="288"/>
      <c r="C122" s="438" t="s">
        <v>21</v>
      </c>
      <c r="D122" s="438" t="s">
        <v>1744</v>
      </c>
      <c r="E122" s="439" t="s">
        <v>2570</v>
      </c>
      <c r="F122" s="440" t="s">
        <v>2569</v>
      </c>
      <c r="G122" s="441" t="s">
        <v>121</v>
      </c>
      <c r="H122" s="442">
        <v>1</v>
      </c>
      <c r="I122" s="358"/>
      <c r="J122" s="443">
        <f t="shared" si="0"/>
        <v>0</v>
      </c>
      <c r="AF122" s="446" t="s">
        <v>39</v>
      </c>
      <c r="AH122" s="446" t="s">
        <v>1744</v>
      </c>
      <c r="AI122" s="446" t="s">
        <v>17</v>
      </c>
      <c r="AM122" s="349" t="s">
        <v>1716</v>
      </c>
      <c r="AS122" s="447" t="e">
        <f>IF(#REF!="základní",J122,0)</f>
        <v>#REF!</v>
      </c>
      <c r="AT122" s="447" t="e">
        <f>IF(#REF!="snížená",J122,0)</f>
        <v>#REF!</v>
      </c>
      <c r="AU122" s="447" t="e">
        <f>IF(#REF!="zákl. přenesená",J122,0)</f>
        <v>#REF!</v>
      </c>
      <c r="AV122" s="447" t="e">
        <f>IF(#REF!="sníž. přenesená",J122,0)</f>
        <v>#REF!</v>
      </c>
      <c r="AW122" s="447" t="e">
        <f>IF(#REF!="nulová",J122,0)</f>
        <v>#REF!</v>
      </c>
      <c r="AX122" s="349" t="s">
        <v>17</v>
      </c>
      <c r="AY122" s="447">
        <f t="shared" si="1"/>
        <v>0</v>
      </c>
      <c r="AZ122" s="349" t="s">
        <v>25</v>
      </c>
      <c r="BA122" s="446" t="s">
        <v>2568</v>
      </c>
    </row>
    <row r="123" spans="2:53" s="287" customFormat="1" ht="16.5" customHeight="1" x14ac:dyDescent="0.2">
      <c r="B123" s="288"/>
      <c r="C123" s="438" t="s">
        <v>25</v>
      </c>
      <c r="D123" s="438" t="s">
        <v>1744</v>
      </c>
      <c r="E123" s="439" t="s">
        <v>2567</v>
      </c>
      <c r="F123" s="440" t="s">
        <v>2566</v>
      </c>
      <c r="G123" s="441" t="s">
        <v>121</v>
      </c>
      <c r="H123" s="442">
        <v>1</v>
      </c>
      <c r="I123" s="358"/>
      <c r="J123" s="443">
        <f t="shared" si="0"/>
        <v>0</v>
      </c>
      <c r="AF123" s="446" t="s">
        <v>39</v>
      </c>
      <c r="AH123" s="446" t="s">
        <v>1744</v>
      </c>
      <c r="AI123" s="446" t="s">
        <v>17</v>
      </c>
      <c r="AM123" s="349" t="s">
        <v>1716</v>
      </c>
      <c r="AS123" s="447" t="e">
        <f>IF(#REF!="základní",J123,0)</f>
        <v>#REF!</v>
      </c>
      <c r="AT123" s="447" t="e">
        <f>IF(#REF!="snížená",J123,0)</f>
        <v>#REF!</v>
      </c>
      <c r="AU123" s="447" t="e">
        <f>IF(#REF!="zákl. přenesená",J123,0)</f>
        <v>#REF!</v>
      </c>
      <c r="AV123" s="447" t="e">
        <f>IF(#REF!="sníž. přenesená",J123,0)</f>
        <v>#REF!</v>
      </c>
      <c r="AW123" s="447" t="e">
        <f>IF(#REF!="nulová",J123,0)</f>
        <v>#REF!</v>
      </c>
      <c r="AX123" s="349" t="s">
        <v>17</v>
      </c>
      <c r="AY123" s="447">
        <f t="shared" si="1"/>
        <v>0</v>
      </c>
      <c r="AZ123" s="349" t="s">
        <v>25</v>
      </c>
      <c r="BA123" s="446" t="s">
        <v>2565</v>
      </c>
    </row>
    <row r="124" spans="2:53" s="287" customFormat="1" ht="24.2" customHeight="1" x14ac:dyDescent="0.2">
      <c r="B124" s="288"/>
      <c r="C124" s="438" t="s">
        <v>29</v>
      </c>
      <c r="D124" s="438" t="s">
        <v>1744</v>
      </c>
      <c r="E124" s="439" t="s">
        <v>2564</v>
      </c>
      <c r="F124" s="440" t="s">
        <v>2563</v>
      </c>
      <c r="G124" s="441" t="s">
        <v>121</v>
      </c>
      <c r="H124" s="442">
        <v>1</v>
      </c>
      <c r="I124" s="358"/>
      <c r="J124" s="443">
        <f t="shared" si="0"/>
        <v>0</v>
      </c>
      <c r="AF124" s="446" t="s">
        <v>39</v>
      </c>
      <c r="AH124" s="446" t="s">
        <v>1744</v>
      </c>
      <c r="AI124" s="446" t="s">
        <v>17</v>
      </c>
      <c r="AM124" s="349" t="s">
        <v>1716</v>
      </c>
      <c r="AS124" s="447" t="e">
        <f>IF(#REF!="základní",J124,0)</f>
        <v>#REF!</v>
      </c>
      <c r="AT124" s="447" t="e">
        <f>IF(#REF!="snížená",J124,0)</f>
        <v>#REF!</v>
      </c>
      <c r="AU124" s="447" t="e">
        <f>IF(#REF!="zákl. přenesená",J124,0)</f>
        <v>#REF!</v>
      </c>
      <c r="AV124" s="447" t="e">
        <f>IF(#REF!="sníž. přenesená",J124,0)</f>
        <v>#REF!</v>
      </c>
      <c r="AW124" s="447" t="e">
        <f>IF(#REF!="nulová",J124,0)</f>
        <v>#REF!</v>
      </c>
      <c r="AX124" s="349" t="s">
        <v>17</v>
      </c>
      <c r="AY124" s="447">
        <f t="shared" si="1"/>
        <v>0</v>
      </c>
      <c r="AZ124" s="349" t="s">
        <v>25</v>
      </c>
      <c r="BA124" s="446" t="s">
        <v>2562</v>
      </c>
    </row>
    <row r="125" spans="2:53" s="287" customFormat="1" ht="16.5" customHeight="1" x14ac:dyDescent="0.2">
      <c r="B125" s="288"/>
      <c r="C125" s="438" t="s">
        <v>1006</v>
      </c>
      <c r="D125" s="438" t="s">
        <v>1744</v>
      </c>
      <c r="E125" s="439" t="s">
        <v>2561</v>
      </c>
      <c r="F125" s="440" t="s">
        <v>2560</v>
      </c>
      <c r="G125" s="441" t="s">
        <v>121</v>
      </c>
      <c r="H125" s="442">
        <v>1</v>
      </c>
      <c r="I125" s="358"/>
      <c r="J125" s="443">
        <f t="shared" si="0"/>
        <v>0</v>
      </c>
      <c r="AF125" s="446" t="s">
        <v>39</v>
      </c>
      <c r="AH125" s="446" t="s">
        <v>1744</v>
      </c>
      <c r="AI125" s="446" t="s">
        <v>17</v>
      </c>
      <c r="AM125" s="349" t="s">
        <v>1716</v>
      </c>
      <c r="AS125" s="447" t="e">
        <f>IF(#REF!="základní",J125,0)</f>
        <v>#REF!</v>
      </c>
      <c r="AT125" s="447" t="e">
        <f>IF(#REF!="snížená",J125,0)</f>
        <v>#REF!</v>
      </c>
      <c r="AU125" s="447" t="e">
        <f>IF(#REF!="zákl. přenesená",J125,0)</f>
        <v>#REF!</v>
      </c>
      <c r="AV125" s="447" t="e">
        <f>IF(#REF!="sníž. přenesená",J125,0)</f>
        <v>#REF!</v>
      </c>
      <c r="AW125" s="447" t="e">
        <f>IF(#REF!="nulová",J125,0)</f>
        <v>#REF!</v>
      </c>
      <c r="AX125" s="349" t="s">
        <v>17</v>
      </c>
      <c r="AY125" s="447">
        <f t="shared" si="1"/>
        <v>0</v>
      </c>
      <c r="AZ125" s="349" t="s">
        <v>25</v>
      </c>
      <c r="BA125" s="446" t="s">
        <v>2559</v>
      </c>
    </row>
    <row r="126" spans="2:53" s="287" customFormat="1" ht="21.75" customHeight="1" x14ac:dyDescent="0.2">
      <c r="B126" s="288"/>
      <c r="C126" s="438" t="s">
        <v>1851</v>
      </c>
      <c r="D126" s="438" t="s">
        <v>1744</v>
      </c>
      <c r="E126" s="439" t="s">
        <v>2558</v>
      </c>
      <c r="F126" s="440" t="s">
        <v>2557</v>
      </c>
      <c r="G126" s="441" t="s">
        <v>121</v>
      </c>
      <c r="H126" s="442">
        <v>9</v>
      </c>
      <c r="I126" s="358"/>
      <c r="J126" s="443">
        <f t="shared" si="0"/>
        <v>0</v>
      </c>
      <c r="AF126" s="446" t="s">
        <v>39</v>
      </c>
      <c r="AH126" s="446" t="s">
        <v>1744</v>
      </c>
      <c r="AI126" s="446" t="s">
        <v>17</v>
      </c>
      <c r="AM126" s="349" t="s">
        <v>1716</v>
      </c>
      <c r="AS126" s="447" t="e">
        <f>IF(#REF!="základní",J126,0)</f>
        <v>#REF!</v>
      </c>
      <c r="AT126" s="447" t="e">
        <f>IF(#REF!="snížená",J126,0)</f>
        <v>#REF!</v>
      </c>
      <c r="AU126" s="447" t="e">
        <f>IF(#REF!="zákl. přenesená",J126,0)</f>
        <v>#REF!</v>
      </c>
      <c r="AV126" s="447" t="e">
        <f>IF(#REF!="sníž. přenesená",J126,0)</f>
        <v>#REF!</v>
      </c>
      <c r="AW126" s="447" t="e">
        <f>IF(#REF!="nulová",J126,0)</f>
        <v>#REF!</v>
      </c>
      <c r="AX126" s="349" t="s">
        <v>17</v>
      </c>
      <c r="AY126" s="447">
        <f t="shared" si="1"/>
        <v>0</v>
      </c>
      <c r="AZ126" s="349" t="s">
        <v>25</v>
      </c>
      <c r="BA126" s="446" t="s">
        <v>2556</v>
      </c>
    </row>
    <row r="127" spans="2:53" s="287" customFormat="1" ht="33" customHeight="1" x14ac:dyDescent="0.2">
      <c r="B127" s="288"/>
      <c r="C127" s="438" t="s">
        <v>39</v>
      </c>
      <c r="D127" s="438" t="s">
        <v>1744</v>
      </c>
      <c r="E127" s="439" t="s">
        <v>2555</v>
      </c>
      <c r="F127" s="440" t="s">
        <v>2554</v>
      </c>
      <c r="G127" s="441" t="s">
        <v>121</v>
      </c>
      <c r="H127" s="442">
        <v>1</v>
      </c>
      <c r="I127" s="358"/>
      <c r="J127" s="443">
        <f t="shared" si="0"/>
        <v>0</v>
      </c>
      <c r="AF127" s="446" t="s">
        <v>39</v>
      </c>
      <c r="AH127" s="446" t="s">
        <v>1744</v>
      </c>
      <c r="AI127" s="446" t="s">
        <v>17</v>
      </c>
      <c r="AM127" s="349" t="s">
        <v>1716</v>
      </c>
      <c r="AS127" s="447" t="e">
        <f>IF(#REF!="základní",J127,0)</f>
        <v>#REF!</v>
      </c>
      <c r="AT127" s="447" t="e">
        <f>IF(#REF!="snížená",J127,0)</f>
        <v>#REF!</v>
      </c>
      <c r="AU127" s="447" t="e">
        <f>IF(#REF!="zákl. přenesená",J127,0)</f>
        <v>#REF!</v>
      </c>
      <c r="AV127" s="447" t="e">
        <f>IF(#REF!="sníž. přenesená",J127,0)</f>
        <v>#REF!</v>
      </c>
      <c r="AW127" s="447" t="e">
        <f>IF(#REF!="nulová",J127,0)</f>
        <v>#REF!</v>
      </c>
      <c r="AX127" s="349" t="s">
        <v>17</v>
      </c>
      <c r="AY127" s="447">
        <f t="shared" si="1"/>
        <v>0</v>
      </c>
      <c r="AZ127" s="349" t="s">
        <v>25</v>
      </c>
      <c r="BA127" s="446" t="s">
        <v>2553</v>
      </c>
    </row>
    <row r="128" spans="2:53" s="430" customFormat="1" ht="25.9" customHeight="1" x14ac:dyDescent="0.2">
      <c r="B128" s="429"/>
      <c r="D128" s="431" t="s">
        <v>1655</v>
      </c>
      <c r="E128" s="432" t="s">
        <v>1841</v>
      </c>
      <c r="F128" s="432" t="s">
        <v>2552</v>
      </c>
      <c r="J128" s="433">
        <f>AY128</f>
        <v>0</v>
      </c>
      <c r="AF128" s="431" t="s">
        <v>17</v>
      </c>
      <c r="AH128" s="436" t="s">
        <v>1655</v>
      </c>
      <c r="AI128" s="436" t="s">
        <v>1654</v>
      </c>
      <c r="AM128" s="431" t="s">
        <v>1716</v>
      </c>
      <c r="AY128" s="437">
        <f>SUM(AY129:AY134)</f>
        <v>0</v>
      </c>
    </row>
    <row r="129" spans="2:53" s="287" customFormat="1" ht="24.2" customHeight="1" x14ac:dyDescent="0.2">
      <c r="B129" s="288"/>
      <c r="C129" s="448" t="s">
        <v>41</v>
      </c>
      <c r="D129" s="448" t="s">
        <v>1717</v>
      </c>
      <c r="E129" s="449" t="s">
        <v>2551</v>
      </c>
      <c r="F129" s="450" t="s">
        <v>2493</v>
      </c>
      <c r="G129" s="451" t="s">
        <v>121</v>
      </c>
      <c r="H129" s="452">
        <v>5</v>
      </c>
      <c r="I129" s="357"/>
      <c r="J129" s="453">
        <f t="shared" ref="J129:J134" si="2">ROUND(I129*H129,2)</f>
        <v>0</v>
      </c>
      <c r="AF129" s="446" t="s">
        <v>25</v>
      </c>
      <c r="AH129" s="446" t="s">
        <v>1717</v>
      </c>
      <c r="AI129" s="446" t="s">
        <v>17</v>
      </c>
      <c r="AM129" s="349" t="s">
        <v>1716</v>
      </c>
      <c r="AS129" s="447" t="e">
        <f>IF(#REF!="základní",J129,0)</f>
        <v>#REF!</v>
      </c>
      <c r="AT129" s="447" t="e">
        <f>IF(#REF!="snížená",J129,0)</f>
        <v>#REF!</v>
      </c>
      <c r="AU129" s="447" t="e">
        <f>IF(#REF!="zákl. přenesená",J129,0)</f>
        <v>#REF!</v>
      </c>
      <c r="AV129" s="447" t="e">
        <f>IF(#REF!="sníž. přenesená",J129,0)</f>
        <v>#REF!</v>
      </c>
      <c r="AW129" s="447" t="e">
        <f>IF(#REF!="nulová",J129,0)</f>
        <v>#REF!</v>
      </c>
      <c r="AX129" s="349" t="s">
        <v>17</v>
      </c>
      <c r="AY129" s="447">
        <f t="shared" ref="AY129:AY134" si="3">ROUND(I129*H129,2)</f>
        <v>0</v>
      </c>
      <c r="AZ129" s="349" t="s">
        <v>25</v>
      </c>
      <c r="BA129" s="446" t="s">
        <v>2550</v>
      </c>
    </row>
    <row r="130" spans="2:53" s="287" customFormat="1" ht="16.5" customHeight="1" x14ac:dyDescent="0.2">
      <c r="B130" s="288"/>
      <c r="C130" s="448" t="s">
        <v>978</v>
      </c>
      <c r="D130" s="448" t="s">
        <v>1717</v>
      </c>
      <c r="E130" s="449" t="s">
        <v>2549</v>
      </c>
      <c r="F130" s="450" t="s">
        <v>2548</v>
      </c>
      <c r="G130" s="451" t="s">
        <v>121</v>
      </c>
      <c r="H130" s="452">
        <v>6</v>
      </c>
      <c r="I130" s="357"/>
      <c r="J130" s="453">
        <f t="shared" si="2"/>
        <v>0</v>
      </c>
      <c r="AF130" s="446" t="s">
        <v>1715</v>
      </c>
      <c r="AH130" s="446" t="s">
        <v>1717</v>
      </c>
      <c r="AI130" s="446" t="s">
        <v>17</v>
      </c>
      <c r="AM130" s="349" t="s">
        <v>1716</v>
      </c>
      <c r="AS130" s="447" t="e">
        <f>IF(#REF!="základní",J130,0)</f>
        <v>#REF!</v>
      </c>
      <c r="AT130" s="447" t="e">
        <f>IF(#REF!="snížená",J130,0)</f>
        <v>#REF!</v>
      </c>
      <c r="AU130" s="447" t="e">
        <f>IF(#REF!="zákl. přenesená",J130,0)</f>
        <v>#REF!</v>
      </c>
      <c r="AV130" s="447" t="e">
        <f>IF(#REF!="sníž. přenesená",J130,0)</f>
        <v>#REF!</v>
      </c>
      <c r="AW130" s="447" t="e">
        <f>IF(#REF!="nulová",J130,0)</f>
        <v>#REF!</v>
      </c>
      <c r="AX130" s="349" t="s">
        <v>17</v>
      </c>
      <c r="AY130" s="447">
        <f t="shared" si="3"/>
        <v>0</v>
      </c>
      <c r="AZ130" s="349" t="s">
        <v>1715</v>
      </c>
      <c r="BA130" s="446" t="s">
        <v>2547</v>
      </c>
    </row>
    <row r="131" spans="2:53" s="287" customFormat="1" ht="37.9" customHeight="1" x14ac:dyDescent="0.2">
      <c r="B131" s="288"/>
      <c r="C131" s="448" t="s">
        <v>1836</v>
      </c>
      <c r="D131" s="448" t="s">
        <v>1717</v>
      </c>
      <c r="E131" s="449" t="s">
        <v>2546</v>
      </c>
      <c r="F131" s="450" t="s">
        <v>2545</v>
      </c>
      <c r="G131" s="451" t="s">
        <v>121</v>
      </c>
      <c r="H131" s="452">
        <v>1</v>
      </c>
      <c r="I131" s="357"/>
      <c r="J131" s="453">
        <f t="shared" si="2"/>
        <v>0</v>
      </c>
      <c r="AF131" s="446" t="s">
        <v>1715</v>
      </c>
      <c r="AH131" s="446" t="s">
        <v>1717</v>
      </c>
      <c r="AI131" s="446" t="s">
        <v>17</v>
      </c>
      <c r="AM131" s="349" t="s">
        <v>1716</v>
      </c>
      <c r="AS131" s="447" t="e">
        <f>IF(#REF!="základní",J131,0)</f>
        <v>#REF!</v>
      </c>
      <c r="AT131" s="447" t="e">
        <f>IF(#REF!="snížená",J131,0)</f>
        <v>#REF!</v>
      </c>
      <c r="AU131" s="447" t="e">
        <f>IF(#REF!="zákl. přenesená",J131,0)</f>
        <v>#REF!</v>
      </c>
      <c r="AV131" s="447" t="e">
        <f>IF(#REF!="sníž. přenesená",J131,0)</f>
        <v>#REF!</v>
      </c>
      <c r="AW131" s="447" t="e">
        <f>IF(#REF!="nulová",J131,0)</f>
        <v>#REF!</v>
      </c>
      <c r="AX131" s="349" t="s">
        <v>17</v>
      </c>
      <c r="AY131" s="447">
        <f t="shared" si="3"/>
        <v>0</v>
      </c>
      <c r="AZ131" s="349" t="s">
        <v>1715</v>
      </c>
      <c r="BA131" s="446" t="s">
        <v>2544</v>
      </c>
    </row>
    <row r="132" spans="2:53" s="287" customFormat="1" ht="33" customHeight="1" x14ac:dyDescent="0.2">
      <c r="B132" s="288"/>
      <c r="C132" s="448" t="s">
        <v>1709</v>
      </c>
      <c r="D132" s="448" t="s">
        <v>1717</v>
      </c>
      <c r="E132" s="449" t="s">
        <v>2543</v>
      </c>
      <c r="F132" s="450" t="s">
        <v>2542</v>
      </c>
      <c r="G132" s="451" t="s">
        <v>121</v>
      </c>
      <c r="H132" s="452">
        <v>9</v>
      </c>
      <c r="I132" s="357"/>
      <c r="J132" s="453">
        <f t="shared" si="2"/>
        <v>0</v>
      </c>
      <c r="AF132" s="446" t="s">
        <v>1715</v>
      </c>
      <c r="AH132" s="446" t="s">
        <v>1717</v>
      </c>
      <c r="AI132" s="446" t="s">
        <v>17</v>
      </c>
      <c r="AM132" s="349" t="s">
        <v>1716</v>
      </c>
      <c r="AS132" s="447" t="e">
        <f>IF(#REF!="základní",J132,0)</f>
        <v>#REF!</v>
      </c>
      <c r="AT132" s="447" t="e">
        <f>IF(#REF!="snížená",J132,0)</f>
        <v>#REF!</v>
      </c>
      <c r="AU132" s="447" t="e">
        <f>IF(#REF!="zákl. přenesená",J132,0)</f>
        <v>#REF!</v>
      </c>
      <c r="AV132" s="447" t="e">
        <f>IF(#REF!="sníž. přenesená",J132,0)</f>
        <v>#REF!</v>
      </c>
      <c r="AW132" s="447" t="e">
        <f>IF(#REF!="nulová",J132,0)</f>
        <v>#REF!</v>
      </c>
      <c r="AX132" s="349" t="s">
        <v>17</v>
      </c>
      <c r="AY132" s="447">
        <f t="shared" si="3"/>
        <v>0</v>
      </c>
      <c r="AZ132" s="349" t="s">
        <v>1715</v>
      </c>
      <c r="BA132" s="446" t="s">
        <v>2541</v>
      </c>
    </row>
    <row r="133" spans="2:53" s="287" customFormat="1" ht="37.9" customHeight="1" x14ac:dyDescent="0.2">
      <c r="B133" s="288"/>
      <c r="C133" s="448" t="s">
        <v>1829</v>
      </c>
      <c r="D133" s="448" t="s">
        <v>1717</v>
      </c>
      <c r="E133" s="449" t="s">
        <v>2540</v>
      </c>
      <c r="F133" s="450" t="s">
        <v>2539</v>
      </c>
      <c r="G133" s="451" t="s">
        <v>121</v>
      </c>
      <c r="H133" s="452">
        <v>1</v>
      </c>
      <c r="I133" s="357"/>
      <c r="J133" s="453">
        <f t="shared" si="2"/>
        <v>0</v>
      </c>
      <c r="AF133" s="446" t="s">
        <v>1715</v>
      </c>
      <c r="AH133" s="446" t="s">
        <v>1717</v>
      </c>
      <c r="AI133" s="446" t="s">
        <v>17</v>
      </c>
      <c r="AM133" s="349" t="s">
        <v>1716</v>
      </c>
      <c r="AS133" s="447" t="e">
        <f>IF(#REF!="základní",J133,0)</f>
        <v>#REF!</v>
      </c>
      <c r="AT133" s="447" t="e">
        <f>IF(#REF!="snížená",J133,0)</f>
        <v>#REF!</v>
      </c>
      <c r="AU133" s="447" t="e">
        <f>IF(#REF!="zákl. přenesená",J133,0)</f>
        <v>#REF!</v>
      </c>
      <c r="AV133" s="447" t="e">
        <f>IF(#REF!="sníž. přenesená",J133,0)</f>
        <v>#REF!</v>
      </c>
      <c r="AW133" s="447" t="e">
        <f>IF(#REF!="nulová",J133,0)</f>
        <v>#REF!</v>
      </c>
      <c r="AX133" s="349" t="s">
        <v>17</v>
      </c>
      <c r="AY133" s="447">
        <f t="shared" si="3"/>
        <v>0</v>
      </c>
      <c r="AZ133" s="349" t="s">
        <v>1715</v>
      </c>
      <c r="BA133" s="446" t="s">
        <v>2538</v>
      </c>
    </row>
    <row r="134" spans="2:53" s="287" customFormat="1" ht="24.2" customHeight="1" x14ac:dyDescent="0.2">
      <c r="B134" s="288"/>
      <c r="C134" s="448" t="s">
        <v>1825</v>
      </c>
      <c r="D134" s="448" t="s">
        <v>1717</v>
      </c>
      <c r="E134" s="449" t="s">
        <v>2537</v>
      </c>
      <c r="F134" s="450" t="s">
        <v>2536</v>
      </c>
      <c r="G134" s="451" t="s">
        <v>121</v>
      </c>
      <c r="H134" s="452">
        <v>1</v>
      </c>
      <c r="I134" s="357"/>
      <c r="J134" s="453">
        <f t="shared" si="2"/>
        <v>0</v>
      </c>
      <c r="AF134" s="446" t="s">
        <v>1715</v>
      </c>
      <c r="AH134" s="446" t="s">
        <v>1717</v>
      </c>
      <c r="AI134" s="446" t="s">
        <v>17</v>
      </c>
      <c r="AM134" s="349" t="s">
        <v>1716</v>
      </c>
      <c r="AS134" s="447" t="e">
        <f>IF(#REF!="základní",J134,0)</f>
        <v>#REF!</v>
      </c>
      <c r="AT134" s="447" t="e">
        <f>IF(#REF!="snížená",J134,0)</f>
        <v>#REF!</v>
      </c>
      <c r="AU134" s="447" t="e">
        <f>IF(#REF!="zákl. přenesená",J134,0)</f>
        <v>#REF!</v>
      </c>
      <c r="AV134" s="447" t="e">
        <f>IF(#REF!="sníž. přenesená",J134,0)</f>
        <v>#REF!</v>
      </c>
      <c r="AW134" s="447" t="e">
        <f>IF(#REF!="nulová",J134,0)</f>
        <v>#REF!</v>
      </c>
      <c r="AX134" s="349" t="s">
        <v>17</v>
      </c>
      <c r="AY134" s="447">
        <f t="shared" si="3"/>
        <v>0</v>
      </c>
      <c r="AZ134" s="349" t="s">
        <v>1715</v>
      </c>
      <c r="BA134" s="446" t="s">
        <v>2535</v>
      </c>
    </row>
    <row r="135" spans="2:53" s="287" customFormat="1" ht="6.95" customHeight="1" x14ac:dyDescent="0.2">
      <c r="B135" s="290"/>
      <c r="C135" s="289"/>
      <c r="D135" s="289"/>
      <c r="E135" s="289"/>
      <c r="F135" s="289"/>
      <c r="G135" s="289"/>
      <c r="H135" s="289"/>
      <c r="I135" s="289"/>
      <c r="J135" s="289"/>
    </row>
  </sheetData>
  <sheetProtection algorithmName="SHA-512" hashValue="74Dqj8KEOBj3yFYpZqgE46KI2uADFgcbXAHjUqQQFbN2AVotw0CSkOvgKbd9mxX1FbwpC8ztZo0b5hLOK1R1SQ==" saltValue="7ce0ba9cAUY7y3m41e1JTg==" spinCount="100000" sheet="1" objects="1" scenarios="1"/>
  <autoFilter ref="C117:J134" xr:uid="{00000000-0009-0000-0000-00000C000000}"/>
  <mergeCells count="8">
    <mergeCell ref="E87:H87"/>
    <mergeCell ref="E108:H108"/>
    <mergeCell ref="E110:H110"/>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A142"/>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1" width="14" style="286" customWidth="1"/>
    <col min="12" max="12" width="10.5703125" style="286" customWidth="1"/>
    <col min="13" max="13" width="12.85546875" style="286" customWidth="1"/>
    <col min="14" max="14" width="9.42578125" style="286" customWidth="1"/>
    <col min="15" max="15" width="12.85546875" style="286" customWidth="1"/>
    <col min="16" max="16" width="14" style="286" customWidth="1"/>
    <col min="17" max="17" width="9.42578125" style="286" customWidth="1"/>
    <col min="18" max="18" width="12.85546875" style="286" customWidth="1"/>
    <col min="19" max="19" width="14" style="286" customWidth="1"/>
    <col min="20" max="16384" width="9.140625" style="286"/>
  </cols>
  <sheetData>
    <row r="2" spans="2:34" ht="36.950000000000003" customHeight="1" x14ac:dyDescent="0.2">
      <c r="AH2" s="349" t="s">
        <v>1628</v>
      </c>
    </row>
    <row r="3" spans="2:34" ht="6.95" hidden="1" customHeight="1" x14ac:dyDescent="0.2">
      <c r="B3" s="355"/>
      <c r="C3" s="354"/>
      <c r="D3" s="354"/>
      <c r="E3" s="354"/>
      <c r="F3" s="354"/>
      <c r="G3" s="354"/>
      <c r="H3" s="354"/>
      <c r="I3" s="354"/>
      <c r="J3" s="354"/>
      <c r="AH3" s="349" t="s">
        <v>19</v>
      </c>
    </row>
    <row r="4" spans="2:34" ht="24.95" hidden="1" customHeight="1" x14ac:dyDescent="0.2">
      <c r="B4" s="338"/>
      <c r="D4" s="333" t="s">
        <v>1893</v>
      </c>
      <c r="AH4" s="349" t="s">
        <v>1701</v>
      </c>
    </row>
    <row r="5" spans="2:34" ht="6.95" hidden="1" customHeight="1" x14ac:dyDescent="0.2">
      <c r="B5" s="338"/>
    </row>
    <row r="6" spans="2:34" ht="12" hidden="1" customHeight="1" x14ac:dyDescent="0.2">
      <c r="B6" s="338"/>
      <c r="D6" s="327" t="s">
        <v>1453</v>
      </c>
    </row>
    <row r="7" spans="2:34" ht="16.5" hidden="1" customHeight="1" x14ac:dyDescent="0.2">
      <c r="B7" s="338"/>
      <c r="E7" s="606" t="str">
        <f>SLAB!K6</f>
        <v>Chráněné bydlení Klatovy - D1.4.4. Elektroinstalace slaboproud</v>
      </c>
      <c r="F7" s="607"/>
      <c r="G7" s="607"/>
      <c r="H7" s="607"/>
    </row>
    <row r="8" spans="2:34" s="287" customFormat="1" ht="12" hidden="1" customHeight="1" x14ac:dyDescent="0.2">
      <c r="B8" s="288"/>
      <c r="D8" s="327" t="s">
        <v>1883</v>
      </c>
    </row>
    <row r="9" spans="2:34" s="287" customFormat="1" ht="16.5" hidden="1" customHeight="1" x14ac:dyDescent="0.2">
      <c r="B9" s="288"/>
      <c r="E9" s="596" t="s">
        <v>2649</v>
      </c>
      <c r="F9" s="605"/>
      <c r="G9" s="605"/>
      <c r="H9" s="605"/>
    </row>
    <row r="10" spans="2:34" s="287" customFormat="1" hidden="1" x14ac:dyDescent="0.2">
      <c r="B10" s="288"/>
    </row>
    <row r="11" spans="2:34" s="287" customFormat="1" ht="12" hidden="1" customHeight="1" x14ac:dyDescent="0.2">
      <c r="B11" s="288"/>
      <c r="D11" s="327" t="s">
        <v>1703</v>
      </c>
      <c r="F11" s="350" t="s">
        <v>125</v>
      </c>
      <c r="I11" s="327" t="s">
        <v>1702</v>
      </c>
      <c r="J11" s="350" t="s">
        <v>125</v>
      </c>
    </row>
    <row r="12" spans="2:34" s="287" customFormat="1" ht="12" hidden="1" customHeight="1" x14ac:dyDescent="0.2">
      <c r="B12" s="288"/>
      <c r="D12" s="327" t="s">
        <v>1677</v>
      </c>
      <c r="F12" s="350" t="s">
        <v>1698</v>
      </c>
      <c r="I12" s="327" t="s">
        <v>1676</v>
      </c>
      <c r="J12" s="396">
        <f>SLAB!AN8</f>
        <v>0</v>
      </c>
    </row>
    <row r="13" spans="2:34" s="287" customFormat="1" ht="10.9" hidden="1" customHeight="1" x14ac:dyDescent="0.2">
      <c r="B13" s="288"/>
    </row>
    <row r="14" spans="2:34" s="287" customFormat="1" ht="12" hidden="1" customHeight="1" x14ac:dyDescent="0.2">
      <c r="B14" s="288"/>
      <c r="D14" s="327" t="s">
        <v>1675</v>
      </c>
      <c r="I14" s="327" t="s">
        <v>1700</v>
      </c>
      <c r="J14" s="350" t="str">
        <f>IF(SLAB!AN10="","",SLAB!AN10)</f>
        <v/>
      </c>
    </row>
    <row r="15" spans="2:34" s="287" customFormat="1" ht="18" hidden="1" customHeight="1" x14ac:dyDescent="0.2">
      <c r="B15" s="288"/>
      <c r="E15" s="350" t="str">
        <f>IF(SLAB!E11="","",SLAB!E11)</f>
        <v xml:space="preserve"> </v>
      </c>
      <c r="I15" s="327" t="s">
        <v>1435</v>
      </c>
      <c r="J15" s="350" t="str">
        <f>IF(SLAB!AN11="","",SLAB!AN11)</f>
        <v/>
      </c>
    </row>
    <row r="16" spans="2:34"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ROUND(J118,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ROUND((SUM(AS118:AS141)),  2)</f>
        <v>#REF!</v>
      </c>
      <c r="I33" s="405">
        <v>0.21</v>
      </c>
      <c r="J33" s="404" t="e">
        <f>ROUND(((SUM(AS118:AS141))*I33),  2)</f>
        <v>#REF!</v>
      </c>
    </row>
    <row r="34" spans="2:10" s="287" customFormat="1" ht="14.45" hidden="1" customHeight="1" x14ac:dyDescent="0.2">
      <c r="B34" s="288"/>
      <c r="E34" s="327" t="s">
        <v>1690</v>
      </c>
      <c r="F34" s="404" t="e">
        <f>ROUND((SUM(AT118:AT141)),  2)</f>
        <v>#REF!</v>
      </c>
      <c r="I34" s="405">
        <v>0.12</v>
      </c>
      <c r="J34" s="404" t="e">
        <f>ROUND(((SUM(AT118:AT141))*I34),  2)</f>
        <v>#REF!</v>
      </c>
    </row>
    <row r="35" spans="2:10" s="287" customFormat="1" ht="14.45" hidden="1" customHeight="1" x14ac:dyDescent="0.2">
      <c r="B35" s="288"/>
      <c r="E35" s="327" t="s">
        <v>1689</v>
      </c>
      <c r="F35" s="404" t="e">
        <f>ROUND((SUM(AU118:AU141)),  2)</f>
        <v>#REF!</v>
      </c>
      <c r="I35" s="405">
        <v>0.21</v>
      </c>
      <c r="J35" s="404">
        <f>0</f>
        <v>0</v>
      </c>
    </row>
    <row r="36" spans="2:10" s="287" customFormat="1" ht="14.45" hidden="1" customHeight="1" x14ac:dyDescent="0.2">
      <c r="B36" s="288"/>
      <c r="E36" s="327" t="s">
        <v>1688</v>
      </c>
      <c r="F36" s="404" t="e">
        <f>ROUND((SUM(AV118:AV141)),  2)</f>
        <v>#REF!</v>
      </c>
      <c r="I36" s="405">
        <v>0.12</v>
      </c>
      <c r="J36" s="404">
        <f>0</f>
        <v>0</v>
      </c>
    </row>
    <row r="37" spans="2:10" s="287" customFormat="1" ht="14.45" hidden="1" customHeight="1" x14ac:dyDescent="0.2">
      <c r="B37" s="288"/>
      <c r="E37" s="327" t="s">
        <v>1687</v>
      </c>
      <c r="F37" s="404" t="e">
        <f>ROUND((SUM(AW118:AW141)),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35" s="287" customFormat="1" ht="6.95" customHeight="1" x14ac:dyDescent="0.2">
      <c r="B81" s="335"/>
      <c r="C81" s="334"/>
      <c r="D81" s="334"/>
      <c r="E81" s="334"/>
      <c r="F81" s="334"/>
      <c r="G81" s="334"/>
      <c r="H81" s="334"/>
      <c r="I81" s="334"/>
      <c r="J81" s="334"/>
    </row>
    <row r="82" spans="2:35" s="287" customFormat="1" ht="24.95" customHeight="1" x14ac:dyDescent="0.2">
      <c r="B82" s="288"/>
      <c r="C82" s="333" t="s">
        <v>1891</v>
      </c>
    </row>
    <row r="83" spans="2:35" s="287" customFormat="1" ht="6.95" customHeight="1" x14ac:dyDescent="0.2">
      <c r="B83" s="288"/>
    </row>
    <row r="84" spans="2:35" s="287" customFormat="1" ht="12" customHeight="1" x14ac:dyDescent="0.2">
      <c r="B84" s="288"/>
      <c r="C84" s="327" t="s">
        <v>1453</v>
      </c>
    </row>
    <row r="85" spans="2:35" s="287" customFormat="1" ht="16.5" customHeight="1" x14ac:dyDescent="0.2">
      <c r="B85" s="288"/>
      <c r="E85" s="606" t="str">
        <f>E7</f>
        <v>Chráněné bydlení Klatovy - D1.4.4. Elektroinstalace slaboproud</v>
      </c>
      <c r="F85" s="607"/>
      <c r="G85" s="607"/>
      <c r="H85" s="607"/>
    </row>
    <row r="86" spans="2:35" s="287" customFormat="1" ht="12" customHeight="1" x14ac:dyDescent="0.2">
      <c r="B86" s="288"/>
      <c r="C86" s="327" t="s">
        <v>1883</v>
      </c>
    </row>
    <row r="87" spans="2:35" s="287" customFormat="1" ht="16.5" customHeight="1" x14ac:dyDescent="0.2">
      <c r="B87" s="288"/>
      <c r="E87" s="596" t="str">
        <f>E9</f>
        <v>008 - hlavní kabelové trasy</v>
      </c>
      <c r="F87" s="605"/>
      <c r="G87" s="605"/>
      <c r="H87" s="605"/>
    </row>
    <row r="88" spans="2:35" s="287" customFormat="1" ht="6.95" customHeight="1" x14ac:dyDescent="0.2">
      <c r="B88" s="288"/>
    </row>
    <row r="89" spans="2:35" s="287" customFormat="1" ht="12" customHeight="1" x14ac:dyDescent="0.2">
      <c r="B89" s="288"/>
      <c r="C89" s="327" t="s">
        <v>1677</v>
      </c>
      <c r="F89" s="350" t="str">
        <f>F12</f>
        <v xml:space="preserve"> </v>
      </c>
      <c r="I89" s="327" t="s">
        <v>1676</v>
      </c>
      <c r="J89" s="396"/>
    </row>
    <row r="90" spans="2:35" s="287" customFormat="1" ht="6.95" customHeight="1" x14ac:dyDescent="0.2">
      <c r="B90" s="288"/>
    </row>
    <row r="91" spans="2:35" s="287" customFormat="1" ht="15.2" customHeight="1" x14ac:dyDescent="0.2">
      <c r="B91" s="288"/>
      <c r="C91" s="327" t="s">
        <v>1675</v>
      </c>
      <c r="F91" s="350" t="str">
        <f>E15</f>
        <v xml:space="preserve"> </v>
      </c>
      <c r="I91" s="327" t="s">
        <v>1444</v>
      </c>
      <c r="J91" s="399" t="str">
        <f>E21</f>
        <v xml:space="preserve"> </v>
      </c>
    </row>
    <row r="92" spans="2:35" s="287" customFormat="1" ht="15.2" customHeight="1" x14ac:dyDescent="0.2">
      <c r="B92" s="288"/>
      <c r="C92" s="327" t="s">
        <v>1437</v>
      </c>
      <c r="F92" s="350" t="str">
        <f>IF(E18="","",E18)</f>
        <v xml:space="preserve"> </v>
      </c>
      <c r="I92" s="327" t="s">
        <v>1673</v>
      </c>
      <c r="J92" s="399" t="str">
        <f>E24</f>
        <v xml:space="preserve"> </v>
      </c>
    </row>
    <row r="93" spans="2:35" s="287" customFormat="1" ht="10.35" customHeight="1" x14ac:dyDescent="0.2">
      <c r="B93" s="288"/>
    </row>
    <row r="94" spans="2:35" s="287" customFormat="1" ht="29.25" customHeight="1" x14ac:dyDescent="0.2">
      <c r="B94" s="288"/>
      <c r="C94" s="413" t="s">
        <v>1890</v>
      </c>
      <c r="D94" s="406"/>
      <c r="E94" s="406"/>
      <c r="F94" s="406"/>
      <c r="G94" s="406"/>
      <c r="H94" s="406"/>
      <c r="I94" s="406"/>
      <c r="J94" s="414" t="s">
        <v>1880</v>
      </c>
    </row>
    <row r="95" spans="2:35" s="287" customFormat="1" ht="10.35" customHeight="1" x14ac:dyDescent="0.2">
      <c r="B95" s="288"/>
    </row>
    <row r="96" spans="2:35" s="287" customFormat="1" ht="22.9" customHeight="1" x14ac:dyDescent="0.2">
      <c r="B96" s="288"/>
      <c r="C96" s="415" t="s">
        <v>1889</v>
      </c>
      <c r="J96" s="401">
        <f>J118</f>
        <v>0</v>
      </c>
      <c r="AI96" s="349" t="s">
        <v>1872</v>
      </c>
    </row>
    <row r="97" spans="2:10" s="417" customFormat="1" ht="24.95" customHeight="1" x14ac:dyDescent="0.2">
      <c r="B97" s="416"/>
      <c r="D97" s="418" t="s">
        <v>2648</v>
      </c>
      <c r="E97" s="419"/>
      <c r="F97" s="419"/>
      <c r="G97" s="419"/>
      <c r="H97" s="419"/>
      <c r="I97" s="419"/>
      <c r="J97" s="420">
        <f>J119</f>
        <v>0</v>
      </c>
    </row>
    <row r="98" spans="2:10" s="417" customFormat="1" ht="24.95" customHeight="1" x14ac:dyDescent="0.2">
      <c r="B98" s="416"/>
      <c r="D98" s="418" t="s">
        <v>2647</v>
      </c>
      <c r="E98" s="419"/>
      <c r="F98" s="419"/>
      <c r="G98" s="419"/>
      <c r="H98" s="419"/>
      <c r="I98" s="419"/>
      <c r="J98" s="420">
        <f>J128</f>
        <v>0</v>
      </c>
    </row>
    <row r="99" spans="2:10" s="287" customFormat="1" ht="21.75" customHeight="1" x14ac:dyDescent="0.2">
      <c r="B99" s="288"/>
    </row>
    <row r="100" spans="2:10" s="287" customFormat="1" ht="6.95" customHeight="1" x14ac:dyDescent="0.2">
      <c r="B100" s="290"/>
      <c r="C100" s="289"/>
      <c r="D100" s="289"/>
      <c r="E100" s="289"/>
      <c r="F100" s="289"/>
      <c r="G100" s="289"/>
      <c r="H100" s="289"/>
      <c r="I100" s="289"/>
      <c r="J100" s="289"/>
    </row>
    <row r="104" spans="2:10" s="287" customFormat="1" ht="6.95" customHeight="1" x14ac:dyDescent="0.2">
      <c r="B104" s="335"/>
      <c r="C104" s="334"/>
      <c r="D104" s="334"/>
      <c r="E104" s="334"/>
      <c r="F104" s="334"/>
      <c r="G104" s="334"/>
      <c r="H104" s="334"/>
      <c r="I104" s="334"/>
      <c r="J104" s="334"/>
    </row>
    <row r="105" spans="2:10" s="287" customFormat="1" ht="24.95" customHeight="1" x14ac:dyDescent="0.2">
      <c r="B105" s="288"/>
      <c r="C105" s="333" t="s">
        <v>1884</v>
      </c>
    </row>
    <row r="106" spans="2:10" s="287" customFormat="1" ht="6.95" customHeight="1" x14ac:dyDescent="0.2">
      <c r="B106" s="288"/>
    </row>
    <row r="107" spans="2:10" s="287" customFormat="1" ht="12" customHeight="1" x14ac:dyDescent="0.2">
      <c r="B107" s="288"/>
      <c r="C107" s="327" t="s">
        <v>1453</v>
      </c>
    </row>
    <row r="108" spans="2:10" s="287" customFormat="1" ht="16.5" customHeight="1" x14ac:dyDescent="0.2">
      <c r="B108" s="288"/>
      <c r="E108" s="606" t="str">
        <f>E7</f>
        <v>Chráněné bydlení Klatovy - D1.4.4. Elektroinstalace slaboproud</v>
      </c>
      <c r="F108" s="607"/>
      <c r="G108" s="607"/>
      <c r="H108" s="607"/>
    </row>
    <row r="109" spans="2:10" s="287" customFormat="1" ht="12" customHeight="1" x14ac:dyDescent="0.2">
      <c r="B109" s="288"/>
      <c r="C109" s="327" t="s">
        <v>1883</v>
      </c>
    </row>
    <row r="110" spans="2:10" s="287" customFormat="1" ht="16.5" customHeight="1" x14ac:dyDescent="0.2">
      <c r="B110" s="288"/>
      <c r="E110" s="596" t="str">
        <f>E9</f>
        <v>008 - hlavní kabelové trasy</v>
      </c>
      <c r="F110" s="605"/>
      <c r="G110" s="605"/>
      <c r="H110" s="605"/>
    </row>
    <row r="111" spans="2:10" s="287" customFormat="1" ht="6.95" customHeight="1" x14ac:dyDescent="0.2">
      <c r="B111" s="288"/>
    </row>
    <row r="112" spans="2:10" s="287" customFormat="1" ht="12" customHeight="1" x14ac:dyDescent="0.2">
      <c r="B112" s="288"/>
      <c r="C112" s="327" t="s">
        <v>1677</v>
      </c>
      <c r="F112" s="350" t="str">
        <f>F12</f>
        <v xml:space="preserve"> </v>
      </c>
      <c r="I112" s="327" t="s">
        <v>1676</v>
      </c>
      <c r="J112" s="396"/>
    </row>
    <row r="113" spans="2:53" s="287" customFormat="1" ht="6.95" customHeight="1" x14ac:dyDescent="0.2">
      <c r="B113" s="288"/>
    </row>
    <row r="114" spans="2:53" s="287" customFormat="1" ht="15.2" customHeight="1" x14ac:dyDescent="0.2">
      <c r="B114" s="288"/>
      <c r="C114" s="327" t="s">
        <v>1675</v>
      </c>
      <c r="F114" s="350" t="str">
        <f>E15</f>
        <v xml:space="preserve"> </v>
      </c>
      <c r="I114" s="327" t="s">
        <v>1444</v>
      </c>
      <c r="J114" s="399" t="str">
        <f>E21</f>
        <v xml:space="preserve"> </v>
      </c>
    </row>
    <row r="115" spans="2:53" s="287" customFormat="1" ht="15.2" customHeight="1" x14ac:dyDescent="0.2">
      <c r="B115" s="288"/>
      <c r="C115" s="327" t="s">
        <v>1437</v>
      </c>
      <c r="F115" s="350" t="str">
        <f>IF(E18="","",E18)</f>
        <v xml:space="preserve"> </v>
      </c>
      <c r="I115" s="327" t="s">
        <v>1673</v>
      </c>
      <c r="J115" s="399" t="str">
        <f>E24</f>
        <v xml:space="preserve"> </v>
      </c>
    </row>
    <row r="116" spans="2:53" s="287" customFormat="1" ht="10.35" customHeight="1" x14ac:dyDescent="0.2">
      <c r="B116" s="288"/>
    </row>
    <row r="117" spans="2:53" s="424" customFormat="1" ht="29.25" customHeight="1" x14ac:dyDescent="0.2">
      <c r="B117" s="421"/>
      <c r="C117" s="422" t="s">
        <v>1882</v>
      </c>
      <c r="D117" s="423" t="s">
        <v>1669</v>
      </c>
      <c r="E117" s="423" t="s">
        <v>1672</v>
      </c>
      <c r="F117" s="423" t="s">
        <v>1671</v>
      </c>
      <c r="G117" s="423" t="s">
        <v>112</v>
      </c>
      <c r="H117" s="423" t="s">
        <v>113</v>
      </c>
      <c r="I117" s="423" t="s">
        <v>1881</v>
      </c>
      <c r="J117" s="423" t="s">
        <v>1880</v>
      </c>
    </row>
    <row r="118" spans="2:53" s="287" customFormat="1" ht="22.9" customHeight="1" x14ac:dyDescent="0.25">
      <c r="B118" s="288"/>
      <c r="C118" s="316" t="s">
        <v>1873</v>
      </c>
      <c r="J118" s="425">
        <f>AY118</f>
        <v>0</v>
      </c>
      <c r="AH118" s="349" t="s">
        <v>1655</v>
      </c>
      <c r="AI118" s="349" t="s">
        <v>1872</v>
      </c>
      <c r="AY118" s="428">
        <f>AY119+AY128</f>
        <v>0</v>
      </c>
    </row>
    <row r="119" spans="2:53" s="430" customFormat="1" ht="25.9" customHeight="1" x14ac:dyDescent="0.2">
      <c r="B119" s="429"/>
      <c r="D119" s="431" t="s">
        <v>1655</v>
      </c>
      <c r="E119" s="432" t="s">
        <v>1871</v>
      </c>
      <c r="F119" s="432" t="s">
        <v>2646</v>
      </c>
      <c r="J119" s="433">
        <f>AY119</f>
        <v>0</v>
      </c>
      <c r="AF119" s="431" t="s">
        <v>17</v>
      </c>
      <c r="AH119" s="436" t="s">
        <v>1655</v>
      </c>
      <c r="AI119" s="436" t="s">
        <v>1654</v>
      </c>
      <c r="AM119" s="431" t="s">
        <v>1716</v>
      </c>
      <c r="AY119" s="437">
        <f>SUM(AY120:AY127)</f>
        <v>0</v>
      </c>
    </row>
    <row r="120" spans="2:53" s="287" customFormat="1" ht="37.9" customHeight="1" x14ac:dyDescent="0.2">
      <c r="B120" s="288"/>
      <c r="C120" s="438" t="s">
        <v>17</v>
      </c>
      <c r="D120" s="438" t="s">
        <v>1744</v>
      </c>
      <c r="E120" s="439" t="s">
        <v>2645</v>
      </c>
      <c r="F120" s="440" t="s">
        <v>2644</v>
      </c>
      <c r="G120" s="441" t="s">
        <v>237</v>
      </c>
      <c r="H120" s="442">
        <v>20</v>
      </c>
      <c r="I120" s="358"/>
      <c r="J120" s="443">
        <f t="shared" ref="J120:J127" si="0">ROUND(I120*H120,2)</f>
        <v>0</v>
      </c>
      <c r="AF120" s="446" t="s">
        <v>39</v>
      </c>
      <c r="AH120" s="446" t="s">
        <v>1744</v>
      </c>
      <c r="AI120" s="446" t="s">
        <v>17</v>
      </c>
      <c r="AM120" s="349" t="s">
        <v>1716</v>
      </c>
      <c r="AS120" s="447" t="e">
        <f>IF(#REF!="základní",J120,0)</f>
        <v>#REF!</v>
      </c>
      <c r="AT120" s="447" t="e">
        <f>IF(#REF!="snížená",J120,0)</f>
        <v>#REF!</v>
      </c>
      <c r="AU120" s="447" t="e">
        <f>IF(#REF!="zákl. přenesená",J120,0)</f>
        <v>#REF!</v>
      </c>
      <c r="AV120" s="447" t="e">
        <f>IF(#REF!="sníž. přenesená",J120,0)</f>
        <v>#REF!</v>
      </c>
      <c r="AW120" s="447" t="e">
        <f>IF(#REF!="nulová",J120,0)</f>
        <v>#REF!</v>
      </c>
      <c r="AX120" s="349" t="s">
        <v>17</v>
      </c>
      <c r="AY120" s="447">
        <f t="shared" ref="AY120:AY127" si="1">ROUND(I120*H120,2)</f>
        <v>0</v>
      </c>
      <c r="AZ120" s="349" t="s">
        <v>25</v>
      </c>
      <c r="BA120" s="446" t="s">
        <v>2643</v>
      </c>
    </row>
    <row r="121" spans="2:53" s="287" customFormat="1" ht="16.5" customHeight="1" x14ac:dyDescent="0.2">
      <c r="B121" s="288"/>
      <c r="C121" s="448" t="s">
        <v>19</v>
      </c>
      <c r="D121" s="448" t="s">
        <v>1717</v>
      </c>
      <c r="E121" s="449" t="s">
        <v>2642</v>
      </c>
      <c r="F121" s="450" t="s">
        <v>2641</v>
      </c>
      <c r="G121" s="451" t="s">
        <v>237</v>
      </c>
      <c r="H121" s="452">
        <v>20</v>
      </c>
      <c r="I121" s="357"/>
      <c r="J121" s="453">
        <f t="shared" si="0"/>
        <v>0</v>
      </c>
      <c r="AF121" s="446" t="s">
        <v>1734</v>
      </c>
      <c r="AH121" s="446" t="s">
        <v>1717</v>
      </c>
      <c r="AI121" s="446" t="s">
        <v>17</v>
      </c>
      <c r="AM121" s="349" t="s">
        <v>1716</v>
      </c>
      <c r="AS121" s="447" t="e">
        <f>IF(#REF!="základní",J121,0)</f>
        <v>#REF!</v>
      </c>
      <c r="AT121" s="447" t="e">
        <f>IF(#REF!="snížená",J121,0)</f>
        <v>#REF!</v>
      </c>
      <c r="AU121" s="447" t="e">
        <f>IF(#REF!="zákl. přenesená",J121,0)</f>
        <v>#REF!</v>
      </c>
      <c r="AV121" s="447" t="e">
        <f>IF(#REF!="sníž. přenesená",J121,0)</f>
        <v>#REF!</v>
      </c>
      <c r="AW121" s="447" t="e">
        <f>IF(#REF!="nulová",J121,0)</f>
        <v>#REF!</v>
      </c>
      <c r="AX121" s="349" t="s">
        <v>17</v>
      </c>
      <c r="AY121" s="447">
        <f t="shared" si="1"/>
        <v>0</v>
      </c>
      <c r="AZ121" s="349" t="s">
        <v>1734</v>
      </c>
      <c r="BA121" s="446" t="s">
        <v>2640</v>
      </c>
    </row>
    <row r="122" spans="2:53" s="287" customFormat="1" ht="37.9" customHeight="1" x14ac:dyDescent="0.2">
      <c r="B122" s="288"/>
      <c r="C122" s="438" t="s">
        <v>21</v>
      </c>
      <c r="D122" s="438" t="s">
        <v>1744</v>
      </c>
      <c r="E122" s="439" t="s">
        <v>2639</v>
      </c>
      <c r="F122" s="440" t="s">
        <v>2638</v>
      </c>
      <c r="G122" s="441" t="s">
        <v>237</v>
      </c>
      <c r="H122" s="442">
        <v>10</v>
      </c>
      <c r="I122" s="358"/>
      <c r="J122" s="443">
        <f t="shared" si="0"/>
        <v>0</v>
      </c>
      <c r="AF122" s="446" t="s">
        <v>39</v>
      </c>
      <c r="AH122" s="446" t="s">
        <v>1744</v>
      </c>
      <c r="AI122" s="446" t="s">
        <v>17</v>
      </c>
      <c r="AM122" s="349" t="s">
        <v>1716</v>
      </c>
      <c r="AS122" s="447" t="e">
        <f>IF(#REF!="základní",J122,0)</f>
        <v>#REF!</v>
      </c>
      <c r="AT122" s="447" t="e">
        <f>IF(#REF!="snížená",J122,0)</f>
        <v>#REF!</v>
      </c>
      <c r="AU122" s="447" t="e">
        <f>IF(#REF!="zákl. přenesená",J122,0)</f>
        <v>#REF!</v>
      </c>
      <c r="AV122" s="447" t="e">
        <f>IF(#REF!="sníž. přenesená",J122,0)</f>
        <v>#REF!</v>
      </c>
      <c r="AW122" s="447" t="e">
        <f>IF(#REF!="nulová",J122,0)</f>
        <v>#REF!</v>
      </c>
      <c r="AX122" s="349" t="s">
        <v>17</v>
      </c>
      <c r="AY122" s="447">
        <f t="shared" si="1"/>
        <v>0</v>
      </c>
      <c r="AZ122" s="349" t="s">
        <v>25</v>
      </c>
      <c r="BA122" s="446" t="s">
        <v>2637</v>
      </c>
    </row>
    <row r="123" spans="2:53" s="287" customFormat="1" ht="24.2" customHeight="1" x14ac:dyDescent="0.2">
      <c r="B123" s="288"/>
      <c r="C123" s="448" t="s">
        <v>25</v>
      </c>
      <c r="D123" s="448" t="s">
        <v>1717</v>
      </c>
      <c r="E123" s="449" t="s">
        <v>2636</v>
      </c>
      <c r="F123" s="450" t="s">
        <v>2635</v>
      </c>
      <c r="G123" s="451" t="s">
        <v>237</v>
      </c>
      <c r="H123" s="452">
        <v>10</v>
      </c>
      <c r="I123" s="357"/>
      <c r="J123" s="453">
        <f t="shared" si="0"/>
        <v>0</v>
      </c>
      <c r="AF123" s="446" t="s">
        <v>1734</v>
      </c>
      <c r="AH123" s="446" t="s">
        <v>1717</v>
      </c>
      <c r="AI123" s="446" t="s">
        <v>17</v>
      </c>
      <c r="AM123" s="349" t="s">
        <v>1716</v>
      </c>
      <c r="AS123" s="447" t="e">
        <f>IF(#REF!="základní",J123,0)</f>
        <v>#REF!</v>
      </c>
      <c r="AT123" s="447" t="e">
        <f>IF(#REF!="snížená",J123,0)</f>
        <v>#REF!</v>
      </c>
      <c r="AU123" s="447" t="e">
        <f>IF(#REF!="zákl. přenesená",J123,0)</f>
        <v>#REF!</v>
      </c>
      <c r="AV123" s="447" t="e">
        <f>IF(#REF!="sníž. přenesená",J123,0)</f>
        <v>#REF!</v>
      </c>
      <c r="AW123" s="447" t="e">
        <f>IF(#REF!="nulová",J123,0)</f>
        <v>#REF!</v>
      </c>
      <c r="AX123" s="349" t="s">
        <v>17</v>
      </c>
      <c r="AY123" s="447">
        <f t="shared" si="1"/>
        <v>0</v>
      </c>
      <c r="AZ123" s="349" t="s">
        <v>1734</v>
      </c>
      <c r="BA123" s="446" t="s">
        <v>2634</v>
      </c>
    </row>
    <row r="124" spans="2:53" s="287" customFormat="1" ht="21.75" customHeight="1" x14ac:dyDescent="0.2">
      <c r="B124" s="288"/>
      <c r="C124" s="448" t="s">
        <v>29</v>
      </c>
      <c r="D124" s="448" t="s">
        <v>1717</v>
      </c>
      <c r="E124" s="449" t="s">
        <v>2633</v>
      </c>
      <c r="F124" s="450" t="s">
        <v>2632</v>
      </c>
      <c r="G124" s="451" t="s">
        <v>1016</v>
      </c>
      <c r="H124" s="452">
        <v>10</v>
      </c>
      <c r="I124" s="357"/>
      <c r="J124" s="453">
        <f t="shared" si="0"/>
        <v>0</v>
      </c>
      <c r="AF124" s="446" t="s">
        <v>1734</v>
      </c>
      <c r="AH124" s="446" t="s">
        <v>1717</v>
      </c>
      <c r="AI124" s="446" t="s">
        <v>17</v>
      </c>
      <c r="AM124" s="349" t="s">
        <v>1716</v>
      </c>
      <c r="AS124" s="447" t="e">
        <f>IF(#REF!="základní",J124,0)</f>
        <v>#REF!</v>
      </c>
      <c r="AT124" s="447" t="e">
        <f>IF(#REF!="snížená",J124,0)</f>
        <v>#REF!</v>
      </c>
      <c r="AU124" s="447" t="e">
        <f>IF(#REF!="zákl. přenesená",J124,0)</f>
        <v>#REF!</v>
      </c>
      <c r="AV124" s="447" t="e">
        <f>IF(#REF!="sníž. přenesená",J124,0)</f>
        <v>#REF!</v>
      </c>
      <c r="AW124" s="447" t="e">
        <f>IF(#REF!="nulová",J124,0)</f>
        <v>#REF!</v>
      </c>
      <c r="AX124" s="349" t="s">
        <v>17</v>
      </c>
      <c r="AY124" s="447">
        <f t="shared" si="1"/>
        <v>0</v>
      </c>
      <c r="AZ124" s="349" t="s">
        <v>1734</v>
      </c>
      <c r="BA124" s="446" t="s">
        <v>2631</v>
      </c>
    </row>
    <row r="125" spans="2:53" s="287" customFormat="1" ht="16.5" customHeight="1" x14ac:dyDescent="0.2">
      <c r="B125" s="288"/>
      <c r="C125" s="438" t="s">
        <v>1006</v>
      </c>
      <c r="D125" s="438" t="s">
        <v>1744</v>
      </c>
      <c r="E125" s="439" t="s">
        <v>2630</v>
      </c>
      <c r="F125" s="440" t="s">
        <v>2629</v>
      </c>
      <c r="G125" s="441" t="s">
        <v>121</v>
      </c>
      <c r="H125" s="442">
        <v>50</v>
      </c>
      <c r="I125" s="358"/>
      <c r="J125" s="443">
        <f t="shared" si="0"/>
        <v>0</v>
      </c>
      <c r="AF125" s="446" t="s">
        <v>1745</v>
      </c>
      <c r="AH125" s="446" t="s">
        <v>1744</v>
      </c>
      <c r="AI125" s="446" t="s">
        <v>17</v>
      </c>
      <c r="AM125" s="349" t="s">
        <v>1716</v>
      </c>
      <c r="AS125" s="447" t="e">
        <f>IF(#REF!="základní",J125,0)</f>
        <v>#REF!</v>
      </c>
      <c r="AT125" s="447" t="e">
        <f>IF(#REF!="snížená",J125,0)</f>
        <v>#REF!</v>
      </c>
      <c r="AU125" s="447" t="e">
        <f>IF(#REF!="zákl. přenesená",J125,0)</f>
        <v>#REF!</v>
      </c>
      <c r="AV125" s="447" t="e">
        <f>IF(#REF!="sníž. přenesená",J125,0)</f>
        <v>#REF!</v>
      </c>
      <c r="AW125" s="447" t="e">
        <f>IF(#REF!="nulová",J125,0)</f>
        <v>#REF!</v>
      </c>
      <c r="AX125" s="349" t="s">
        <v>17</v>
      </c>
      <c r="AY125" s="447">
        <f t="shared" si="1"/>
        <v>0</v>
      </c>
      <c r="AZ125" s="349" t="s">
        <v>1734</v>
      </c>
      <c r="BA125" s="446" t="s">
        <v>2628</v>
      </c>
    </row>
    <row r="126" spans="2:53" s="287" customFormat="1" ht="21.75" customHeight="1" x14ac:dyDescent="0.2">
      <c r="B126" s="288"/>
      <c r="C126" s="448" t="s">
        <v>1851</v>
      </c>
      <c r="D126" s="448" t="s">
        <v>1717</v>
      </c>
      <c r="E126" s="449" t="s">
        <v>2627</v>
      </c>
      <c r="F126" s="450" t="s">
        <v>2626</v>
      </c>
      <c r="G126" s="451" t="s">
        <v>121</v>
      </c>
      <c r="H126" s="452">
        <v>50</v>
      </c>
      <c r="I126" s="357"/>
      <c r="J126" s="453">
        <f t="shared" si="0"/>
        <v>0</v>
      </c>
      <c r="AF126" s="446" t="s">
        <v>1734</v>
      </c>
      <c r="AH126" s="446" t="s">
        <v>1717</v>
      </c>
      <c r="AI126" s="446" t="s">
        <v>17</v>
      </c>
      <c r="AM126" s="349" t="s">
        <v>1716</v>
      </c>
      <c r="AS126" s="447" t="e">
        <f>IF(#REF!="základní",J126,0)</f>
        <v>#REF!</v>
      </c>
      <c r="AT126" s="447" t="e">
        <f>IF(#REF!="snížená",J126,0)</f>
        <v>#REF!</v>
      </c>
      <c r="AU126" s="447" t="e">
        <f>IF(#REF!="zákl. přenesená",J126,0)</f>
        <v>#REF!</v>
      </c>
      <c r="AV126" s="447" t="e">
        <f>IF(#REF!="sníž. přenesená",J126,0)</f>
        <v>#REF!</v>
      </c>
      <c r="AW126" s="447" t="e">
        <f>IF(#REF!="nulová",J126,0)</f>
        <v>#REF!</v>
      </c>
      <c r="AX126" s="349" t="s">
        <v>17</v>
      </c>
      <c r="AY126" s="447">
        <f t="shared" si="1"/>
        <v>0</v>
      </c>
      <c r="AZ126" s="349" t="s">
        <v>1734</v>
      </c>
      <c r="BA126" s="446" t="s">
        <v>2625</v>
      </c>
    </row>
    <row r="127" spans="2:53" s="287" customFormat="1" ht="16.5" customHeight="1" x14ac:dyDescent="0.2">
      <c r="B127" s="288"/>
      <c r="C127" s="448" t="s">
        <v>39</v>
      </c>
      <c r="D127" s="448" t="s">
        <v>1717</v>
      </c>
      <c r="E127" s="449" t="s">
        <v>2624</v>
      </c>
      <c r="F127" s="450" t="s">
        <v>2623</v>
      </c>
      <c r="G127" s="451" t="s">
        <v>237</v>
      </c>
      <c r="H127" s="452">
        <v>20</v>
      </c>
      <c r="I127" s="357"/>
      <c r="J127" s="453">
        <f t="shared" si="0"/>
        <v>0</v>
      </c>
      <c r="AF127" s="446" t="s">
        <v>1734</v>
      </c>
      <c r="AH127" s="446" t="s">
        <v>1717</v>
      </c>
      <c r="AI127" s="446" t="s">
        <v>17</v>
      </c>
      <c r="AM127" s="349" t="s">
        <v>1716</v>
      </c>
      <c r="AS127" s="447" t="e">
        <f>IF(#REF!="základní",J127,0)</f>
        <v>#REF!</v>
      </c>
      <c r="AT127" s="447" t="e">
        <f>IF(#REF!="snížená",J127,0)</f>
        <v>#REF!</v>
      </c>
      <c r="AU127" s="447" t="e">
        <f>IF(#REF!="zákl. přenesená",J127,0)</f>
        <v>#REF!</v>
      </c>
      <c r="AV127" s="447" t="e">
        <f>IF(#REF!="sníž. přenesená",J127,0)</f>
        <v>#REF!</v>
      </c>
      <c r="AW127" s="447" t="e">
        <f>IF(#REF!="nulová",J127,0)</f>
        <v>#REF!</v>
      </c>
      <c r="AX127" s="349" t="s">
        <v>17</v>
      </c>
      <c r="AY127" s="447">
        <f t="shared" si="1"/>
        <v>0</v>
      </c>
      <c r="AZ127" s="349" t="s">
        <v>1734</v>
      </c>
      <c r="BA127" s="446" t="s">
        <v>2622</v>
      </c>
    </row>
    <row r="128" spans="2:53" s="430" customFormat="1" ht="25.9" customHeight="1" x14ac:dyDescent="0.2">
      <c r="B128" s="429"/>
      <c r="D128" s="431" t="s">
        <v>1655</v>
      </c>
      <c r="E128" s="432" t="s">
        <v>1841</v>
      </c>
      <c r="F128" s="432" t="s">
        <v>2621</v>
      </c>
      <c r="J128" s="433">
        <f>AY128</f>
        <v>0</v>
      </c>
      <c r="AF128" s="431" t="s">
        <v>17</v>
      </c>
      <c r="AH128" s="436" t="s">
        <v>1655</v>
      </c>
      <c r="AI128" s="436" t="s">
        <v>1654</v>
      </c>
      <c r="AM128" s="431" t="s">
        <v>1716</v>
      </c>
      <c r="AY128" s="437">
        <f>SUM(AY129:AY141)</f>
        <v>0</v>
      </c>
    </row>
    <row r="129" spans="2:53" s="287" customFormat="1" ht="33" customHeight="1" x14ac:dyDescent="0.2">
      <c r="B129" s="288"/>
      <c r="C129" s="438" t="s">
        <v>41</v>
      </c>
      <c r="D129" s="438" t="s">
        <v>1744</v>
      </c>
      <c r="E129" s="439" t="s">
        <v>2620</v>
      </c>
      <c r="F129" s="440" t="s">
        <v>2619</v>
      </c>
      <c r="G129" s="441" t="s">
        <v>237</v>
      </c>
      <c r="H129" s="442">
        <v>50</v>
      </c>
      <c r="I129" s="358"/>
      <c r="J129" s="443">
        <f t="shared" ref="J129:J141" si="2">ROUND(I129*H129,2)</f>
        <v>0</v>
      </c>
      <c r="AF129" s="446" t="s">
        <v>1973</v>
      </c>
      <c r="AH129" s="446" t="s">
        <v>1744</v>
      </c>
      <c r="AI129" s="446" t="s">
        <v>17</v>
      </c>
      <c r="AM129" s="349" t="s">
        <v>1716</v>
      </c>
      <c r="AS129" s="447" t="e">
        <f>IF(#REF!="základní",J129,0)</f>
        <v>#REF!</v>
      </c>
      <c r="AT129" s="447" t="e">
        <f>IF(#REF!="snížená",J129,0)</f>
        <v>#REF!</v>
      </c>
      <c r="AU129" s="447" t="e">
        <f>IF(#REF!="zákl. přenesená",J129,0)</f>
        <v>#REF!</v>
      </c>
      <c r="AV129" s="447" t="e">
        <f>IF(#REF!="sníž. přenesená",J129,0)</f>
        <v>#REF!</v>
      </c>
      <c r="AW129" s="447" t="e">
        <f>IF(#REF!="nulová",J129,0)</f>
        <v>#REF!</v>
      </c>
      <c r="AX129" s="349" t="s">
        <v>17</v>
      </c>
      <c r="AY129" s="447">
        <f t="shared" ref="AY129:AY141" si="3">ROUND(I129*H129,2)</f>
        <v>0</v>
      </c>
      <c r="AZ129" s="349" t="s">
        <v>1973</v>
      </c>
      <c r="BA129" s="446" t="s">
        <v>2618</v>
      </c>
    </row>
    <row r="130" spans="2:53" s="287" customFormat="1" ht="24.2" customHeight="1" x14ac:dyDescent="0.2">
      <c r="B130" s="288"/>
      <c r="C130" s="448" t="s">
        <v>978</v>
      </c>
      <c r="D130" s="448" t="s">
        <v>1717</v>
      </c>
      <c r="E130" s="449" t="s">
        <v>2617</v>
      </c>
      <c r="F130" s="450" t="s">
        <v>2616</v>
      </c>
      <c r="G130" s="451" t="s">
        <v>237</v>
      </c>
      <c r="H130" s="452">
        <v>50</v>
      </c>
      <c r="I130" s="357"/>
      <c r="J130" s="453">
        <f t="shared" si="2"/>
        <v>0</v>
      </c>
      <c r="AF130" s="446" t="s">
        <v>37</v>
      </c>
      <c r="AH130" s="446" t="s">
        <v>1717</v>
      </c>
      <c r="AI130" s="446" t="s">
        <v>17</v>
      </c>
      <c r="AM130" s="349" t="s">
        <v>1716</v>
      </c>
      <c r="AS130" s="447" t="e">
        <f>IF(#REF!="základní",J130,0)</f>
        <v>#REF!</v>
      </c>
      <c r="AT130" s="447" t="e">
        <f>IF(#REF!="snížená",J130,0)</f>
        <v>#REF!</v>
      </c>
      <c r="AU130" s="447" t="e">
        <f>IF(#REF!="zákl. přenesená",J130,0)</f>
        <v>#REF!</v>
      </c>
      <c r="AV130" s="447" t="e">
        <f>IF(#REF!="sníž. přenesená",J130,0)</f>
        <v>#REF!</v>
      </c>
      <c r="AW130" s="447" t="e">
        <f>IF(#REF!="nulová",J130,0)</f>
        <v>#REF!</v>
      </c>
      <c r="AX130" s="349" t="s">
        <v>17</v>
      </c>
      <c r="AY130" s="447">
        <f t="shared" si="3"/>
        <v>0</v>
      </c>
      <c r="AZ130" s="349" t="s">
        <v>37</v>
      </c>
      <c r="BA130" s="446" t="s">
        <v>2615</v>
      </c>
    </row>
    <row r="131" spans="2:53" s="287" customFormat="1" ht="33" customHeight="1" x14ac:dyDescent="0.2">
      <c r="B131" s="288"/>
      <c r="C131" s="438" t="s">
        <v>1836</v>
      </c>
      <c r="D131" s="438" t="s">
        <v>1744</v>
      </c>
      <c r="E131" s="439" t="s">
        <v>2614</v>
      </c>
      <c r="F131" s="440" t="s">
        <v>2613</v>
      </c>
      <c r="G131" s="441" t="s">
        <v>237</v>
      </c>
      <c r="H131" s="442">
        <v>30</v>
      </c>
      <c r="I131" s="358"/>
      <c r="J131" s="443">
        <f t="shared" si="2"/>
        <v>0</v>
      </c>
      <c r="AF131" s="446" t="s">
        <v>1973</v>
      </c>
      <c r="AH131" s="446" t="s">
        <v>1744</v>
      </c>
      <c r="AI131" s="446" t="s">
        <v>17</v>
      </c>
      <c r="AM131" s="349" t="s">
        <v>1716</v>
      </c>
      <c r="AS131" s="447" t="e">
        <f>IF(#REF!="základní",J131,0)</f>
        <v>#REF!</v>
      </c>
      <c r="AT131" s="447" t="e">
        <f>IF(#REF!="snížená",J131,0)</f>
        <v>#REF!</v>
      </c>
      <c r="AU131" s="447" t="e">
        <f>IF(#REF!="zákl. přenesená",J131,0)</f>
        <v>#REF!</v>
      </c>
      <c r="AV131" s="447" t="e">
        <f>IF(#REF!="sníž. přenesená",J131,0)</f>
        <v>#REF!</v>
      </c>
      <c r="AW131" s="447" t="e">
        <f>IF(#REF!="nulová",J131,0)</f>
        <v>#REF!</v>
      </c>
      <c r="AX131" s="349" t="s">
        <v>17</v>
      </c>
      <c r="AY131" s="447">
        <f t="shared" si="3"/>
        <v>0</v>
      </c>
      <c r="AZ131" s="349" t="s">
        <v>1973</v>
      </c>
      <c r="BA131" s="446" t="s">
        <v>2612</v>
      </c>
    </row>
    <row r="132" spans="2:53" s="287" customFormat="1" ht="24.2" customHeight="1" x14ac:dyDescent="0.2">
      <c r="B132" s="288"/>
      <c r="C132" s="448" t="s">
        <v>1709</v>
      </c>
      <c r="D132" s="448" t="s">
        <v>1717</v>
      </c>
      <c r="E132" s="449" t="s">
        <v>2611</v>
      </c>
      <c r="F132" s="450" t="s">
        <v>2610</v>
      </c>
      <c r="G132" s="451" t="s">
        <v>237</v>
      </c>
      <c r="H132" s="452">
        <v>30</v>
      </c>
      <c r="I132" s="357"/>
      <c r="J132" s="453">
        <f t="shared" si="2"/>
        <v>0</v>
      </c>
      <c r="AF132" s="446" t="s">
        <v>37</v>
      </c>
      <c r="AH132" s="446" t="s">
        <v>1717</v>
      </c>
      <c r="AI132" s="446" t="s">
        <v>17</v>
      </c>
      <c r="AM132" s="349" t="s">
        <v>1716</v>
      </c>
      <c r="AS132" s="447" t="e">
        <f>IF(#REF!="základní",J132,0)</f>
        <v>#REF!</v>
      </c>
      <c r="AT132" s="447" t="e">
        <f>IF(#REF!="snížená",J132,0)</f>
        <v>#REF!</v>
      </c>
      <c r="AU132" s="447" t="e">
        <f>IF(#REF!="zákl. přenesená",J132,0)</f>
        <v>#REF!</v>
      </c>
      <c r="AV132" s="447" t="e">
        <f>IF(#REF!="sníž. přenesená",J132,0)</f>
        <v>#REF!</v>
      </c>
      <c r="AW132" s="447" t="e">
        <f>IF(#REF!="nulová",J132,0)</f>
        <v>#REF!</v>
      </c>
      <c r="AX132" s="349" t="s">
        <v>17</v>
      </c>
      <c r="AY132" s="447">
        <f t="shared" si="3"/>
        <v>0</v>
      </c>
      <c r="AZ132" s="349" t="s">
        <v>37</v>
      </c>
      <c r="BA132" s="446" t="s">
        <v>2609</v>
      </c>
    </row>
    <row r="133" spans="2:53" s="287" customFormat="1" ht="21.75" customHeight="1" x14ac:dyDescent="0.2">
      <c r="B133" s="288"/>
      <c r="C133" s="448" t="s">
        <v>1829</v>
      </c>
      <c r="D133" s="448" t="s">
        <v>1717</v>
      </c>
      <c r="E133" s="449" t="s">
        <v>2608</v>
      </c>
      <c r="F133" s="450" t="s">
        <v>2607</v>
      </c>
      <c r="G133" s="451" t="s">
        <v>237</v>
      </c>
      <c r="H133" s="452">
        <v>50</v>
      </c>
      <c r="I133" s="357"/>
      <c r="J133" s="453">
        <f t="shared" si="2"/>
        <v>0</v>
      </c>
      <c r="AF133" s="446" t="s">
        <v>25</v>
      </c>
      <c r="AH133" s="446" t="s">
        <v>1717</v>
      </c>
      <c r="AI133" s="446" t="s">
        <v>17</v>
      </c>
      <c r="AM133" s="349" t="s">
        <v>1716</v>
      </c>
      <c r="AS133" s="447" t="e">
        <f>IF(#REF!="základní",J133,0)</f>
        <v>#REF!</v>
      </c>
      <c r="AT133" s="447" t="e">
        <f>IF(#REF!="snížená",J133,0)</f>
        <v>#REF!</v>
      </c>
      <c r="AU133" s="447" t="e">
        <f>IF(#REF!="zákl. přenesená",J133,0)</f>
        <v>#REF!</v>
      </c>
      <c r="AV133" s="447" t="e">
        <f>IF(#REF!="sníž. přenesená",J133,0)</f>
        <v>#REF!</v>
      </c>
      <c r="AW133" s="447" t="e">
        <f>IF(#REF!="nulová",J133,0)</f>
        <v>#REF!</v>
      </c>
      <c r="AX133" s="349" t="s">
        <v>17</v>
      </c>
      <c r="AY133" s="447">
        <f t="shared" si="3"/>
        <v>0</v>
      </c>
      <c r="AZ133" s="349" t="s">
        <v>25</v>
      </c>
      <c r="BA133" s="446" t="s">
        <v>2606</v>
      </c>
    </row>
    <row r="134" spans="2:53" s="287" customFormat="1" ht="21.75" customHeight="1" x14ac:dyDescent="0.2">
      <c r="B134" s="288"/>
      <c r="C134" s="448" t="s">
        <v>1825</v>
      </c>
      <c r="D134" s="448" t="s">
        <v>1717</v>
      </c>
      <c r="E134" s="449" t="s">
        <v>2605</v>
      </c>
      <c r="F134" s="450" t="s">
        <v>2604</v>
      </c>
      <c r="G134" s="451" t="s">
        <v>237</v>
      </c>
      <c r="H134" s="452">
        <v>50</v>
      </c>
      <c r="I134" s="357"/>
      <c r="J134" s="453">
        <f t="shared" si="2"/>
        <v>0</v>
      </c>
      <c r="AF134" s="446" t="s">
        <v>37</v>
      </c>
      <c r="AH134" s="446" t="s">
        <v>1717</v>
      </c>
      <c r="AI134" s="446" t="s">
        <v>17</v>
      </c>
      <c r="AM134" s="349" t="s">
        <v>1716</v>
      </c>
      <c r="AS134" s="447" t="e">
        <f>IF(#REF!="základní",J134,0)</f>
        <v>#REF!</v>
      </c>
      <c r="AT134" s="447" t="e">
        <f>IF(#REF!="snížená",J134,0)</f>
        <v>#REF!</v>
      </c>
      <c r="AU134" s="447" t="e">
        <f>IF(#REF!="zákl. přenesená",J134,0)</f>
        <v>#REF!</v>
      </c>
      <c r="AV134" s="447" t="e">
        <f>IF(#REF!="sníž. přenesená",J134,0)</f>
        <v>#REF!</v>
      </c>
      <c r="AW134" s="447" t="e">
        <f>IF(#REF!="nulová",J134,0)</f>
        <v>#REF!</v>
      </c>
      <c r="AX134" s="349" t="s">
        <v>17</v>
      </c>
      <c r="AY134" s="447">
        <f t="shared" si="3"/>
        <v>0</v>
      </c>
      <c r="AZ134" s="349" t="s">
        <v>37</v>
      </c>
      <c r="BA134" s="446" t="s">
        <v>2603</v>
      </c>
    </row>
    <row r="135" spans="2:53" s="287" customFormat="1" ht="24.2" customHeight="1" x14ac:dyDescent="0.2">
      <c r="B135" s="288"/>
      <c r="C135" s="448" t="s">
        <v>1821</v>
      </c>
      <c r="D135" s="448" t="s">
        <v>1717</v>
      </c>
      <c r="E135" s="449" t="s">
        <v>2602</v>
      </c>
      <c r="F135" s="450" t="s">
        <v>2601</v>
      </c>
      <c r="G135" s="451" t="s">
        <v>237</v>
      </c>
      <c r="H135" s="452">
        <v>50</v>
      </c>
      <c r="I135" s="357"/>
      <c r="J135" s="453">
        <f t="shared" si="2"/>
        <v>0</v>
      </c>
      <c r="AF135" s="446" t="s">
        <v>37</v>
      </c>
      <c r="AH135" s="446" t="s">
        <v>1717</v>
      </c>
      <c r="AI135" s="446" t="s">
        <v>17</v>
      </c>
      <c r="AM135" s="349" t="s">
        <v>1716</v>
      </c>
      <c r="AS135" s="447" t="e">
        <f>IF(#REF!="základní",J135,0)</f>
        <v>#REF!</v>
      </c>
      <c r="AT135" s="447" t="e">
        <f>IF(#REF!="snížená",J135,0)</f>
        <v>#REF!</v>
      </c>
      <c r="AU135" s="447" t="e">
        <f>IF(#REF!="zákl. přenesená",J135,0)</f>
        <v>#REF!</v>
      </c>
      <c r="AV135" s="447" t="e">
        <f>IF(#REF!="sníž. přenesená",J135,0)</f>
        <v>#REF!</v>
      </c>
      <c r="AW135" s="447" t="e">
        <f>IF(#REF!="nulová",J135,0)</f>
        <v>#REF!</v>
      </c>
      <c r="AX135" s="349" t="s">
        <v>17</v>
      </c>
      <c r="AY135" s="447">
        <f t="shared" si="3"/>
        <v>0</v>
      </c>
      <c r="AZ135" s="349" t="s">
        <v>37</v>
      </c>
      <c r="BA135" s="446" t="s">
        <v>2600</v>
      </c>
    </row>
    <row r="136" spans="2:53" s="287" customFormat="1" ht="24.2" customHeight="1" x14ac:dyDescent="0.2">
      <c r="B136" s="288"/>
      <c r="C136" s="448" t="s">
        <v>1734</v>
      </c>
      <c r="D136" s="448" t="s">
        <v>1717</v>
      </c>
      <c r="E136" s="449" t="s">
        <v>2599</v>
      </c>
      <c r="F136" s="450" t="s">
        <v>2598</v>
      </c>
      <c r="G136" s="451" t="s">
        <v>237</v>
      </c>
      <c r="H136" s="452">
        <v>50</v>
      </c>
      <c r="I136" s="357"/>
      <c r="J136" s="453">
        <f t="shared" si="2"/>
        <v>0</v>
      </c>
      <c r="AF136" s="446" t="s">
        <v>37</v>
      </c>
      <c r="AH136" s="446" t="s">
        <v>1717</v>
      </c>
      <c r="AI136" s="446" t="s">
        <v>17</v>
      </c>
      <c r="AM136" s="349" t="s">
        <v>1716</v>
      </c>
      <c r="AS136" s="447" t="e">
        <f>IF(#REF!="základní",J136,0)</f>
        <v>#REF!</v>
      </c>
      <c r="AT136" s="447" t="e">
        <f>IF(#REF!="snížená",J136,0)</f>
        <v>#REF!</v>
      </c>
      <c r="AU136" s="447" t="e">
        <f>IF(#REF!="zákl. přenesená",J136,0)</f>
        <v>#REF!</v>
      </c>
      <c r="AV136" s="447" t="e">
        <f>IF(#REF!="sníž. přenesená",J136,0)</f>
        <v>#REF!</v>
      </c>
      <c r="AW136" s="447" t="e">
        <f>IF(#REF!="nulová",J136,0)</f>
        <v>#REF!</v>
      </c>
      <c r="AX136" s="349" t="s">
        <v>17</v>
      </c>
      <c r="AY136" s="447">
        <f t="shared" si="3"/>
        <v>0</v>
      </c>
      <c r="AZ136" s="349" t="s">
        <v>37</v>
      </c>
      <c r="BA136" s="446" t="s">
        <v>2597</v>
      </c>
    </row>
    <row r="137" spans="2:53" s="287" customFormat="1" ht="24.2" customHeight="1" x14ac:dyDescent="0.2">
      <c r="B137" s="288"/>
      <c r="C137" s="448" t="s">
        <v>1814</v>
      </c>
      <c r="D137" s="448" t="s">
        <v>1717</v>
      </c>
      <c r="E137" s="449" t="s">
        <v>2596</v>
      </c>
      <c r="F137" s="450" t="s">
        <v>2595</v>
      </c>
      <c r="G137" s="451" t="s">
        <v>122</v>
      </c>
      <c r="H137" s="452">
        <v>10</v>
      </c>
      <c r="I137" s="357"/>
      <c r="J137" s="453">
        <f t="shared" si="2"/>
        <v>0</v>
      </c>
      <c r="AF137" s="446" t="s">
        <v>37</v>
      </c>
      <c r="AH137" s="446" t="s">
        <v>1717</v>
      </c>
      <c r="AI137" s="446" t="s">
        <v>17</v>
      </c>
      <c r="AM137" s="349" t="s">
        <v>1716</v>
      </c>
      <c r="AS137" s="447" t="e">
        <f>IF(#REF!="základní",J137,0)</f>
        <v>#REF!</v>
      </c>
      <c r="AT137" s="447" t="e">
        <f>IF(#REF!="snížená",J137,0)</f>
        <v>#REF!</v>
      </c>
      <c r="AU137" s="447" t="e">
        <f>IF(#REF!="zákl. přenesená",J137,0)</f>
        <v>#REF!</v>
      </c>
      <c r="AV137" s="447" t="e">
        <f>IF(#REF!="sníž. přenesená",J137,0)</f>
        <v>#REF!</v>
      </c>
      <c r="AW137" s="447" t="e">
        <f>IF(#REF!="nulová",J137,0)</f>
        <v>#REF!</v>
      </c>
      <c r="AX137" s="349" t="s">
        <v>17</v>
      </c>
      <c r="AY137" s="447">
        <f t="shared" si="3"/>
        <v>0</v>
      </c>
      <c r="AZ137" s="349" t="s">
        <v>37</v>
      </c>
      <c r="BA137" s="446" t="s">
        <v>2594</v>
      </c>
    </row>
    <row r="138" spans="2:53" s="287" customFormat="1" ht="24.2" customHeight="1" x14ac:dyDescent="0.2">
      <c r="B138" s="288"/>
      <c r="C138" s="448" t="s">
        <v>1810</v>
      </c>
      <c r="D138" s="448" t="s">
        <v>1717</v>
      </c>
      <c r="E138" s="449" t="s">
        <v>2593</v>
      </c>
      <c r="F138" s="450" t="s">
        <v>2592</v>
      </c>
      <c r="G138" s="451" t="s">
        <v>122</v>
      </c>
      <c r="H138" s="452">
        <v>10</v>
      </c>
      <c r="I138" s="357"/>
      <c r="J138" s="453">
        <f t="shared" si="2"/>
        <v>0</v>
      </c>
      <c r="AF138" s="446" t="s">
        <v>37</v>
      </c>
      <c r="AH138" s="446" t="s">
        <v>1717</v>
      </c>
      <c r="AI138" s="446" t="s">
        <v>17</v>
      </c>
      <c r="AM138" s="349" t="s">
        <v>1716</v>
      </c>
      <c r="AS138" s="447" t="e">
        <f>IF(#REF!="základní",J138,0)</f>
        <v>#REF!</v>
      </c>
      <c r="AT138" s="447" t="e">
        <f>IF(#REF!="snížená",J138,0)</f>
        <v>#REF!</v>
      </c>
      <c r="AU138" s="447" t="e">
        <f>IF(#REF!="zákl. přenesená",J138,0)</f>
        <v>#REF!</v>
      </c>
      <c r="AV138" s="447" t="e">
        <f>IF(#REF!="sníž. přenesená",J138,0)</f>
        <v>#REF!</v>
      </c>
      <c r="AW138" s="447" t="e">
        <f>IF(#REF!="nulová",J138,0)</f>
        <v>#REF!</v>
      </c>
      <c r="AX138" s="349" t="s">
        <v>17</v>
      </c>
      <c r="AY138" s="447">
        <f t="shared" si="3"/>
        <v>0</v>
      </c>
      <c r="AZ138" s="349" t="s">
        <v>37</v>
      </c>
      <c r="BA138" s="446" t="s">
        <v>2591</v>
      </c>
    </row>
    <row r="139" spans="2:53" s="287" customFormat="1" ht="16.5" customHeight="1" x14ac:dyDescent="0.2">
      <c r="B139" s="288"/>
      <c r="C139" s="448" t="s">
        <v>1806</v>
      </c>
      <c r="D139" s="448" t="s">
        <v>1717</v>
      </c>
      <c r="E139" s="449" t="s">
        <v>2590</v>
      </c>
      <c r="F139" s="450" t="s">
        <v>2589</v>
      </c>
      <c r="G139" s="451" t="s">
        <v>121</v>
      </c>
      <c r="H139" s="452">
        <v>1</v>
      </c>
      <c r="I139" s="357"/>
      <c r="J139" s="453">
        <f t="shared" si="2"/>
        <v>0</v>
      </c>
      <c r="AF139" s="446" t="s">
        <v>2582</v>
      </c>
      <c r="AH139" s="446" t="s">
        <v>1717</v>
      </c>
      <c r="AI139" s="446" t="s">
        <v>17</v>
      </c>
      <c r="AM139" s="349" t="s">
        <v>1716</v>
      </c>
      <c r="AS139" s="447" t="e">
        <f>IF(#REF!="základní",J139,0)</f>
        <v>#REF!</v>
      </c>
      <c r="AT139" s="447" t="e">
        <f>IF(#REF!="snížená",J139,0)</f>
        <v>#REF!</v>
      </c>
      <c r="AU139" s="447" t="e">
        <f>IF(#REF!="zákl. přenesená",J139,0)</f>
        <v>#REF!</v>
      </c>
      <c r="AV139" s="447" t="e">
        <f>IF(#REF!="sníž. přenesená",J139,0)</f>
        <v>#REF!</v>
      </c>
      <c r="AW139" s="447" t="e">
        <f>IF(#REF!="nulová",J139,0)</f>
        <v>#REF!</v>
      </c>
      <c r="AX139" s="349" t="s">
        <v>17</v>
      </c>
      <c r="AY139" s="447">
        <f t="shared" si="3"/>
        <v>0</v>
      </c>
      <c r="AZ139" s="349" t="s">
        <v>2582</v>
      </c>
      <c r="BA139" s="446" t="s">
        <v>2588</v>
      </c>
    </row>
    <row r="140" spans="2:53" s="287" customFormat="1" ht="24.2" customHeight="1" x14ac:dyDescent="0.2">
      <c r="B140" s="288"/>
      <c r="C140" s="448" t="s">
        <v>1802</v>
      </c>
      <c r="D140" s="448" t="s">
        <v>1717</v>
      </c>
      <c r="E140" s="449" t="s">
        <v>2587</v>
      </c>
      <c r="F140" s="450" t="s">
        <v>2586</v>
      </c>
      <c r="G140" s="451" t="s">
        <v>121</v>
      </c>
      <c r="H140" s="452">
        <v>1</v>
      </c>
      <c r="I140" s="357"/>
      <c r="J140" s="453">
        <f t="shared" si="2"/>
        <v>0</v>
      </c>
      <c r="AF140" s="446" t="s">
        <v>2582</v>
      </c>
      <c r="AH140" s="446" t="s">
        <v>1717</v>
      </c>
      <c r="AI140" s="446" t="s">
        <v>17</v>
      </c>
      <c r="AM140" s="349" t="s">
        <v>1716</v>
      </c>
      <c r="AS140" s="447" t="e">
        <f>IF(#REF!="základní",J140,0)</f>
        <v>#REF!</v>
      </c>
      <c r="AT140" s="447" t="e">
        <f>IF(#REF!="snížená",J140,0)</f>
        <v>#REF!</v>
      </c>
      <c r="AU140" s="447" t="e">
        <f>IF(#REF!="zákl. přenesená",J140,0)</f>
        <v>#REF!</v>
      </c>
      <c r="AV140" s="447" t="e">
        <f>IF(#REF!="sníž. přenesená",J140,0)</f>
        <v>#REF!</v>
      </c>
      <c r="AW140" s="447" t="e">
        <f>IF(#REF!="nulová",J140,0)</f>
        <v>#REF!</v>
      </c>
      <c r="AX140" s="349" t="s">
        <v>17</v>
      </c>
      <c r="AY140" s="447">
        <f t="shared" si="3"/>
        <v>0</v>
      </c>
      <c r="AZ140" s="349" t="s">
        <v>2582</v>
      </c>
      <c r="BA140" s="446" t="s">
        <v>2585</v>
      </c>
    </row>
    <row r="141" spans="2:53" s="287" customFormat="1" ht="16.5" customHeight="1" x14ac:dyDescent="0.2">
      <c r="B141" s="288"/>
      <c r="C141" s="448" t="s">
        <v>1710</v>
      </c>
      <c r="D141" s="448" t="s">
        <v>1717</v>
      </c>
      <c r="E141" s="449" t="s">
        <v>2584</v>
      </c>
      <c r="F141" s="450" t="s">
        <v>2583</v>
      </c>
      <c r="G141" s="451" t="s">
        <v>121</v>
      </c>
      <c r="H141" s="452">
        <v>1</v>
      </c>
      <c r="I141" s="357"/>
      <c r="J141" s="453">
        <f t="shared" si="2"/>
        <v>0</v>
      </c>
      <c r="AF141" s="446" t="s">
        <v>2582</v>
      </c>
      <c r="AH141" s="446" t="s">
        <v>1717</v>
      </c>
      <c r="AI141" s="446" t="s">
        <v>17</v>
      </c>
      <c r="AM141" s="349" t="s">
        <v>1716</v>
      </c>
      <c r="AS141" s="447" t="e">
        <f>IF(#REF!="základní",J141,0)</f>
        <v>#REF!</v>
      </c>
      <c r="AT141" s="447" t="e">
        <f>IF(#REF!="snížená",J141,0)</f>
        <v>#REF!</v>
      </c>
      <c r="AU141" s="447" t="e">
        <f>IF(#REF!="zákl. přenesená",J141,0)</f>
        <v>#REF!</v>
      </c>
      <c r="AV141" s="447" t="e">
        <f>IF(#REF!="sníž. přenesená",J141,0)</f>
        <v>#REF!</v>
      </c>
      <c r="AW141" s="447" t="e">
        <f>IF(#REF!="nulová",J141,0)</f>
        <v>#REF!</v>
      </c>
      <c r="AX141" s="349" t="s">
        <v>17</v>
      </c>
      <c r="AY141" s="447">
        <f t="shared" si="3"/>
        <v>0</v>
      </c>
      <c r="AZ141" s="349" t="s">
        <v>2582</v>
      </c>
      <c r="BA141" s="446" t="s">
        <v>2581</v>
      </c>
    </row>
    <row r="142" spans="2:53" s="287" customFormat="1" ht="6.95" customHeight="1" x14ac:dyDescent="0.2">
      <c r="B142" s="290"/>
      <c r="C142" s="289"/>
      <c r="D142" s="289"/>
      <c r="E142" s="289"/>
      <c r="F142" s="289"/>
      <c r="G142" s="289"/>
      <c r="H142" s="289"/>
      <c r="I142" s="289"/>
      <c r="J142" s="289"/>
    </row>
  </sheetData>
  <sheetProtection algorithmName="SHA-512" hashValue="qT1LSViakGFNtpHXxPAR2AprmkOo1V+13TkweeXeic8HM+Qp011iHK3ahLsSgtKapFuRqAVPOCopijRt10Xrew==" saltValue="bP2S1G4RHyBkJ/fWXyCC6g==" spinCount="100000" sheet="1" objects="1" scenarios="1"/>
  <autoFilter ref="C117:J141" xr:uid="{00000000-0009-0000-0000-00000D000000}"/>
  <mergeCells count="8">
    <mergeCell ref="E87:H87"/>
    <mergeCell ref="E108:H108"/>
    <mergeCell ref="E110:H110"/>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A136"/>
  <sheetViews>
    <sheetView showGridLines="0" view="pageBreakPreview" zoomScaleNormal="100" zoomScaleSheetLayoutView="100" workbookViewId="0"/>
  </sheetViews>
  <sheetFormatPr defaultColWidth="9.140625" defaultRowHeight="11.25" x14ac:dyDescent="0.2"/>
  <cols>
    <col min="1" max="1" width="7.140625" style="286" customWidth="1"/>
    <col min="2" max="2" width="1" style="286" customWidth="1"/>
    <col min="3" max="3" width="3.5703125" style="286" customWidth="1"/>
    <col min="4" max="4" width="3.7109375" style="286" customWidth="1"/>
    <col min="5" max="5" width="14.7109375" style="286" customWidth="1"/>
    <col min="6" max="6" width="43.5703125" style="286" customWidth="1"/>
    <col min="7" max="7" width="6.42578125" style="286" customWidth="1"/>
    <col min="8" max="8" width="12" style="286" customWidth="1"/>
    <col min="9" max="9" width="13.5703125" style="286" customWidth="1"/>
    <col min="10" max="10" width="19.140625" style="286" customWidth="1"/>
    <col min="11" max="11" width="14" style="286" customWidth="1"/>
    <col min="12" max="12" width="10.5703125" style="286" customWidth="1"/>
    <col min="13" max="13" width="12.85546875" style="286" customWidth="1"/>
    <col min="14" max="14" width="9.42578125" style="286" customWidth="1"/>
    <col min="15" max="15" width="12.85546875" style="286" customWidth="1"/>
    <col min="16" max="16" width="14" style="286" customWidth="1"/>
    <col min="17" max="17" width="9.42578125" style="286" customWidth="1"/>
    <col min="18" max="18" width="12.85546875" style="286" customWidth="1"/>
    <col min="19" max="19" width="14" style="286" customWidth="1"/>
    <col min="20" max="16384" width="9.140625" style="286"/>
  </cols>
  <sheetData>
    <row r="2" spans="2:34" ht="36.950000000000003" customHeight="1" x14ac:dyDescent="0.2">
      <c r="AH2" s="349" t="s">
        <v>1623</v>
      </c>
    </row>
    <row r="3" spans="2:34" ht="6.95" hidden="1" customHeight="1" x14ac:dyDescent="0.2">
      <c r="B3" s="355"/>
      <c r="C3" s="354"/>
      <c r="D3" s="354"/>
      <c r="E3" s="354"/>
      <c r="F3" s="354"/>
      <c r="G3" s="354"/>
      <c r="H3" s="354"/>
      <c r="I3" s="354"/>
      <c r="J3" s="354"/>
      <c r="AH3" s="349" t="s">
        <v>19</v>
      </c>
    </row>
    <row r="4" spans="2:34" ht="24.95" hidden="1" customHeight="1" x14ac:dyDescent="0.2">
      <c r="B4" s="338"/>
      <c r="D4" s="333" t="s">
        <v>1893</v>
      </c>
      <c r="AH4" s="349" t="s">
        <v>1701</v>
      </c>
    </row>
    <row r="5" spans="2:34" ht="6.95" hidden="1" customHeight="1" x14ac:dyDescent="0.2">
      <c r="B5" s="338"/>
    </row>
    <row r="6" spans="2:34" ht="12" hidden="1" customHeight="1" x14ac:dyDescent="0.2">
      <c r="B6" s="338"/>
      <c r="D6" s="327" t="s">
        <v>1453</v>
      </c>
    </row>
    <row r="7" spans="2:34" ht="16.5" hidden="1" customHeight="1" x14ac:dyDescent="0.2">
      <c r="B7" s="338"/>
      <c r="E7" s="606" t="str">
        <f>SLAB!K6</f>
        <v>Chráněné bydlení Klatovy - D1.4.4. Elektroinstalace slaboproud</v>
      </c>
      <c r="F7" s="607"/>
      <c r="G7" s="607"/>
      <c r="H7" s="607"/>
    </row>
    <row r="8" spans="2:34" s="287" customFormat="1" ht="12" hidden="1" customHeight="1" x14ac:dyDescent="0.2">
      <c r="B8" s="288"/>
      <c r="D8" s="327" t="s">
        <v>1883</v>
      </c>
    </row>
    <row r="9" spans="2:34" s="287" customFormat="1" ht="16.5" hidden="1" customHeight="1" x14ac:dyDescent="0.2">
      <c r="B9" s="288"/>
      <c r="E9" s="596" t="s">
        <v>2699</v>
      </c>
      <c r="F9" s="605"/>
      <c r="G9" s="605"/>
      <c r="H9" s="605"/>
    </row>
    <row r="10" spans="2:34" s="287" customFormat="1" hidden="1" x14ac:dyDescent="0.2">
      <c r="B10" s="288"/>
    </row>
    <row r="11" spans="2:34" s="287" customFormat="1" ht="12" hidden="1" customHeight="1" x14ac:dyDescent="0.2">
      <c r="B11" s="288"/>
      <c r="D11" s="327" t="s">
        <v>1703</v>
      </c>
      <c r="F11" s="350" t="s">
        <v>125</v>
      </c>
      <c r="I11" s="327" t="s">
        <v>1702</v>
      </c>
      <c r="J11" s="350" t="s">
        <v>125</v>
      </c>
    </row>
    <row r="12" spans="2:34" s="287" customFormat="1" ht="12" hidden="1" customHeight="1" x14ac:dyDescent="0.2">
      <c r="B12" s="288"/>
      <c r="D12" s="327" t="s">
        <v>1677</v>
      </c>
      <c r="F12" s="350" t="s">
        <v>1698</v>
      </c>
      <c r="I12" s="327" t="s">
        <v>1676</v>
      </c>
      <c r="J12" s="396">
        <f>SLAB!AN8</f>
        <v>0</v>
      </c>
    </row>
    <row r="13" spans="2:34" s="287" customFormat="1" ht="10.9" hidden="1" customHeight="1" x14ac:dyDescent="0.2">
      <c r="B13" s="288"/>
    </row>
    <row r="14" spans="2:34" s="287" customFormat="1" ht="12" hidden="1" customHeight="1" x14ac:dyDescent="0.2">
      <c r="B14" s="288"/>
      <c r="D14" s="327" t="s">
        <v>1675</v>
      </c>
      <c r="I14" s="327" t="s">
        <v>1700</v>
      </c>
      <c r="J14" s="350" t="str">
        <f>IF(SLAB!AN10="","",SLAB!AN10)</f>
        <v/>
      </c>
    </row>
    <row r="15" spans="2:34" s="287" customFormat="1" ht="18" hidden="1" customHeight="1" x14ac:dyDescent="0.2">
      <c r="B15" s="288"/>
      <c r="E15" s="350" t="str">
        <f>IF(SLAB!E11="","",SLAB!E11)</f>
        <v xml:space="preserve"> </v>
      </c>
      <c r="I15" s="327" t="s">
        <v>1435</v>
      </c>
      <c r="J15" s="350" t="str">
        <f>IF(SLAB!AN11="","",SLAB!AN11)</f>
        <v/>
      </c>
    </row>
    <row r="16" spans="2:34" s="287" customFormat="1" ht="6.95" hidden="1" customHeight="1" x14ac:dyDescent="0.2">
      <c r="B16" s="288"/>
    </row>
    <row r="17" spans="2:10" s="287" customFormat="1" ht="12" hidden="1" customHeight="1" x14ac:dyDescent="0.2">
      <c r="B17" s="288"/>
      <c r="D17" s="327" t="s">
        <v>1437</v>
      </c>
      <c r="I17" s="327" t="s">
        <v>1700</v>
      </c>
      <c r="J17" s="350" t="str">
        <f>SLAB!AN13</f>
        <v/>
      </c>
    </row>
    <row r="18" spans="2:10" s="287" customFormat="1" ht="18" hidden="1" customHeight="1" x14ac:dyDescent="0.2">
      <c r="B18" s="288"/>
      <c r="E18" s="580" t="str">
        <f>SLAB!E14</f>
        <v xml:space="preserve"> </v>
      </c>
      <c r="F18" s="580"/>
      <c r="G18" s="580"/>
      <c r="H18" s="580"/>
      <c r="I18" s="327" t="s">
        <v>1435</v>
      </c>
      <c r="J18" s="350" t="str">
        <f>SLAB!AN14</f>
        <v/>
      </c>
    </row>
    <row r="19" spans="2:10" s="287" customFormat="1" ht="6.95" hidden="1" customHeight="1" x14ac:dyDescent="0.2">
      <c r="B19" s="288"/>
    </row>
    <row r="20" spans="2:10" s="287" customFormat="1" ht="12" hidden="1" customHeight="1" x14ac:dyDescent="0.2">
      <c r="B20" s="288"/>
      <c r="D20" s="327" t="s">
        <v>1444</v>
      </c>
      <c r="I20" s="327" t="s">
        <v>1700</v>
      </c>
      <c r="J20" s="350" t="str">
        <f>IF(SLAB!AN16="","",SLAB!AN16)</f>
        <v/>
      </c>
    </row>
    <row r="21" spans="2:10" s="287" customFormat="1" ht="18" hidden="1" customHeight="1" x14ac:dyDescent="0.2">
      <c r="B21" s="288"/>
      <c r="E21" s="350" t="str">
        <f>IF(SLAB!E17="","",SLAB!E17)</f>
        <v xml:space="preserve"> </v>
      </c>
      <c r="I21" s="327" t="s">
        <v>1435</v>
      </c>
      <c r="J21" s="350" t="str">
        <f>IF(SLAB!AN17="","",SLAB!AN17)</f>
        <v/>
      </c>
    </row>
    <row r="22" spans="2:10" s="287" customFormat="1" ht="6.95" hidden="1" customHeight="1" x14ac:dyDescent="0.2">
      <c r="B22" s="288"/>
    </row>
    <row r="23" spans="2:10" s="287" customFormat="1" ht="12" hidden="1" customHeight="1" x14ac:dyDescent="0.2">
      <c r="B23" s="288"/>
      <c r="D23" s="327" t="s">
        <v>1673</v>
      </c>
      <c r="I23" s="327" t="s">
        <v>1700</v>
      </c>
      <c r="J23" s="350" t="str">
        <f>IF(SLAB!AN19="","",SLAB!AN19)</f>
        <v/>
      </c>
    </row>
    <row r="24" spans="2:10" s="287" customFormat="1" ht="18" hidden="1" customHeight="1" x14ac:dyDescent="0.2">
      <c r="B24" s="288"/>
      <c r="E24" s="350" t="str">
        <f>IF(SLAB!E20="","",SLAB!E20)</f>
        <v xml:space="preserve"> </v>
      </c>
      <c r="I24" s="327" t="s">
        <v>1435</v>
      </c>
      <c r="J24" s="350" t="str">
        <f>IF(SLAB!AN20="","",SLAB!AN20)</f>
        <v/>
      </c>
    </row>
    <row r="25" spans="2:10" s="287" customFormat="1" ht="6.95" hidden="1" customHeight="1" x14ac:dyDescent="0.2">
      <c r="B25" s="288"/>
    </row>
    <row r="26" spans="2:10" s="287" customFormat="1" ht="12" hidden="1" customHeight="1" x14ac:dyDescent="0.2">
      <c r="B26" s="288"/>
      <c r="D26" s="327" t="s">
        <v>1696</v>
      </c>
    </row>
    <row r="27" spans="2:10" s="398" customFormat="1" ht="16.5" hidden="1" customHeight="1" x14ac:dyDescent="0.2">
      <c r="B27" s="397"/>
      <c r="E27" s="582" t="s">
        <v>125</v>
      </c>
      <c r="F27" s="582"/>
      <c r="G27" s="582"/>
      <c r="H27" s="582"/>
    </row>
    <row r="28" spans="2:10" s="287" customFormat="1" ht="6.95" hidden="1" customHeight="1" x14ac:dyDescent="0.2">
      <c r="B28" s="288"/>
    </row>
    <row r="29" spans="2:10" s="287" customFormat="1" ht="6.95" hidden="1" customHeight="1" x14ac:dyDescent="0.2">
      <c r="B29" s="288"/>
      <c r="D29" s="318"/>
      <c r="E29" s="318"/>
      <c r="F29" s="318"/>
      <c r="G29" s="318"/>
      <c r="H29" s="318"/>
      <c r="I29" s="318"/>
      <c r="J29" s="318"/>
    </row>
    <row r="30" spans="2:10" s="287" customFormat="1" ht="25.35" hidden="1" customHeight="1" x14ac:dyDescent="0.2">
      <c r="B30" s="288"/>
      <c r="D30" s="400" t="s">
        <v>1695</v>
      </c>
      <c r="J30" s="401">
        <f>ROUND(J118, 2)</f>
        <v>0</v>
      </c>
    </row>
    <row r="31" spans="2:10" s="287" customFormat="1" ht="6.95" hidden="1" customHeight="1" x14ac:dyDescent="0.2">
      <c r="B31" s="288"/>
      <c r="D31" s="318"/>
      <c r="E31" s="318"/>
      <c r="F31" s="318"/>
      <c r="G31" s="318"/>
      <c r="H31" s="318"/>
      <c r="I31" s="318"/>
      <c r="J31" s="318"/>
    </row>
    <row r="32" spans="2:10" s="287" customFormat="1" ht="14.45" hidden="1" customHeight="1" x14ac:dyDescent="0.2">
      <c r="B32" s="288"/>
      <c r="F32" s="402" t="s">
        <v>1693</v>
      </c>
      <c r="I32" s="402" t="s">
        <v>1694</v>
      </c>
      <c r="J32" s="402" t="s">
        <v>1692</v>
      </c>
    </row>
    <row r="33" spans="2:10" s="287" customFormat="1" ht="14.45" hidden="1" customHeight="1" x14ac:dyDescent="0.2">
      <c r="B33" s="288"/>
      <c r="D33" s="403" t="s">
        <v>115</v>
      </c>
      <c r="E33" s="327" t="s">
        <v>1691</v>
      </c>
      <c r="F33" s="404" t="e">
        <f>ROUND((SUM(AS118:AS135)),  2)</f>
        <v>#REF!</v>
      </c>
      <c r="I33" s="405">
        <v>0.21</v>
      </c>
      <c r="J33" s="404" t="e">
        <f>ROUND(((SUM(AS118:AS135))*I33),  2)</f>
        <v>#REF!</v>
      </c>
    </row>
    <row r="34" spans="2:10" s="287" customFormat="1" ht="14.45" hidden="1" customHeight="1" x14ac:dyDescent="0.2">
      <c r="B34" s="288"/>
      <c r="E34" s="327" t="s">
        <v>1690</v>
      </c>
      <c r="F34" s="404" t="e">
        <f>ROUND((SUM(AT118:AT135)),  2)</f>
        <v>#REF!</v>
      </c>
      <c r="I34" s="405">
        <v>0.12</v>
      </c>
      <c r="J34" s="404" t="e">
        <f>ROUND(((SUM(AT118:AT135))*I34),  2)</f>
        <v>#REF!</v>
      </c>
    </row>
    <row r="35" spans="2:10" s="287" customFormat="1" ht="14.45" hidden="1" customHeight="1" x14ac:dyDescent="0.2">
      <c r="B35" s="288"/>
      <c r="E35" s="327" t="s">
        <v>1689</v>
      </c>
      <c r="F35" s="404" t="e">
        <f>ROUND((SUM(AU118:AU135)),  2)</f>
        <v>#REF!</v>
      </c>
      <c r="I35" s="405">
        <v>0.21</v>
      </c>
      <c r="J35" s="404">
        <f>0</f>
        <v>0</v>
      </c>
    </row>
    <row r="36" spans="2:10" s="287" customFormat="1" ht="14.45" hidden="1" customHeight="1" x14ac:dyDescent="0.2">
      <c r="B36" s="288"/>
      <c r="E36" s="327" t="s">
        <v>1688</v>
      </c>
      <c r="F36" s="404" t="e">
        <f>ROUND((SUM(AV118:AV135)),  2)</f>
        <v>#REF!</v>
      </c>
      <c r="I36" s="405">
        <v>0.12</v>
      </c>
      <c r="J36" s="404">
        <f>0</f>
        <v>0</v>
      </c>
    </row>
    <row r="37" spans="2:10" s="287" customFormat="1" ht="14.45" hidden="1" customHeight="1" x14ac:dyDescent="0.2">
      <c r="B37" s="288"/>
      <c r="E37" s="327" t="s">
        <v>1687</v>
      </c>
      <c r="F37" s="404" t="e">
        <f>ROUND((SUM(AW118:AW135)),  2)</f>
        <v>#REF!</v>
      </c>
      <c r="I37" s="405">
        <v>0</v>
      </c>
      <c r="J37" s="404">
        <f>0</f>
        <v>0</v>
      </c>
    </row>
    <row r="38" spans="2:10" s="287" customFormat="1" ht="6.95" hidden="1" customHeight="1" x14ac:dyDescent="0.2">
      <c r="B38" s="288"/>
    </row>
    <row r="39" spans="2:10" s="287" customFormat="1" ht="25.35" hidden="1" customHeight="1" x14ac:dyDescent="0.2">
      <c r="B39" s="288"/>
      <c r="C39" s="406"/>
      <c r="D39" s="407" t="s">
        <v>1686</v>
      </c>
      <c r="E39" s="324"/>
      <c r="F39" s="324"/>
      <c r="G39" s="408" t="s">
        <v>1424</v>
      </c>
      <c r="H39" s="409" t="s">
        <v>1425</v>
      </c>
      <c r="I39" s="324"/>
      <c r="J39" s="410" t="e">
        <f>SUM(J30:J37)</f>
        <v>#REF!</v>
      </c>
    </row>
    <row r="40" spans="2:10" s="287" customFormat="1" ht="14.45" hidden="1" customHeight="1" x14ac:dyDescent="0.2">
      <c r="B40" s="288"/>
    </row>
    <row r="41" spans="2:10" ht="14.45" hidden="1" customHeight="1" x14ac:dyDescent="0.2">
      <c r="B41" s="338"/>
    </row>
    <row r="42" spans="2:10" ht="14.45" hidden="1" customHeight="1" x14ac:dyDescent="0.2">
      <c r="B42" s="338"/>
    </row>
    <row r="43" spans="2:10" ht="14.45" hidden="1" customHeight="1" x14ac:dyDescent="0.2">
      <c r="B43" s="338"/>
    </row>
    <row r="44" spans="2:10" ht="14.45" hidden="1" customHeight="1" x14ac:dyDescent="0.2">
      <c r="B44" s="338"/>
    </row>
    <row r="45" spans="2:10" ht="14.45" hidden="1" customHeight="1" x14ac:dyDescent="0.2">
      <c r="B45" s="338"/>
    </row>
    <row r="46" spans="2:10" ht="14.45" hidden="1" customHeight="1" x14ac:dyDescent="0.2">
      <c r="B46" s="338"/>
    </row>
    <row r="47" spans="2:10" ht="14.45" hidden="1" customHeight="1" x14ac:dyDescent="0.2">
      <c r="B47" s="338"/>
    </row>
    <row r="48" spans="2:10" ht="14.45" hidden="1" customHeight="1" x14ac:dyDescent="0.2">
      <c r="B48" s="338"/>
    </row>
    <row r="49" spans="2:10" ht="14.45" hidden="1" customHeight="1" x14ac:dyDescent="0.2">
      <c r="B49" s="338"/>
    </row>
    <row r="50" spans="2:10" s="287" customFormat="1" ht="14.45" hidden="1" customHeight="1" x14ac:dyDescent="0.2">
      <c r="B50" s="288"/>
      <c r="D50" s="340" t="s">
        <v>1685</v>
      </c>
      <c r="E50" s="339"/>
      <c r="F50" s="339"/>
      <c r="G50" s="340" t="s">
        <v>1684</v>
      </c>
      <c r="H50" s="339"/>
      <c r="I50" s="339"/>
      <c r="J50" s="339"/>
    </row>
    <row r="51" spans="2:10" hidden="1" x14ac:dyDescent="0.2">
      <c r="B51" s="338"/>
    </row>
    <row r="52" spans="2:10" hidden="1" x14ac:dyDescent="0.2">
      <c r="B52" s="338"/>
    </row>
    <row r="53" spans="2:10" hidden="1" x14ac:dyDescent="0.2">
      <c r="B53" s="338"/>
    </row>
    <row r="54" spans="2:10" hidden="1" x14ac:dyDescent="0.2">
      <c r="B54" s="338"/>
    </row>
    <row r="55" spans="2:10" hidden="1" x14ac:dyDescent="0.2">
      <c r="B55" s="338"/>
    </row>
    <row r="56" spans="2:10" hidden="1" x14ac:dyDescent="0.2">
      <c r="B56" s="338"/>
    </row>
    <row r="57" spans="2:10" hidden="1" x14ac:dyDescent="0.2">
      <c r="B57" s="338"/>
    </row>
    <row r="58" spans="2:10" hidden="1" x14ac:dyDescent="0.2">
      <c r="B58" s="338"/>
    </row>
    <row r="59" spans="2:10" hidden="1" x14ac:dyDescent="0.2">
      <c r="B59" s="338"/>
    </row>
    <row r="60" spans="2:10" hidden="1" x14ac:dyDescent="0.2">
      <c r="B60" s="338"/>
    </row>
    <row r="61" spans="2:10" s="287" customFormat="1" ht="12.75" hidden="1" x14ac:dyDescent="0.2">
      <c r="B61" s="288"/>
      <c r="D61" s="337" t="s">
        <v>1681</v>
      </c>
      <c r="E61" s="336"/>
      <c r="F61" s="411" t="s">
        <v>1680</v>
      </c>
      <c r="G61" s="337" t="s">
        <v>1681</v>
      </c>
      <c r="H61" s="336"/>
      <c r="I61" s="336"/>
      <c r="J61" s="412" t="s">
        <v>1680</v>
      </c>
    </row>
    <row r="62" spans="2:10" hidden="1" x14ac:dyDescent="0.2">
      <c r="B62" s="338"/>
    </row>
    <row r="63" spans="2:10" hidden="1" x14ac:dyDescent="0.2">
      <c r="B63" s="338"/>
    </row>
    <row r="64" spans="2:10" hidden="1" x14ac:dyDescent="0.2">
      <c r="B64" s="338"/>
    </row>
    <row r="65" spans="2:10" s="287" customFormat="1" ht="12.75" hidden="1" x14ac:dyDescent="0.2">
      <c r="B65" s="288"/>
      <c r="D65" s="340" t="s">
        <v>1683</v>
      </c>
      <c r="E65" s="339"/>
      <c r="F65" s="339"/>
      <c r="G65" s="340" t="s">
        <v>1682</v>
      </c>
      <c r="H65" s="339"/>
      <c r="I65" s="339"/>
      <c r="J65" s="339"/>
    </row>
    <row r="66" spans="2:10" hidden="1" x14ac:dyDescent="0.2">
      <c r="B66" s="338"/>
    </row>
    <row r="67" spans="2:10" hidden="1" x14ac:dyDescent="0.2">
      <c r="B67" s="338"/>
    </row>
    <row r="68" spans="2:10" hidden="1" x14ac:dyDescent="0.2">
      <c r="B68" s="338"/>
    </row>
    <row r="69" spans="2:10" hidden="1" x14ac:dyDescent="0.2">
      <c r="B69" s="338"/>
    </row>
    <row r="70" spans="2:10" hidden="1" x14ac:dyDescent="0.2">
      <c r="B70" s="338"/>
    </row>
    <row r="71" spans="2:10" hidden="1" x14ac:dyDescent="0.2">
      <c r="B71" s="338"/>
    </row>
    <row r="72" spans="2:10" hidden="1" x14ac:dyDescent="0.2">
      <c r="B72" s="338"/>
    </row>
    <row r="73" spans="2:10" hidden="1" x14ac:dyDescent="0.2">
      <c r="B73" s="338"/>
    </row>
    <row r="74" spans="2:10" hidden="1" x14ac:dyDescent="0.2">
      <c r="B74" s="338"/>
    </row>
    <row r="75" spans="2:10" hidden="1" x14ac:dyDescent="0.2">
      <c r="B75" s="338"/>
    </row>
    <row r="76" spans="2:10" s="287" customFormat="1" ht="12.75" hidden="1" x14ac:dyDescent="0.2">
      <c r="B76" s="288"/>
      <c r="D76" s="337" t="s">
        <v>1681</v>
      </c>
      <c r="E76" s="336"/>
      <c r="F76" s="411" t="s">
        <v>1680</v>
      </c>
      <c r="G76" s="337" t="s">
        <v>1681</v>
      </c>
      <c r="H76" s="336"/>
      <c r="I76" s="336"/>
      <c r="J76" s="412" t="s">
        <v>1680</v>
      </c>
    </row>
    <row r="77" spans="2:10" s="287" customFormat="1" ht="14.45" hidden="1" customHeight="1" x14ac:dyDescent="0.2">
      <c r="B77" s="290"/>
      <c r="C77" s="289"/>
      <c r="D77" s="289"/>
      <c r="E77" s="289"/>
      <c r="F77" s="289"/>
      <c r="G77" s="289"/>
      <c r="H77" s="289"/>
      <c r="I77" s="289"/>
      <c r="J77" s="289"/>
    </row>
    <row r="78" spans="2:10" hidden="1" x14ac:dyDescent="0.2"/>
    <row r="79" spans="2:10" hidden="1" x14ac:dyDescent="0.2"/>
    <row r="80" spans="2:10" hidden="1" x14ac:dyDescent="0.2"/>
    <row r="81" spans="2:35" s="287" customFormat="1" ht="6.95" customHeight="1" x14ac:dyDescent="0.2">
      <c r="B81" s="335"/>
      <c r="C81" s="334"/>
      <c r="D81" s="334"/>
      <c r="E81" s="334"/>
      <c r="F81" s="334"/>
      <c r="G81" s="334"/>
      <c r="H81" s="334"/>
      <c r="I81" s="334"/>
      <c r="J81" s="334"/>
    </row>
    <row r="82" spans="2:35" s="287" customFormat="1" ht="24.95" customHeight="1" x14ac:dyDescent="0.2">
      <c r="B82" s="288"/>
      <c r="C82" s="333" t="s">
        <v>1891</v>
      </c>
    </row>
    <row r="83" spans="2:35" s="287" customFormat="1" ht="6.95" customHeight="1" x14ac:dyDescent="0.2">
      <c r="B83" s="288"/>
    </row>
    <row r="84" spans="2:35" s="287" customFormat="1" ht="12" customHeight="1" x14ac:dyDescent="0.2">
      <c r="B84" s="288"/>
      <c r="C84" s="327" t="s">
        <v>1453</v>
      </c>
    </row>
    <row r="85" spans="2:35" s="287" customFormat="1" ht="16.5" customHeight="1" x14ac:dyDescent="0.2">
      <c r="B85" s="288"/>
      <c r="E85" s="606" t="str">
        <f>E7</f>
        <v>Chráněné bydlení Klatovy - D1.4.4. Elektroinstalace slaboproud</v>
      </c>
      <c r="F85" s="607"/>
      <c r="G85" s="607"/>
      <c r="H85" s="607"/>
    </row>
    <row r="86" spans="2:35" s="287" customFormat="1" ht="12" customHeight="1" x14ac:dyDescent="0.2">
      <c r="B86" s="288"/>
      <c r="C86" s="327" t="s">
        <v>1883</v>
      </c>
    </row>
    <row r="87" spans="2:35" s="287" customFormat="1" ht="16.5" customHeight="1" x14ac:dyDescent="0.2">
      <c r="B87" s="288"/>
      <c r="E87" s="596" t="str">
        <f>E9</f>
        <v>009 - ostatní</v>
      </c>
      <c r="F87" s="605"/>
      <c r="G87" s="605"/>
      <c r="H87" s="605"/>
    </row>
    <row r="88" spans="2:35" s="287" customFormat="1" ht="6.95" customHeight="1" x14ac:dyDescent="0.2">
      <c r="B88" s="288"/>
    </row>
    <row r="89" spans="2:35" s="287" customFormat="1" ht="12" customHeight="1" x14ac:dyDescent="0.2">
      <c r="B89" s="288"/>
      <c r="C89" s="327" t="s">
        <v>1677</v>
      </c>
      <c r="F89" s="350" t="str">
        <f>F12</f>
        <v xml:space="preserve"> </v>
      </c>
      <c r="I89" s="327" t="s">
        <v>1676</v>
      </c>
      <c r="J89" s="396"/>
    </row>
    <row r="90" spans="2:35" s="287" customFormat="1" ht="6.95" customHeight="1" x14ac:dyDescent="0.2">
      <c r="B90" s="288"/>
    </row>
    <row r="91" spans="2:35" s="287" customFormat="1" ht="15.2" customHeight="1" x14ac:dyDescent="0.2">
      <c r="B91" s="288"/>
      <c r="C91" s="327" t="s">
        <v>1675</v>
      </c>
      <c r="F91" s="350" t="str">
        <f>E15</f>
        <v xml:space="preserve"> </v>
      </c>
      <c r="I91" s="327" t="s">
        <v>1444</v>
      </c>
      <c r="J91" s="399" t="str">
        <f>E21</f>
        <v xml:space="preserve"> </v>
      </c>
    </row>
    <row r="92" spans="2:35" s="287" customFormat="1" ht="15.2" customHeight="1" x14ac:dyDescent="0.2">
      <c r="B92" s="288"/>
      <c r="C92" s="327" t="s">
        <v>1437</v>
      </c>
      <c r="F92" s="350" t="str">
        <f>IF(E18="","",E18)</f>
        <v xml:space="preserve"> </v>
      </c>
      <c r="I92" s="327" t="s">
        <v>1673</v>
      </c>
      <c r="J92" s="399" t="str">
        <f>E24</f>
        <v xml:space="preserve"> </v>
      </c>
    </row>
    <row r="93" spans="2:35" s="287" customFormat="1" ht="10.35" customHeight="1" x14ac:dyDescent="0.2">
      <c r="B93" s="288"/>
    </row>
    <row r="94" spans="2:35" s="287" customFormat="1" ht="29.25" customHeight="1" x14ac:dyDescent="0.2">
      <c r="B94" s="288"/>
      <c r="C94" s="413" t="s">
        <v>1890</v>
      </c>
      <c r="D94" s="406"/>
      <c r="E94" s="406"/>
      <c r="F94" s="406"/>
      <c r="G94" s="406"/>
      <c r="H94" s="406"/>
      <c r="I94" s="406"/>
      <c r="J94" s="414" t="s">
        <v>1880</v>
      </c>
    </row>
    <row r="95" spans="2:35" s="287" customFormat="1" ht="10.35" customHeight="1" x14ac:dyDescent="0.2">
      <c r="B95" s="288"/>
    </row>
    <row r="96" spans="2:35" s="287" customFormat="1" ht="22.9" customHeight="1" x14ac:dyDescent="0.2">
      <c r="B96" s="288"/>
      <c r="C96" s="415" t="s">
        <v>1889</v>
      </c>
      <c r="J96" s="401">
        <f>J118</f>
        <v>0</v>
      </c>
      <c r="AI96" s="349" t="s">
        <v>1872</v>
      </c>
    </row>
    <row r="97" spans="2:10" s="417" customFormat="1" ht="24.95" customHeight="1" x14ac:dyDescent="0.2">
      <c r="B97" s="416"/>
      <c r="D97" s="418" t="s">
        <v>2698</v>
      </c>
      <c r="E97" s="419"/>
      <c r="F97" s="419"/>
      <c r="G97" s="419"/>
      <c r="H97" s="419"/>
      <c r="I97" s="419"/>
      <c r="J97" s="420">
        <f>J119</f>
        <v>0</v>
      </c>
    </row>
    <row r="98" spans="2:10" s="417" customFormat="1" ht="24.95" customHeight="1" x14ac:dyDescent="0.2">
      <c r="B98" s="416"/>
      <c r="D98" s="418" t="s">
        <v>2697</v>
      </c>
      <c r="E98" s="419"/>
      <c r="F98" s="419"/>
      <c r="G98" s="419"/>
      <c r="H98" s="419"/>
      <c r="I98" s="419"/>
      <c r="J98" s="420">
        <f>J132</f>
        <v>0</v>
      </c>
    </row>
    <row r="99" spans="2:10" s="287" customFormat="1" ht="21.75" customHeight="1" x14ac:dyDescent="0.2">
      <c r="B99" s="288"/>
    </row>
    <row r="100" spans="2:10" s="287" customFormat="1" ht="6.95" customHeight="1" x14ac:dyDescent="0.2">
      <c r="B100" s="290"/>
      <c r="C100" s="289"/>
      <c r="D100" s="289"/>
      <c r="E100" s="289"/>
      <c r="F100" s="289"/>
      <c r="G100" s="289"/>
      <c r="H100" s="289"/>
      <c r="I100" s="289"/>
      <c r="J100" s="289"/>
    </row>
    <row r="104" spans="2:10" s="287" customFormat="1" ht="6.95" customHeight="1" x14ac:dyDescent="0.2">
      <c r="B104" s="335"/>
      <c r="C104" s="334"/>
      <c r="D104" s="334"/>
      <c r="E104" s="334"/>
      <c r="F104" s="334"/>
      <c r="G104" s="334"/>
      <c r="H104" s="334"/>
      <c r="I104" s="334"/>
      <c r="J104" s="334"/>
    </row>
    <row r="105" spans="2:10" s="287" customFormat="1" ht="24.95" customHeight="1" x14ac:dyDescent="0.2">
      <c r="B105" s="288"/>
      <c r="C105" s="333" t="s">
        <v>1884</v>
      </c>
    </row>
    <row r="106" spans="2:10" s="287" customFormat="1" ht="6.95" customHeight="1" x14ac:dyDescent="0.2">
      <c r="B106" s="288"/>
    </row>
    <row r="107" spans="2:10" s="287" customFormat="1" ht="12" customHeight="1" x14ac:dyDescent="0.2">
      <c r="B107" s="288"/>
      <c r="C107" s="327" t="s">
        <v>1453</v>
      </c>
    </row>
    <row r="108" spans="2:10" s="287" customFormat="1" ht="16.5" customHeight="1" x14ac:dyDescent="0.2">
      <c r="B108" s="288"/>
      <c r="E108" s="606" t="str">
        <f>E7</f>
        <v>Chráněné bydlení Klatovy - D1.4.4. Elektroinstalace slaboproud</v>
      </c>
      <c r="F108" s="607"/>
      <c r="G108" s="607"/>
      <c r="H108" s="607"/>
    </row>
    <row r="109" spans="2:10" s="287" customFormat="1" ht="12" customHeight="1" x14ac:dyDescent="0.2">
      <c r="B109" s="288"/>
      <c r="C109" s="327" t="s">
        <v>1883</v>
      </c>
    </row>
    <row r="110" spans="2:10" s="287" customFormat="1" ht="16.5" customHeight="1" x14ac:dyDescent="0.2">
      <c r="B110" s="288"/>
      <c r="E110" s="596" t="str">
        <f>E9</f>
        <v>009 - ostatní</v>
      </c>
      <c r="F110" s="605"/>
      <c r="G110" s="605"/>
      <c r="H110" s="605"/>
    </row>
    <row r="111" spans="2:10" s="287" customFormat="1" ht="6.95" customHeight="1" x14ac:dyDescent="0.2">
      <c r="B111" s="288"/>
    </row>
    <row r="112" spans="2:10" s="287" customFormat="1" ht="12" customHeight="1" x14ac:dyDescent="0.2">
      <c r="B112" s="288"/>
      <c r="C112" s="327" t="s">
        <v>1677</v>
      </c>
      <c r="F112" s="350" t="str">
        <f>F12</f>
        <v xml:space="preserve"> </v>
      </c>
      <c r="I112" s="327" t="s">
        <v>1676</v>
      </c>
      <c r="J112" s="396"/>
    </row>
    <row r="113" spans="2:53" s="287" customFormat="1" ht="6.95" customHeight="1" x14ac:dyDescent="0.2">
      <c r="B113" s="288"/>
    </row>
    <row r="114" spans="2:53" s="287" customFormat="1" ht="15.2" customHeight="1" x14ac:dyDescent="0.2">
      <c r="B114" s="288"/>
      <c r="C114" s="327" t="s">
        <v>1675</v>
      </c>
      <c r="F114" s="350" t="str">
        <f>E15</f>
        <v xml:space="preserve"> </v>
      </c>
      <c r="I114" s="327" t="s">
        <v>1444</v>
      </c>
      <c r="J114" s="399" t="str">
        <f>E21</f>
        <v xml:space="preserve"> </v>
      </c>
    </row>
    <row r="115" spans="2:53" s="287" customFormat="1" ht="15.2" customHeight="1" x14ac:dyDescent="0.2">
      <c r="B115" s="288"/>
      <c r="C115" s="327" t="s">
        <v>1437</v>
      </c>
      <c r="F115" s="350" t="str">
        <f>IF(E18="","",E18)</f>
        <v xml:space="preserve"> </v>
      </c>
      <c r="I115" s="327" t="s">
        <v>1673</v>
      </c>
      <c r="J115" s="399" t="str">
        <f>E24</f>
        <v xml:space="preserve"> </v>
      </c>
    </row>
    <row r="116" spans="2:53" s="287" customFormat="1" ht="10.35" customHeight="1" x14ac:dyDescent="0.2">
      <c r="B116" s="288"/>
    </row>
    <row r="117" spans="2:53" s="424" customFormat="1" ht="29.25" customHeight="1" x14ac:dyDescent="0.2">
      <c r="B117" s="421"/>
      <c r="C117" s="422" t="s">
        <v>1882</v>
      </c>
      <c r="D117" s="423" t="s">
        <v>1669</v>
      </c>
      <c r="E117" s="423" t="s">
        <v>1672</v>
      </c>
      <c r="F117" s="423" t="s">
        <v>1671</v>
      </c>
      <c r="G117" s="423" t="s">
        <v>112</v>
      </c>
      <c r="H117" s="423" t="s">
        <v>113</v>
      </c>
      <c r="I117" s="423" t="s">
        <v>1881</v>
      </c>
      <c r="J117" s="423" t="s">
        <v>1880</v>
      </c>
    </row>
    <row r="118" spans="2:53" s="287" customFormat="1" ht="22.9" customHeight="1" x14ac:dyDescent="0.25">
      <c r="B118" s="288"/>
      <c r="C118" s="316" t="s">
        <v>1873</v>
      </c>
      <c r="J118" s="425">
        <f>AY118</f>
        <v>0</v>
      </c>
      <c r="AH118" s="349" t="s">
        <v>1655</v>
      </c>
      <c r="AI118" s="349" t="s">
        <v>1872</v>
      </c>
      <c r="AY118" s="428">
        <f>AY119+AY132</f>
        <v>0</v>
      </c>
    </row>
    <row r="119" spans="2:53" s="430" customFormat="1" ht="25.9" customHeight="1" x14ac:dyDescent="0.2">
      <c r="B119" s="429"/>
      <c r="D119" s="431" t="s">
        <v>1655</v>
      </c>
      <c r="E119" s="432" t="s">
        <v>1871</v>
      </c>
      <c r="F119" s="432" t="s">
        <v>1625</v>
      </c>
      <c r="J119" s="433">
        <f>AY119</f>
        <v>0</v>
      </c>
      <c r="AF119" s="431" t="s">
        <v>17</v>
      </c>
      <c r="AH119" s="436" t="s">
        <v>1655</v>
      </c>
      <c r="AI119" s="436" t="s">
        <v>1654</v>
      </c>
      <c r="AM119" s="431" t="s">
        <v>1716</v>
      </c>
      <c r="AY119" s="437">
        <f>SUM(AY120:AY131)</f>
        <v>0</v>
      </c>
    </row>
    <row r="120" spans="2:53" s="287" customFormat="1" ht="24.2" customHeight="1" x14ac:dyDescent="0.2">
      <c r="B120" s="288"/>
      <c r="C120" s="448" t="s">
        <v>17</v>
      </c>
      <c r="D120" s="448" t="s">
        <v>1717</v>
      </c>
      <c r="E120" s="449" t="s">
        <v>2696</v>
      </c>
      <c r="F120" s="450" t="s">
        <v>2695</v>
      </c>
      <c r="G120" s="451" t="s">
        <v>237</v>
      </c>
      <c r="H120" s="452">
        <v>50</v>
      </c>
      <c r="I120" s="357"/>
      <c r="J120" s="453">
        <f t="shared" ref="J120:J131" si="0">ROUND(I120*H120,2)</f>
        <v>0</v>
      </c>
      <c r="AF120" s="446" t="s">
        <v>37</v>
      </c>
      <c r="AH120" s="446" t="s">
        <v>1717</v>
      </c>
      <c r="AI120" s="446" t="s">
        <v>17</v>
      </c>
      <c r="AM120" s="349" t="s">
        <v>1716</v>
      </c>
      <c r="AS120" s="447" t="e">
        <f>IF(#REF!="základní",J120,0)</f>
        <v>#REF!</v>
      </c>
      <c r="AT120" s="447" t="e">
        <f>IF(#REF!="snížená",J120,0)</f>
        <v>#REF!</v>
      </c>
      <c r="AU120" s="447" t="e">
        <f>IF(#REF!="zákl. přenesená",J120,0)</f>
        <v>#REF!</v>
      </c>
      <c r="AV120" s="447" t="e">
        <f>IF(#REF!="sníž. přenesená",J120,0)</f>
        <v>#REF!</v>
      </c>
      <c r="AW120" s="447" t="e">
        <f>IF(#REF!="nulová",J120,0)</f>
        <v>#REF!</v>
      </c>
      <c r="AX120" s="349" t="s">
        <v>17</v>
      </c>
      <c r="AY120" s="447">
        <f t="shared" ref="AY120:AY131" si="1">ROUND(I120*H120,2)</f>
        <v>0</v>
      </c>
      <c r="AZ120" s="349" t="s">
        <v>37</v>
      </c>
      <c r="BA120" s="446" t="s">
        <v>2694</v>
      </c>
    </row>
    <row r="121" spans="2:53" s="287" customFormat="1" ht="24.2" customHeight="1" x14ac:dyDescent="0.2">
      <c r="B121" s="288"/>
      <c r="C121" s="448" t="s">
        <v>19</v>
      </c>
      <c r="D121" s="448" t="s">
        <v>1717</v>
      </c>
      <c r="E121" s="449" t="s">
        <v>2693</v>
      </c>
      <c r="F121" s="450" t="s">
        <v>2692</v>
      </c>
      <c r="G121" s="451" t="s">
        <v>237</v>
      </c>
      <c r="H121" s="452">
        <v>50</v>
      </c>
      <c r="I121" s="357"/>
      <c r="J121" s="453">
        <f t="shared" si="0"/>
        <v>0</v>
      </c>
      <c r="AF121" s="446" t="s">
        <v>37</v>
      </c>
      <c r="AH121" s="446" t="s">
        <v>1717</v>
      </c>
      <c r="AI121" s="446" t="s">
        <v>17</v>
      </c>
      <c r="AM121" s="349" t="s">
        <v>1716</v>
      </c>
      <c r="AS121" s="447" t="e">
        <f>IF(#REF!="základní",J121,0)</f>
        <v>#REF!</v>
      </c>
      <c r="AT121" s="447" t="e">
        <f>IF(#REF!="snížená",J121,0)</f>
        <v>#REF!</v>
      </c>
      <c r="AU121" s="447" t="e">
        <f>IF(#REF!="zákl. přenesená",J121,0)</f>
        <v>#REF!</v>
      </c>
      <c r="AV121" s="447" t="e">
        <f>IF(#REF!="sníž. přenesená",J121,0)</f>
        <v>#REF!</v>
      </c>
      <c r="AW121" s="447" t="e">
        <f>IF(#REF!="nulová",J121,0)</f>
        <v>#REF!</v>
      </c>
      <c r="AX121" s="349" t="s">
        <v>17</v>
      </c>
      <c r="AY121" s="447">
        <f t="shared" si="1"/>
        <v>0</v>
      </c>
      <c r="AZ121" s="349" t="s">
        <v>37</v>
      </c>
      <c r="BA121" s="446" t="s">
        <v>2691</v>
      </c>
    </row>
    <row r="122" spans="2:53" s="287" customFormat="1" ht="24.2" customHeight="1" x14ac:dyDescent="0.2">
      <c r="B122" s="288"/>
      <c r="C122" s="448" t="s">
        <v>21</v>
      </c>
      <c r="D122" s="448" t="s">
        <v>1717</v>
      </c>
      <c r="E122" s="449" t="s">
        <v>2690</v>
      </c>
      <c r="F122" s="450" t="s">
        <v>2689</v>
      </c>
      <c r="G122" s="451" t="s">
        <v>237</v>
      </c>
      <c r="H122" s="452">
        <v>20</v>
      </c>
      <c r="I122" s="357"/>
      <c r="J122" s="453">
        <f t="shared" si="0"/>
        <v>0</v>
      </c>
      <c r="AF122" s="446" t="s">
        <v>37</v>
      </c>
      <c r="AH122" s="446" t="s">
        <v>1717</v>
      </c>
      <c r="AI122" s="446" t="s">
        <v>17</v>
      </c>
      <c r="AM122" s="349" t="s">
        <v>1716</v>
      </c>
      <c r="AS122" s="447" t="e">
        <f>IF(#REF!="základní",J122,0)</f>
        <v>#REF!</v>
      </c>
      <c r="AT122" s="447" t="e">
        <f>IF(#REF!="snížená",J122,0)</f>
        <v>#REF!</v>
      </c>
      <c r="AU122" s="447" t="e">
        <f>IF(#REF!="zákl. přenesená",J122,0)</f>
        <v>#REF!</v>
      </c>
      <c r="AV122" s="447" t="e">
        <f>IF(#REF!="sníž. přenesená",J122,0)</f>
        <v>#REF!</v>
      </c>
      <c r="AW122" s="447" t="e">
        <f>IF(#REF!="nulová",J122,0)</f>
        <v>#REF!</v>
      </c>
      <c r="AX122" s="349" t="s">
        <v>17</v>
      </c>
      <c r="AY122" s="447">
        <f t="shared" si="1"/>
        <v>0</v>
      </c>
      <c r="AZ122" s="349" t="s">
        <v>37</v>
      </c>
      <c r="BA122" s="446" t="s">
        <v>2688</v>
      </c>
    </row>
    <row r="123" spans="2:53" s="287" customFormat="1" ht="24.2" customHeight="1" x14ac:dyDescent="0.2">
      <c r="B123" s="288"/>
      <c r="C123" s="448" t="s">
        <v>25</v>
      </c>
      <c r="D123" s="448" t="s">
        <v>1717</v>
      </c>
      <c r="E123" s="449" t="s">
        <v>2687</v>
      </c>
      <c r="F123" s="450" t="s">
        <v>2686</v>
      </c>
      <c r="G123" s="451" t="s">
        <v>237</v>
      </c>
      <c r="H123" s="452">
        <v>20</v>
      </c>
      <c r="I123" s="357"/>
      <c r="J123" s="453">
        <f t="shared" si="0"/>
        <v>0</v>
      </c>
      <c r="AF123" s="446" t="s">
        <v>37</v>
      </c>
      <c r="AH123" s="446" t="s">
        <v>1717</v>
      </c>
      <c r="AI123" s="446" t="s">
        <v>17</v>
      </c>
      <c r="AM123" s="349" t="s">
        <v>1716</v>
      </c>
      <c r="AS123" s="447" t="e">
        <f>IF(#REF!="základní",J123,0)</f>
        <v>#REF!</v>
      </c>
      <c r="AT123" s="447" t="e">
        <f>IF(#REF!="snížená",J123,0)</f>
        <v>#REF!</v>
      </c>
      <c r="AU123" s="447" t="e">
        <f>IF(#REF!="zákl. přenesená",J123,0)</f>
        <v>#REF!</v>
      </c>
      <c r="AV123" s="447" t="e">
        <f>IF(#REF!="sníž. přenesená",J123,0)</f>
        <v>#REF!</v>
      </c>
      <c r="AW123" s="447" t="e">
        <f>IF(#REF!="nulová",J123,0)</f>
        <v>#REF!</v>
      </c>
      <c r="AX123" s="349" t="s">
        <v>17</v>
      </c>
      <c r="AY123" s="447">
        <f t="shared" si="1"/>
        <v>0</v>
      </c>
      <c r="AZ123" s="349" t="s">
        <v>37</v>
      </c>
      <c r="BA123" s="446" t="s">
        <v>2685</v>
      </c>
    </row>
    <row r="124" spans="2:53" s="287" customFormat="1" ht="24.2" customHeight="1" x14ac:dyDescent="0.2">
      <c r="B124" s="288"/>
      <c r="C124" s="448" t="s">
        <v>29</v>
      </c>
      <c r="D124" s="448" t="s">
        <v>1717</v>
      </c>
      <c r="E124" s="449" t="s">
        <v>2684</v>
      </c>
      <c r="F124" s="450" t="s">
        <v>2683</v>
      </c>
      <c r="G124" s="451" t="s">
        <v>121</v>
      </c>
      <c r="H124" s="452">
        <v>2</v>
      </c>
      <c r="I124" s="357"/>
      <c r="J124" s="453">
        <f t="shared" si="0"/>
        <v>0</v>
      </c>
      <c r="AF124" s="446" t="s">
        <v>1734</v>
      </c>
      <c r="AH124" s="446" t="s">
        <v>1717</v>
      </c>
      <c r="AI124" s="446" t="s">
        <v>17</v>
      </c>
      <c r="AM124" s="349" t="s">
        <v>1716</v>
      </c>
      <c r="AS124" s="447" t="e">
        <f>IF(#REF!="základní",J124,0)</f>
        <v>#REF!</v>
      </c>
      <c r="AT124" s="447" t="e">
        <f>IF(#REF!="snížená",J124,0)</f>
        <v>#REF!</v>
      </c>
      <c r="AU124" s="447" t="e">
        <f>IF(#REF!="zákl. přenesená",J124,0)</f>
        <v>#REF!</v>
      </c>
      <c r="AV124" s="447" t="e">
        <f>IF(#REF!="sníž. přenesená",J124,0)</f>
        <v>#REF!</v>
      </c>
      <c r="AW124" s="447" t="e">
        <f>IF(#REF!="nulová",J124,0)</f>
        <v>#REF!</v>
      </c>
      <c r="AX124" s="349" t="s">
        <v>17</v>
      </c>
      <c r="AY124" s="447">
        <f t="shared" si="1"/>
        <v>0</v>
      </c>
      <c r="AZ124" s="349" t="s">
        <v>1734</v>
      </c>
      <c r="BA124" s="446" t="s">
        <v>2682</v>
      </c>
    </row>
    <row r="125" spans="2:53" s="287" customFormat="1" ht="24.2" customHeight="1" x14ac:dyDescent="0.2">
      <c r="B125" s="288"/>
      <c r="C125" s="448" t="s">
        <v>1006</v>
      </c>
      <c r="D125" s="448" t="s">
        <v>1717</v>
      </c>
      <c r="E125" s="449" t="s">
        <v>2681</v>
      </c>
      <c r="F125" s="450" t="s">
        <v>2680</v>
      </c>
      <c r="G125" s="451" t="s">
        <v>121</v>
      </c>
      <c r="H125" s="452">
        <v>2</v>
      </c>
      <c r="I125" s="357"/>
      <c r="J125" s="453">
        <f t="shared" si="0"/>
        <v>0</v>
      </c>
      <c r="AF125" s="446" t="s">
        <v>1734</v>
      </c>
      <c r="AH125" s="446" t="s">
        <v>1717</v>
      </c>
      <c r="AI125" s="446" t="s">
        <v>17</v>
      </c>
      <c r="AM125" s="349" t="s">
        <v>1716</v>
      </c>
      <c r="AS125" s="447" t="e">
        <f>IF(#REF!="základní",J125,0)</f>
        <v>#REF!</v>
      </c>
      <c r="AT125" s="447" t="e">
        <f>IF(#REF!="snížená",J125,0)</f>
        <v>#REF!</v>
      </c>
      <c r="AU125" s="447" t="e">
        <f>IF(#REF!="zákl. přenesená",J125,0)</f>
        <v>#REF!</v>
      </c>
      <c r="AV125" s="447" t="e">
        <f>IF(#REF!="sníž. přenesená",J125,0)</f>
        <v>#REF!</v>
      </c>
      <c r="AW125" s="447" t="e">
        <f>IF(#REF!="nulová",J125,0)</f>
        <v>#REF!</v>
      </c>
      <c r="AX125" s="349" t="s">
        <v>17</v>
      </c>
      <c r="AY125" s="447">
        <f t="shared" si="1"/>
        <v>0</v>
      </c>
      <c r="AZ125" s="349" t="s">
        <v>1734</v>
      </c>
      <c r="BA125" s="446" t="s">
        <v>2679</v>
      </c>
    </row>
    <row r="126" spans="2:53" s="287" customFormat="1" ht="24.2" customHeight="1" x14ac:dyDescent="0.2">
      <c r="B126" s="288"/>
      <c r="C126" s="448" t="s">
        <v>1851</v>
      </c>
      <c r="D126" s="448" t="s">
        <v>1717</v>
      </c>
      <c r="E126" s="449" t="s">
        <v>2678</v>
      </c>
      <c r="F126" s="450" t="s">
        <v>2677</v>
      </c>
      <c r="G126" s="451" t="s">
        <v>121</v>
      </c>
      <c r="H126" s="452">
        <v>2</v>
      </c>
      <c r="I126" s="357"/>
      <c r="J126" s="453">
        <f t="shared" si="0"/>
        <v>0</v>
      </c>
      <c r="AF126" s="446" t="s">
        <v>1734</v>
      </c>
      <c r="AH126" s="446" t="s">
        <v>1717</v>
      </c>
      <c r="AI126" s="446" t="s">
        <v>17</v>
      </c>
      <c r="AM126" s="349" t="s">
        <v>1716</v>
      </c>
      <c r="AS126" s="447" t="e">
        <f>IF(#REF!="základní",J126,0)</f>
        <v>#REF!</v>
      </c>
      <c r="AT126" s="447" t="e">
        <f>IF(#REF!="snížená",J126,0)</f>
        <v>#REF!</v>
      </c>
      <c r="AU126" s="447" t="e">
        <f>IF(#REF!="zákl. přenesená",J126,0)</f>
        <v>#REF!</v>
      </c>
      <c r="AV126" s="447" t="e">
        <f>IF(#REF!="sníž. přenesená",J126,0)</f>
        <v>#REF!</v>
      </c>
      <c r="AW126" s="447" t="e">
        <f>IF(#REF!="nulová",J126,0)</f>
        <v>#REF!</v>
      </c>
      <c r="AX126" s="349" t="s">
        <v>17</v>
      </c>
      <c r="AY126" s="447">
        <f t="shared" si="1"/>
        <v>0</v>
      </c>
      <c r="AZ126" s="349" t="s">
        <v>1734</v>
      </c>
      <c r="BA126" s="446" t="s">
        <v>2676</v>
      </c>
    </row>
    <row r="127" spans="2:53" s="287" customFormat="1" ht="24.2" customHeight="1" x14ac:dyDescent="0.2">
      <c r="B127" s="288"/>
      <c r="C127" s="438" t="s">
        <v>39</v>
      </c>
      <c r="D127" s="438" t="s">
        <v>1744</v>
      </c>
      <c r="E127" s="439" t="s">
        <v>2675</v>
      </c>
      <c r="F127" s="440" t="s">
        <v>2674</v>
      </c>
      <c r="G127" s="441" t="s">
        <v>121</v>
      </c>
      <c r="H127" s="442">
        <v>1</v>
      </c>
      <c r="I127" s="358"/>
      <c r="J127" s="443">
        <f t="shared" si="0"/>
        <v>0</v>
      </c>
      <c r="AF127" s="446" t="s">
        <v>39</v>
      </c>
      <c r="AH127" s="446" t="s">
        <v>1744</v>
      </c>
      <c r="AI127" s="446" t="s">
        <v>17</v>
      </c>
      <c r="AM127" s="349" t="s">
        <v>1716</v>
      </c>
      <c r="AS127" s="447" t="e">
        <f>IF(#REF!="základní",J127,0)</f>
        <v>#REF!</v>
      </c>
      <c r="AT127" s="447" t="e">
        <f>IF(#REF!="snížená",J127,0)</f>
        <v>#REF!</v>
      </c>
      <c r="AU127" s="447" t="e">
        <f>IF(#REF!="zákl. přenesená",J127,0)</f>
        <v>#REF!</v>
      </c>
      <c r="AV127" s="447" t="e">
        <f>IF(#REF!="sníž. přenesená",J127,0)</f>
        <v>#REF!</v>
      </c>
      <c r="AW127" s="447" t="e">
        <f>IF(#REF!="nulová",J127,0)</f>
        <v>#REF!</v>
      </c>
      <c r="AX127" s="349" t="s">
        <v>17</v>
      </c>
      <c r="AY127" s="447">
        <f t="shared" si="1"/>
        <v>0</v>
      </c>
      <c r="AZ127" s="349" t="s">
        <v>25</v>
      </c>
      <c r="BA127" s="446" t="s">
        <v>2673</v>
      </c>
    </row>
    <row r="128" spans="2:53" s="287" customFormat="1" ht="24.2" customHeight="1" x14ac:dyDescent="0.2">
      <c r="B128" s="288"/>
      <c r="C128" s="438" t="s">
        <v>41</v>
      </c>
      <c r="D128" s="438" t="s">
        <v>1744</v>
      </c>
      <c r="E128" s="439" t="s">
        <v>2672</v>
      </c>
      <c r="F128" s="440" t="s">
        <v>2671</v>
      </c>
      <c r="G128" s="441" t="s">
        <v>121</v>
      </c>
      <c r="H128" s="442">
        <v>2</v>
      </c>
      <c r="I128" s="358"/>
      <c r="J128" s="443">
        <f t="shared" si="0"/>
        <v>0</v>
      </c>
      <c r="AF128" s="446" t="s">
        <v>39</v>
      </c>
      <c r="AH128" s="446" t="s">
        <v>1744</v>
      </c>
      <c r="AI128" s="446" t="s">
        <v>17</v>
      </c>
      <c r="AM128" s="349" t="s">
        <v>1716</v>
      </c>
      <c r="AS128" s="447" t="e">
        <f>IF(#REF!="základní",J128,0)</f>
        <v>#REF!</v>
      </c>
      <c r="AT128" s="447" t="e">
        <f>IF(#REF!="snížená",J128,0)</f>
        <v>#REF!</v>
      </c>
      <c r="AU128" s="447" t="e">
        <f>IF(#REF!="zákl. přenesená",J128,0)</f>
        <v>#REF!</v>
      </c>
      <c r="AV128" s="447" t="e">
        <f>IF(#REF!="sníž. přenesená",J128,0)</f>
        <v>#REF!</v>
      </c>
      <c r="AW128" s="447" t="e">
        <f>IF(#REF!="nulová",J128,0)</f>
        <v>#REF!</v>
      </c>
      <c r="AX128" s="349" t="s">
        <v>17</v>
      </c>
      <c r="AY128" s="447">
        <f t="shared" si="1"/>
        <v>0</v>
      </c>
      <c r="AZ128" s="349" t="s">
        <v>25</v>
      </c>
      <c r="BA128" s="446" t="s">
        <v>2670</v>
      </c>
    </row>
    <row r="129" spans="2:53" s="287" customFormat="1" ht="24.2" customHeight="1" x14ac:dyDescent="0.2">
      <c r="B129" s="288"/>
      <c r="C129" s="438" t="s">
        <v>978</v>
      </c>
      <c r="D129" s="438" t="s">
        <v>1744</v>
      </c>
      <c r="E129" s="439" t="s">
        <v>2669</v>
      </c>
      <c r="F129" s="440" t="s">
        <v>2668</v>
      </c>
      <c r="G129" s="441" t="s">
        <v>121</v>
      </c>
      <c r="H129" s="442">
        <v>1</v>
      </c>
      <c r="I129" s="358"/>
      <c r="J129" s="443">
        <f t="shared" si="0"/>
        <v>0</v>
      </c>
      <c r="AF129" s="446" t="s">
        <v>39</v>
      </c>
      <c r="AH129" s="446" t="s">
        <v>1744</v>
      </c>
      <c r="AI129" s="446" t="s">
        <v>17</v>
      </c>
      <c r="AM129" s="349" t="s">
        <v>1716</v>
      </c>
      <c r="AS129" s="447" t="e">
        <f>IF(#REF!="základní",J129,0)</f>
        <v>#REF!</v>
      </c>
      <c r="AT129" s="447" t="e">
        <f>IF(#REF!="snížená",J129,0)</f>
        <v>#REF!</v>
      </c>
      <c r="AU129" s="447" t="e">
        <f>IF(#REF!="zákl. přenesená",J129,0)</f>
        <v>#REF!</v>
      </c>
      <c r="AV129" s="447" t="e">
        <f>IF(#REF!="sníž. přenesená",J129,0)</f>
        <v>#REF!</v>
      </c>
      <c r="AW129" s="447" t="e">
        <f>IF(#REF!="nulová",J129,0)</f>
        <v>#REF!</v>
      </c>
      <c r="AX129" s="349" t="s">
        <v>17</v>
      </c>
      <c r="AY129" s="447">
        <f t="shared" si="1"/>
        <v>0</v>
      </c>
      <c r="AZ129" s="349" t="s">
        <v>25</v>
      </c>
      <c r="BA129" s="446" t="s">
        <v>2667</v>
      </c>
    </row>
    <row r="130" spans="2:53" s="287" customFormat="1" ht="24.2" customHeight="1" x14ac:dyDescent="0.2">
      <c r="B130" s="288"/>
      <c r="C130" s="438" t="s">
        <v>1836</v>
      </c>
      <c r="D130" s="438" t="s">
        <v>1744</v>
      </c>
      <c r="E130" s="439" t="s">
        <v>2666</v>
      </c>
      <c r="F130" s="440" t="s">
        <v>2665</v>
      </c>
      <c r="G130" s="441" t="s">
        <v>121</v>
      </c>
      <c r="H130" s="442">
        <v>3</v>
      </c>
      <c r="I130" s="358"/>
      <c r="J130" s="443">
        <f t="shared" si="0"/>
        <v>0</v>
      </c>
      <c r="AF130" s="446" t="s">
        <v>39</v>
      </c>
      <c r="AH130" s="446" t="s">
        <v>1744</v>
      </c>
      <c r="AI130" s="446" t="s">
        <v>17</v>
      </c>
      <c r="AM130" s="349" t="s">
        <v>1716</v>
      </c>
      <c r="AS130" s="447" t="e">
        <f>IF(#REF!="základní",J130,0)</f>
        <v>#REF!</v>
      </c>
      <c r="AT130" s="447" t="e">
        <f>IF(#REF!="snížená",J130,0)</f>
        <v>#REF!</v>
      </c>
      <c r="AU130" s="447" t="e">
        <f>IF(#REF!="zákl. přenesená",J130,0)</f>
        <v>#REF!</v>
      </c>
      <c r="AV130" s="447" t="e">
        <f>IF(#REF!="sníž. přenesená",J130,0)</f>
        <v>#REF!</v>
      </c>
      <c r="AW130" s="447" t="e">
        <f>IF(#REF!="nulová",J130,0)</f>
        <v>#REF!</v>
      </c>
      <c r="AX130" s="349" t="s">
        <v>17</v>
      </c>
      <c r="AY130" s="447">
        <f t="shared" si="1"/>
        <v>0</v>
      </c>
      <c r="AZ130" s="349" t="s">
        <v>25</v>
      </c>
      <c r="BA130" s="446" t="s">
        <v>2664</v>
      </c>
    </row>
    <row r="131" spans="2:53" s="287" customFormat="1" ht="16.5" customHeight="1" x14ac:dyDescent="0.2">
      <c r="B131" s="288"/>
      <c r="C131" s="438" t="s">
        <v>1709</v>
      </c>
      <c r="D131" s="438" t="s">
        <v>1744</v>
      </c>
      <c r="E131" s="439" t="s">
        <v>2663</v>
      </c>
      <c r="F131" s="440" t="s">
        <v>2662</v>
      </c>
      <c r="G131" s="441" t="s">
        <v>121</v>
      </c>
      <c r="H131" s="442">
        <v>10</v>
      </c>
      <c r="I131" s="358"/>
      <c r="J131" s="443">
        <f t="shared" si="0"/>
        <v>0</v>
      </c>
      <c r="AF131" s="446" t="s">
        <v>39</v>
      </c>
      <c r="AH131" s="446" t="s">
        <v>1744</v>
      </c>
      <c r="AI131" s="446" t="s">
        <v>17</v>
      </c>
      <c r="AM131" s="349" t="s">
        <v>1716</v>
      </c>
      <c r="AS131" s="447" t="e">
        <f>IF(#REF!="základní",J131,0)</f>
        <v>#REF!</v>
      </c>
      <c r="AT131" s="447" t="e">
        <f>IF(#REF!="snížená",J131,0)</f>
        <v>#REF!</v>
      </c>
      <c r="AU131" s="447" t="e">
        <f>IF(#REF!="zákl. přenesená",J131,0)</f>
        <v>#REF!</v>
      </c>
      <c r="AV131" s="447" t="e">
        <f>IF(#REF!="sníž. přenesená",J131,0)</f>
        <v>#REF!</v>
      </c>
      <c r="AW131" s="447" t="e">
        <f>IF(#REF!="nulová",J131,0)</f>
        <v>#REF!</v>
      </c>
      <c r="AX131" s="349" t="s">
        <v>17</v>
      </c>
      <c r="AY131" s="447">
        <f t="shared" si="1"/>
        <v>0</v>
      </c>
      <c r="AZ131" s="349" t="s">
        <v>25</v>
      </c>
      <c r="BA131" s="446" t="s">
        <v>2661</v>
      </c>
    </row>
    <row r="132" spans="2:53" s="430" customFormat="1" ht="25.9" customHeight="1" x14ac:dyDescent="0.2">
      <c r="B132" s="429"/>
      <c r="D132" s="431" t="s">
        <v>1655</v>
      </c>
      <c r="E132" s="432" t="s">
        <v>1841</v>
      </c>
      <c r="F132" s="432" t="s">
        <v>2660</v>
      </c>
      <c r="J132" s="433">
        <f>AY132</f>
        <v>0</v>
      </c>
      <c r="AF132" s="431" t="s">
        <v>21</v>
      </c>
      <c r="AH132" s="436" t="s">
        <v>1655</v>
      </c>
      <c r="AI132" s="436" t="s">
        <v>1654</v>
      </c>
      <c r="AM132" s="431" t="s">
        <v>1716</v>
      </c>
      <c r="AY132" s="437">
        <f>SUM(AY133:AY135)</f>
        <v>0</v>
      </c>
    </row>
    <row r="133" spans="2:53" s="287" customFormat="1" ht="16.5" customHeight="1" x14ac:dyDescent="0.2">
      <c r="B133" s="288"/>
      <c r="C133" s="448" t="s">
        <v>1829</v>
      </c>
      <c r="D133" s="448" t="s">
        <v>1717</v>
      </c>
      <c r="E133" s="449" t="s">
        <v>2659</v>
      </c>
      <c r="F133" s="450" t="s">
        <v>2658</v>
      </c>
      <c r="G133" s="451" t="s">
        <v>2651</v>
      </c>
      <c r="H133" s="452">
        <v>40</v>
      </c>
      <c r="I133" s="357"/>
      <c r="J133" s="453">
        <f>ROUND(I133*H133,2)</f>
        <v>0</v>
      </c>
      <c r="AF133" s="446" t="s">
        <v>2582</v>
      </c>
      <c r="AH133" s="446" t="s">
        <v>1717</v>
      </c>
      <c r="AI133" s="446" t="s">
        <v>17</v>
      </c>
      <c r="AM133" s="349" t="s">
        <v>1716</v>
      </c>
      <c r="AS133" s="447" t="e">
        <f>IF(#REF!="základní",J133,0)</f>
        <v>#REF!</v>
      </c>
      <c r="AT133" s="447" t="e">
        <f>IF(#REF!="snížená",J133,0)</f>
        <v>#REF!</v>
      </c>
      <c r="AU133" s="447" t="e">
        <f>IF(#REF!="zákl. přenesená",J133,0)</f>
        <v>#REF!</v>
      </c>
      <c r="AV133" s="447" t="e">
        <f>IF(#REF!="sníž. přenesená",J133,0)</f>
        <v>#REF!</v>
      </c>
      <c r="AW133" s="447" t="e">
        <f>IF(#REF!="nulová",J133,0)</f>
        <v>#REF!</v>
      </c>
      <c r="AX133" s="349" t="s">
        <v>17</v>
      </c>
      <c r="AY133" s="447">
        <f>ROUND(I133*H133,2)</f>
        <v>0</v>
      </c>
      <c r="AZ133" s="349" t="s">
        <v>2582</v>
      </c>
      <c r="BA133" s="446" t="s">
        <v>2657</v>
      </c>
    </row>
    <row r="134" spans="2:53" s="287" customFormat="1" ht="16.5" customHeight="1" x14ac:dyDescent="0.2">
      <c r="B134" s="288"/>
      <c r="C134" s="448" t="s">
        <v>1825</v>
      </c>
      <c r="D134" s="448" t="s">
        <v>1717</v>
      </c>
      <c r="E134" s="449" t="s">
        <v>2656</v>
      </c>
      <c r="F134" s="450" t="s">
        <v>2655</v>
      </c>
      <c r="G134" s="451" t="s">
        <v>2651</v>
      </c>
      <c r="H134" s="452">
        <v>40</v>
      </c>
      <c r="I134" s="357"/>
      <c r="J134" s="453">
        <f>ROUND(I134*H134,2)</f>
        <v>0</v>
      </c>
      <c r="AF134" s="446" t="s">
        <v>2582</v>
      </c>
      <c r="AH134" s="446" t="s">
        <v>1717</v>
      </c>
      <c r="AI134" s="446" t="s">
        <v>17</v>
      </c>
      <c r="AM134" s="349" t="s">
        <v>1716</v>
      </c>
      <c r="AS134" s="447" t="e">
        <f>IF(#REF!="základní",J134,0)</f>
        <v>#REF!</v>
      </c>
      <c r="AT134" s="447" t="e">
        <f>IF(#REF!="snížená",J134,0)</f>
        <v>#REF!</v>
      </c>
      <c r="AU134" s="447" t="e">
        <f>IF(#REF!="zákl. přenesená",J134,0)</f>
        <v>#REF!</v>
      </c>
      <c r="AV134" s="447" t="e">
        <f>IF(#REF!="sníž. přenesená",J134,0)</f>
        <v>#REF!</v>
      </c>
      <c r="AW134" s="447" t="e">
        <f>IF(#REF!="nulová",J134,0)</f>
        <v>#REF!</v>
      </c>
      <c r="AX134" s="349" t="s">
        <v>17</v>
      </c>
      <c r="AY134" s="447">
        <f>ROUND(I134*H134,2)</f>
        <v>0</v>
      </c>
      <c r="AZ134" s="349" t="s">
        <v>2582</v>
      </c>
      <c r="BA134" s="446" t="s">
        <v>2654</v>
      </c>
    </row>
    <row r="135" spans="2:53" s="287" customFormat="1" ht="16.5" customHeight="1" x14ac:dyDescent="0.2">
      <c r="B135" s="288"/>
      <c r="C135" s="448" t="s">
        <v>1821</v>
      </c>
      <c r="D135" s="448" t="s">
        <v>1717</v>
      </c>
      <c r="E135" s="449" t="s">
        <v>2653</v>
      </c>
      <c r="F135" s="450" t="s">
        <v>2652</v>
      </c>
      <c r="G135" s="451" t="s">
        <v>2651</v>
      </c>
      <c r="H135" s="452">
        <v>80</v>
      </c>
      <c r="I135" s="357"/>
      <c r="J135" s="453">
        <f>ROUND(I135*H135,2)</f>
        <v>0</v>
      </c>
      <c r="AF135" s="446" t="s">
        <v>2582</v>
      </c>
      <c r="AH135" s="446" t="s">
        <v>1717</v>
      </c>
      <c r="AI135" s="446" t="s">
        <v>17</v>
      </c>
      <c r="AM135" s="349" t="s">
        <v>1716</v>
      </c>
      <c r="AS135" s="447" t="e">
        <f>IF(#REF!="základní",J135,0)</f>
        <v>#REF!</v>
      </c>
      <c r="AT135" s="447" t="e">
        <f>IF(#REF!="snížená",J135,0)</f>
        <v>#REF!</v>
      </c>
      <c r="AU135" s="447" t="e">
        <f>IF(#REF!="zákl. přenesená",J135,0)</f>
        <v>#REF!</v>
      </c>
      <c r="AV135" s="447" t="e">
        <f>IF(#REF!="sníž. přenesená",J135,0)</f>
        <v>#REF!</v>
      </c>
      <c r="AW135" s="447" t="e">
        <f>IF(#REF!="nulová",J135,0)</f>
        <v>#REF!</v>
      </c>
      <c r="AX135" s="349" t="s">
        <v>17</v>
      </c>
      <c r="AY135" s="447">
        <f>ROUND(I135*H135,2)</f>
        <v>0</v>
      </c>
      <c r="AZ135" s="349" t="s">
        <v>2582</v>
      </c>
      <c r="BA135" s="446" t="s">
        <v>2650</v>
      </c>
    </row>
    <row r="136" spans="2:53" s="287" customFormat="1" ht="6.95" customHeight="1" x14ac:dyDescent="0.2">
      <c r="B136" s="290"/>
      <c r="C136" s="289"/>
      <c r="D136" s="289"/>
      <c r="E136" s="289"/>
      <c r="F136" s="289"/>
      <c r="G136" s="289"/>
      <c r="H136" s="289"/>
      <c r="I136" s="289"/>
      <c r="J136" s="289"/>
    </row>
  </sheetData>
  <sheetProtection algorithmName="SHA-512" hashValue="viUXh4Bs0TvQipWl46t7hJk/IpwQlhmrEJccdvRDyR6Lsx+6vGgPaTkiO/RNEGBokGUHUBnybyDVcqPUZIvDqQ==" saltValue="vPnCEkt8G5i1owCk7+zfhg==" spinCount="100000" sheet="1" objects="1" scenarios="1"/>
  <autoFilter ref="C117:J135" xr:uid="{00000000-0009-0000-0000-00000E000000}"/>
  <mergeCells count="8">
    <mergeCell ref="E87:H87"/>
    <mergeCell ref="E108:H108"/>
    <mergeCell ref="E110:H110"/>
    <mergeCell ref="E7:H7"/>
    <mergeCell ref="E9:H9"/>
    <mergeCell ref="E18:H18"/>
    <mergeCell ref="E27:H27"/>
    <mergeCell ref="E85:H85"/>
  </mergeCells>
  <pageMargins left="0.39374999999999999" right="0.39374999999999999" top="0.39374999999999999" bottom="0.39374999999999999" header="0" footer="0"/>
  <pageSetup paperSize="9" scale="83"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R63"/>
  <sheetViews>
    <sheetView workbookViewId="0"/>
  </sheetViews>
  <sheetFormatPr defaultColWidth="12.140625" defaultRowHeight="15" customHeight="1" x14ac:dyDescent="0.25"/>
  <cols>
    <col min="1" max="1" width="4.28515625" style="359" customWidth="1"/>
    <col min="2" max="2" width="17.140625" style="359" customWidth="1"/>
    <col min="3" max="3" width="64.140625" style="359" customWidth="1"/>
    <col min="4" max="4" width="11.42578125" style="359" hidden="1" customWidth="1"/>
    <col min="5" max="5" width="7.7109375" style="359" customWidth="1"/>
    <col min="6" max="6" width="12.85546875" style="359" customWidth="1"/>
    <col min="7" max="7" width="9.5703125" style="359" customWidth="1"/>
    <col min="8" max="8" width="16.85546875" style="359" customWidth="1"/>
    <col min="9" max="9" width="17.85546875" style="359" customWidth="1"/>
    <col min="10" max="10" width="18.85546875" style="359" customWidth="1"/>
    <col min="11" max="16384" width="12.140625" style="359"/>
  </cols>
  <sheetData>
    <row r="1" spans="1:252" ht="15" customHeight="1" x14ac:dyDescent="0.25">
      <c r="C1" s="395" t="s">
        <v>2806</v>
      </c>
    </row>
    <row r="2" spans="1:252" ht="15" customHeight="1" thickBot="1" x14ac:dyDescent="0.3"/>
    <row r="3" spans="1:252" ht="15" customHeight="1" x14ac:dyDescent="0.25">
      <c r="A3" s="394" t="s">
        <v>2805</v>
      </c>
      <c r="B3" s="393" t="s">
        <v>1672</v>
      </c>
      <c r="C3" s="610" t="s">
        <v>2804</v>
      </c>
      <c r="D3" s="611"/>
      <c r="E3" s="393" t="s">
        <v>112</v>
      </c>
      <c r="F3" s="392" t="s">
        <v>113</v>
      </c>
      <c r="G3" s="391" t="s">
        <v>2803</v>
      </c>
      <c r="H3" s="612" t="s">
        <v>2802</v>
      </c>
      <c r="I3" s="613"/>
      <c r="J3" s="614"/>
    </row>
    <row r="4" spans="1:252" ht="15.75" thickBot="1" x14ac:dyDescent="0.3">
      <c r="A4" s="390" t="s">
        <v>1698</v>
      </c>
      <c r="B4" s="389" t="s">
        <v>1698</v>
      </c>
      <c r="C4" s="615" t="s">
        <v>2801</v>
      </c>
      <c r="D4" s="616"/>
      <c r="E4" s="389" t="s">
        <v>1698</v>
      </c>
      <c r="F4" s="389" t="s">
        <v>1698</v>
      </c>
      <c r="G4" s="388" t="s">
        <v>2800</v>
      </c>
      <c r="H4" s="387" t="s">
        <v>2799</v>
      </c>
      <c r="I4" s="386" t="s">
        <v>2798</v>
      </c>
      <c r="J4" s="385" t="s">
        <v>7</v>
      </c>
      <c r="HU4" s="384" t="s">
        <v>2797</v>
      </c>
      <c r="HV4" s="384" t="s">
        <v>2796</v>
      </c>
    </row>
    <row r="5" spans="1:252" x14ac:dyDescent="0.25">
      <c r="A5" s="375" t="s">
        <v>1698</v>
      </c>
      <c r="B5" s="374" t="s">
        <v>125</v>
      </c>
      <c r="C5" s="608" t="s">
        <v>2795</v>
      </c>
      <c r="D5" s="609"/>
      <c r="E5" s="374" t="s">
        <v>1698</v>
      </c>
      <c r="F5" s="373" t="s">
        <v>1698</v>
      </c>
      <c r="G5" s="373" t="s">
        <v>1698</v>
      </c>
      <c r="H5" s="372">
        <f>H6+H24+H27+H40+H44+H49+H51</f>
        <v>0</v>
      </c>
      <c r="I5" s="372">
        <f>I6+I24+I27+I40+I44+I49+I51</f>
        <v>0</v>
      </c>
      <c r="J5" s="371">
        <f>J6+J24+J27+J40+J44+J49+J51</f>
        <v>0</v>
      </c>
    </row>
    <row r="6" spans="1:252" x14ac:dyDescent="0.25">
      <c r="A6" s="375" t="s">
        <v>1698</v>
      </c>
      <c r="B6" s="374" t="s">
        <v>2759</v>
      </c>
      <c r="C6" s="608" t="s">
        <v>2794</v>
      </c>
      <c r="D6" s="609"/>
      <c r="E6" s="374" t="s">
        <v>1698</v>
      </c>
      <c r="F6" s="373" t="s">
        <v>1698</v>
      </c>
      <c r="G6" s="373" t="s">
        <v>1698</v>
      </c>
      <c r="H6" s="372">
        <f>SUM(H7:H23)</f>
        <v>0</v>
      </c>
      <c r="I6" s="372">
        <f>SUM(I7:I23)</f>
        <v>0</v>
      </c>
      <c r="J6" s="371">
        <f>SUM(J7:J23)</f>
        <v>0</v>
      </c>
    </row>
    <row r="7" spans="1:252" x14ac:dyDescent="0.25">
      <c r="A7" s="378">
        <v>1</v>
      </c>
      <c r="B7" s="366" t="s">
        <v>2793</v>
      </c>
      <c r="C7" s="619" t="s">
        <v>2792</v>
      </c>
      <c r="D7" s="620"/>
      <c r="E7" s="366" t="s">
        <v>121</v>
      </c>
      <c r="F7" s="377">
        <v>1</v>
      </c>
      <c r="G7" s="481"/>
      <c r="H7" s="377">
        <f t="shared" ref="H7:H23" si="0">IQ7*F7</f>
        <v>0</v>
      </c>
      <c r="I7" s="377">
        <f t="shared" ref="I7:I23" si="1">IR7*F7</f>
        <v>0</v>
      </c>
      <c r="J7" s="376">
        <f t="shared" ref="J7:J23" si="2">IQ7*F7+IR7*F7</f>
        <v>0</v>
      </c>
      <c r="HU7" s="366" t="s">
        <v>2759</v>
      </c>
      <c r="HV7" s="366" t="s">
        <v>2702</v>
      </c>
      <c r="IQ7" s="365">
        <f>G7*0</f>
        <v>0</v>
      </c>
      <c r="IR7" s="365">
        <f>G7*(1-0)</f>
        <v>0</v>
      </c>
    </row>
    <row r="8" spans="1:252" x14ac:dyDescent="0.25">
      <c r="A8" s="378">
        <v>2</v>
      </c>
      <c r="B8" s="366" t="s">
        <v>2791</v>
      </c>
      <c r="C8" s="619" t="s">
        <v>2790</v>
      </c>
      <c r="D8" s="620"/>
      <c r="E8" s="366" t="s">
        <v>121</v>
      </c>
      <c r="F8" s="377">
        <v>1</v>
      </c>
      <c r="G8" s="481"/>
      <c r="H8" s="377">
        <f t="shared" si="0"/>
        <v>0</v>
      </c>
      <c r="I8" s="377">
        <f t="shared" si="1"/>
        <v>0</v>
      </c>
      <c r="J8" s="376">
        <f t="shared" si="2"/>
        <v>0</v>
      </c>
      <c r="HU8" s="366" t="s">
        <v>2759</v>
      </c>
      <c r="HV8" s="366" t="s">
        <v>2702</v>
      </c>
      <c r="IQ8" s="365">
        <f>G8*0</f>
        <v>0</v>
      </c>
      <c r="IR8" s="365">
        <f>G8*(1-0)</f>
        <v>0</v>
      </c>
    </row>
    <row r="9" spans="1:252" x14ac:dyDescent="0.25">
      <c r="A9" s="378">
        <v>3</v>
      </c>
      <c r="B9" s="366" t="s">
        <v>2789</v>
      </c>
      <c r="C9" s="619" t="s">
        <v>2788</v>
      </c>
      <c r="D9" s="620"/>
      <c r="E9" s="366" t="s">
        <v>121</v>
      </c>
      <c r="F9" s="377">
        <v>1</v>
      </c>
      <c r="G9" s="481"/>
      <c r="H9" s="377">
        <f t="shared" si="0"/>
        <v>0</v>
      </c>
      <c r="I9" s="377">
        <f t="shared" si="1"/>
        <v>0</v>
      </c>
      <c r="J9" s="376">
        <f t="shared" si="2"/>
        <v>0</v>
      </c>
      <c r="HU9" s="366" t="s">
        <v>2759</v>
      </c>
      <c r="HV9" s="366" t="s">
        <v>2702</v>
      </c>
      <c r="IQ9" s="365">
        <f>G9*0</f>
        <v>0</v>
      </c>
      <c r="IR9" s="365">
        <f>G9*(1-0)</f>
        <v>0</v>
      </c>
    </row>
    <row r="10" spans="1:252" x14ac:dyDescent="0.25">
      <c r="A10" s="383">
        <v>4</v>
      </c>
      <c r="B10" s="380" t="s">
        <v>2787</v>
      </c>
      <c r="C10" s="617" t="s">
        <v>2786</v>
      </c>
      <c r="D10" s="618"/>
      <c r="E10" s="380" t="s">
        <v>121</v>
      </c>
      <c r="F10" s="382">
        <v>1</v>
      </c>
      <c r="G10" s="482"/>
      <c r="H10" s="382">
        <f t="shared" si="0"/>
        <v>0</v>
      </c>
      <c r="I10" s="382">
        <f t="shared" si="1"/>
        <v>0</v>
      </c>
      <c r="J10" s="381">
        <f t="shared" si="2"/>
        <v>0</v>
      </c>
      <c r="HU10" s="380" t="s">
        <v>2759</v>
      </c>
      <c r="HV10" s="380" t="s">
        <v>1744</v>
      </c>
      <c r="IQ10" s="379">
        <f>G10*1</f>
        <v>0</v>
      </c>
      <c r="IR10" s="379">
        <f>G10*(1-1)</f>
        <v>0</v>
      </c>
    </row>
    <row r="11" spans="1:252" x14ac:dyDescent="0.25">
      <c r="A11" s="383">
        <v>5</v>
      </c>
      <c r="B11" s="380" t="s">
        <v>2785</v>
      </c>
      <c r="C11" s="617" t="s">
        <v>2784</v>
      </c>
      <c r="D11" s="618"/>
      <c r="E11" s="380" t="s">
        <v>237</v>
      </c>
      <c r="F11" s="382">
        <v>10</v>
      </c>
      <c r="G11" s="482"/>
      <c r="H11" s="382">
        <f t="shared" si="0"/>
        <v>0</v>
      </c>
      <c r="I11" s="382">
        <f t="shared" si="1"/>
        <v>0</v>
      </c>
      <c r="J11" s="381">
        <f t="shared" si="2"/>
        <v>0</v>
      </c>
      <c r="HU11" s="380" t="s">
        <v>2759</v>
      </c>
      <c r="HV11" s="380" t="s">
        <v>1744</v>
      </c>
      <c r="IQ11" s="379">
        <f>G11*1</f>
        <v>0</v>
      </c>
      <c r="IR11" s="379">
        <f>G11*(1-1)</f>
        <v>0</v>
      </c>
    </row>
    <row r="12" spans="1:252" x14ac:dyDescent="0.25">
      <c r="A12" s="378">
        <v>6</v>
      </c>
      <c r="B12" s="366" t="s">
        <v>2783</v>
      </c>
      <c r="C12" s="619" t="s">
        <v>2782</v>
      </c>
      <c r="D12" s="620"/>
      <c r="E12" s="366" t="s">
        <v>237</v>
      </c>
      <c r="F12" s="377">
        <v>30</v>
      </c>
      <c r="G12" s="481"/>
      <c r="H12" s="377">
        <f t="shared" si="0"/>
        <v>0</v>
      </c>
      <c r="I12" s="377">
        <f t="shared" si="1"/>
        <v>0</v>
      </c>
      <c r="J12" s="376">
        <f t="shared" si="2"/>
        <v>0</v>
      </c>
      <c r="HU12" s="366" t="s">
        <v>2759</v>
      </c>
      <c r="HV12" s="366" t="s">
        <v>2702</v>
      </c>
      <c r="IQ12" s="365">
        <f>G12*0</f>
        <v>0</v>
      </c>
      <c r="IR12" s="365">
        <f>G12*(1-0)</f>
        <v>0</v>
      </c>
    </row>
    <row r="13" spans="1:252" x14ac:dyDescent="0.25">
      <c r="A13" s="383">
        <v>7</v>
      </c>
      <c r="B13" s="380" t="s">
        <v>2781</v>
      </c>
      <c r="C13" s="617" t="s">
        <v>2780</v>
      </c>
      <c r="D13" s="618"/>
      <c r="E13" s="380" t="s">
        <v>237</v>
      </c>
      <c r="F13" s="382">
        <v>30</v>
      </c>
      <c r="G13" s="482"/>
      <c r="H13" s="382">
        <f t="shared" si="0"/>
        <v>0</v>
      </c>
      <c r="I13" s="382">
        <f t="shared" si="1"/>
        <v>0</v>
      </c>
      <c r="J13" s="381">
        <f t="shared" si="2"/>
        <v>0</v>
      </c>
      <c r="HU13" s="380" t="s">
        <v>2759</v>
      </c>
      <c r="HV13" s="380" t="s">
        <v>1744</v>
      </c>
      <c r="IQ13" s="379">
        <f>G13*1</f>
        <v>0</v>
      </c>
      <c r="IR13" s="379">
        <f>G13*(1-1)</f>
        <v>0</v>
      </c>
    </row>
    <row r="14" spans="1:252" x14ac:dyDescent="0.25">
      <c r="A14" s="378">
        <v>8</v>
      </c>
      <c r="B14" s="366" t="s">
        <v>2779</v>
      </c>
      <c r="C14" s="619" t="s">
        <v>2778</v>
      </c>
      <c r="D14" s="620"/>
      <c r="E14" s="366" t="s">
        <v>237</v>
      </c>
      <c r="F14" s="377">
        <v>28</v>
      </c>
      <c r="G14" s="481"/>
      <c r="H14" s="377">
        <f t="shared" si="0"/>
        <v>0</v>
      </c>
      <c r="I14" s="377">
        <f t="shared" si="1"/>
        <v>0</v>
      </c>
      <c r="J14" s="376">
        <f t="shared" si="2"/>
        <v>0</v>
      </c>
      <c r="HU14" s="366" t="s">
        <v>2759</v>
      </c>
      <c r="HV14" s="366" t="s">
        <v>2702</v>
      </c>
      <c r="IQ14" s="365">
        <f>G14*0</f>
        <v>0</v>
      </c>
      <c r="IR14" s="365">
        <f>G14*(1-0)</f>
        <v>0</v>
      </c>
    </row>
    <row r="15" spans="1:252" x14ac:dyDescent="0.25">
      <c r="A15" s="383">
        <v>9</v>
      </c>
      <c r="B15" s="380" t="s">
        <v>2777</v>
      </c>
      <c r="C15" s="617" t="s">
        <v>2776</v>
      </c>
      <c r="D15" s="618"/>
      <c r="E15" s="380" t="s">
        <v>1016</v>
      </c>
      <c r="F15" s="382">
        <v>17.36</v>
      </c>
      <c r="G15" s="482"/>
      <c r="H15" s="382">
        <f t="shared" si="0"/>
        <v>0</v>
      </c>
      <c r="I15" s="382">
        <f t="shared" si="1"/>
        <v>0</v>
      </c>
      <c r="J15" s="381">
        <f t="shared" si="2"/>
        <v>0</v>
      </c>
      <c r="HU15" s="380" t="s">
        <v>2759</v>
      </c>
      <c r="HV15" s="380" t="s">
        <v>1744</v>
      </c>
      <c r="IQ15" s="379">
        <f>G15*1</f>
        <v>0</v>
      </c>
      <c r="IR15" s="379">
        <f>G15*(1-1)</f>
        <v>0</v>
      </c>
    </row>
    <row r="16" spans="1:252" x14ac:dyDescent="0.25">
      <c r="A16" s="378">
        <v>10</v>
      </c>
      <c r="B16" s="366" t="s">
        <v>2775</v>
      </c>
      <c r="C16" s="619" t="s">
        <v>2774</v>
      </c>
      <c r="D16" s="620"/>
      <c r="E16" s="366" t="s">
        <v>121</v>
      </c>
      <c r="F16" s="377">
        <v>6</v>
      </c>
      <c r="G16" s="481"/>
      <c r="H16" s="377">
        <f t="shared" si="0"/>
        <v>0</v>
      </c>
      <c r="I16" s="377">
        <f t="shared" si="1"/>
        <v>0</v>
      </c>
      <c r="J16" s="376">
        <f t="shared" si="2"/>
        <v>0</v>
      </c>
      <c r="HU16" s="366" t="s">
        <v>2759</v>
      </c>
      <c r="HV16" s="366" t="s">
        <v>2702</v>
      </c>
      <c r="IQ16" s="365">
        <f>G16*0</f>
        <v>0</v>
      </c>
      <c r="IR16" s="365">
        <f>G16*(1-0)</f>
        <v>0</v>
      </c>
    </row>
    <row r="17" spans="1:252" x14ac:dyDescent="0.25">
      <c r="A17" s="383">
        <v>11</v>
      </c>
      <c r="B17" s="380" t="s">
        <v>2773</v>
      </c>
      <c r="C17" s="617" t="s">
        <v>2772</v>
      </c>
      <c r="D17" s="618"/>
      <c r="E17" s="380" t="s">
        <v>121</v>
      </c>
      <c r="F17" s="382">
        <v>4</v>
      </c>
      <c r="G17" s="482"/>
      <c r="H17" s="382">
        <f t="shared" si="0"/>
        <v>0</v>
      </c>
      <c r="I17" s="382">
        <f t="shared" si="1"/>
        <v>0</v>
      </c>
      <c r="J17" s="381">
        <f t="shared" si="2"/>
        <v>0</v>
      </c>
      <c r="HU17" s="380" t="s">
        <v>2759</v>
      </c>
      <c r="HV17" s="380" t="s">
        <v>1744</v>
      </c>
      <c r="IQ17" s="379">
        <f>G17*1</f>
        <v>0</v>
      </c>
      <c r="IR17" s="379">
        <f>G17*(1-1)</f>
        <v>0</v>
      </c>
    </row>
    <row r="18" spans="1:252" x14ac:dyDescent="0.25">
      <c r="A18" s="383">
        <v>12</v>
      </c>
      <c r="B18" s="380" t="s">
        <v>2771</v>
      </c>
      <c r="C18" s="617" t="s">
        <v>2770</v>
      </c>
      <c r="D18" s="618"/>
      <c r="E18" s="380" t="s">
        <v>121</v>
      </c>
      <c r="F18" s="382">
        <v>2</v>
      </c>
      <c r="G18" s="482"/>
      <c r="H18" s="382">
        <f t="shared" si="0"/>
        <v>0</v>
      </c>
      <c r="I18" s="382">
        <f t="shared" si="1"/>
        <v>0</v>
      </c>
      <c r="J18" s="381">
        <f t="shared" si="2"/>
        <v>0</v>
      </c>
      <c r="HU18" s="380" t="s">
        <v>2759</v>
      </c>
      <c r="HV18" s="380" t="s">
        <v>1744</v>
      </c>
      <c r="IQ18" s="379">
        <f>G18*1</f>
        <v>0</v>
      </c>
      <c r="IR18" s="379">
        <f>G18*(1-1)</f>
        <v>0</v>
      </c>
    </row>
    <row r="19" spans="1:252" x14ac:dyDescent="0.25">
      <c r="A19" s="378">
        <v>13</v>
      </c>
      <c r="B19" s="366" t="s">
        <v>2769</v>
      </c>
      <c r="C19" s="619" t="s">
        <v>2768</v>
      </c>
      <c r="D19" s="620"/>
      <c r="E19" s="366" t="s">
        <v>237</v>
      </c>
      <c r="F19" s="377">
        <v>30</v>
      </c>
      <c r="G19" s="481"/>
      <c r="H19" s="377">
        <f t="shared" si="0"/>
        <v>0</v>
      </c>
      <c r="I19" s="377">
        <f t="shared" si="1"/>
        <v>0</v>
      </c>
      <c r="J19" s="376">
        <f t="shared" si="2"/>
        <v>0</v>
      </c>
      <c r="HU19" s="366" t="s">
        <v>2759</v>
      </c>
      <c r="HV19" s="366" t="s">
        <v>2702</v>
      </c>
      <c r="IQ19" s="365">
        <f>G19*0</f>
        <v>0</v>
      </c>
      <c r="IR19" s="365">
        <f>G19*(1-0)</f>
        <v>0</v>
      </c>
    </row>
    <row r="20" spans="1:252" x14ac:dyDescent="0.25">
      <c r="A20" s="383">
        <v>14</v>
      </c>
      <c r="B20" s="380" t="s">
        <v>2767</v>
      </c>
      <c r="C20" s="617" t="s">
        <v>2766</v>
      </c>
      <c r="D20" s="618"/>
      <c r="E20" s="380" t="s">
        <v>237</v>
      </c>
      <c r="F20" s="382">
        <v>30.000309999999999</v>
      </c>
      <c r="G20" s="482"/>
      <c r="H20" s="382">
        <f t="shared" si="0"/>
        <v>0</v>
      </c>
      <c r="I20" s="382">
        <f t="shared" si="1"/>
        <v>0</v>
      </c>
      <c r="J20" s="381">
        <f t="shared" si="2"/>
        <v>0</v>
      </c>
      <c r="HU20" s="380" t="s">
        <v>2759</v>
      </c>
      <c r="HV20" s="380" t="s">
        <v>1744</v>
      </c>
      <c r="IQ20" s="379">
        <f>G20*1</f>
        <v>0</v>
      </c>
      <c r="IR20" s="379">
        <f>G20*(1-1)</f>
        <v>0</v>
      </c>
    </row>
    <row r="21" spans="1:252" x14ac:dyDescent="0.25">
      <c r="A21" s="378">
        <v>15</v>
      </c>
      <c r="B21" s="366" t="s">
        <v>2765</v>
      </c>
      <c r="C21" s="619" t="s">
        <v>2764</v>
      </c>
      <c r="D21" s="620"/>
      <c r="E21" s="366" t="s">
        <v>121</v>
      </c>
      <c r="F21" s="377">
        <v>3</v>
      </c>
      <c r="G21" s="481"/>
      <c r="H21" s="377">
        <f t="shared" si="0"/>
        <v>0</v>
      </c>
      <c r="I21" s="377">
        <f t="shared" si="1"/>
        <v>0</v>
      </c>
      <c r="J21" s="376">
        <f t="shared" si="2"/>
        <v>0</v>
      </c>
      <c r="HU21" s="366" t="s">
        <v>2759</v>
      </c>
      <c r="HV21" s="366" t="s">
        <v>2702</v>
      </c>
      <c r="IQ21" s="365">
        <f>G21*0</f>
        <v>0</v>
      </c>
      <c r="IR21" s="365">
        <f>G21*(1-0)</f>
        <v>0</v>
      </c>
    </row>
    <row r="22" spans="1:252" x14ac:dyDescent="0.25">
      <c r="A22" s="378">
        <v>16</v>
      </c>
      <c r="B22" s="366" t="s">
        <v>2763</v>
      </c>
      <c r="C22" s="619" t="s">
        <v>2762</v>
      </c>
      <c r="D22" s="620"/>
      <c r="E22" s="366" t="s">
        <v>121</v>
      </c>
      <c r="F22" s="377">
        <v>6</v>
      </c>
      <c r="G22" s="481"/>
      <c r="H22" s="377">
        <f t="shared" si="0"/>
        <v>0</v>
      </c>
      <c r="I22" s="377">
        <f t="shared" si="1"/>
        <v>0</v>
      </c>
      <c r="J22" s="376">
        <f t="shared" si="2"/>
        <v>0</v>
      </c>
      <c r="HU22" s="366" t="s">
        <v>2759</v>
      </c>
      <c r="HV22" s="366" t="s">
        <v>2702</v>
      </c>
      <c r="IQ22" s="365">
        <f>G22*0</f>
        <v>0</v>
      </c>
      <c r="IR22" s="365">
        <f>G22*(1-0)</f>
        <v>0</v>
      </c>
    </row>
    <row r="23" spans="1:252" x14ac:dyDescent="0.25">
      <c r="A23" s="378">
        <v>17</v>
      </c>
      <c r="B23" s="366" t="s">
        <v>2761</v>
      </c>
      <c r="C23" s="619" t="s">
        <v>2760</v>
      </c>
      <c r="D23" s="620"/>
      <c r="E23" s="366" t="s">
        <v>121</v>
      </c>
      <c r="F23" s="377">
        <v>12</v>
      </c>
      <c r="G23" s="481"/>
      <c r="H23" s="377">
        <f t="shared" si="0"/>
        <v>0</v>
      </c>
      <c r="I23" s="377">
        <f t="shared" si="1"/>
        <v>0</v>
      </c>
      <c r="J23" s="376">
        <f t="shared" si="2"/>
        <v>0</v>
      </c>
      <c r="HU23" s="366" t="s">
        <v>2759</v>
      </c>
      <c r="HV23" s="366" t="s">
        <v>2702</v>
      </c>
      <c r="IQ23" s="365">
        <f>G23*0</f>
        <v>0</v>
      </c>
      <c r="IR23" s="365">
        <f>G23*(1-0)</f>
        <v>0</v>
      </c>
    </row>
    <row r="24" spans="1:252" x14ac:dyDescent="0.25">
      <c r="A24" s="375" t="s">
        <v>1698</v>
      </c>
      <c r="B24" s="374" t="s">
        <v>2753</v>
      </c>
      <c r="C24" s="608" t="s">
        <v>2758</v>
      </c>
      <c r="D24" s="609"/>
      <c r="E24" s="374" t="s">
        <v>1698</v>
      </c>
      <c r="F24" s="373" t="s">
        <v>1698</v>
      </c>
      <c r="G24" s="373"/>
      <c r="H24" s="372">
        <f>SUM(H25:H26)</f>
        <v>0</v>
      </c>
      <c r="I24" s="372">
        <f>SUM(I25:I26)</f>
        <v>0</v>
      </c>
      <c r="J24" s="371">
        <f>SUM(J25:J26)</f>
        <v>0</v>
      </c>
    </row>
    <row r="25" spans="1:252" x14ac:dyDescent="0.25">
      <c r="A25" s="378">
        <v>18</v>
      </c>
      <c r="B25" s="366" t="s">
        <v>2757</v>
      </c>
      <c r="C25" s="619" t="s">
        <v>2756</v>
      </c>
      <c r="D25" s="620"/>
      <c r="E25" s="366" t="s">
        <v>2755</v>
      </c>
      <c r="F25" s="377">
        <v>2</v>
      </c>
      <c r="G25" s="481"/>
      <c r="H25" s="377">
        <f>IQ25*F25</f>
        <v>0</v>
      </c>
      <c r="I25" s="377">
        <f>IR25*F25</f>
        <v>0</v>
      </c>
      <c r="J25" s="376">
        <f>IQ25*F25+IR25*F25</f>
        <v>0</v>
      </c>
      <c r="HU25" s="366" t="s">
        <v>2753</v>
      </c>
      <c r="HV25" s="366" t="s">
        <v>2702</v>
      </c>
      <c r="IQ25" s="365">
        <f>G25*0</f>
        <v>0</v>
      </c>
      <c r="IR25" s="365">
        <f>G25*(1-0)</f>
        <v>0</v>
      </c>
    </row>
    <row r="26" spans="1:252" x14ac:dyDescent="0.25">
      <c r="A26" s="378">
        <v>19</v>
      </c>
      <c r="B26" s="366" t="s">
        <v>2754</v>
      </c>
      <c r="C26" s="619" t="s">
        <v>1538</v>
      </c>
      <c r="D26" s="620"/>
      <c r="E26" s="366" t="s">
        <v>121</v>
      </c>
      <c r="F26" s="377">
        <v>1</v>
      </c>
      <c r="G26" s="481"/>
      <c r="H26" s="377">
        <f>IQ26*F26</f>
        <v>0</v>
      </c>
      <c r="I26" s="377">
        <f>IR26*F26</f>
        <v>0</v>
      </c>
      <c r="J26" s="376">
        <f>IQ26*F26+IR26*F26</f>
        <v>0</v>
      </c>
      <c r="HU26" s="366" t="s">
        <v>2753</v>
      </c>
      <c r="HV26" s="366" t="s">
        <v>2702</v>
      </c>
      <c r="IQ26" s="365">
        <f>G26*0</f>
        <v>0</v>
      </c>
      <c r="IR26" s="365">
        <f>G26*(1-0)</f>
        <v>0</v>
      </c>
    </row>
    <row r="27" spans="1:252" x14ac:dyDescent="0.25">
      <c r="A27" s="375" t="s">
        <v>1698</v>
      </c>
      <c r="B27" s="374" t="s">
        <v>2727</v>
      </c>
      <c r="C27" s="608" t="s">
        <v>2752</v>
      </c>
      <c r="D27" s="609"/>
      <c r="E27" s="374" t="s">
        <v>1698</v>
      </c>
      <c r="F27" s="373" t="s">
        <v>1698</v>
      </c>
      <c r="G27" s="373"/>
      <c r="H27" s="372">
        <f>SUM(H28:H39)</f>
        <v>0</v>
      </c>
      <c r="I27" s="372">
        <f>SUM(I28:I39)</f>
        <v>0</v>
      </c>
      <c r="J27" s="371">
        <f>SUM(J28:J39)</f>
        <v>0</v>
      </c>
    </row>
    <row r="28" spans="1:252" x14ac:dyDescent="0.25">
      <c r="A28" s="378">
        <v>20</v>
      </c>
      <c r="B28" s="366" t="s">
        <v>2751</v>
      </c>
      <c r="C28" s="619" t="s">
        <v>2750</v>
      </c>
      <c r="D28" s="620"/>
      <c r="E28" s="366" t="s">
        <v>122</v>
      </c>
      <c r="F28" s="377">
        <v>1</v>
      </c>
      <c r="G28" s="481"/>
      <c r="H28" s="377">
        <f t="shared" ref="H28:H39" si="3">IQ28*F28</f>
        <v>0</v>
      </c>
      <c r="I28" s="377">
        <f t="shared" ref="I28:I39" si="4">IR28*F28</f>
        <v>0</v>
      </c>
      <c r="J28" s="376">
        <f t="shared" ref="J28:J39" si="5">IQ28*F28+IR28*F28</f>
        <v>0</v>
      </c>
      <c r="HU28" s="366" t="s">
        <v>2727</v>
      </c>
      <c r="HV28" s="366" t="s">
        <v>2702</v>
      </c>
      <c r="IQ28" s="365">
        <f>G28*0</f>
        <v>0</v>
      </c>
      <c r="IR28" s="365">
        <f>G28*(1-0)</f>
        <v>0</v>
      </c>
    </row>
    <row r="29" spans="1:252" x14ac:dyDescent="0.25">
      <c r="A29" s="378">
        <v>21</v>
      </c>
      <c r="B29" s="366" t="s">
        <v>2749</v>
      </c>
      <c r="C29" s="619" t="s">
        <v>2748</v>
      </c>
      <c r="D29" s="620"/>
      <c r="E29" s="366" t="s">
        <v>121</v>
      </c>
      <c r="F29" s="377">
        <v>1</v>
      </c>
      <c r="G29" s="481"/>
      <c r="H29" s="377">
        <f t="shared" si="3"/>
        <v>0</v>
      </c>
      <c r="I29" s="377">
        <f t="shared" si="4"/>
        <v>0</v>
      </c>
      <c r="J29" s="376">
        <f t="shared" si="5"/>
        <v>0</v>
      </c>
      <c r="HU29" s="366" t="s">
        <v>2727</v>
      </c>
      <c r="HV29" s="366" t="s">
        <v>2702</v>
      </c>
      <c r="IQ29" s="365">
        <f>G29*0.682831579</f>
        <v>0</v>
      </c>
      <c r="IR29" s="365">
        <f>G29*(1-0.682831579)</f>
        <v>0</v>
      </c>
    </row>
    <row r="30" spans="1:252" x14ac:dyDescent="0.25">
      <c r="A30" s="383">
        <v>22</v>
      </c>
      <c r="B30" s="380" t="s">
        <v>2747</v>
      </c>
      <c r="C30" s="617" t="s">
        <v>2746</v>
      </c>
      <c r="D30" s="618"/>
      <c r="E30" s="380" t="s">
        <v>121</v>
      </c>
      <c r="F30" s="382">
        <v>1</v>
      </c>
      <c r="G30" s="482"/>
      <c r="H30" s="382">
        <f t="shared" si="3"/>
        <v>0</v>
      </c>
      <c r="I30" s="382">
        <f t="shared" si="4"/>
        <v>0</v>
      </c>
      <c r="J30" s="381">
        <f t="shared" si="5"/>
        <v>0</v>
      </c>
      <c r="HU30" s="380" t="s">
        <v>2727</v>
      </c>
      <c r="HV30" s="380" t="s">
        <v>1744</v>
      </c>
      <c r="IQ30" s="379">
        <f>G30*1</f>
        <v>0</v>
      </c>
      <c r="IR30" s="379">
        <f>G30*(1-1)</f>
        <v>0</v>
      </c>
    </row>
    <row r="31" spans="1:252" x14ac:dyDescent="0.25">
      <c r="A31" s="383">
        <v>23</v>
      </c>
      <c r="B31" s="380" t="s">
        <v>2745</v>
      </c>
      <c r="C31" s="617" t="s">
        <v>2744</v>
      </c>
      <c r="D31" s="618"/>
      <c r="E31" s="380" t="s">
        <v>122</v>
      </c>
      <c r="F31" s="382">
        <v>0.5</v>
      </c>
      <c r="G31" s="482"/>
      <c r="H31" s="382">
        <f t="shared" si="3"/>
        <v>0</v>
      </c>
      <c r="I31" s="382">
        <f t="shared" si="4"/>
        <v>0</v>
      </c>
      <c r="J31" s="381">
        <f t="shared" si="5"/>
        <v>0</v>
      </c>
      <c r="HU31" s="380" t="s">
        <v>2727</v>
      </c>
      <c r="HV31" s="380" t="s">
        <v>1744</v>
      </c>
      <c r="IQ31" s="379">
        <f>G31*1</f>
        <v>0</v>
      </c>
      <c r="IR31" s="379">
        <f>G31*(1-1)</f>
        <v>0</v>
      </c>
    </row>
    <row r="32" spans="1:252" x14ac:dyDescent="0.25">
      <c r="A32" s="383">
        <v>24</v>
      </c>
      <c r="B32" s="380" t="s">
        <v>2743</v>
      </c>
      <c r="C32" s="617" t="s">
        <v>2742</v>
      </c>
      <c r="D32" s="618"/>
      <c r="E32" s="380" t="s">
        <v>158</v>
      </c>
      <c r="F32" s="382">
        <v>1</v>
      </c>
      <c r="G32" s="482"/>
      <c r="H32" s="382">
        <f t="shared" si="3"/>
        <v>0</v>
      </c>
      <c r="I32" s="382">
        <f t="shared" si="4"/>
        <v>0</v>
      </c>
      <c r="J32" s="381">
        <f t="shared" si="5"/>
        <v>0</v>
      </c>
      <c r="HU32" s="380" t="s">
        <v>2727</v>
      </c>
      <c r="HV32" s="380" t="s">
        <v>1744</v>
      </c>
      <c r="IQ32" s="379">
        <f>G32*1</f>
        <v>0</v>
      </c>
      <c r="IR32" s="379">
        <f>G32*(1-1)</f>
        <v>0</v>
      </c>
    </row>
    <row r="33" spans="1:252" x14ac:dyDescent="0.25">
      <c r="A33" s="378">
        <v>25</v>
      </c>
      <c r="B33" s="366" t="s">
        <v>2741</v>
      </c>
      <c r="C33" s="619" t="s">
        <v>2740</v>
      </c>
      <c r="D33" s="620"/>
      <c r="E33" s="366" t="s">
        <v>237</v>
      </c>
      <c r="F33" s="377">
        <v>25</v>
      </c>
      <c r="G33" s="481"/>
      <c r="H33" s="377">
        <f t="shared" si="3"/>
        <v>0</v>
      </c>
      <c r="I33" s="377">
        <f t="shared" si="4"/>
        <v>0</v>
      </c>
      <c r="J33" s="376">
        <f t="shared" si="5"/>
        <v>0</v>
      </c>
      <c r="HU33" s="366" t="s">
        <v>2727</v>
      </c>
      <c r="HV33" s="366" t="s">
        <v>2702</v>
      </c>
      <c r="IQ33" s="365">
        <f>G33*0</f>
        <v>0</v>
      </c>
      <c r="IR33" s="365">
        <f>G33*(1-0)</f>
        <v>0</v>
      </c>
    </row>
    <row r="34" spans="1:252" x14ac:dyDescent="0.25">
      <c r="A34" s="378">
        <v>26</v>
      </c>
      <c r="B34" s="366" t="s">
        <v>2739</v>
      </c>
      <c r="C34" s="619" t="s">
        <v>2738</v>
      </c>
      <c r="D34" s="620"/>
      <c r="E34" s="366" t="s">
        <v>237</v>
      </c>
      <c r="F34" s="377">
        <v>25</v>
      </c>
      <c r="G34" s="481"/>
      <c r="H34" s="377">
        <f t="shared" si="3"/>
        <v>0</v>
      </c>
      <c r="I34" s="377">
        <f t="shared" si="4"/>
        <v>0</v>
      </c>
      <c r="J34" s="376">
        <f t="shared" si="5"/>
        <v>0</v>
      </c>
      <c r="HU34" s="366" t="s">
        <v>2727</v>
      </c>
      <c r="HV34" s="366" t="s">
        <v>2702</v>
      </c>
      <c r="IQ34" s="365">
        <f>G34*0</f>
        <v>0</v>
      </c>
      <c r="IR34" s="365">
        <f>G34*(1-0)</f>
        <v>0</v>
      </c>
    </row>
    <row r="35" spans="1:252" x14ac:dyDescent="0.25">
      <c r="A35" s="383">
        <v>27</v>
      </c>
      <c r="B35" s="380" t="s">
        <v>2737</v>
      </c>
      <c r="C35" s="617" t="s">
        <v>2736</v>
      </c>
      <c r="D35" s="618"/>
      <c r="E35" s="380" t="s">
        <v>237</v>
      </c>
      <c r="F35" s="382">
        <v>25.003440000000001</v>
      </c>
      <c r="G35" s="482"/>
      <c r="H35" s="382">
        <f t="shared" si="3"/>
        <v>0</v>
      </c>
      <c r="I35" s="382">
        <f t="shared" si="4"/>
        <v>0</v>
      </c>
      <c r="J35" s="381">
        <f t="shared" si="5"/>
        <v>0</v>
      </c>
      <c r="HU35" s="380" t="s">
        <v>2727</v>
      </c>
      <c r="HV35" s="380" t="s">
        <v>1744</v>
      </c>
      <c r="IQ35" s="379">
        <f>G35*1</f>
        <v>0</v>
      </c>
      <c r="IR35" s="379">
        <f>G35*(1-1)</f>
        <v>0</v>
      </c>
    </row>
    <row r="36" spans="1:252" x14ac:dyDescent="0.25">
      <c r="A36" s="378">
        <v>28</v>
      </c>
      <c r="B36" s="366" t="s">
        <v>2735</v>
      </c>
      <c r="C36" s="619" t="s">
        <v>2734</v>
      </c>
      <c r="D36" s="620"/>
      <c r="E36" s="366" t="s">
        <v>237</v>
      </c>
      <c r="F36" s="377">
        <v>25</v>
      </c>
      <c r="G36" s="481"/>
      <c r="H36" s="377">
        <f t="shared" si="3"/>
        <v>0</v>
      </c>
      <c r="I36" s="377">
        <f t="shared" si="4"/>
        <v>0</v>
      </c>
      <c r="J36" s="376">
        <f t="shared" si="5"/>
        <v>0</v>
      </c>
      <c r="HU36" s="366" t="s">
        <v>2727</v>
      </c>
      <c r="HV36" s="366" t="s">
        <v>2702</v>
      </c>
      <c r="IQ36" s="365">
        <f>G36*0</f>
        <v>0</v>
      </c>
      <c r="IR36" s="365">
        <f>G36*(1-0)</f>
        <v>0</v>
      </c>
    </row>
    <row r="37" spans="1:252" x14ac:dyDescent="0.25">
      <c r="A37" s="378">
        <v>29</v>
      </c>
      <c r="B37" s="366" t="s">
        <v>2733</v>
      </c>
      <c r="C37" s="619" t="s">
        <v>2732</v>
      </c>
      <c r="D37" s="620"/>
      <c r="E37" s="366" t="s">
        <v>158</v>
      </c>
      <c r="F37" s="377">
        <v>2.3439999999999999</v>
      </c>
      <c r="G37" s="481"/>
      <c r="H37" s="377">
        <f t="shared" si="3"/>
        <v>0</v>
      </c>
      <c r="I37" s="377">
        <f t="shared" si="4"/>
        <v>0</v>
      </c>
      <c r="J37" s="376">
        <f t="shared" si="5"/>
        <v>0</v>
      </c>
      <c r="HU37" s="366" t="s">
        <v>2727</v>
      </c>
      <c r="HV37" s="366" t="s">
        <v>2702</v>
      </c>
      <c r="IQ37" s="365">
        <f>G37*0</f>
        <v>0</v>
      </c>
      <c r="IR37" s="365">
        <f>G37*(1-0)</f>
        <v>0</v>
      </c>
    </row>
    <row r="38" spans="1:252" x14ac:dyDescent="0.25">
      <c r="A38" s="378">
        <v>30</v>
      </c>
      <c r="B38" s="366" t="s">
        <v>2731</v>
      </c>
      <c r="C38" s="619" t="s">
        <v>2730</v>
      </c>
      <c r="D38" s="620"/>
      <c r="E38" s="366" t="s">
        <v>158</v>
      </c>
      <c r="F38" s="377">
        <v>11.7</v>
      </c>
      <c r="G38" s="481"/>
      <c r="H38" s="377">
        <f t="shared" si="3"/>
        <v>0</v>
      </c>
      <c r="I38" s="377">
        <f t="shared" si="4"/>
        <v>0</v>
      </c>
      <c r="J38" s="376">
        <f t="shared" si="5"/>
        <v>0</v>
      </c>
      <c r="HU38" s="366" t="s">
        <v>2727</v>
      </c>
      <c r="HV38" s="366" t="s">
        <v>2702</v>
      </c>
      <c r="IQ38" s="365">
        <f>G38*0</f>
        <v>0</v>
      </c>
      <c r="IR38" s="365">
        <f>G38*(1-0)</f>
        <v>0</v>
      </c>
    </row>
    <row r="39" spans="1:252" x14ac:dyDescent="0.25">
      <c r="A39" s="378">
        <v>31</v>
      </c>
      <c r="B39" s="366" t="s">
        <v>2729</v>
      </c>
      <c r="C39" s="619" t="s">
        <v>2728</v>
      </c>
      <c r="D39" s="620"/>
      <c r="E39" s="366" t="s">
        <v>122</v>
      </c>
      <c r="F39" s="377">
        <v>1</v>
      </c>
      <c r="G39" s="481"/>
      <c r="H39" s="377">
        <f t="shared" si="3"/>
        <v>0</v>
      </c>
      <c r="I39" s="377">
        <f t="shared" si="4"/>
        <v>0</v>
      </c>
      <c r="J39" s="376">
        <f t="shared" si="5"/>
        <v>0</v>
      </c>
      <c r="HU39" s="366" t="s">
        <v>2727</v>
      </c>
      <c r="HV39" s="366" t="s">
        <v>2702</v>
      </c>
      <c r="IQ39" s="365">
        <f>G39*0</f>
        <v>0</v>
      </c>
      <c r="IR39" s="365">
        <f>G39*(1-0)</f>
        <v>0</v>
      </c>
    </row>
    <row r="40" spans="1:252" x14ac:dyDescent="0.25">
      <c r="A40" s="375" t="s">
        <v>1698</v>
      </c>
      <c r="B40" s="374" t="s">
        <v>2719</v>
      </c>
      <c r="C40" s="608" t="s">
        <v>2726</v>
      </c>
      <c r="D40" s="609"/>
      <c r="E40" s="374" t="s">
        <v>1698</v>
      </c>
      <c r="F40" s="373" t="s">
        <v>1698</v>
      </c>
      <c r="G40" s="373"/>
      <c r="H40" s="372">
        <f>SUM(H41:H43)</f>
        <v>0</v>
      </c>
      <c r="I40" s="372">
        <f>SUM(I41:I43)</f>
        <v>0</v>
      </c>
      <c r="J40" s="371">
        <f>SUM(J41:J43)</f>
        <v>0</v>
      </c>
    </row>
    <row r="41" spans="1:252" x14ac:dyDescent="0.25">
      <c r="A41" s="378">
        <v>32</v>
      </c>
      <c r="B41" s="366" t="s">
        <v>2725</v>
      </c>
      <c r="C41" s="619" t="s">
        <v>2724</v>
      </c>
      <c r="D41" s="620"/>
      <c r="E41" s="366" t="s">
        <v>121</v>
      </c>
      <c r="F41" s="377">
        <v>1</v>
      </c>
      <c r="G41" s="481"/>
      <c r="H41" s="377">
        <f>IQ41*F41</f>
        <v>0</v>
      </c>
      <c r="I41" s="377">
        <f>IR41*F41</f>
        <v>0</v>
      </c>
      <c r="J41" s="376">
        <f>IQ41*F41+IR41*F41</f>
        <v>0</v>
      </c>
      <c r="HU41" s="366" t="s">
        <v>2719</v>
      </c>
      <c r="HV41" s="366" t="s">
        <v>2702</v>
      </c>
      <c r="IQ41" s="365">
        <f>G41*0</f>
        <v>0</v>
      </c>
      <c r="IR41" s="365">
        <f>G41*(1-0)</f>
        <v>0</v>
      </c>
    </row>
    <row r="42" spans="1:252" x14ac:dyDescent="0.25">
      <c r="A42" s="378">
        <v>33</v>
      </c>
      <c r="B42" s="366" t="s">
        <v>2723</v>
      </c>
      <c r="C42" s="619" t="s">
        <v>2722</v>
      </c>
      <c r="D42" s="620"/>
      <c r="E42" s="366" t="s">
        <v>121</v>
      </c>
      <c r="F42" s="377">
        <v>1</v>
      </c>
      <c r="G42" s="481"/>
      <c r="H42" s="377">
        <f>IQ42*F42</f>
        <v>0</v>
      </c>
      <c r="I42" s="377">
        <f>IR42*F42</f>
        <v>0</v>
      </c>
      <c r="J42" s="376">
        <f>IQ42*F42+IR42*F42</f>
        <v>0</v>
      </c>
      <c r="HU42" s="366" t="s">
        <v>2719</v>
      </c>
      <c r="HV42" s="366" t="s">
        <v>2702</v>
      </c>
      <c r="IQ42" s="365">
        <f>G42*0</f>
        <v>0</v>
      </c>
      <c r="IR42" s="365">
        <f>G42*(1-0)</f>
        <v>0</v>
      </c>
    </row>
    <row r="43" spans="1:252" x14ac:dyDescent="0.25">
      <c r="A43" s="378">
        <v>34</v>
      </c>
      <c r="B43" s="366" t="s">
        <v>2721</v>
      </c>
      <c r="C43" s="619" t="s">
        <v>2720</v>
      </c>
      <c r="D43" s="620"/>
      <c r="E43" s="366" t="s">
        <v>121</v>
      </c>
      <c r="F43" s="377">
        <v>1</v>
      </c>
      <c r="G43" s="481"/>
      <c r="H43" s="377">
        <f>IQ43*F43</f>
        <v>0</v>
      </c>
      <c r="I43" s="377">
        <f>IR43*F43</f>
        <v>0</v>
      </c>
      <c r="J43" s="376">
        <f>IQ43*F43+IR43*F43</f>
        <v>0</v>
      </c>
      <c r="HU43" s="366" t="s">
        <v>2719</v>
      </c>
      <c r="HV43" s="366" t="s">
        <v>2702</v>
      </c>
      <c r="IQ43" s="365">
        <f>G43*0</f>
        <v>0</v>
      </c>
      <c r="IR43" s="365">
        <f>G43*(1-0)</f>
        <v>0</v>
      </c>
    </row>
    <row r="44" spans="1:252" x14ac:dyDescent="0.25">
      <c r="A44" s="375" t="s">
        <v>1698</v>
      </c>
      <c r="B44" s="374" t="s">
        <v>2711</v>
      </c>
      <c r="C44" s="608" t="s">
        <v>2718</v>
      </c>
      <c r="D44" s="609"/>
      <c r="E44" s="374" t="s">
        <v>1698</v>
      </c>
      <c r="F44" s="373" t="s">
        <v>1698</v>
      </c>
      <c r="G44" s="373"/>
      <c r="H44" s="372">
        <f>SUM(H45:H47)</f>
        <v>0</v>
      </c>
      <c r="I44" s="372">
        <f>SUM(I45:I47)</f>
        <v>0</v>
      </c>
      <c r="J44" s="371">
        <f>SUM(J45:J47)</f>
        <v>0</v>
      </c>
    </row>
    <row r="45" spans="1:252" x14ac:dyDescent="0.25">
      <c r="A45" s="378">
        <v>35</v>
      </c>
      <c r="B45" s="366" t="s">
        <v>2717</v>
      </c>
      <c r="C45" s="619" t="s">
        <v>2716</v>
      </c>
      <c r="D45" s="620"/>
      <c r="E45" s="366" t="s">
        <v>158</v>
      </c>
      <c r="F45" s="377">
        <v>2</v>
      </c>
      <c r="G45" s="481"/>
      <c r="H45" s="377">
        <f>IQ45*F45</f>
        <v>0</v>
      </c>
      <c r="I45" s="377">
        <f>IR45*F45</f>
        <v>0</v>
      </c>
      <c r="J45" s="376">
        <f>IQ45*F45+IR45*F45</f>
        <v>0</v>
      </c>
      <c r="HU45" s="366" t="s">
        <v>2711</v>
      </c>
      <c r="HV45" s="366" t="s">
        <v>2702</v>
      </c>
      <c r="IQ45" s="365">
        <f>G45*0</f>
        <v>0</v>
      </c>
      <c r="IR45" s="365">
        <f>G45*(1-0)</f>
        <v>0</v>
      </c>
    </row>
    <row r="46" spans="1:252" x14ac:dyDescent="0.25">
      <c r="A46" s="378">
        <v>36</v>
      </c>
      <c r="B46" s="366" t="s">
        <v>2715</v>
      </c>
      <c r="C46" s="619" t="s">
        <v>2714</v>
      </c>
      <c r="D46" s="620"/>
      <c r="E46" s="366" t="s">
        <v>158</v>
      </c>
      <c r="F46" s="377">
        <v>10</v>
      </c>
      <c r="G46" s="481"/>
      <c r="H46" s="377">
        <f>IQ46*F46</f>
        <v>0</v>
      </c>
      <c r="I46" s="377">
        <f>IR46*F46</f>
        <v>0</v>
      </c>
      <c r="J46" s="376">
        <f>IQ46*F46+IR46*F46</f>
        <v>0</v>
      </c>
      <c r="HU46" s="366" t="s">
        <v>2711</v>
      </c>
      <c r="HV46" s="366" t="s">
        <v>2702</v>
      </c>
      <c r="IQ46" s="365">
        <f>G46*0</f>
        <v>0</v>
      </c>
      <c r="IR46" s="365">
        <f>G46*(1-0)</f>
        <v>0</v>
      </c>
    </row>
    <row r="47" spans="1:252" x14ac:dyDescent="0.25">
      <c r="A47" s="378">
        <v>37</v>
      </c>
      <c r="B47" s="366" t="s">
        <v>2713</v>
      </c>
      <c r="C47" s="619" t="s">
        <v>2712</v>
      </c>
      <c r="D47" s="620"/>
      <c r="E47" s="366" t="s">
        <v>158</v>
      </c>
      <c r="F47" s="377">
        <v>2</v>
      </c>
      <c r="G47" s="481"/>
      <c r="H47" s="377">
        <f>IQ47*F47</f>
        <v>0</v>
      </c>
      <c r="I47" s="377">
        <f>IR47*F47</f>
        <v>0</v>
      </c>
      <c r="J47" s="376">
        <f>IQ47*F47+IR47*F47</f>
        <v>0</v>
      </c>
      <c r="HU47" s="366" t="s">
        <v>2711</v>
      </c>
      <c r="HV47" s="366" t="s">
        <v>2702</v>
      </c>
      <c r="IQ47" s="365">
        <f>G47*0</f>
        <v>0</v>
      </c>
      <c r="IR47" s="365">
        <f>G47*(1-0)</f>
        <v>0</v>
      </c>
    </row>
    <row r="48" spans="1:252" x14ac:dyDescent="0.25">
      <c r="A48" s="375" t="s">
        <v>1698</v>
      </c>
      <c r="B48" s="374" t="s">
        <v>125</v>
      </c>
      <c r="C48" s="608" t="s">
        <v>2710</v>
      </c>
      <c r="D48" s="609"/>
      <c r="E48" s="374" t="s">
        <v>1698</v>
      </c>
      <c r="F48" s="373" t="s">
        <v>1698</v>
      </c>
      <c r="G48" s="373"/>
      <c r="H48" s="372">
        <f>H49+H51</f>
        <v>0</v>
      </c>
      <c r="I48" s="372">
        <f>I49+I51</f>
        <v>0</v>
      </c>
      <c r="J48" s="371">
        <f>J49+J51</f>
        <v>0</v>
      </c>
    </row>
    <row r="49" spans="1:252" x14ac:dyDescent="0.25">
      <c r="A49" s="375" t="s">
        <v>1698</v>
      </c>
      <c r="B49" s="374" t="s">
        <v>2707</v>
      </c>
      <c r="C49" s="608" t="s">
        <v>2709</v>
      </c>
      <c r="D49" s="609"/>
      <c r="E49" s="374" t="s">
        <v>1698</v>
      </c>
      <c r="F49" s="373" t="s">
        <v>1698</v>
      </c>
      <c r="G49" s="373"/>
      <c r="H49" s="372">
        <f>SUM(H50:H50)</f>
        <v>0</v>
      </c>
      <c r="I49" s="372">
        <f>SUM(I50:I50)</f>
        <v>0</v>
      </c>
      <c r="J49" s="371">
        <f>SUM(J50:J50)</f>
        <v>0</v>
      </c>
    </row>
    <row r="50" spans="1:252" x14ac:dyDescent="0.25">
      <c r="A50" s="378">
        <v>38</v>
      </c>
      <c r="B50" s="366" t="s">
        <v>2708</v>
      </c>
      <c r="C50" s="619" t="s">
        <v>2589</v>
      </c>
      <c r="D50" s="620"/>
      <c r="E50" s="366" t="s">
        <v>1348</v>
      </c>
      <c r="F50" s="377">
        <v>1</v>
      </c>
      <c r="G50" s="481"/>
      <c r="H50" s="377">
        <f>IQ50*F50</f>
        <v>0</v>
      </c>
      <c r="I50" s="377">
        <f>IR50*F50</f>
        <v>0</v>
      </c>
      <c r="J50" s="376">
        <f>IQ50*F50+IR50*F50</f>
        <v>0</v>
      </c>
      <c r="HU50" s="366" t="s">
        <v>2707</v>
      </c>
      <c r="HV50" s="366" t="s">
        <v>2702</v>
      </c>
      <c r="IQ50" s="365">
        <f>G50*0</f>
        <v>0</v>
      </c>
      <c r="IR50" s="365">
        <f>G50*(1-0)</f>
        <v>0</v>
      </c>
    </row>
    <row r="51" spans="1:252" x14ac:dyDescent="0.25">
      <c r="A51" s="375" t="s">
        <v>1698</v>
      </c>
      <c r="B51" s="374" t="s">
        <v>2703</v>
      </c>
      <c r="C51" s="608" t="s">
        <v>2706</v>
      </c>
      <c r="D51" s="609"/>
      <c r="E51" s="374" t="s">
        <v>1698</v>
      </c>
      <c r="F51" s="373" t="s">
        <v>1698</v>
      </c>
      <c r="G51" s="373"/>
      <c r="H51" s="372">
        <f>SUM(H52:H52)</f>
        <v>0</v>
      </c>
      <c r="I51" s="372">
        <f>SUM(I52:I52)</f>
        <v>0</v>
      </c>
      <c r="J51" s="371">
        <f>SUM(J52:J52)</f>
        <v>0</v>
      </c>
    </row>
    <row r="52" spans="1:252" x14ac:dyDescent="0.25">
      <c r="A52" s="370">
        <v>39</v>
      </c>
      <c r="B52" s="369" t="s">
        <v>2705</v>
      </c>
      <c r="C52" s="621" t="s">
        <v>2704</v>
      </c>
      <c r="D52" s="622"/>
      <c r="E52" s="369" t="s">
        <v>1348</v>
      </c>
      <c r="F52" s="368">
        <v>1</v>
      </c>
      <c r="G52" s="483"/>
      <c r="H52" s="368">
        <f>IQ52*F52</f>
        <v>0</v>
      </c>
      <c r="I52" s="368">
        <f>IR52*F52</f>
        <v>0</v>
      </c>
      <c r="J52" s="367">
        <f>IQ52*F52+IR52*F52</f>
        <v>0</v>
      </c>
      <c r="HU52" s="366" t="s">
        <v>2703</v>
      </c>
      <c r="HV52" s="366" t="s">
        <v>2702</v>
      </c>
      <c r="IQ52" s="365">
        <f>G52*0</f>
        <v>0</v>
      </c>
      <c r="IR52" s="365">
        <f>G52*(1-0)</f>
        <v>0</v>
      </c>
    </row>
    <row r="54" spans="1:252" x14ac:dyDescent="0.25">
      <c r="C54" s="362" t="s">
        <v>1427</v>
      </c>
      <c r="I54" s="364"/>
      <c r="J54" s="363">
        <f>ROUND(J6+J24+J27+J40+J44+J49+J51,0)</f>
        <v>0</v>
      </c>
    </row>
    <row r="55" spans="1:252" ht="15" customHeight="1" x14ac:dyDescent="0.25">
      <c r="C55" s="362"/>
      <c r="J55" s="361"/>
    </row>
    <row r="56" spans="1:252" ht="15" customHeight="1" x14ac:dyDescent="0.25">
      <c r="C56" s="362" t="s">
        <v>2701</v>
      </c>
      <c r="J56" s="361">
        <f>J54*21%</f>
        <v>0</v>
      </c>
    </row>
    <row r="57" spans="1:252" ht="15" customHeight="1" x14ac:dyDescent="0.25">
      <c r="C57" s="362"/>
      <c r="J57" s="361"/>
    </row>
    <row r="58" spans="1:252" ht="15" customHeight="1" x14ac:dyDescent="0.25">
      <c r="C58" s="362" t="s">
        <v>2700</v>
      </c>
      <c r="J58" s="361">
        <f>SUM(J54:J56)</f>
        <v>0</v>
      </c>
    </row>
    <row r="61" spans="1:252" ht="15" customHeight="1" x14ac:dyDescent="0.25">
      <c r="C61" s="360"/>
    </row>
    <row r="62" spans="1:252" ht="15" customHeight="1" x14ac:dyDescent="0.25">
      <c r="C62" s="360"/>
    </row>
    <row r="63" spans="1:252" ht="15" customHeight="1" x14ac:dyDescent="0.25">
      <c r="C63" s="360"/>
    </row>
  </sheetData>
  <sheetProtection algorithmName="SHA-512" hashValue="/FsxnC2pHJeeYxJFJZepIzW77ZDL3sSjM7lWMHcMLcndJwVlgjqakuxXXk08Xllq1v/r/eXstHbq24MBHt714Q==" saltValue="8nQpjO3VYlaGBTIMJuAiug==" spinCount="100000" sheet="1" objects="1" scenarios="1"/>
  <mergeCells count="51">
    <mergeCell ref="C44:D44"/>
    <mergeCell ref="C45:D45"/>
    <mergeCell ref="C51:D51"/>
    <mergeCell ref="C52:D52"/>
    <mergeCell ref="C46:D46"/>
    <mergeCell ref="C47:D47"/>
    <mergeCell ref="C48:D48"/>
    <mergeCell ref="C49:D49"/>
    <mergeCell ref="C50:D50"/>
    <mergeCell ref="C43:D43"/>
    <mergeCell ref="C32:D32"/>
    <mergeCell ref="C33:D33"/>
    <mergeCell ref="C34:D34"/>
    <mergeCell ref="C35:D35"/>
    <mergeCell ref="C36:D36"/>
    <mergeCell ref="C42:D42"/>
    <mergeCell ref="C37:D37"/>
    <mergeCell ref="C38:D38"/>
    <mergeCell ref="C39:D39"/>
    <mergeCell ref="C40:D40"/>
    <mergeCell ref="C41:D41"/>
    <mergeCell ref="C17:D17"/>
    <mergeCell ref="C18:D18"/>
    <mergeCell ref="C31:D31"/>
    <mergeCell ref="C20:D20"/>
    <mergeCell ref="C21:D21"/>
    <mergeCell ref="C22:D22"/>
    <mergeCell ref="C23:D23"/>
    <mergeCell ref="C24:D24"/>
    <mergeCell ref="C25:D25"/>
    <mergeCell ref="C26:D26"/>
    <mergeCell ref="C19:D19"/>
    <mergeCell ref="C27:D27"/>
    <mergeCell ref="C28:D28"/>
    <mergeCell ref="C29:D29"/>
    <mergeCell ref="C30:D30"/>
    <mergeCell ref="C13:D13"/>
    <mergeCell ref="C14:D14"/>
    <mergeCell ref="C15:D15"/>
    <mergeCell ref="C16:D16"/>
    <mergeCell ref="C7:D7"/>
    <mergeCell ref="C8:D8"/>
    <mergeCell ref="C9:D9"/>
    <mergeCell ref="C10:D10"/>
    <mergeCell ref="C11:D11"/>
    <mergeCell ref="C12:D12"/>
    <mergeCell ref="C5:D5"/>
    <mergeCell ref="C3:D3"/>
    <mergeCell ref="H3:J3"/>
    <mergeCell ref="C4:D4"/>
    <mergeCell ref="C6:D6"/>
  </mergeCells>
  <pageMargins left="0.393999993801117" right="0.393999993801117" top="0.59100002050399802" bottom="0.59100002050399802" header="0" footer="0"/>
  <pageSetup scale="1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heetPr>
  <dimension ref="A1:AP5000"/>
  <sheetViews>
    <sheetView view="pageBreakPreview" zoomScaleNormal="100" zoomScaleSheetLayoutView="100"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1.85546875" style="9" customWidth="1"/>
    <col min="3" max="3" width="48.140625" style="9" customWidth="1"/>
    <col min="4" max="4" width="4.85546875" customWidth="1"/>
    <col min="5" max="5" width="9.5703125" customWidth="1"/>
    <col min="6" max="6" width="9.140625" customWidth="1"/>
    <col min="7" max="7" width="10.14062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8</v>
      </c>
      <c r="C2" s="547" t="s">
        <v>9</v>
      </c>
      <c r="D2" s="548"/>
      <c r="E2" s="548"/>
      <c r="F2" s="548"/>
      <c r="G2" s="549"/>
      <c r="O2" t="s">
        <v>106</v>
      </c>
    </row>
    <row r="3" spans="1:42" ht="24.95" customHeight="1" x14ac:dyDescent="0.2">
      <c r="A3" s="8" t="s">
        <v>3</v>
      </c>
      <c r="B3" s="7" t="s">
        <v>10</v>
      </c>
      <c r="C3" s="547" t="s">
        <v>11</v>
      </c>
      <c r="D3" s="548"/>
      <c r="E3" s="548"/>
      <c r="F3" s="548"/>
      <c r="G3" s="549"/>
      <c r="K3" s="9" t="s">
        <v>106</v>
      </c>
      <c r="O3" t="s">
        <v>107</v>
      </c>
    </row>
    <row r="4" spans="1:42" ht="24.95" customHeight="1" x14ac:dyDescent="0.2">
      <c r="A4" s="10" t="s">
        <v>4</v>
      </c>
      <c r="B4" s="11" t="s">
        <v>13</v>
      </c>
      <c r="C4" s="550" t="s">
        <v>14</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49</v>
      </c>
      <c r="C8" s="59" t="s">
        <v>50</v>
      </c>
      <c r="D8" s="32"/>
      <c r="E8" s="33"/>
      <c r="F8" s="34"/>
      <c r="G8" s="35">
        <f>SUMIF(O9:O56,"&lt;&gt;NOR",G9:G56)</f>
        <v>0</v>
      </c>
      <c r="O8" t="s">
        <v>117</v>
      </c>
    </row>
    <row r="9" spans="1:42" outlineLevel="1" collapsed="1" x14ac:dyDescent="0.2">
      <c r="A9" s="37">
        <v>1</v>
      </c>
      <c r="B9" s="38" t="s">
        <v>1337</v>
      </c>
      <c r="C9" s="50" t="s">
        <v>1338</v>
      </c>
      <c r="D9" s="39" t="s">
        <v>118</v>
      </c>
      <c r="E9" s="40">
        <v>356.7</v>
      </c>
      <c r="F9" s="41"/>
      <c r="G9" s="42">
        <f>ROUND(E9*F9,2)</f>
        <v>0</v>
      </c>
      <c r="H9" s="16"/>
      <c r="I9" s="16"/>
      <c r="J9" s="16"/>
      <c r="K9" s="16"/>
      <c r="L9" s="16"/>
      <c r="M9" s="16"/>
      <c r="N9" s="16"/>
      <c r="O9" s="16" t="s">
        <v>119</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hidden="1" outlineLevel="2" x14ac:dyDescent="0.2">
      <c r="A10" s="23"/>
      <c r="B10" s="24"/>
      <c r="C10" s="51" t="s">
        <v>214</v>
      </c>
      <c r="D10" s="26"/>
      <c r="E10" s="27"/>
      <c r="F10" s="484"/>
      <c r="G10" s="25"/>
      <c r="H10" s="16"/>
      <c r="I10" s="16"/>
      <c r="J10" s="16"/>
      <c r="K10" s="16"/>
      <c r="L10" s="16"/>
      <c r="M10" s="16"/>
      <c r="N10" s="16"/>
      <c r="O10" s="16" t="s">
        <v>120</v>
      </c>
      <c r="P10" s="16">
        <v>0</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hidden="1" outlineLevel="3" x14ac:dyDescent="0.2">
      <c r="A11" s="23"/>
      <c r="B11" s="24"/>
      <c r="C11" s="51" t="s">
        <v>522</v>
      </c>
      <c r="D11" s="26"/>
      <c r="E11" s="27">
        <v>5.8</v>
      </c>
      <c r="F11" s="484"/>
      <c r="G11" s="25"/>
      <c r="H11" s="16"/>
      <c r="I11" s="16"/>
      <c r="J11" s="16"/>
      <c r="K11" s="16"/>
      <c r="L11" s="16"/>
      <c r="M11" s="16"/>
      <c r="N11" s="16"/>
      <c r="O11" s="16" t="s">
        <v>120</v>
      </c>
      <c r="P11" s="16">
        <v>0</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hidden="1" outlineLevel="3" x14ac:dyDescent="0.2">
      <c r="A12" s="23"/>
      <c r="B12" s="24"/>
      <c r="C12" s="51" t="s">
        <v>523</v>
      </c>
      <c r="D12" s="26"/>
      <c r="E12" s="27">
        <v>13.4</v>
      </c>
      <c r="F12" s="484"/>
      <c r="G12" s="25"/>
      <c r="H12" s="16"/>
      <c r="I12" s="16"/>
      <c r="J12" s="16"/>
      <c r="K12" s="16"/>
      <c r="L12" s="16"/>
      <c r="M12" s="16"/>
      <c r="N12" s="16"/>
      <c r="O12" s="16" t="s">
        <v>120</v>
      </c>
      <c r="P12" s="16">
        <v>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idden="1" outlineLevel="3" x14ac:dyDescent="0.2">
      <c r="A13" s="23"/>
      <c r="B13" s="24"/>
      <c r="C13" s="51" t="s">
        <v>524</v>
      </c>
      <c r="D13" s="26"/>
      <c r="E13" s="27">
        <v>4.4000000000000004</v>
      </c>
      <c r="F13" s="484"/>
      <c r="G13" s="25"/>
      <c r="H13" s="16"/>
      <c r="I13" s="16"/>
      <c r="J13" s="16"/>
      <c r="K13" s="16"/>
      <c r="L13" s="16"/>
      <c r="M13" s="16"/>
      <c r="N13" s="16"/>
      <c r="O13" s="16" t="s">
        <v>120</v>
      </c>
      <c r="P13" s="16">
        <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hidden="1" outlineLevel="3" x14ac:dyDescent="0.2">
      <c r="A14" s="23"/>
      <c r="B14" s="24"/>
      <c r="C14" s="51" t="s">
        <v>525</v>
      </c>
      <c r="D14" s="26"/>
      <c r="E14" s="27">
        <v>1.4</v>
      </c>
      <c r="F14" s="484"/>
      <c r="G14" s="25"/>
      <c r="H14" s="16"/>
      <c r="I14" s="16"/>
      <c r="J14" s="16"/>
      <c r="K14" s="16"/>
      <c r="L14" s="16"/>
      <c r="M14" s="16"/>
      <c r="N14" s="16"/>
      <c r="O14" s="16" t="s">
        <v>120</v>
      </c>
      <c r="P14" s="16">
        <v>0</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hidden="1" outlineLevel="3" x14ac:dyDescent="0.2">
      <c r="A15" s="23"/>
      <c r="B15" s="24"/>
      <c r="C15" s="51" t="s">
        <v>526</v>
      </c>
      <c r="D15" s="26"/>
      <c r="E15" s="27">
        <v>1.2</v>
      </c>
      <c r="F15" s="484"/>
      <c r="G15" s="25"/>
      <c r="H15" s="16"/>
      <c r="I15" s="16"/>
      <c r="J15" s="16"/>
      <c r="K15" s="16"/>
      <c r="L15" s="16"/>
      <c r="M15" s="16"/>
      <c r="N15" s="16"/>
      <c r="O15" s="16" t="s">
        <v>120</v>
      </c>
      <c r="P15" s="16">
        <v>0</v>
      </c>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hidden="1" outlineLevel="3" x14ac:dyDescent="0.2">
      <c r="A16" s="23"/>
      <c r="B16" s="24"/>
      <c r="C16" s="51" t="s">
        <v>658</v>
      </c>
      <c r="D16" s="26"/>
      <c r="E16" s="27">
        <v>6.3</v>
      </c>
      <c r="F16" s="484"/>
      <c r="G16" s="25"/>
      <c r="H16" s="16"/>
      <c r="I16" s="16"/>
      <c r="J16" s="16"/>
      <c r="K16" s="16"/>
      <c r="L16" s="16"/>
      <c r="M16" s="16"/>
      <c r="N16" s="16"/>
      <c r="O16" s="16" t="s">
        <v>120</v>
      </c>
      <c r="P16" s="16">
        <v>0</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hidden="1" outlineLevel="3" x14ac:dyDescent="0.2">
      <c r="A17" s="23"/>
      <c r="B17" s="24"/>
      <c r="C17" s="51" t="s">
        <v>528</v>
      </c>
      <c r="D17" s="26"/>
      <c r="E17" s="27">
        <v>4.5999999999999996</v>
      </c>
      <c r="F17" s="484"/>
      <c r="G17" s="25"/>
      <c r="H17" s="16"/>
      <c r="I17" s="16"/>
      <c r="J17" s="16"/>
      <c r="K17" s="16"/>
      <c r="L17" s="16"/>
      <c r="M17" s="16"/>
      <c r="N17" s="16"/>
      <c r="O17" s="16" t="s">
        <v>120</v>
      </c>
      <c r="P17" s="16">
        <v>0</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hidden="1" outlineLevel="3" x14ac:dyDescent="0.2">
      <c r="A18" s="23"/>
      <c r="B18" s="24"/>
      <c r="C18" s="51" t="s">
        <v>529</v>
      </c>
      <c r="D18" s="26"/>
      <c r="E18" s="27">
        <v>56.7</v>
      </c>
      <c r="F18" s="484"/>
      <c r="G18" s="25"/>
      <c r="H18" s="16"/>
      <c r="I18" s="16"/>
      <c r="J18" s="16"/>
      <c r="K18" s="16"/>
      <c r="L18" s="16"/>
      <c r="M18" s="16"/>
      <c r="N18" s="16"/>
      <c r="O18" s="16" t="s">
        <v>120</v>
      </c>
      <c r="P18" s="16">
        <v>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hidden="1" outlineLevel="3" x14ac:dyDescent="0.2">
      <c r="A19" s="23"/>
      <c r="B19" s="24"/>
      <c r="C19" s="51" t="s">
        <v>530</v>
      </c>
      <c r="D19" s="26"/>
      <c r="E19" s="27">
        <v>3</v>
      </c>
      <c r="F19" s="484"/>
      <c r="G19" s="25"/>
      <c r="H19" s="16"/>
      <c r="I19" s="16"/>
      <c r="J19" s="16"/>
      <c r="K19" s="16"/>
      <c r="L19" s="16"/>
      <c r="M19" s="16"/>
      <c r="N19" s="16"/>
      <c r="O19" s="16" t="s">
        <v>120</v>
      </c>
      <c r="P19" s="16">
        <v>0</v>
      </c>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hidden="1" outlineLevel="3" x14ac:dyDescent="0.2">
      <c r="A20" s="23"/>
      <c r="B20" s="24"/>
      <c r="C20" s="51" t="s">
        <v>659</v>
      </c>
      <c r="D20" s="26"/>
      <c r="E20" s="27">
        <v>8</v>
      </c>
      <c r="F20" s="484"/>
      <c r="G20" s="25"/>
      <c r="H20" s="16"/>
      <c r="I20" s="16"/>
      <c r="J20" s="16"/>
      <c r="K20" s="16"/>
      <c r="L20" s="16"/>
      <c r="M20" s="16"/>
      <c r="N20" s="16"/>
      <c r="O20" s="16" t="s">
        <v>120</v>
      </c>
      <c r="P20" s="16">
        <v>0</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hidden="1" outlineLevel="3" x14ac:dyDescent="0.2">
      <c r="A21" s="23"/>
      <c r="B21" s="24"/>
      <c r="C21" s="51" t="s">
        <v>531</v>
      </c>
      <c r="D21" s="26"/>
      <c r="E21" s="27">
        <v>17.8</v>
      </c>
      <c r="F21" s="484"/>
      <c r="G21" s="25"/>
      <c r="H21" s="16"/>
      <c r="I21" s="16"/>
      <c r="J21" s="16"/>
      <c r="K21" s="16"/>
      <c r="L21" s="16"/>
      <c r="M21" s="16"/>
      <c r="N21" s="16"/>
      <c r="O21" s="16" t="s">
        <v>120</v>
      </c>
      <c r="P21" s="16">
        <v>0</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hidden="1" outlineLevel="3" x14ac:dyDescent="0.2">
      <c r="A22" s="23"/>
      <c r="B22" s="24"/>
      <c r="C22" s="51" t="s">
        <v>1339</v>
      </c>
      <c r="D22" s="26"/>
      <c r="E22" s="27">
        <v>3.1</v>
      </c>
      <c r="F22" s="484"/>
      <c r="G22" s="25"/>
      <c r="H22" s="16"/>
      <c r="I22" s="16"/>
      <c r="J22" s="16"/>
      <c r="K22" s="16"/>
      <c r="L22" s="16"/>
      <c r="M22" s="16"/>
      <c r="N22" s="16"/>
      <c r="O22" s="16" t="s">
        <v>120</v>
      </c>
      <c r="P22" s="16">
        <v>0</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hidden="1" outlineLevel="3" x14ac:dyDescent="0.2">
      <c r="A23" s="23"/>
      <c r="B23" s="24"/>
      <c r="C23" s="53" t="s">
        <v>151</v>
      </c>
      <c r="D23" s="28"/>
      <c r="E23" s="29">
        <v>125.7</v>
      </c>
      <c r="F23" s="484"/>
      <c r="G23" s="25"/>
      <c r="H23" s="16"/>
      <c r="I23" s="16"/>
      <c r="J23" s="16"/>
      <c r="K23" s="16"/>
      <c r="L23" s="16"/>
      <c r="M23" s="16"/>
      <c r="N23" s="16"/>
      <c r="O23" s="16" t="s">
        <v>120</v>
      </c>
      <c r="P23" s="16">
        <v>1</v>
      </c>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hidden="1" outlineLevel="3" x14ac:dyDescent="0.2">
      <c r="A24" s="23"/>
      <c r="B24" s="24"/>
      <c r="C24" s="51" t="s">
        <v>219</v>
      </c>
      <c r="D24" s="26"/>
      <c r="E24" s="27"/>
      <c r="F24" s="484"/>
      <c r="G24" s="25"/>
      <c r="H24" s="16"/>
      <c r="I24" s="16"/>
      <c r="J24" s="16"/>
      <c r="K24" s="16"/>
      <c r="L24" s="16"/>
      <c r="M24" s="16"/>
      <c r="N24" s="16"/>
      <c r="O24" s="16" t="s">
        <v>120</v>
      </c>
      <c r="P24" s="16">
        <v>0</v>
      </c>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hidden="1" outlineLevel="3" x14ac:dyDescent="0.2">
      <c r="A25" s="23"/>
      <c r="B25" s="24"/>
      <c r="C25" s="51" t="s">
        <v>532</v>
      </c>
      <c r="D25" s="26"/>
      <c r="E25" s="27">
        <v>15.1</v>
      </c>
      <c r="F25" s="484"/>
      <c r="G25" s="25"/>
      <c r="H25" s="16"/>
      <c r="I25" s="16"/>
      <c r="J25" s="16"/>
      <c r="K25" s="16"/>
      <c r="L25" s="16"/>
      <c r="M25" s="16"/>
      <c r="N25" s="16"/>
      <c r="O25" s="16" t="s">
        <v>120</v>
      </c>
      <c r="P25" s="16">
        <v>0</v>
      </c>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hidden="1" outlineLevel="3" x14ac:dyDescent="0.2">
      <c r="A26" s="23"/>
      <c r="B26" s="24"/>
      <c r="C26" s="51" t="s">
        <v>533</v>
      </c>
      <c r="D26" s="26"/>
      <c r="E26" s="27">
        <v>9.6999999999999993</v>
      </c>
      <c r="F26" s="484"/>
      <c r="G26" s="25"/>
      <c r="H26" s="16"/>
      <c r="I26" s="16"/>
      <c r="J26" s="16"/>
      <c r="K26" s="16"/>
      <c r="L26" s="16"/>
      <c r="M26" s="16"/>
      <c r="N26" s="16"/>
      <c r="O26" s="16" t="s">
        <v>120</v>
      </c>
      <c r="P26" s="16">
        <v>0</v>
      </c>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hidden="1" outlineLevel="3" x14ac:dyDescent="0.2">
      <c r="A27" s="23"/>
      <c r="B27" s="24"/>
      <c r="C27" s="51" t="s">
        <v>534</v>
      </c>
      <c r="D27" s="26"/>
      <c r="E27" s="27">
        <v>3.1</v>
      </c>
      <c r="F27" s="484"/>
      <c r="G27" s="25"/>
      <c r="H27" s="16"/>
      <c r="I27" s="16"/>
      <c r="J27" s="16"/>
      <c r="K27" s="16"/>
      <c r="L27" s="16"/>
      <c r="M27" s="16"/>
      <c r="N27" s="16"/>
      <c r="O27" s="16" t="s">
        <v>120</v>
      </c>
      <c r="P27" s="16">
        <v>0</v>
      </c>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idden="1" outlineLevel="3" x14ac:dyDescent="0.2">
      <c r="A28" s="23"/>
      <c r="B28" s="24"/>
      <c r="C28" s="51" t="s">
        <v>535</v>
      </c>
      <c r="D28" s="26"/>
      <c r="E28" s="27">
        <v>4.8</v>
      </c>
      <c r="F28" s="484"/>
      <c r="G28" s="25"/>
      <c r="H28" s="16"/>
      <c r="I28" s="16"/>
      <c r="J28" s="16"/>
      <c r="K28" s="16"/>
      <c r="L28" s="16"/>
      <c r="M28" s="16"/>
      <c r="N28" s="16"/>
      <c r="O28" s="16" t="s">
        <v>120</v>
      </c>
      <c r="P28" s="16">
        <v>0</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hidden="1" outlineLevel="3" x14ac:dyDescent="0.2">
      <c r="A29" s="23"/>
      <c r="B29" s="24"/>
      <c r="C29" s="51" t="s">
        <v>536</v>
      </c>
      <c r="D29" s="26"/>
      <c r="E29" s="27">
        <v>3.6</v>
      </c>
      <c r="F29" s="484"/>
      <c r="G29" s="25"/>
      <c r="H29" s="16"/>
      <c r="I29" s="16"/>
      <c r="J29" s="16"/>
      <c r="K29" s="16"/>
      <c r="L29" s="16"/>
      <c r="M29" s="16"/>
      <c r="N29" s="16"/>
      <c r="O29" s="16" t="s">
        <v>120</v>
      </c>
      <c r="P29" s="16">
        <v>0</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hidden="1" outlineLevel="3" x14ac:dyDescent="0.2">
      <c r="A30" s="23"/>
      <c r="B30" s="24"/>
      <c r="C30" s="51" t="s">
        <v>537</v>
      </c>
      <c r="D30" s="26"/>
      <c r="E30" s="27">
        <v>16.600000000000001</v>
      </c>
      <c r="F30" s="484"/>
      <c r="G30" s="25"/>
      <c r="H30" s="16"/>
      <c r="I30" s="16"/>
      <c r="J30" s="16"/>
      <c r="K30" s="16"/>
      <c r="L30" s="16"/>
      <c r="M30" s="16"/>
      <c r="N30" s="16"/>
      <c r="O30" s="16" t="s">
        <v>120</v>
      </c>
      <c r="P30" s="16">
        <v>0</v>
      </c>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hidden="1" outlineLevel="3" x14ac:dyDescent="0.2">
      <c r="A31" s="23"/>
      <c r="B31" s="24"/>
      <c r="C31" s="51" t="s">
        <v>538</v>
      </c>
      <c r="D31" s="26"/>
      <c r="E31" s="27">
        <v>4.9000000000000004</v>
      </c>
      <c r="F31" s="484"/>
      <c r="G31" s="25"/>
      <c r="H31" s="16"/>
      <c r="I31" s="16"/>
      <c r="J31" s="16"/>
      <c r="K31" s="16"/>
      <c r="L31" s="16"/>
      <c r="M31" s="16"/>
      <c r="N31" s="16"/>
      <c r="O31" s="16" t="s">
        <v>120</v>
      </c>
      <c r="P31" s="16">
        <v>0</v>
      </c>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hidden="1" outlineLevel="3" x14ac:dyDescent="0.2">
      <c r="A32" s="23"/>
      <c r="B32" s="24"/>
      <c r="C32" s="51" t="s">
        <v>539</v>
      </c>
      <c r="D32" s="26"/>
      <c r="E32" s="27">
        <v>16.899999999999999</v>
      </c>
      <c r="F32" s="484"/>
      <c r="G32" s="25"/>
      <c r="H32" s="16"/>
      <c r="I32" s="16"/>
      <c r="J32" s="16"/>
      <c r="K32" s="16"/>
      <c r="L32" s="16"/>
      <c r="M32" s="16"/>
      <c r="N32" s="16"/>
      <c r="O32" s="16" t="s">
        <v>120</v>
      </c>
      <c r="P32" s="16">
        <v>0</v>
      </c>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hidden="1" outlineLevel="3" x14ac:dyDescent="0.2">
      <c r="A33" s="23"/>
      <c r="B33" s="24"/>
      <c r="C33" s="51" t="s">
        <v>540</v>
      </c>
      <c r="D33" s="26"/>
      <c r="E33" s="27">
        <v>3.6</v>
      </c>
      <c r="F33" s="484"/>
      <c r="G33" s="25"/>
      <c r="H33" s="16"/>
      <c r="I33" s="16"/>
      <c r="J33" s="16"/>
      <c r="K33" s="16"/>
      <c r="L33" s="16"/>
      <c r="M33" s="16"/>
      <c r="N33" s="16"/>
      <c r="O33" s="16" t="s">
        <v>120</v>
      </c>
      <c r="P33" s="16">
        <v>0</v>
      </c>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hidden="1" outlineLevel="3" x14ac:dyDescent="0.2">
      <c r="A34" s="23"/>
      <c r="B34" s="24"/>
      <c r="C34" s="51" t="s">
        <v>541</v>
      </c>
      <c r="D34" s="26"/>
      <c r="E34" s="27">
        <v>11.7</v>
      </c>
      <c r="F34" s="484"/>
      <c r="G34" s="25"/>
      <c r="H34" s="16"/>
      <c r="I34" s="16"/>
      <c r="J34" s="16"/>
      <c r="K34" s="16"/>
      <c r="L34" s="16"/>
      <c r="M34" s="16"/>
      <c r="N34" s="16"/>
      <c r="O34" s="16" t="s">
        <v>120</v>
      </c>
      <c r="P34" s="16">
        <v>0</v>
      </c>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hidden="1" outlineLevel="3" x14ac:dyDescent="0.2">
      <c r="A35" s="23"/>
      <c r="B35" s="24"/>
      <c r="C35" s="51" t="s">
        <v>542</v>
      </c>
      <c r="D35" s="26"/>
      <c r="E35" s="27">
        <v>5.9</v>
      </c>
      <c r="F35" s="484"/>
      <c r="G35" s="25"/>
      <c r="H35" s="16"/>
      <c r="I35" s="16"/>
      <c r="J35" s="16"/>
      <c r="K35" s="16"/>
      <c r="L35" s="16"/>
      <c r="M35" s="16"/>
      <c r="N35" s="16"/>
      <c r="O35" s="16" t="s">
        <v>120</v>
      </c>
      <c r="P35" s="16">
        <v>0</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hidden="1" outlineLevel="3" x14ac:dyDescent="0.2">
      <c r="A36" s="23"/>
      <c r="B36" s="24"/>
      <c r="C36" s="51" t="s">
        <v>543</v>
      </c>
      <c r="D36" s="26"/>
      <c r="E36" s="27">
        <v>17.399999999999999</v>
      </c>
      <c r="F36" s="484"/>
      <c r="G36" s="25"/>
      <c r="H36" s="16"/>
      <c r="I36" s="16"/>
      <c r="J36" s="16"/>
      <c r="K36" s="16"/>
      <c r="L36" s="16"/>
      <c r="M36" s="16"/>
      <c r="N36" s="16"/>
      <c r="O36" s="16" t="s">
        <v>120</v>
      </c>
      <c r="P36" s="16">
        <v>0</v>
      </c>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hidden="1" outlineLevel="3" x14ac:dyDescent="0.2">
      <c r="A37" s="23"/>
      <c r="B37" s="24"/>
      <c r="C37" s="51" t="s">
        <v>544</v>
      </c>
      <c r="D37" s="26"/>
      <c r="E37" s="27">
        <v>8.6999999999999993</v>
      </c>
      <c r="F37" s="484"/>
      <c r="G37" s="25"/>
      <c r="H37" s="16"/>
      <c r="I37" s="16"/>
      <c r="J37" s="16"/>
      <c r="K37" s="16"/>
      <c r="L37" s="16"/>
      <c r="M37" s="16"/>
      <c r="N37" s="16"/>
      <c r="O37" s="16" t="s">
        <v>120</v>
      </c>
      <c r="P37" s="16">
        <v>0</v>
      </c>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hidden="1" outlineLevel="3" x14ac:dyDescent="0.2">
      <c r="A38" s="23"/>
      <c r="B38" s="24"/>
      <c r="C38" s="51" t="s">
        <v>1340</v>
      </c>
      <c r="D38" s="26"/>
      <c r="E38" s="27">
        <v>3.1</v>
      </c>
      <c r="F38" s="484"/>
      <c r="G38" s="25"/>
      <c r="H38" s="16"/>
      <c r="I38" s="16"/>
      <c r="J38" s="16"/>
      <c r="K38" s="16"/>
      <c r="L38" s="16"/>
      <c r="M38" s="16"/>
      <c r="N38" s="16"/>
      <c r="O38" s="16" t="s">
        <v>120</v>
      </c>
      <c r="P38" s="16">
        <v>0</v>
      </c>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hidden="1" outlineLevel="3" x14ac:dyDescent="0.2">
      <c r="A39" s="23"/>
      <c r="B39" s="24"/>
      <c r="C39" s="53" t="s">
        <v>151</v>
      </c>
      <c r="D39" s="28"/>
      <c r="E39" s="29">
        <v>125.1</v>
      </c>
      <c r="F39" s="484"/>
      <c r="G39" s="25"/>
      <c r="H39" s="16"/>
      <c r="I39" s="16"/>
      <c r="J39" s="16"/>
      <c r="K39" s="16"/>
      <c r="L39" s="16"/>
      <c r="M39" s="16"/>
      <c r="N39" s="16"/>
      <c r="O39" s="16" t="s">
        <v>120</v>
      </c>
      <c r="P39" s="16">
        <v>1</v>
      </c>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hidden="1" outlineLevel="3" x14ac:dyDescent="0.2">
      <c r="A40" s="23"/>
      <c r="B40" s="24"/>
      <c r="C40" s="51" t="s">
        <v>209</v>
      </c>
      <c r="D40" s="26"/>
      <c r="E40" s="27"/>
      <c r="F40" s="484"/>
      <c r="G40" s="25"/>
      <c r="H40" s="16"/>
      <c r="I40" s="16"/>
      <c r="J40" s="16"/>
      <c r="K40" s="16"/>
      <c r="L40" s="16"/>
      <c r="M40" s="16"/>
      <c r="N40" s="16"/>
      <c r="O40" s="16" t="s">
        <v>120</v>
      </c>
      <c r="P40" s="16">
        <v>0</v>
      </c>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hidden="1" outlineLevel="3" x14ac:dyDescent="0.2">
      <c r="A41" s="23"/>
      <c r="B41" s="24"/>
      <c r="C41" s="51" t="s">
        <v>660</v>
      </c>
      <c r="D41" s="26"/>
      <c r="E41" s="27">
        <v>6.8</v>
      </c>
      <c r="F41" s="484"/>
      <c r="G41" s="25"/>
      <c r="H41" s="16"/>
      <c r="I41" s="16"/>
      <c r="J41" s="16"/>
      <c r="K41" s="16"/>
      <c r="L41" s="16"/>
      <c r="M41" s="16"/>
      <c r="N41" s="16"/>
      <c r="O41" s="16" t="s">
        <v>120</v>
      </c>
      <c r="P41" s="16">
        <v>0</v>
      </c>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hidden="1" outlineLevel="3" x14ac:dyDescent="0.2">
      <c r="A42" s="23"/>
      <c r="B42" s="24"/>
      <c r="C42" s="51" t="s">
        <v>661</v>
      </c>
      <c r="D42" s="26"/>
      <c r="E42" s="27">
        <v>5.4</v>
      </c>
      <c r="F42" s="484"/>
      <c r="G42" s="25"/>
      <c r="H42" s="16"/>
      <c r="I42" s="16"/>
      <c r="J42" s="16"/>
      <c r="K42" s="16"/>
      <c r="L42" s="16"/>
      <c r="M42" s="16"/>
      <c r="N42" s="16"/>
      <c r="O42" s="16" t="s">
        <v>120</v>
      </c>
      <c r="P42" s="16">
        <v>0</v>
      </c>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hidden="1" outlineLevel="3" x14ac:dyDescent="0.2">
      <c r="A43" s="23"/>
      <c r="B43" s="24"/>
      <c r="C43" s="51" t="s">
        <v>662</v>
      </c>
      <c r="D43" s="26"/>
      <c r="E43" s="27">
        <v>5.3</v>
      </c>
      <c r="F43" s="484"/>
      <c r="G43" s="25"/>
      <c r="H43" s="16"/>
      <c r="I43" s="16"/>
      <c r="J43" s="16"/>
      <c r="K43" s="16"/>
      <c r="L43" s="16"/>
      <c r="M43" s="16"/>
      <c r="N43" s="16"/>
      <c r="O43" s="16" t="s">
        <v>120</v>
      </c>
      <c r="P43" s="16">
        <v>0</v>
      </c>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hidden="1" outlineLevel="3" x14ac:dyDescent="0.2">
      <c r="A44" s="23"/>
      <c r="B44" s="24"/>
      <c r="C44" s="51" t="s">
        <v>663</v>
      </c>
      <c r="D44" s="26"/>
      <c r="E44" s="27">
        <v>7.6</v>
      </c>
      <c r="F44" s="484"/>
      <c r="G44" s="25"/>
      <c r="H44" s="16"/>
      <c r="I44" s="16"/>
      <c r="J44" s="16"/>
      <c r="K44" s="16"/>
      <c r="L44" s="16"/>
      <c r="M44" s="16"/>
      <c r="N44" s="16"/>
      <c r="O44" s="16" t="s">
        <v>120</v>
      </c>
      <c r="P44" s="16">
        <v>0</v>
      </c>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hidden="1" outlineLevel="3" x14ac:dyDescent="0.2">
      <c r="A45" s="23"/>
      <c r="B45" s="24"/>
      <c r="C45" s="51" t="s">
        <v>664</v>
      </c>
      <c r="D45" s="26"/>
      <c r="E45" s="27">
        <v>19.600000000000001</v>
      </c>
      <c r="F45" s="484"/>
      <c r="G45" s="25"/>
      <c r="H45" s="16"/>
      <c r="I45" s="16"/>
      <c r="J45" s="16"/>
      <c r="K45" s="16"/>
      <c r="L45" s="16"/>
      <c r="M45" s="16"/>
      <c r="N45" s="16"/>
      <c r="O45" s="16" t="s">
        <v>120</v>
      </c>
      <c r="P45" s="16">
        <v>0</v>
      </c>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hidden="1" outlineLevel="3" x14ac:dyDescent="0.2">
      <c r="A46" s="23"/>
      <c r="B46" s="24"/>
      <c r="C46" s="51" t="s">
        <v>665</v>
      </c>
      <c r="D46" s="26"/>
      <c r="E46" s="27">
        <v>7.1</v>
      </c>
      <c r="F46" s="484"/>
      <c r="G46" s="25"/>
      <c r="H46" s="16"/>
      <c r="I46" s="16"/>
      <c r="J46" s="16"/>
      <c r="K46" s="16"/>
      <c r="L46" s="16"/>
      <c r="M46" s="16"/>
      <c r="N46" s="16"/>
      <c r="O46" s="16" t="s">
        <v>120</v>
      </c>
      <c r="P46" s="16">
        <v>0</v>
      </c>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hidden="1" outlineLevel="3" x14ac:dyDescent="0.2">
      <c r="A47" s="23"/>
      <c r="B47" s="24"/>
      <c r="C47" s="51" t="s">
        <v>666</v>
      </c>
      <c r="D47" s="26"/>
      <c r="E47" s="27">
        <v>11.7</v>
      </c>
      <c r="F47" s="484"/>
      <c r="G47" s="25"/>
      <c r="H47" s="16"/>
      <c r="I47" s="16"/>
      <c r="J47" s="16"/>
      <c r="K47" s="16"/>
      <c r="L47" s="16"/>
      <c r="M47" s="16"/>
      <c r="N47" s="16"/>
      <c r="O47" s="16" t="s">
        <v>120</v>
      </c>
      <c r="P47" s="16">
        <v>0</v>
      </c>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hidden="1" outlineLevel="3" x14ac:dyDescent="0.2">
      <c r="A48" s="23"/>
      <c r="B48" s="24"/>
      <c r="C48" s="51" t="s">
        <v>667</v>
      </c>
      <c r="D48" s="26"/>
      <c r="E48" s="27">
        <v>4.4000000000000004</v>
      </c>
      <c r="F48" s="484"/>
      <c r="G48" s="25"/>
      <c r="H48" s="16"/>
      <c r="I48" s="16"/>
      <c r="J48" s="16"/>
      <c r="K48" s="16"/>
      <c r="L48" s="16"/>
      <c r="M48" s="16"/>
      <c r="N48" s="16"/>
      <c r="O48" s="16" t="s">
        <v>120</v>
      </c>
      <c r="P48" s="16">
        <v>0</v>
      </c>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idden="1" outlineLevel="3" x14ac:dyDescent="0.2">
      <c r="A49" s="23"/>
      <c r="B49" s="24"/>
      <c r="C49" s="51" t="s">
        <v>668</v>
      </c>
      <c r="D49" s="26"/>
      <c r="E49" s="27">
        <v>17.399999999999999</v>
      </c>
      <c r="F49" s="484"/>
      <c r="G49" s="25"/>
      <c r="H49" s="16"/>
      <c r="I49" s="16"/>
      <c r="J49" s="16"/>
      <c r="K49" s="16"/>
      <c r="L49" s="16"/>
      <c r="M49" s="16"/>
      <c r="N49" s="16"/>
      <c r="O49" s="16" t="s">
        <v>120</v>
      </c>
      <c r="P49" s="16">
        <v>0</v>
      </c>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idden="1" outlineLevel="3" x14ac:dyDescent="0.2">
      <c r="A50" s="23"/>
      <c r="B50" s="24"/>
      <c r="C50" s="51" t="s">
        <v>669</v>
      </c>
      <c r="D50" s="26"/>
      <c r="E50" s="27">
        <v>5.5</v>
      </c>
      <c r="F50" s="484"/>
      <c r="G50" s="25"/>
      <c r="H50" s="16"/>
      <c r="I50" s="16"/>
      <c r="J50" s="16"/>
      <c r="K50" s="16"/>
      <c r="L50" s="16"/>
      <c r="M50" s="16"/>
      <c r="N50" s="16"/>
      <c r="O50" s="16" t="s">
        <v>120</v>
      </c>
      <c r="P50" s="16">
        <v>0</v>
      </c>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idden="1" outlineLevel="3" x14ac:dyDescent="0.2">
      <c r="A51" s="23"/>
      <c r="B51" s="24"/>
      <c r="C51" s="51" t="s">
        <v>670</v>
      </c>
      <c r="D51" s="26"/>
      <c r="E51" s="27">
        <v>6.7</v>
      </c>
      <c r="F51" s="484"/>
      <c r="G51" s="25"/>
      <c r="H51" s="16"/>
      <c r="I51" s="16"/>
      <c r="J51" s="16"/>
      <c r="K51" s="16"/>
      <c r="L51" s="16"/>
      <c r="M51" s="16"/>
      <c r="N51" s="16"/>
      <c r="O51" s="16" t="s">
        <v>120</v>
      </c>
      <c r="P51" s="16">
        <v>0</v>
      </c>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idden="1" outlineLevel="3" x14ac:dyDescent="0.2">
      <c r="A52" s="23"/>
      <c r="B52" s="24"/>
      <c r="C52" s="51" t="s">
        <v>671</v>
      </c>
      <c r="D52" s="26"/>
      <c r="E52" s="27">
        <v>5.3</v>
      </c>
      <c r="F52" s="484"/>
      <c r="G52" s="25"/>
      <c r="H52" s="16"/>
      <c r="I52" s="16"/>
      <c r="J52" s="16"/>
      <c r="K52" s="16"/>
      <c r="L52" s="16"/>
      <c r="M52" s="16"/>
      <c r="N52" s="16"/>
      <c r="O52" s="16" t="s">
        <v>120</v>
      </c>
      <c r="P52" s="16">
        <v>0</v>
      </c>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idden="1" outlineLevel="3" x14ac:dyDescent="0.2">
      <c r="A53" s="23"/>
      <c r="B53" s="24"/>
      <c r="C53" s="51" t="s">
        <v>1341</v>
      </c>
      <c r="D53" s="26"/>
      <c r="E53" s="27">
        <v>3.1</v>
      </c>
      <c r="F53" s="484"/>
      <c r="G53" s="25"/>
      <c r="H53" s="16"/>
      <c r="I53" s="16"/>
      <c r="J53" s="16"/>
      <c r="K53" s="16"/>
      <c r="L53" s="16"/>
      <c r="M53" s="16"/>
      <c r="N53" s="16"/>
      <c r="O53" s="16" t="s">
        <v>120</v>
      </c>
      <c r="P53" s="16">
        <v>0</v>
      </c>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idden="1" outlineLevel="3" x14ac:dyDescent="0.2">
      <c r="A54" s="23"/>
      <c r="B54" s="24"/>
      <c r="C54" s="53" t="s">
        <v>151</v>
      </c>
      <c r="D54" s="28"/>
      <c r="E54" s="29">
        <v>105.9</v>
      </c>
      <c r="F54" s="484"/>
      <c r="G54" s="25"/>
      <c r="H54" s="16"/>
      <c r="I54" s="16"/>
      <c r="J54" s="16"/>
      <c r="K54" s="16"/>
      <c r="L54" s="16"/>
      <c r="M54" s="16"/>
      <c r="N54" s="16"/>
      <c r="O54" s="16" t="s">
        <v>120</v>
      </c>
      <c r="P54" s="16">
        <v>1</v>
      </c>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outlineLevel="1" x14ac:dyDescent="0.2">
      <c r="A55" s="43">
        <v>2</v>
      </c>
      <c r="B55" s="44" t="s">
        <v>1342</v>
      </c>
      <c r="C55" s="52" t="s">
        <v>1343</v>
      </c>
      <c r="D55" s="45" t="s">
        <v>121</v>
      </c>
      <c r="E55" s="46">
        <v>7</v>
      </c>
      <c r="F55" s="47"/>
      <c r="G55" s="48">
        <f>ROUND(E55*F55,2)</f>
        <v>0</v>
      </c>
      <c r="H55" s="16"/>
      <c r="I55" s="16"/>
      <c r="J55" s="16"/>
      <c r="K55" s="16"/>
      <c r="L55" s="16"/>
      <c r="M55" s="16"/>
      <c r="N55" s="16"/>
      <c r="O55" s="16" t="s">
        <v>119</v>
      </c>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outlineLevel="1" x14ac:dyDescent="0.2">
      <c r="A56" s="43">
        <v>3</v>
      </c>
      <c r="B56" s="44" t="s">
        <v>1344</v>
      </c>
      <c r="C56" s="52" t="s">
        <v>1345</v>
      </c>
      <c r="D56" s="45" t="s">
        <v>121</v>
      </c>
      <c r="E56" s="46">
        <v>7</v>
      </c>
      <c r="F56" s="47"/>
      <c r="G56" s="48">
        <f>ROUND(E56*F56,2)</f>
        <v>0</v>
      </c>
      <c r="H56" s="16"/>
      <c r="I56" s="16"/>
      <c r="J56" s="16"/>
      <c r="K56" s="16"/>
      <c r="L56" s="16"/>
      <c r="M56" s="16"/>
      <c r="N56" s="16"/>
      <c r="O56" s="16" t="s">
        <v>452</v>
      </c>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x14ac:dyDescent="0.2">
      <c r="A57" s="30" t="s">
        <v>116</v>
      </c>
      <c r="B57" s="31" t="s">
        <v>103</v>
      </c>
      <c r="C57" s="49" t="s">
        <v>5</v>
      </c>
      <c r="D57" s="32"/>
      <c r="E57" s="33"/>
      <c r="F57" s="34"/>
      <c r="G57" s="35">
        <f>SUMIF(O58:O59,"&lt;&gt;NOR",G58:G59)</f>
        <v>0</v>
      </c>
      <c r="O57" t="s">
        <v>117</v>
      </c>
    </row>
    <row r="58" spans="1:42" outlineLevel="1" x14ac:dyDescent="0.2">
      <c r="A58" s="43">
        <v>4</v>
      </c>
      <c r="B58" s="44" t="s">
        <v>1346</v>
      </c>
      <c r="C58" s="52" t="s">
        <v>1347</v>
      </c>
      <c r="D58" s="45" t="s">
        <v>1348</v>
      </c>
      <c r="E58" s="46">
        <v>1</v>
      </c>
      <c r="F58" s="47"/>
      <c r="G58" s="48">
        <f>ROUND(E58*F58,2)</f>
        <v>0</v>
      </c>
      <c r="H58" s="16"/>
      <c r="I58" s="16"/>
      <c r="J58" s="16"/>
      <c r="K58" s="16"/>
      <c r="L58" s="16"/>
      <c r="M58" s="16"/>
      <c r="N58" s="16"/>
      <c r="O58" s="16" t="s">
        <v>1332</v>
      </c>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outlineLevel="1" x14ac:dyDescent="0.2">
      <c r="A59" s="37">
        <v>5</v>
      </c>
      <c r="B59" s="38" t="s">
        <v>1330</v>
      </c>
      <c r="C59" s="50" t="s">
        <v>1331</v>
      </c>
      <c r="D59" s="39" t="s">
        <v>0</v>
      </c>
      <c r="E59" s="40">
        <v>3.04</v>
      </c>
      <c r="F59" s="473">
        <f>(G58+G8)/100</f>
        <v>0</v>
      </c>
      <c r="G59" s="42">
        <f>ROUND(E59*F59,2)</f>
        <v>0</v>
      </c>
      <c r="H59" s="16"/>
      <c r="I59" s="16"/>
      <c r="J59" s="16"/>
      <c r="K59" s="16"/>
      <c r="L59" s="16"/>
      <c r="M59" s="16"/>
      <c r="N59" s="16"/>
      <c r="O59" s="16" t="s">
        <v>1349</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x14ac:dyDescent="0.2">
      <c r="A60" s="1"/>
      <c r="B60" s="2"/>
      <c r="C60" s="54"/>
      <c r="D60" s="4"/>
      <c r="E60" s="1"/>
      <c r="F60" s="1"/>
      <c r="G60" s="1"/>
      <c r="M60">
        <v>12</v>
      </c>
      <c r="N60">
        <v>21</v>
      </c>
      <c r="O60" t="s">
        <v>115</v>
      </c>
    </row>
    <row r="61" spans="1:42" x14ac:dyDescent="0.2">
      <c r="A61" s="19"/>
      <c r="B61" s="20" t="s">
        <v>7</v>
      </c>
      <c r="C61" s="55"/>
      <c r="D61" s="21"/>
      <c r="E61" s="22"/>
      <c r="F61" s="22"/>
      <c r="G61" s="36">
        <f>G8+G57</f>
        <v>0</v>
      </c>
      <c r="M61" t="e">
        <f>SUMIF(#REF!,M60,G7:G59)</f>
        <v>#REF!</v>
      </c>
      <c r="N61" t="e">
        <f>SUMIF(#REF!,N60,G7:G59)</f>
        <v>#REF!</v>
      </c>
      <c r="O61" t="s">
        <v>1333</v>
      </c>
    </row>
    <row r="62" spans="1:42" x14ac:dyDescent="0.2">
      <c r="A62" s="1"/>
      <c r="B62" s="2"/>
      <c r="C62" s="54"/>
      <c r="D62" s="4"/>
      <c r="E62" s="1"/>
      <c r="F62" s="1"/>
      <c r="G62" s="1"/>
    </row>
    <row r="63" spans="1:42" x14ac:dyDescent="0.2">
      <c r="A63" s="1"/>
      <c r="B63" s="2"/>
      <c r="C63" s="54"/>
      <c r="D63" s="4"/>
      <c r="E63" s="1"/>
      <c r="F63" s="1"/>
      <c r="G63" s="1"/>
    </row>
    <row r="64" spans="1:42" x14ac:dyDescent="0.2">
      <c r="A64" s="553" t="s">
        <v>1334</v>
      </c>
      <c r="B64" s="553"/>
      <c r="C64" s="554"/>
      <c r="D64" s="4"/>
      <c r="E64" s="1"/>
      <c r="F64" s="1"/>
      <c r="G64" s="1"/>
    </row>
    <row r="65" spans="1:15" x14ac:dyDescent="0.2">
      <c r="A65" s="532"/>
      <c r="B65" s="533"/>
      <c r="C65" s="534"/>
      <c r="D65" s="533"/>
      <c r="E65" s="533"/>
      <c r="F65" s="533"/>
      <c r="G65" s="535"/>
      <c r="O65" t="s">
        <v>1335</v>
      </c>
    </row>
    <row r="66" spans="1:15" x14ac:dyDescent="0.2">
      <c r="A66" s="536"/>
      <c r="B66" s="537"/>
      <c r="C66" s="538"/>
      <c r="D66" s="537"/>
      <c r="E66" s="537"/>
      <c r="F66" s="537"/>
      <c r="G66" s="539"/>
    </row>
    <row r="67" spans="1:15" x14ac:dyDescent="0.2">
      <c r="A67" s="536"/>
      <c r="B67" s="537"/>
      <c r="C67" s="538"/>
      <c r="D67" s="537"/>
      <c r="E67" s="537"/>
      <c r="F67" s="537"/>
      <c r="G67" s="539"/>
    </row>
    <row r="68" spans="1:15" x14ac:dyDescent="0.2">
      <c r="A68" s="536"/>
      <c r="B68" s="537"/>
      <c r="C68" s="538"/>
      <c r="D68" s="537"/>
      <c r="E68" s="537"/>
      <c r="F68" s="537"/>
      <c r="G68" s="539"/>
    </row>
    <row r="69" spans="1:15" x14ac:dyDescent="0.2">
      <c r="A69" s="540"/>
      <c r="B69" s="541"/>
      <c r="C69" s="542"/>
      <c r="D69" s="541"/>
      <c r="E69" s="541"/>
      <c r="F69" s="541"/>
      <c r="G69" s="543"/>
    </row>
    <row r="70" spans="1:15" x14ac:dyDescent="0.2">
      <c r="A70" s="1"/>
      <c r="B70" s="2"/>
      <c r="C70" s="54"/>
      <c r="D70" s="4"/>
      <c r="E70" s="1"/>
      <c r="F70" s="1"/>
      <c r="G70" s="1"/>
    </row>
    <row r="71" spans="1:15" x14ac:dyDescent="0.2">
      <c r="C71" s="56"/>
      <c r="D71" s="6"/>
      <c r="O71" t="s">
        <v>1336</v>
      </c>
    </row>
    <row r="72" spans="1:15" x14ac:dyDescent="0.2">
      <c r="D72" s="6"/>
    </row>
    <row r="73" spans="1:15" x14ac:dyDescent="0.2">
      <c r="D73" s="6"/>
    </row>
    <row r="74" spans="1:15" x14ac:dyDescent="0.2">
      <c r="D74" s="6"/>
    </row>
    <row r="75" spans="1:15" x14ac:dyDescent="0.2">
      <c r="D75" s="6"/>
    </row>
    <row r="76" spans="1:15" x14ac:dyDescent="0.2">
      <c r="D76" s="6"/>
    </row>
    <row r="77" spans="1:15" x14ac:dyDescent="0.2">
      <c r="D77" s="6"/>
    </row>
    <row r="78" spans="1:15" x14ac:dyDescent="0.2">
      <c r="D78" s="6"/>
    </row>
    <row r="79" spans="1:15" x14ac:dyDescent="0.2">
      <c r="D79" s="6"/>
    </row>
    <row r="80" spans="1:15"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uktBKYahjy+JKqYJV/WncgbsFTBnQy+2gpss7ttXuvlq11V7sUhBqkQxSHt47cmSuekoD04rspikmJ7lPmcV5g==" saltValue="oFaLRU/Mbd8PjjD3WLZyRQ==" spinCount="100000" sheet="1" objects="1" scenarios="1"/>
  <mergeCells count="6">
    <mergeCell ref="A65:G69"/>
    <mergeCell ref="A1:G1"/>
    <mergeCell ref="C2:G2"/>
    <mergeCell ref="C3:G3"/>
    <mergeCell ref="C4:G4"/>
    <mergeCell ref="A64:C6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heetPr>
  <dimension ref="A1:AP5000"/>
  <sheetViews>
    <sheetView view="pageBreakPreview" zoomScaleNormal="100" zoomScaleSheetLayoutView="100"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140625" style="9" customWidth="1"/>
    <col min="3" max="3" width="44.42578125" style="9" customWidth="1"/>
    <col min="4" max="4" width="4.85546875" customWidth="1"/>
    <col min="5" max="5" width="10.5703125" customWidth="1"/>
    <col min="6" max="6" width="9.85546875" customWidth="1"/>
    <col min="7" max="7" width="11.710937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8</v>
      </c>
      <c r="C2" s="547" t="s">
        <v>9</v>
      </c>
      <c r="D2" s="548"/>
      <c r="E2" s="548"/>
      <c r="F2" s="548"/>
      <c r="G2" s="549"/>
      <c r="O2" t="s">
        <v>106</v>
      </c>
    </row>
    <row r="3" spans="1:42" ht="24.95" customHeight="1" x14ac:dyDescent="0.2">
      <c r="A3" s="8" t="s">
        <v>3</v>
      </c>
      <c r="B3" s="7" t="s">
        <v>10</v>
      </c>
      <c r="C3" s="547" t="s">
        <v>11</v>
      </c>
      <c r="D3" s="548"/>
      <c r="E3" s="548"/>
      <c r="F3" s="548"/>
      <c r="G3" s="549"/>
      <c r="K3" s="9" t="s">
        <v>106</v>
      </c>
      <c r="O3" t="s">
        <v>107</v>
      </c>
    </row>
    <row r="4" spans="1:42" ht="24.95" customHeight="1" x14ac:dyDescent="0.2">
      <c r="A4" s="10" t="s">
        <v>4</v>
      </c>
      <c r="B4" s="11" t="s">
        <v>15</v>
      </c>
      <c r="C4" s="550" t="s">
        <v>16</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17</v>
      </c>
      <c r="C8" s="49" t="s">
        <v>18</v>
      </c>
      <c r="D8" s="32"/>
      <c r="E8" s="33"/>
      <c r="F8" s="34"/>
      <c r="G8" s="35">
        <f>SUMIF(O9:O15,"&lt;&gt;NOR",G9:G15)</f>
        <v>0</v>
      </c>
      <c r="O8" t="s">
        <v>117</v>
      </c>
    </row>
    <row r="9" spans="1:42" outlineLevel="1" x14ac:dyDescent="0.2">
      <c r="A9" s="37">
        <v>1</v>
      </c>
      <c r="B9" s="38" t="s">
        <v>1350</v>
      </c>
      <c r="C9" s="50" t="s">
        <v>1351</v>
      </c>
      <c r="D9" s="39" t="s">
        <v>122</v>
      </c>
      <c r="E9" s="40">
        <v>184</v>
      </c>
      <c r="F9" s="41"/>
      <c r="G9" s="42">
        <f>ROUND(E9*F9,2)</f>
        <v>0</v>
      </c>
      <c r="H9" s="16"/>
      <c r="I9" s="16"/>
      <c r="J9" s="16"/>
      <c r="K9" s="16"/>
      <c r="L9" s="16"/>
      <c r="M9" s="16"/>
      <c r="N9" s="16"/>
      <c r="O9" s="16" t="s">
        <v>119</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outlineLevel="2" x14ac:dyDescent="0.2">
      <c r="A10" s="23"/>
      <c r="B10" s="24"/>
      <c r="C10" s="51" t="s">
        <v>1352</v>
      </c>
      <c r="D10" s="26"/>
      <c r="E10" s="27">
        <v>184</v>
      </c>
      <c r="F10" s="25"/>
      <c r="G10" s="25"/>
      <c r="H10" s="16"/>
      <c r="I10" s="16"/>
      <c r="J10" s="16"/>
      <c r="K10" s="16"/>
      <c r="L10" s="16"/>
      <c r="M10" s="16"/>
      <c r="N10" s="16"/>
      <c r="O10" s="16" t="s">
        <v>120</v>
      </c>
      <c r="P10" s="16">
        <v>0</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outlineLevel="1" x14ac:dyDescent="0.2">
      <c r="A11" s="43">
        <v>2</v>
      </c>
      <c r="B11" s="44" t="s">
        <v>1353</v>
      </c>
      <c r="C11" s="52" t="s">
        <v>1354</v>
      </c>
      <c r="D11" s="45" t="s">
        <v>122</v>
      </c>
      <c r="E11" s="46">
        <v>184</v>
      </c>
      <c r="F11" s="47"/>
      <c r="G11" s="48">
        <f>ROUND(E11*F11,2)</f>
        <v>0</v>
      </c>
      <c r="H11" s="16"/>
      <c r="I11" s="16"/>
      <c r="J11" s="16"/>
      <c r="K11" s="16"/>
      <c r="L11" s="16"/>
      <c r="M11" s="16"/>
      <c r="N11" s="16"/>
      <c r="O11" s="16" t="s">
        <v>119</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outlineLevel="1" x14ac:dyDescent="0.2">
      <c r="A12" s="43">
        <v>3</v>
      </c>
      <c r="B12" s="44" t="s">
        <v>131</v>
      </c>
      <c r="C12" s="52" t="s">
        <v>132</v>
      </c>
      <c r="D12" s="45" t="s">
        <v>122</v>
      </c>
      <c r="E12" s="46">
        <v>184</v>
      </c>
      <c r="F12" s="47"/>
      <c r="G12" s="48">
        <f>ROUND(E12*F12,2)</f>
        <v>0</v>
      </c>
      <c r="H12" s="16"/>
      <c r="I12" s="16"/>
      <c r="J12" s="16"/>
      <c r="K12" s="16"/>
      <c r="L12" s="16"/>
      <c r="M12" s="16"/>
      <c r="N12" s="16"/>
      <c r="O12" s="16" t="s">
        <v>119</v>
      </c>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outlineLevel="1" x14ac:dyDescent="0.2">
      <c r="A13" s="43">
        <v>4</v>
      </c>
      <c r="B13" s="44" t="s">
        <v>134</v>
      </c>
      <c r="C13" s="52" t="s">
        <v>135</v>
      </c>
      <c r="D13" s="45" t="s">
        <v>122</v>
      </c>
      <c r="E13" s="46">
        <v>184</v>
      </c>
      <c r="F13" s="47"/>
      <c r="G13" s="48">
        <f>ROUND(E13*F13,2)</f>
        <v>0</v>
      </c>
      <c r="H13" s="16"/>
      <c r="I13" s="16"/>
      <c r="J13" s="16"/>
      <c r="K13" s="16"/>
      <c r="L13" s="16"/>
      <c r="M13" s="16"/>
      <c r="N13" s="16"/>
      <c r="O13" s="16" t="s">
        <v>119</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outlineLevel="1" x14ac:dyDescent="0.2">
      <c r="A14" s="43">
        <v>5</v>
      </c>
      <c r="B14" s="44" t="s">
        <v>139</v>
      </c>
      <c r="C14" s="52" t="s">
        <v>140</v>
      </c>
      <c r="D14" s="45" t="s">
        <v>118</v>
      </c>
      <c r="E14" s="46">
        <v>220</v>
      </c>
      <c r="F14" s="47"/>
      <c r="G14" s="48">
        <f>ROUND(E14*F14,2)</f>
        <v>0</v>
      </c>
      <c r="H14" s="16"/>
      <c r="I14" s="16"/>
      <c r="J14" s="16"/>
      <c r="K14" s="16"/>
      <c r="L14" s="16"/>
      <c r="M14" s="16"/>
      <c r="N14" s="16"/>
      <c r="O14" s="16" t="s">
        <v>119</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outlineLevel="1" x14ac:dyDescent="0.2">
      <c r="A15" s="43">
        <v>6</v>
      </c>
      <c r="B15" s="44" t="s">
        <v>143</v>
      </c>
      <c r="C15" s="58" t="s">
        <v>144</v>
      </c>
      <c r="D15" s="45" t="s">
        <v>122</v>
      </c>
      <c r="E15" s="46">
        <v>184</v>
      </c>
      <c r="F15" s="47"/>
      <c r="G15" s="48">
        <f>ROUND(E15*F15,2)</f>
        <v>0</v>
      </c>
      <c r="H15" s="16"/>
      <c r="I15" s="16"/>
      <c r="J15" s="16"/>
      <c r="K15" s="16"/>
      <c r="L15" s="16"/>
      <c r="M15" s="16"/>
      <c r="N15" s="16"/>
      <c r="O15" s="16" t="s">
        <v>119</v>
      </c>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x14ac:dyDescent="0.2">
      <c r="A16" s="30" t="s">
        <v>116</v>
      </c>
      <c r="B16" s="31" t="s">
        <v>29</v>
      </c>
      <c r="C16" s="49" t="s">
        <v>30</v>
      </c>
      <c r="D16" s="32"/>
      <c r="E16" s="33"/>
      <c r="F16" s="34"/>
      <c r="G16" s="35">
        <f>SUMIF(O17:O33,"&lt;&gt;NOR",G17:G33)</f>
        <v>0</v>
      </c>
      <c r="O16" t="s">
        <v>117</v>
      </c>
    </row>
    <row r="17" spans="1:42" ht="22.5" outlineLevel="1" x14ac:dyDescent="0.2">
      <c r="A17" s="37">
        <v>7</v>
      </c>
      <c r="B17" s="38" t="s">
        <v>1355</v>
      </c>
      <c r="C17" s="50" t="s">
        <v>1356</v>
      </c>
      <c r="D17" s="39" t="s">
        <v>118</v>
      </c>
      <c r="E17" s="40">
        <v>220</v>
      </c>
      <c r="F17" s="41"/>
      <c r="G17" s="42">
        <f>ROUND(E17*F17,2)</f>
        <v>0</v>
      </c>
      <c r="H17" s="16"/>
      <c r="I17" s="16"/>
      <c r="J17" s="16"/>
      <c r="K17" s="16"/>
      <c r="L17" s="16"/>
      <c r="M17" s="16"/>
      <c r="N17" s="16"/>
      <c r="O17" s="16" t="s">
        <v>119</v>
      </c>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outlineLevel="2" x14ac:dyDescent="0.2">
      <c r="A18" s="23"/>
      <c r="B18" s="24"/>
      <c r="C18" s="51" t="s">
        <v>1357</v>
      </c>
      <c r="D18" s="26"/>
      <c r="E18" s="27">
        <v>113</v>
      </c>
      <c r="F18" s="25"/>
      <c r="G18" s="25"/>
      <c r="H18" s="16"/>
      <c r="I18" s="16"/>
      <c r="J18" s="16"/>
      <c r="K18" s="16"/>
      <c r="L18" s="16"/>
      <c r="M18" s="16"/>
      <c r="N18" s="16"/>
      <c r="O18" s="16" t="s">
        <v>120</v>
      </c>
      <c r="P18" s="16">
        <v>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outlineLevel="3" x14ac:dyDescent="0.2">
      <c r="A19" s="23"/>
      <c r="B19" s="24"/>
      <c r="C19" s="51" t="s">
        <v>1358</v>
      </c>
      <c r="D19" s="26"/>
      <c r="E19" s="27">
        <v>43</v>
      </c>
      <c r="F19" s="25"/>
      <c r="G19" s="25"/>
      <c r="H19" s="16"/>
      <c r="I19" s="16"/>
      <c r="J19" s="16"/>
      <c r="K19" s="16"/>
      <c r="L19" s="16"/>
      <c r="M19" s="16"/>
      <c r="N19" s="16"/>
      <c r="O19" s="16" t="s">
        <v>120</v>
      </c>
      <c r="P19" s="16">
        <v>0</v>
      </c>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outlineLevel="3" x14ac:dyDescent="0.2">
      <c r="A20" s="23"/>
      <c r="B20" s="24"/>
      <c r="C20" s="51" t="s">
        <v>1359</v>
      </c>
      <c r="D20" s="26"/>
      <c r="E20" s="27">
        <v>64</v>
      </c>
      <c r="F20" s="25"/>
      <c r="G20" s="25"/>
      <c r="H20" s="16"/>
      <c r="I20" s="16"/>
      <c r="J20" s="16"/>
      <c r="K20" s="16"/>
      <c r="L20" s="16"/>
      <c r="M20" s="16"/>
      <c r="N20" s="16"/>
      <c r="O20" s="16" t="s">
        <v>120</v>
      </c>
      <c r="P20" s="16">
        <v>0</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outlineLevel="1" x14ac:dyDescent="0.2">
      <c r="A21" s="43">
        <v>8</v>
      </c>
      <c r="B21" s="44" t="s">
        <v>1360</v>
      </c>
      <c r="C21" s="52" t="s">
        <v>1361</v>
      </c>
      <c r="D21" s="45" t="s">
        <v>118</v>
      </c>
      <c r="E21" s="46">
        <v>220</v>
      </c>
      <c r="F21" s="47"/>
      <c r="G21" s="48">
        <f>ROUND(E21*F21,2)</f>
        <v>0</v>
      </c>
      <c r="H21" s="16"/>
      <c r="I21" s="16"/>
      <c r="J21" s="16"/>
      <c r="K21" s="16"/>
      <c r="L21" s="16"/>
      <c r="M21" s="16"/>
      <c r="N21" s="16"/>
      <c r="O21" s="16" t="s">
        <v>119</v>
      </c>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outlineLevel="1" x14ac:dyDescent="0.2">
      <c r="A22" s="37">
        <v>9</v>
      </c>
      <c r="B22" s="38" t="s">
        <v>1362</v>
      </c>
      <c r="C22" s="50" t="s">
        <v>1363</v>
      </c>
      <c r="D22" s="39" t="s">
        <v>118</v>
      </c>
      <c r="E22" s="40">
        <v>156</v>
      </c>
      <c r="F22" s="41"/>
      <c r="G22" s="42">
        <f>ROUND(E22*F22,2)</f>
        <v>0</v>
      </c>
      <c r="H22" s="16"/>
      <c r="I22" s="16"/>
      <c r="J22" s="16"/>
      <c r="K22" s="16"/>
      <c r="L22" s="16"/>
      <c r="M22" s="16"/>
      <c r="N22" s="16"/>
      <c r="O22" s="16" t="s">
        <v>119</v>
      </c>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outlineLevel="2" x14ac:dyDescent="0.2">
      <c r="A23" s="23"/>
      <c r="B23" s="24"/>
      <c r="C23" s="51" t="s">
        <v>1357</v>
      </c>
      <c r="D23" s="26"/>
      <c r="E23" s="27">
        <v>113</v>
      </c>
      <c r="F23" s="25"/>
      <c r="G23" s="25"/>
      <c r="H23" s="16"/>
      <c r="I23" s="16"/>
      <c r="J23" s="16"/>
      <c r="K23" s="16"/>
      <c r="L23" s="16"/>
      <c r="M23" s="16"/>
      <c r="N23" s="16"/>
      <c r="O23" s="16" t="s">
        <v>120</v>
      </c>
      <c r="P23" s="16">
        <v>0</v>
      </c>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outlineLevel="3" x14ac:dyDescent="0.2">
      <c r="A24" s="23"/>
      <c r="B24" s="24"/>
      <c r="C24" s="51" t="s">
        <v>1358</v>
      </c>
      <c r="D24" s="26"/>
      <c r="E24" s="27">
        <v>43</v>
      </c>
      <c r="F24" s="25"/>
      <c r="G24" s="25"/>
      <c r="H24" s="16"/>
      <c r="I24" s="16"/>
      <c r="J24" s="16"/>
      <c r="K24" s="16"/>
      <c r="L24" s="16"/>
      <c r="M24" s="16"/>
      <c r="N24" s="16"/>
      <c r="O24" s="16" t="s">
        <v>120</v>
      </c>
      <c r="P24" s="16">
        <v>0</v>
      </c>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outlineLevel="1" x14ac:dyDescent="0.2">
      <c r="A25" s="37">
        <v>10</v>
      </c>
      <c r="B25" s="38" t="s">
        <v>1364</v>
      </c>
      <c r="C25" s="50" t="s">
        <v>1365</v>
      </c>
      <c r="D25" s="39" t="s">
        <v>118</v>
      </c>
      <c r="E25" s="40">
        <v>64</v>
      </c>
      <c r="F25" s="41"/>
      <c r="G25" s="42">
        <f>ROUND(E25*F25,2)</f>
        <v>0</v>
      </c>
      <c r="H25" s="16"/>
      <c r="I25" s="16"/>
      <c r="J25" s="16"/>
      <c r="K25" s="16"/>
      <c r="L25" s="16"/>
      <c r="M25" s="16"/>
      <c r="N25" s="16"/>
      <c r="O25" s="16" t="s">
        <v>119</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outlineLevel="2" x14ac:dyDescent="0.2">
      <c r="A26" s="23"/>
      <c r="B26" s="24"/>
      <c r="C26" s="51" t="s">
        <v>1359</v>
      </c>
      <c r="D26" s="26"/>
      <c r="E26" s="27">
        <v>64</v>
      </c>
      <c r="F26" s="25"/>
      <c r="G26" s="25"/>
      <c r="H26" s="16"/>
      <c r="I26" s="16"/>
      <c r="J26" s="16"/>
      <c r="K26" s="16"/>
      <c r="L26" s="16"/>
      <c r="M26" s="16"/>
      <c r="N26" s="16"/>
      <c r="O26" s="16" t="s">
        <v>120</v>
      </c>
      <c r="P26" s="16">
        <v>0</v>
      </c>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outlineLevel="1" x14ac:dyDescent="0.2">
      <c r="A27" s="37">
        <v>11</v>
      </c>
      <c r="B27" s="38" t="s">
        <v>1366</v>
      </c>
      <c r="C27" s="50" t="s">
        <v>1367</v>
      </c>
      <c r="D27" s="39" t="s">
        <v>118</v>
      </c>
      <c r="E27" s="40">
        <v>33.9</v>
      </c>
      <c r="F27" s="41"/>
      <c r="G27" s="42">
        <f>ROUND(E27*F27,2)</f>
        <v>0</v>
      </c>
      <c r="H27" s="16"/>
      <c r="I27" s="16"/>
      <c r="J27" s="16"/>
      <c r="K27" s="16"/>
      <c r="L27" s="16"/>
      <c r="M27" s="16"/>
      <c r="N27" s="16"/>
      <c r="O27" s="16" t="s">
        <v>119</v>
      </c>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outlineLevel="2" x14ac:dyDescent="0.2">
      <c r="A28" s="23"/>
      <c r="B28" s="24"/>
      <c r="C28" s="51" t="s">
        <v>1368</v>
      </c>
      <c r="D28" s="26"/>
      <c r="E28" s="27">
        <v>33.9</v>
      </c>
      <c r="F28" s="25"/>
      <c r="G28" s="25"/>
      <c r="H28" s="16"/>
      <c r="I28" s="16"/>
      <c r="J28" s="16"/>
      <c r="K28" s="16"/>
      <c r="L28" s="16"/>
      <c r="M28" s="16"/>
      <c r="N28" s="16"/>
      <c r="O28" s="16" t="s">
        <v>120</v>
      </c>
      <c r="P28" s="16">
        <v>0</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outlineLevel="1" x14ac:dyDescent="0.2">
      <c r="A29" s="37">
        <v>12</v>
      </c>
      <c r="B29" s="38" t="s">
        <v>1369</v>
      </c>
      <c r="C29" s="50" t="s">
        <v>1370</v>
      </c>
      <c r="D29" s="39" t="s">
        <v>118</v>
      </c>
      <c r="E29" s="40">
        <v>64</v>
      </c>
      <c r="F29" s="41"/>
      <c r="G29" s="42">
        <f>ROUND(E29*F29,2)</f>
        <v>0</v>
      </c>
      <c r="H29" s="16"/>
      <c r="I29" s="16"/>
      <c r="J29" s="16"/>
      <c r="K29" s="16"/>
      <c r="L29" s="16"/>
      <c r="M29" s="16"/>
      <c r="N29" s="16"/>
      <c r="O29" s="16" t="s">
        <v>452</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outlineLevel="2" x14ac:dyDescent="0.2">
      <c r="A30" s="23"/>
      <c r="B30" s="24"/>
      <c r="C30" s="51" t="s">
        <v>1371</v>
      </c>
      <c r="D30" s="26"/>
      <c r="E30" s="27">
        <v>64</v>
      </c>
      <c r="F30" s="25"/>
      <c r="G30" s="25"/>
      <c r="H30" s="16"/>
      <c r="I30" s="16"/>
      <c r="J30" s="16"/>
      <c r="K30" s="16"/>
      <c r="L30" s="16"/>
      <c r="M30" s="16"/>
      <c r="N30" s="16"/>
      <c r="O30" s="16" t="s">
        <v>120</v>
      </c>
      <c r="P30" s="16">
        <v>0</v>
      </c>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outlineLevel="1" x14ac:dyDescent="0.2">
      <c r="A31" s="37">
        <v>13</v>
      </c>
      <c r="B31" s="38" t="s">
        <v>1372</v>
      </c>
      <c r="C31" s="50" t="s">
        <v>1373</v>
      </c>
      <c r="D31" s="39" t="s">
        <v>118</v>
      </c>
      <c r="E31" s="40">
        <v>156</v>
      </c>
      <c r="F31" s="41"/>
      <c r="G31" s="42">
        <f>ROUND(E31*F31,2)</f>
        <v>0</v>
      </c>
      <c r="H31" s="16"/>
      <c r="I31" s="16"/>
      <c r="J31" s="16"/>
      <c r="K31" s="16"/>
      <c r="L31" s="16"/>
      <c r="M31" s="16"/>
      <c r="N31" s="16"/>
      <c r="O31" s="16" t="s">
        <v>452</v>
      </c>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outlineLevel="2" x14ac:dyDescent="0.2">
      <c r="A32" s="23"/>
      <c r="B32" s="24"/>
      <c r="C32" s="51" t="s">
        <v>1374</v>
      </c>
      <c r="D32" s="26"/>
      <c r="E32" s="27"/>
      <c r="F32" s="25"/>
      <c r="G32" s="25"/>
      <c r="H32" s="16"/>
      <c r="I32" s="16"/>
      <c r="J32" s="16"/>
      <c r="K32" s="16"/>
      <c r="L32" s="16"/>
      <c r="M32" s="16"/>
      <c r="N32" s="16"/>
      <c r="O32" s="16" t="s">
        <v>120</v>
      </c>
      <c r="P32" s="16">
        <v>0</v>
      </c>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outlineLevel="3" x14ac:dyDescent="0.2">
      <c r="A33" s="23"/>
      <c r="B33" s="24"/>
      <c r="C33" s="51" t="s">
        <v>1375</v>
      </c>
      <c r="D33" s="26"/>
      <c r="E33" s="27">
        <v>156</v>
      </c>
      <c r="F33" s="25"/>
      <c r="G33" s="25"/>
      <c r="H33" s="16"/>
      <c r="I33" s="16"/>
      <c r="J33" s="16"/>
      <c r="K33" s="16"/>
      <c r="L33" s="16"/>
      <c r="M33" s="16"/>
      <c r="N33" s="16"/>
      <c r="O33" s="16" t="s">
        <v>120</v>
      </c>
      <c r="P33" s="16">
        <v>0</v>
      </c>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x14ac:dyDescent="0.2">
      <c r="A34" s="30" t="s">
        <v>116</v>
      </c>
      <c r="B34" s="31" t="s">
        <v>43</v>
      </c>
      <c r="C34" s="49" t="s">
        <v>44</v>
      </c>
      <c r="D34" s="32"/>
      <c r="E34" s="33"/>
      <c r="F34" s="34"/>
      <c r="G34" s="35">
        <f>SUMIF(O35:O42,"&lt;&gt;NOR",G35:G42)</f>
        <v>0</v>
      </c>
      <c r="O34" t="s">
        <v>117</v>
      </c>
    </row>
    <row r="35" spans="1:42" outlineLevel="1" x14ac:dyDescent="0.2">
      <c r="A35" s="43">
        <v>14</v>
      </c>
      <c r="B35" s="44" t="s">
        <v>1376</v>
      </c>
      <c r="C35" s="52" t="s">
        <v>1377</v>
      </c>
      <c r="D35" s="45" t="s">
        <v>237</v>
      </c>
      <c r="E35" s="46">
        <v>120</v>
      </c>
      <c r="F35" s="47"/>
      <c r="G35" s="48">
        <f>ROUND(E35*F35,2)</f>
        <v>0</v>
      </c>
      <c r="H35" s="16"/>
      <c r="I35" s="16"/>
      <c r="J35" s="16"/>
      <c r="K35" s="16"/>
      <c r="L35" s="16"/>
      <c r="M35" s="16"/>
      <c r="N35" s="16"/>
      <c r="O35" s="16" t="s">
        <v>119</v>
      </c>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outlineLevel="1" x14ac:dyDescent="0.2">
      <c r="A36" s="37">
        <v>15</v>
      </c>
      <c r="B36" s="38" t="s">
        <v>726</v>
      </c>
      <c r="C36" s="50" t="s">
        <v>727</v>
      </c>
      <c r="D36" s="39" t="s">
        <v>122</v>
      </c>
      <c r="E36" s="40">
        <v>18</v>
      </c>
      <c r="F36" s="41"/>
      <c r="G36" s="42">
        <f>ROUND(E36*F36,2)</f>
        <v>0</v>
      </c>
      <c r="H36" s="16"/>
      <c r="I36" s="16"/>
      <c r="J36" s="16"/>
      <c r="K36" s="16"/>
      <c r="L36" s="16"/>
      <c r="M36" s="16"/>
      <c r="N36" s="16"/>
      <c r="O36" s="16" t="s">
        <v>119</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outlineLevel="2" x14ac:dyDescent="0.2">
      <c r="A37" s="23"/>
      <c r="B37" s="24"/>
      <c r="C37" s="51" t="s">
        <v>1378</v>
      </c>
      <c r="D37" s="26"/>
      <c r="E37" s="27">
        <v>18</v>
      </c>
      <c r="F37" s="25"/>
      <c r="G37" s="25"/>
      <c r="H37" s="16"/>
      <c r="I37" s="16"/>
      <c r="J37" s="16"/>
      <c r="K37" s="16"/>
      <c r="L37" s="16"/>
      <c r="M37" s="16"/>
      <c r="N37" s="16"/>
      <c r="O37" s="16" t="s">
        <v>120</v>
      </c>
      <c r="P37" s="16">
        <v>0</v>
      </c>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outlineLevel="1" x14ac:dyDescent="0.2">
      <c r="A38" s="37">
        <v>16</v>
      </c>
      <c r="B38" s="38" t="s">
        <v>1379</v>
      </c>
      <c r="C38" s="50" t="s">
        <v>1380</v>
      </c>
      <c r="D38" s="39" t="s">
        <v>237</v>
      </c>
      <c r="E38" s="40">
        <v>5</v>
      </c>
      <c r="F38" s="41"/>
      <c r="G38" s="42">
        <f>ROUND(E38*F38,2)</f>
        <v>0</v>
      </c>
      <c r="H38" s="16"/>
      <c r="I38" s="16"/>
      <c r="J38" s="16"/>
      <c r="K38" s="16"/>
      <c r="L38" s="16"/>
      <c r="M38" s="16"/>
      <c r="N38" s="16"/>
      <c r="O38" s="16" t="s">
        <v>119</v>
      </c>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outlineLevel="2" x14ac:dyDescent="0.2">
      <c r="A39" s="23"/>
      <c r="B39" s="24"/>
      <c r="C39" s="51" t="s">
        <v>1381</v>
      </c>
      <c r="D39" s="26"/>
      <c r="E39" s="27">
        <v>5</v>
      </c>
      <c r="F39" s="25"/>
      <c r="G39" s="25"/>
      <c r="H39" s="16"/>
      <c r="I39" s="16"/>
      <c r="J39" s="16"/>
      <c r="K39" s="16"/>
      <c r="L39" s="16"/>
      <c r="M39" s="16"/>
      <c r="N39" s="16"/>
      <c r="O39" s="16" t="s">
        <v>120</v>
      </c>
      <c r="P39" s="16">
        <v>0</v>
      </c>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outlineLevel="1" x14ac:dyDescent="0.2">
      <c r="A40" s="43">
        <v>17</v>
      </c>
      <c r="B40" s="44" t="s">
        <v>1382</v>
      </c>
      <c r="C40" s="52" t="s">
        <v>1383</v>
      </c>
      <c r="D40" s="45" t="s">
        <v>423</v>
      </c>
      <c r="E40" s="46">
        <v>3</v>
      </c>
      <c r="F40" s="47"/>
      <c r="G40" s="48">
        <f>ROUND(E40*F40,2)</f>
        <v>0</v>
      </c>
      <c r="H40" s="16"/>
      <c r="I40" s="16"/>
      <c r="J40" s="16"/>
      <c r="K40" s="16"/>
      <c r="L40" s="16"/>
      <c r="M40" s="16"/>
      <c r="N40" s="16"/>
      <c r="O40" s="16" t="s">
        <v>119</v>
      </c>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outlineLevel="1" x14ac:dyDescent="0.2">
      <c r="A41" s="43">
        <v>18</v>
      </c>
      <c r="B41" s="44" t="s">
        <v>1384</v>
      </c>
      <c r="C41" s="52" t="s">
        <v>1385</v>
      </c>
      <c r="D41" s="45" t="s">
        <v>423</v>
      </c>
      <c r="E41" s="46">
        <v>5</v>
      </c>
      <c r="F41" s="47"/>
      <c r="G41" s="48">
        <f>ROUND(E41*F41,2)</f>
        <v>0</v>
      </c>
      <c r="H41" s="16"/>
      <c r="I41" s="16"/>
      <c r="J41" s="16"/>
      <c r="K41" s="16"/>
      <c r="L41" s="16"/>
      <c r="M41" s="16"/>
      <c r="N41" s="16"/>
      <c r="O41" s="16" t="s">
        <v>119</v>
      </c>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outlineLevel="1" x14ac:dyDescent="0.2">
      <c r="A42" s="43">
        <v>19</v>
      </c>
      <c r="B42" s="44" t="s">
        <v>1386</v>
      </c>
      <c r="C42" s="52" t="s">
        <v>1387</v>
      </c>
      <c r="D42" s="45" t="s">
        <v>237</v>
      </c>
      <c r="E42" s="46">
        <v>150</v>
      </c>
      <c r="F42" s="47"/>
      <c r="G42" s="48">
        <f>ROUND(E42*F42,2)</f>
        <v>0</v>
      </c>
      <c r="H42" s="16"/>
      <c r="I42" s="16"/>
      <c r="J42" s="16"/>
      <c r="K42" s="16"/>
      <c r="L42" s="16"/>
      <c r="M42" s="16"/>
      <c r="N42" s="16"/>
      <c r="O42" s="16" t="s">
        <v>452</v>
      </c>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x14ac:dyDescent="0.2">
      <c r="A43" s="30" t="s">
        <v>116</v>
      </c>
      <c r="B43" s="31" t="s">
        <v>45</v>
      </c>
      <c r="C43" s="49" t="s">
        <v>46</v>
      </c>
      <c r="D43" s="32"/>
      <c r="E43" s="33"/>
      <c r="F43" s="34"/>
      <c r="G43" s="35">
        <f>SUMIF(O44:O45,"&lt;&gt;NOR",G44:G45)</f>
        <v>0</v>
      </c>
      <c r="O43" t="s">
        <v>117</v>
      </c>
    </row>
    <row r="44" spans="1:42" outlineLevel="1" x14ac:dyDescent="0.2">
      <c r="A44" s="37">
        <v>20</v>
      </c>
      <c r="B44" s="38" t="s">
        <v>1388</v>
      </c>
      <c r="C44" s="50" t="s">
        <v>1389</v>
      </c>
      <c r="D44" s="39" t="s">
        <v>1016</v>
      </c>
      <c r="E44" s="40">
        <v>5</v>
      </c>
      <c r="F44" s="41"/>
      <c r="G44" s="42">
        <f>ROUND(E44*F44,2)</f>
        <v>0</v>
      </c>
      <c r="H44" s="16"/>
      <c r="I44" s="16"/>
      <c r="J44" s="16"/>
      <c r="K44" s="16"/>
      <c r="L44" s="16"/>
      <c r="M44" s="16"/>
      <c r="N44" s="16"/>
      <c r="O44" s="16" t="s">
        <v>119</v>
      </c>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outlineLevel="2" x14ac:dyDescent="0.2">
      <c r="A45" s="23"/>
      <c r="B45" s="24"/>
      <c r="C45" s="51" t="s">
        <v>1381</v>
      </c>
      <c r="D45" s="26"/>
      <c r="E45" s="27">
        <v>5</v>
      </c>
      <c r="F45" s="25"/>
      <c r="G45" s="25"/>
      <c r="H45" s="16"/>
      <c r="I45" s="16"/>
      <c r="J45" s="16"/>
      <c r="K45" s="16"/>
      <c r="L45" s="16"/>
      <c r="M45" s="16"/>
      <c r="N45" s="16"/>
      <c r="O45" s="16" t="s">
        <v>120</v>
      </c>
      <c r="P45" s="16">
        <v>0</v>
      </c>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x14ac:dyDescent="0.2">
      <c r="A46" s="30" t="s">
        <v>116</v>
      </c>
      <c r="B46" s="31" t="s">
        <v>51</v>
      </c>
      <c r="C46" s="49" t="s">
        <v>52</v>
      </c>
      <c r="D46" s="32"/>
      <c r="E46" s="33"/>
      <c r="F46" s="34"/>
      <c r="G46" s="35">
        <f>SUMIF(O47:O47,"&lt;&gt;NOR",G47:G47)</f>
        <v>0</v>
      </c>
      <c r="O46" t="s">
        <v>117</v>
      </c>
    </row>
    <row r="47" spans="1:42" outlineLevel="1" x14ac:dyDescent="0.2">
      <c r="A47" s="43">
        <v>21</v>
      </c>
      <c r="B47" s="44" t="s">
        <v>1390</v>
      </c>
      <c r="C47" s="52" t="s">
        <v>1391</v>
      </c>
      <c r="D47" s="45" t="s">
        <v>158</v>
      </c>
      <c r="E47" s="46">
        <v>300.03699999999998</v>
      </c>
      <c r="F47" s="47"/>
      <c r="G47" s="48">
        <f>ROUND(E47*F47,2)</f>
        <v>0</v>
      </c>
      <c r="H47" s="16"/>
      <c r="I47" s="16"/>
      <c r="J47" s="16"/>
      <c r="K47" s="16"/>
      <c r="L47" s="16"/>
      <c r="M47" s="16"/>
      <c r="N47" s="16"/>
      <c r="O47" s="16" t="s">
        <v>749</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x14ac:dyDescent="0.2">
      <c r="A48" s="30" t="s">
        <v>116</v>
      </c>
      <c r="B48" s="31" t="s">
        <v>53</v>
      </c>
      <c r="C48" s="49" t="s">
        <v>54</v>
      </c>
      <c r="D48" s="32"/>
      <c r="E48" s="33"/>
      <c r="F48" s="34"/>
      <c r="G48" s="35">
        <f>SUMIF(O49:O49,"&lt;&gt;NOR",G49:G49)</f>
        <v>0</v>
      </c>
      <c r="O48" t="s">
        <v>117</v>
      </c>
    </row>
    <row r="49" spans="1:42" outlineLevel="1" x14ac:dyDescent="0.2">
      <c r="A49" s="43">
        <v>22</v>
      </c>
      <c r="B49" s="44" t="s">
        <v>1392</v>
      </c>
      <c r="C49" s="52" t="s">
        <v>1393</v>
      </c>
      <c r="D49" s="45" t="s">
        <v>507</v>
      </c>
      <c r="E49" s="46">
        <v>1</v>
      </c>
      <c r="F49" s="60">
        <f>SADOVKY!G66</f>
        <v>0</v>
      </c>
      <c r="G49" s="48">
        <f>ROUND(E49*F49,2)</f>
        <v>0</v>
      </c>
      <c r="H49" s="16"/>
      <c r="I49" s="16"/>
      <c r="J49" s="16"/>
      <c r="K49" s="16"/>
      <c r="L49" s="16"/>
      <c r="M49" s="16"/>
      <c r="N49" s="16"/>
      <c r="O49" s="16" t="s">
        <v>119</v>
      </c>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x14ac:dyDescent="0.2">
      <c r="A50" s="30" t="s">
        <v>116</v>
      </c>
      <c r="B50" s="31" t="s">
        <v>103</v>
      </c>
      <c r="C50" s="49" t="s">
        <v>5</v>
      </c>
      <c r="D50" s="32"/>
      <c r="E50" s="33"/>
      <c r="F50" s="34"/>
      <c r="G50" s="35">
        <f>SUMIF(O51:O51,"&lt;&gt;NOR",G51:G51)</f>
        <v>0</v>
      </c>
      <c r="O50" t="s">
        <v>117</v>
      </c>
    </row>
    <row r="51" spans="1:42" outlineLevel="1" x14ac:dyDescent="0.2">
      <c r="A51" s="43">
        <v>23</v>
      </c>
      <c r="B51" s="44" t="s">
        <v>1330</v>
      </c>
      <c r="C51" s="52" t="s">
        <v>1331</v>
      </c>
      <c r="D51" s="45" t="s">
        <v>0</v>
      </c>
      <c r="E51" s="46">
        <v>3.04</v>
      </c>
      <c r="F51" s="60">
        <f>(G52+G48+G46+G43+G34+G16+G8)/100</f>
        <v>0</v>
      </c>
      <c r="G51" s="48">
        <f>ROUND(E51*F51,2)</f>
        <v>0</v>
      </c>
      <c r="H51" s="16"/>
      <c r="I51" s="16"/>
      <c r="J51" s="16"/>
      <c r="K51" s="16"/>
      <c r="L51" s="16"/>
      <c r="M51" s="16"/>
      <c r="N51" s="16"/>
      <c r="O51" s="16" t="s">
        <v>1349</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x14ac:dyDescent="0.2">
      <c r="A52" s="30" t="s">
        <v>116</v>
      </c>
      <c r="B52" s="31" t="s">
        <v>104</v>
      </c>
      <c r="C52" s="49" t="s">
        <v>6</v>
      </c>
      <c r="D52" s="32"/>
      <c r="E52" s="33"/>
      <c r="F52" s="34"/>
      <c r="G52" s="35">
        <f>SUMIF(O53:O53,"&lt;&gt;NOR",G53:G53)</f>
        <v>0</v>
      </c>
      <c r="O52" t="s">
        <v>117</v>
      </c>
    </row>
    <row r="53" spans="1:42" outlineLevel="1" x14ac:dyDescent="0.2">
      <c r="A53" s="37">
        <v>24</v>
      </c>
      <c r="B53" s="38" t="s">
        <v>1394</v>
      </c>
      <c r="C53" s="50" t="s">
        <v>1395</v>
      </c>
      <c r="D53" s="39" t="s">
        <v>1348</v>
      </c>
      <c r="E53" s="40">
        <v>1</v>
      </c>
      <c r="F53" s="41"/>
      <c r="G53" s="42">
        <f>ROUND(E53*F53,2)</f>
        <v>0</v>
      </c>
      <c r="H53" s="16"/>
      <c r="I53" s="16"/>
      <c r="J53" s="16"/>
      <c r="K53" s="16"/>
      <c r="L53" s="16"/>
      <c r="M53" s="16"/>
      <c r="N53" s="16"/>
      <c r="O53" s="16" t="s">
        <v>1332</v>
      </c>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x14ac:dyDescent="0.2">
      <c r="A54" s="1"/>
      <c r="B54" s="2"/>
      <c r="C54" s="54"/>
      <c r="D54" s="4"/>
      <c r="E54" s="1"/>
      <c r="F54" s="1"/>
      <c r="G54" s="1"/>
      <c r="M54">
        <v>12</v>
      </c>
      <c r="N54">
        <v>21</v>
      </c>
      <c r="O54" t="s">
        <v>115</v>
      </c>
    </row>
    <row r="55" spans="1:42" x14ac:dyDescent="0.2">
      <c r="A55" s="19"/>
      <c r="B55" s="20" t="s">
        <v>7</v>
      </c>
      <c r="C55" s="55"/>
      <c r="D55" s="21"/>
      <c r="E55" s="22"/>
      <c r="F55" s="22"/>
      <c r="G55" s="36">
        <f>G8+G16+G34+G43+G46+G48+G50+G52</f>
        <v>0</v>
      </c>
      <c r="M55" t="e">
        <f>SUMIF(#REF!,M54,G7:G53)</f>
        <v>#REF!</v>
      </c>
      <c r="N55" t="e">
        <f>SUMIF(#REF!,N54,G7:G53)</f>
        <v>#REF!</v>
      </c>
      <c r="O55" t="s">
        <v>1333</v>
      </c>
    </row>
    <row r="56" spans="1:42" x14ac:dyDescent="0.2">
      <c r="A56" s="1"/>
      <c r="B56" s="2"/>
      <c r="C56" s="54"/>
      <c r="D56" s="4"/>
      <c r="E56" s="1"/>
      <c r="F56" s="1"/>
      <c r="G56" s="1"/>
    </row>
    <row r="57" spans="1:42" x14ac:dyDescent="0.2">
      <c r="A57" s="1"/>
      <c r="B57" s="2"/>
      <c r="C57" s="54"/>
      <c r="D57" s="4"/>
      <c r="E57" s="1"/>
      <c r="F57" s="1"/>
      <c r="G57" s="1"/>
    </row>
    <row r="58" spans="1:42" x14ac:dyDescent="0.2">
      <c r="A58" s="553" t="s">
        <v>1334</v>
      </c>
      <c r="B58" s="553"/>
      <c r="C58" s="554"/>
      <c r="D58" s="4"/>
      <c r="E58" s="1"/>
      <c r="F58" s="1"/>
      <c r="G58" s="1"/>
    </row>
    <row r="59" spans="1:42" x14ac:dyDescent="0.2">
      <c r="A59" s="532"/>
      <c r="B59" s="533"/>
      <c r="C59" s="534"/>
      <c r="D59" s="533"/>
      <c r="E59" s="533"/>
      <c r="F59" s="533"/>
      <c r="G59" s="535"/>
      <c r="O59" t="s">
        <v>1335</v>
      </c>
    </row>
    <row r="60" spans="1:42" x14ac:dyDescent="0.2">
      <c r="A60" s="536"/>
      <c r="B60" s="537"/>
      <c r="C60" s="538"/>
      <c r="D60" s="537"/>
      <c r="E60" s="537"/>
      <c r="F60" s="537"/>
      <c r="G60" s="539"/>
    </row>
    <row r="61" spans="1:42" x14ac:dyDescent="0.2">
      <c r="A61" s="536"/>
      <c r="B61" s="537"/>
      <c r="C61" s="538"/>
      <c r="D61" s="537"/>
      <c r="E61" s="537"/>
      <c r="F61" s="537"/>
      <c r="G61" s="539"/>
    </row>
    <row r="62" spans="1:42" x14ac:dyDescent="0.2">
      <c r="A62" s="536"/>
      <c r="B62" s="537"/>
      <c r="C62" s="538"/>
      <c r="D62" s="537"/>
      <c r="E62" s="537"/>
      <c r="F62" s="537"/>
      <c r="G62" s="539"/>
    </row>
    <row r="63" spans="1:42" x14ac:dyDescent="0.2">
      <c r="A63" s="540"/>
      <c r="B63" s="541"/>
      <c r="C63" s="542"/>
      <c r="D63" s="541"/>
      <c r="E63" s="541"/>
      <c r="F63" s="541"/>
      <c r="G63" s="543"/>
    </row>
    <row r="64" spans="1:42" x14ac:dyDescent="0.2">
      <c r="A64" s="1"/>
      <c r="B64" s="2"/>
      <c r="C64" s="54"/>
      <c r="D64" s="4"/>
      <c r="E64" s="1"/>
      <c r="F64" s="1"/>
      <c r="G64" s="1"/>
    </row>
    <row r="65" spans="3:15" x14ac:dyDescent="0.2">
      <c r="C65" s="56"/>
      <c r="D65" s="6"/>
      <c r="O65" t="s">
        <v>1336</v>
      </c>
    </row>
    <row r="66" spans="3:15" x14ac:dyDescent="0.2">
      <c r="D66" s="6"/>
    </row>
    <row r="67" spans="3:15" x14ac:dyDescent="0.2">
      <c r="D67" s="6"/>
    </row>
    <row r="68" spans="3:15" x14ac:dyDescent="0.2">
      <c r="D68" s="6"/>
    </row>
    <row r="69" spans="3:15" x14ac:dyDescent="0.2">
      <c r="D69" s="6"/>
    </row>
    <row r="70" spans="3:15" x14ac:dyDescent="0.2">
      <c r="D70" s="6"/>
    </row>
    <row r="71" spans="3:15" x14ac:dyDescent="0.2">
      <c r="D71" s="6"/>
    </row>
    <row r="72" spans="3:15" x14ac:dyDescent="0.2">
      <c r="D72" s="6"/>
    </row>
    <row r="73" spans="3:15" x14ac:dyDescent="0.2">
      <c r="D73" s="6"/>
    </row>
    <row r="74" spans="3:15" x14ac:dyDescent="0.2">
      <c r="D74" s="6"/>
    </row>
    <row r="75" spans="3:15" x14ac:dyDescent="0.2">
      <c r="D75" s="6"/>
    </row>
    <row r="76" spans="3:15" x14ac:dyDescent="0.2">
      <c r="D76" s="6"/>
    </row>
    <row r="77" spans="3:15" x14ac:dyDescent="0.2">
      <c r="D77" s="6"/>
    </row>
    <row r="78" spans="3:15" x14ac:dyDescent="0.2">
      <c r="D78" s="6"/>
    </row>
    <row r="79" spans="3:15" x14ac:dyDescent="0.2">
      <c r="D79" s="6"/>
    </row>
    <row r="80" spans="3:15"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8E9sQsgeK7dnEM4iFWThPnkGjcVz8QbpGWx07jauHO97cklJygUuW2R4/Z3xYKaNzDGMP4sCKeJXvb7FmACiMQ==" saltValue="EMNivXJTSVl4kteRdqkSMA==" spinCount="100000" sheet="1" objects="1" scenarios="1"/>
  <mergeCells count="6">
    <mergeCell ref="A59:G63"/>
    <mergeCell ref="A1:G1"/>
    <mergeCell ref="C2:G2"/>
    <mergeCell ref="C3:G3"/>
    <mergeCell ref="C4:G4"/>
    <mergeCell ref="A58:C58"/>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heetPr>
  <dimension ref="A1:AP5000"/>
  <sheetViews>
    <sheetView view="pageBreakPreview" zoomScaleNormal="100" zoomScaleSheetLayoutView="100"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140625" style="9" bestFit="1" customWidth="1"/>
    <col min="3" max="3" width="46.28515625" style="9" customWidth="1"/>
    <col min="4" max="4" width="4.85546875" customWidth="1"/>
    <col min="5" max="5" width="9.7109375" customWidth="1"/>
    <col min="6" max="6" width="9.85546875" customWidth="1"/>
    <col min="7" max="7" width="10.14062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1452</v>
      </c>
      <c r="C2" s="547" t="s">
        <v>9</v>
      </c>
      <c r="D2" s="548"/>
      <c r="E2" s="548"/>
      <c r="F2" s="548"/>
      <c r="G2" s="549"/>
      <c r="O2" t="s">
        <v>106</v>
      </c>
    </row>
    <row r="3" spans="1:42" ht="24.95" customHeight="1" x14ac:dyDescent="0.2">
      <c r="A3" s="8" t="s">
        <v>3</v>
      </c>
      <c r="B3" s="7" t="s">
        <v>10</v>
      </c>
      <c r="C3" s="547" t="s">
        <v>11</v>
      </c>
      <c r="D3" s="548"/>
      <c r="E3" s="548"/>
      <c r="F3" s="548"/>
      <c r="G3" s="549"/>
      <c r="K3" s="9" t="s">
        <v>106</v>
      </c>
      <c r="O3" t="s">
        <v>107</v>
      </c>
    </row>
    <row r="4" spans="1:42" ht="24.95" customHeight="1" x14ac:dyDescent="0.2">
      <c r="A4" s="10" t="s">
        <v>4</v>
      </c>
      <c r="B4" s="11" t="s">
        <v>43</v>
      </c>
      <c r="C4" s="550" t="s">
        <v>3065</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17</v>
      </c>
      <c r="C8" s="49" t="s">
        <v>18</v>
      </c>
      <c r="D8" s="32"/>
      <c r="E8" s="33"/>
      <c r="F8" s="34"/>
      <c r="G8" s="35">
        <f>SUMIF(O9:O62,"&lt;&gt;NOR",G9:G62)</f>
        <v>0</v>
      </c>
      <c r="O8" t="s">
        <v>117</v>
      </c>
    </row>
    <row r="9" spans="1:42" outlineLevel="1" x14ac:dyDescent="0.2">
      <c r="A9" s="43">
        <v>1</v>
      </c>
      <c r="B9" s="44" t="s">
        <v>3064</v>
      </c>
      <c r="C9" s="52" t="s">
        <v>3063</v>
      </c>
      <c r="D9" s="45" t="s">
        <v>122</v>
      </c>
      <c r="E9" s="46">
        <v>61.8</v>
      </c>
      <c r="F9" s="47"/>
      <c r="G9" s="48">
        <f>ROUND(E9*F9,2)</f>
        <v>0</v>
      </c>
      <c r="H9" s="16"/>
      <c r="I9" s="16"/>
      <c r="J9" s="16"/>
      <c r="K9" s="16"/>
      <c r="L9" s="16"/>
      <c r="M9" s="16"/>
      <c r="N9" s="16"/>
      <c r="O9" s="16" t="s">
        <v>119</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outlineLevel="1" x14ac:dyDescent="0.2">
      <c r="A10" s="43">
        <v>2</v>
      </c>
      <c r="B10" s="44" t="s">
        <v>3062</v>
      </c>
      <c r="C10" s="52" t="s">
        <v>3061</v>
      </c>
      <c r="D10" s="45" t="s">
        <v>122</v>
      </c>
      <c r="E10" s="46">
        <v>61.8</v>
      </c>
      <c r="F10" s="47"/>
      <c r="G10" s="48">
        <f>ROUND(E10*F10,2)</f>
        <v>0</v>
      </c>
      <c r="H10" s="16"/>
      <c r="I10" s="16"/>
      <c r="J10" s="16"/>
      <c r="K10" s="16"/>
      <c r="L10" s="16"/>
      <c r="M10" s="16"/>
      <c r="N10" s="16"/>
      <c r="O10" s="16" t="s">
        <v>119</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outlineLevel="1" x14ac:dyDescent="0.2">
      <c r="A11" s="37">
        <v>3</v>
      </c>
      <c r="B11" s="38" t="s">
        <v>3060</v>
      </c>
      <c r="C11" s="50" t="s">
        <v>3059</v>
      </c>
      <c r="D11" s="39" t="s">
        <v>122</v>
      </c>
      <c r="E11" s="40">
        <v>61.8</v>
      </c>
      <c r="F11" s="41"/>
      <c r="G11" s="42">
        <f>ROUND(E11*F11,2)</f>
        <v>0</v>
      </c>
      <c r="H11" s="16"/>
      <c r="I11" s="16"/>
      <c r="J11" s="16"/>
      <c r="K11" s="16"/>
      <c r="L11" s="16"/>
      <c r="M11" s="16"/>
      <c r="N11" s="16"/>
      <c r="O11" s="16" t="s">
        <v>119</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outlineLevel="2" x14ac:dyDescent="0.2">
      <c r="A12" s="23"/>
      <c r="B12" s="24"/>
      <c r="C12" s="51" t="s">
        <v>3058</v>
      </c>
      <c r="D12" s="26"/>
      <c r="E12" s="27">
        <v>53</v>
      </c>
      <c r="F12" s="25"/>
      <c r="G12" s="25"/>
      <c r="H12" s="16"/>
      <c r="I12" s="16"/>
      <c r="J12" s="16"/>
      <c r="K12" s="16"/>
      <c r="L12" s="16"/>
      <c r="M12" s="16"/>
      <c r="N12" s="16"/>
      <c r="O12" s="16" t="s">
        <v>120</v>
      </c>
      <c r="P12" s="16">
        <v>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outlineLevel="3" x14ac:dyDescent="0.2">
      <c r="A13" s="23"/>
      <c r="B13" s="24"/>
      <c r="C13" s="51" t="s">
        <v>3057</v>
      </c>
      <c r="D13" s="26"/>
      <c r="E13" s="27">
        <v>8.8000000000000007</v>
      </c>
      <c r="F13" s="25"/>
      <c r="G13" s="25"/>
      <c r="H13" s="16"/>
      <c r="I13" s="16"/>
      <c r="J13" s="16"/>
      <c r="K13" s="16"/>
      <c r="L13" s="16"/>
      <c r="M13" s="16"/>
      <c r="N13" s="16"/>
      <c r="O13" s="16" t="s">
        <v>120</v>
      </c>
      <c r="P13" s="16">
        <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outlineLevel="1" x14ac:dyDescent="0.2">
      <c r="A14" s="37">
        <v>4</v>
      </c>
      <c r="B14" s="38" t="s">
        <v>3056</v>
      </c>
      <c r="C14" s="50" t="s">
        <v>3055</v>
      </c>
      <c r="D14" s="39" t="s">
        <v>118</v>
      </c>
      <c r="E14" s="40">
        <v>265</v>
      </c>
      <c r="F14" s="41"/>
      <c r="G14" s="42">
        <f>ROUND(E14*F14,2)</f>
        <v>0</v>
      </c>
      <c r="H14" s="16"/>
      <c r="I14" s="16"/>
      <c r="J14" s="16"/>
      <c r="K14" s="16"/>
      <c r="L14" s="16"/>
      <c r="M14" s="16"/>
      <c r="N14" s="16"/>
      <c r="O14" s="16" t="s">
        <v>119</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outlineLevel="2" x14ac:dyDescent="0.2">
      <c r="A15" s="23"/>
      <c r="B15" s="24"/>
      <c r="C15" s="51" t="s">
        <v>3054</v>
      </c>
      <c r="D15" s="26"/>
      <c r="E15" s="27">
        <v>236</v>
      </c>
      <c r="F15" s="25"/>
      <c r="G15" s="25"/>
      <c r="H15" s="16"/>
      <c r="I15" s="16"/>
      <c r="J15" s="16"/>
      <c r="K15" s="16"/>
      <c r="L15" s="16"/>
      <c r="M15" s="16"/>
      <c r="N15" s="16"/>
      <c r="O15" s="16" t="s">
        <v>120</v>
      </c>
      <c r="P15" s="16">
        <v>0</v>
      </c>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outlineLevel="3" x14ac:dyDescent="0.2">
      <c r="A16" s="23"/>
      <c r="B16" s="24"/>
      <c r="C16" s="51" t="s">
        <v>3053</v>
      </c>
      <c r="D16" s="26"/>
      <c r="E16" s="27">
        <v>29</v>
      </c>
      <c r="F16" s="25"/>
      <c r="G16" s="25"/>
      <c r="H16" s="16"/>
      <c r="I16" s="16"/>
      <c r="J16" s="16"/>
      <c r="K16" s="16"/>
      <c r="L16" s="16"/>
      <c r="M16" s="16"/>
      <c r="N16" s="16"/>
      <c r="O16" s="16" t="s">
        <v>120</v>
      </c>
      <c r="P16" s="16">
        <v>0</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outlineLevel="1" x14ac:dyDescent="0.2">
      <c r="A17" s="37">
        <v>5</v>
      </c>
      <c r="B17" s="38" t="s">
        <v>3052</v>
      </c>
      <c r="C17" s="50" t="s">
        <v>3051</v>
      </c>
      <c r="D17" s="39" t="s">
        <v>118</v>
      </c>
      <c r="E17" s="40">
        <v>88</v>
      </c>
      <c r="F17" s="41"/>
      <c r="G17" s="42">
        <f>ROUND(E17*F17,2)</f>
        <v>0</v>
      </c>
      <c r="H17" s="16"/>
      <c r="I17" s="16"/>
      <c r="J17" s="16"/>
      <c r="K17" s="16"/>
      <c r="L17" s="16"/>
      <c r="M17" s="16"/>
      <c r="N17" s="16"/>
      <c r="O17" s="16" t="s">
        <v>119</v>
      </c>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outlineLevel="2" x14ac:dyDescent="0.2">
      <c r="A18" s="23"/>
      <c r="B18" s="24"/>
      <c r="C18" s="51" t="s">
        <v>3050</v>
      </c>
      <c r="D18" s="26"/>
      <c r="E18" s="27">
        <v>88</v>
      </c>
      <c r="F18" s="25"/>
      <c r="G18" s="25"/>
      <c r="H18" s="16"/>
      <c r="I18" s="16"/>
      <c r="J18" s="16"/>
      <c r="K18" s="16"/>
      <c r="L18" s="16"/>
      <c r="M18" s="16"/>
      <c r="N18" s="16"/>
      <c r="O18" s="16" t="s">
        <v>120</v>
      </c>
      <c r="P18" s="16">
        <v>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outlineLevel="1" x14ac:dyDescent="0.2">
      <c r="A19" s="43">
        <v>6</v>
      </c>
      <c r="B19" s="44" t="s">
        <v>3049</v>
      </c>
      <c r="C19" s="52" t="s">
        <v>3048</v>
      </c>
      <c r="D19" s="45" t="s">
        <v>118</v>
      </c>
      <c r="E19" s="46">
        <v>265</v>
      </c>
      <c r="F19" s="47"/>
      <c r="G19" s="48">
        <f t="shared" ref="G19:G24" si="0">ROUND(E19*F19,2)</f>
        <v>0</v>
      </c>
      <c r="H19" s="16"/>
      <c r="I19" s="16"/>
      <c r="J19" s="16"/>
      <c r="K19" s="16"/>
      <c r="L19" s="16"/>
      <c r="M19" s="16"/>
      <c r="N19" s="16"/>
      <c r="O19" s="16" t="s">
        <v>119</v>
      </c>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outlineLevel="1" x14ac:dyDescent="0.2">
      <c r="A20" s="43">
        <v>7</v>
      </c>
      <c r="B20" s="44" t="s">
        <v>3047</v>
      </c>
      <c r="C20" s="52" t="s">
        <v>3046</v>
      </c>
      <c r="D20" s="45" t="s">
        <v>118</v>
      </c>
      <c r="E20" s="46">
        <v>265</v>
      </c>
      <c r="F20" s="47"/>
      <c r="G20" s="48">
        <f t="shared" si="0"/>
        <v>0</v>
      </c>
      <c r="H20" s="16"/>
      <c r="I20" s="16"/>
      <c r="J20" s="16"/>
      <c r="K20" s="16"/>
      <c r="L20" s="16"/>
      <c r="M20" s="16"/>
      <c r="N20" s="16"/>
      <c r="O20" s="16" t="s">
        <v>2815</v>
      </c>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outlineLevel="1" x14ac:dyDescent="0.2">
      <c r="A21" s="43">
        <v>8</v>
      </c>
      <c r="B21" s="44" t="s">
        <v>3045</v>
      </c>
      <c r="C21" s="52" t="s">
        <v>3044</v>
      </c>
      <c r="D21" s="45" t="s">
        <v>121</v>
      </c>
      <c r="E21" s="46">
        <v>264</v>
      </c>
      <c r="F21" s="47"/>
      <c r="G21" s="48">
        <f t="shared" si="0"/>
        <v>0</v>
      </c>
      <c r="H21" s="16"/>
      <c r="I21" s="16"/>
      <c r="J21" s="16"/>
      <c r="K21" s="16"/>
      <c r="L21" s="16"/>
      <c r="M21" s="16"/>
      <c r="N21" s="16"/>
      <c r="O21" s="16" t="s">
        <v>119</v>
      </c>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outlineLevel="1" x14ac:dyDescent="0.2">
      <c r="A22" s="43">
        <v>9</v>
      </c>
      <c r="B22" s="44" t="s">
        <v>3043</v>
      </c>
      <c r="C22" s="52" t="s">
        <v>3042</v>
      </c>
      <c r="D22" s="45" t="s">
        <v>121</v>
      </c>
      <c r="E22" s="46">
        <v>5</v>
      </c>
      <c r="F22" s="47"/>
      <c r="G22" s="48">
        <f t="shared" si="0"/>
        <v>0</v>
      </c>
      <c r="H22" s="16"/>
      <c r="I22" s="16"/>
      <c r="J22" s="16"/>
      <c r="K22" s="16"/>
      <c r="L22" s="16"/>
      <c r="M22" s="16"/>
      <c r="N22" s="16"/>
      <c r="O22" s="16" t="s">
        <v>2815</v>
      </c>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outlineLevel="1" x14ac:dyDescent="0.2">
      <c r="A23" s="43">
        <v>10</v>
      </c>
      <c r="B23" s="44" t="s">
        <v>3041</v>
      </c>
      <c r="C23" s="52" t="s">
        <v>3040</v>
      </c>
      <c r="D23" s="45" t="s">
        <v>118</v>
      </c>
      <c r="E23" s="46">
        <v>265</v>
      </c>
      <c r="F23" s="47"/>
      <c r="G23" s="48">
        <f t="shared" si="0"/>
        <v>0</v>
      </c>
      <c r="H23" s="16"/>
      <c r="I23" s="16"/>
      <c r="J23" s="16"/>
      <c r="K23" s="16"/>
      <c r="L23" s="16"/>
      <c r="M23" s="16"/>
      <c r="N23" s="16"/>
      <c r="O23" s="16" t="s">
        <v>2815</v>
      </c>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outlineLevel="1" x14ac:dyDescent="0.2">
      <c r="A24" s="37">
        <v>11</v>
      </c>
      <c r="B24" s="38" t="s">
        <v>3039</v>
      </c>
      <c r="C24" s="50" t="s">
        <v>3038</v>
      </c>
      <c r="D24" s="39" t="s">
        <v>121</v>
      </c>
      <c r="E24" s="40">
        <v>264</v>
      </c>
      <c r="F24" s="41"/>
      <c r="G24" s="42">
        <f t="shared" si="0"/>
        <v>0</v>
      </c>
      <c r="H24" s="16"/>
      <c r="I24" s="16"/>
      <c r="J24" s="16"/>
      <c r="K24" s="16"/>
      <c r="L24" s="16"/>
      <c r="M24" s="16"/>
      <c r="N24" s="16"/>
      <c r="O24" s="16" t="s">
        <v>119</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outlineLevel="2" x14ac:dyDescent="0.2">
      <c r="A25" s="23"/>
      <c r="B25" s="24"/>
      <c r="C25" s="51" t="s">
        <v>3037</v>
      </c>
      <c r="D25" s="26"/>
      <c r="E25" s="27">
        <v>264</v>
      </c>
      <c r="F25" s="25"/>
      <c r="G25" s="25"/>
      <c r="H25" s="16"/>
      <c r="I25" s="16"/>
      <c r="J25" s="16"/>
      <c r="K25" s="16"/>
      <c r="L25" s="16"/>
      <c r="M25" s="16"/>
      <c r="N25" s="16"/>
      <c r="O25" s="16" t="s">
        <v>120</v>
      </c>
      <c r="P25" s="16">
        <v>0</v>
      </c>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outlineLevel="1" x14ac:dyDescent="0.2">
      <c r="A26" s="43">
        <v>12</v>
      </c>
      <c r="B26" s="44" t="s">
        <v>3036</v>
      </c>
      <c r="C26" s="52" t="s">
        <v>3035</v>
      </c>
      <c r="D26" s="45" t="s">
        <v>121</v>
      </c>
      <c r="E26" s="46">
        <v>5</v>
      </c>
      <c r="F26" s="47"/>
      <c r="G26" s="48">
        <f>ROUND(E26*F26,2)</f>
        <v>0</v>
      </c>
      <c r="H26" s="16"/>
      <c r="I26" s="16"/>
      <c r="J26" s="16"/>
      <c r="K26" s="16"/>
      <c r="L26" s="16"/>
      <c r="M26" s="16"/>
      <c r="N26" s="16"/>
      <c r="O26" s="16" t="s">
        <v>2815</v>
      </c>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outlineLevel="1" x14ac:dyDescent="0.2">
      <c r="A27" s="43">
        <v>13</v>
      </c>
      <c r="B27" s="44" t="s">
        <v>3034</v>
      </c>
      <c r="C27" s="52" t="s">
        <v>3033</v>
      </c>
      <c r="D27" s="45" t="s">
        <v>121</v>
      </c>
      <c r="E27" s="46">
        <v>264</v>
      </c>
      <c r="F27" s="47"/>
      <c r="G27" s="48">
        <f>ROUND(E27*F27,2)</f>
        <v>0</v>
      </c>
      <c r="H27" s="16"/>
      <c r="I27" s="16"/>
      <c r="J27" s="16"/>
      <c r="K27" s="16"/>
      <c r="L27" s="16"/>
      <c r="M27" s="16"/>
      <c r="N27" s="16"/>
      <c r="O27" s="16" t="s">
        <v>119</v>
      </c>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outlineLevel="1" x14ac:dyDescent="0.2">
      <c r="A28" s="37">
        <v>14</v>
      </c>
      <c r="B28" s="38" t="s">
        <v>3032</v>
      </c>
      <c r="C28" s="50" t="s">
        <v>3031</v>
      </c>
      <c r="D28" s="39" t="s">
        <v>121</v>
      </c>
      <c r="E28" s="40">
        <v>5</v>
      </c>
      <c r="F28" s="41"/>
      <c r="G28" s="42">
        <f>ROUND(E28*F28,2)</f>
        <v>0</v>
      </c>
      <c r="H28" s="16"/>
      <c r="I28" s="16"/>
      <c r="J28" s="16"/>
      <c r="K28" s="16"/>
      <c r="L28" s="16"/>
      <c r="M28" s="16"/>
      <c r="N28" s="16"/>
      <c r="O28" s="16" t="s">
        <v>2815</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outlineLevel="2" x14ac:dyDescent="0.2">
      <c r="A29" s="23"/>
      <c r="B29" s="24"/>
      <c r="C29" s="51"/>
      <c r="D29" s="26"/>
      <c r="E29" s="27"/>
      <c r="F29" s="25"/>
      <c r="G29" s="25"/>
      <c r="H29" s="16"/>
      <c r="I29" s="16"/>
      <c r="J29" s="16"/>
      <c r="K29" s="16"/>
      <c r="L29" s="16"/>
      <c r="M29" s="16"/>
      <c r="N29" s="16"/>
      <c r="O29" s="16" t="s">
        <v>120</v>
      </c>
      <c r="P29" s="16">
        <v>0</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outlineLevel="3" x14ac:dyDescent="0.2">
      <c r="A30" s="23"/>
      <c r="B30" s="24"/>
      <c r="C30" s="51" t="s">
        <v>29</v>
      </c>
      <c r="D30" s="26"/>
      <c r="E30" s="27">
        <v>5</v>
      </c>
      <c r="F30" s="25"/>
      <c r="G30" s="25"/>
      <c r="H30" s="16"/>
      <c r="I30" s="16"/>
      <c r="J30" s="16"/>
      <c r="K30" s="16"/>
      <c r="L30" s="16"/>
      <c r="M30" s="16"/>
      <c r="N30" s="16"/>
      <c r="O30" s="16" t="s">
        <v>120</v>
      </c>
      <c r="P30" s="16">
        <v>0</v>
      </c>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outlineLevel="1" x14ac:dyDescent="0.2">
      <c r="A31" s="37">
        <v>15</v>
      </c>
      <c r="B31" s="38" t="s">
        <v>3030</v>
      </c>
      <c r="C31" s="50" t="s">
        <v>3029</v>
      </c>
      <c r="D31" s="39" t="s">
        <v>121</v>
      </c>
      <c r="E31" s="40">
        <v>5</v>
      </c>
      <c r="F31" s="41"/>
      <c r="G31" s="42">
        <f>ROUND(E31*F31,2)</f>
        <v>0</v>
      </c>
      <c r="H31" s="16"/>
      <c r="I31" s="16"/>
      <c r="J31" s="16"/>
      <c r="K31" s="16"/>
      <c r="L31" s="16"/>
      <c r="M31" s="16"/>
      <c r="N31" s="16"/>
      <c r="O31" s="16" t="s">
        <v>2815</v>
      </c>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ht="33.75" outlineLevel="2" x14ac:dyDescent="0.2">
      <c r="A32" s="23"/>
      <c r="B32" s="24"/>
      <c r="C32" s="51" t="s">
        <v>3028</v>
      </c>
      <c r="D32" s="26"/>
      <c r="E32" s="27"/>
      <c r="F32" s="25"/>
      <c r="G32" s="25"/>
      <c r="H32" s="16"/>
      <c r="I32" s="16"/>
      <c r="J32" s="16"/>
      <c r="K32" s="16"/>
      <c r="L32" s="16"/>
      <c r="M32" s="16"/>
      <c r="N32" s="16"/>
      <c r="O32" s="16" t="s">
        <v>120</v>
      </c>
      <c r="P32" s="16">
        <v>0</v>
      </c>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outlineLevel="3" x14ac:dyDescent="0.2">
      <c r="A33" s="23"/>
      <c r="B33" s="24"/>
      <c r="C33" s="51" t="s">
        <v>29</v>
      </c>
      <c r="D33" s="26"/>
      <c r="E33" s="27">
        <v>5</v>
      </c>
      <c r="F33" s="25"/>
      <c r="G33" s="25"/>
      <c r="H33" s="16"/>
      <c r="I33" s="16"/>
      <c r="J33" s="16"/>
      <c r="K33" s="16"/>
      <c r="L33" s="16"/>
      <c r="M33" s="16"/>
      <c r="N33" s="16"/>
      <c r="O33" s="16" t="s">
        <v>120</v>
      </c>
      <c r="P33" s="16">
        <v>0</v>
      </c>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outlineLevel="1" x14ac:dyDescent="0.2">
      <c r="A34" s="37">
        <v>16</v>
      </c>
      <c r="B34" s="38" t="s">
        <v>3027</v>
      </c>
      <c r="C34" s="50" t="s">
        <v>3026</v>
      </c>
      <c r="D34" s="39" t="s">
        <v>121</v>
      </c>
      <c r="E34" s="40">
        <v>5</v>
      </c>
      <c r="F34" s="41"/>
      <c r="G34" s="42">
        <f>ROUND(E34*F34,2)</f>
        <v>0</v>
      </c>
      <c r="H34" s="16"/>
      <c r="I34" s="16"/>
      <c r="J34" s="16"/>
      <c r="K34" s="16"/>
      <c r="L34" s="16"/>
      <c r="M34" s="16"/>
      <c r="N34" s="16"/>
      <c r="O34" s="16" t="s">
        <v>2815</v>
      </c>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outlineLevel="2" x14ac:dyDescent="0.2">
      <c r="A35" s="23"/>
      <c r="B35" s="24"/>
      <c r="C35" s="51" t="s">
        <v>3025</v>
      </c>
      <c r="D35" s="26"/>
      <c r="E35" s="27">
        <v>5</v>
      </c>
      <c r="F35" s="25"/>
      <c r="G35" s="25"/>
      <c r="H35" s="16"/>
      <c r="I35" s="16"/>
      <c r="J35" s="16"/>
      <c r="K35" s="16"/>
      <c r="L35" s="16"/>
      <c r="M35" s="16"/>
      <c r="N35" s="16"/>
      <c r="O35" s="16" t="s">
        <v>120</v>
      </c>
      <c r="P35" s="16">
        <v>0</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outlineLevel="1" x14ac:dyDescent="0.2">
      <c r="A36" s="37">
        <v>17</v>
      </c>
      <c r="B36" s="38" t="s">
        <v>3024</v>
      </c>
      <c r="C36" s="50" t="s">
        <v>3023</v>
      </c>
      <c r="D36" s="39" t="s">
        <v>118</v>
      </c>
      <c r="E36" s="40">
        <v>97</v>
      </c>
      <c r="F36" s="41"/>
      <c r="G36" s="42">
        <f>ROUND(E36*F36,2)</f>
        <v>0</v>
      </c>
      <c r="H36" s="16"/>
      <c r="I36" s="16"/>
      <c r="J36" s="16"/>
      <c r="K36" s="16"/>
      <c r="L36" s="16"/>
      <c r="M36" s="16"/>
      <c r="N36" s="16"/>
      <c r="O36" s="16" t="s">
        <v>119</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outlineLevel="2" x14ac:dyDescent="0.2">
      <c r="A37" s="23"/>
      <c r="B37" s="24"/>
      <c r="C37" s="51" t="s">
        <v>3022</v>
      </c>
      <c r="D37" s="26"/>
      <c r="E37" s="27">
        <v>9</v>
      </c>
      <c r="F37" s="25"/>
      <c r="G37" s="25"/>
      <c r="H37" s="16"/>
      <c r="I37" s="16"/>
      <c r="J37" s="16"/>
      <c r="K37" s="16"/>
      <c r="L37" s="16"/>
      <c r="M37" s="16"/>
      <c r="N37" s="16"/>
      <c r="O37" s="16" t="s">
        <v>120</v>
      </c>
      <c r="P37" s="16">
        <v>0</v>
      </c>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outlineLevel="3" x14ac:dyDescent="0.2">
      <c r="A38" s="23"/>
      <c r="B38" s="24"/>
      <c r="C38" s="51" t="s">
        <v>3021</v>
      </c>
      <c r="D38" s="26"/>
      <c r="E38" s="27">
        <v>88</v>
      </c>
      <c r="F38" s="25"/>
      <c r="G38" s="25"/>
      <c r="H38" s="16"/>
      <c r="I38" s="16"/>
      <c r="J38" s="16"/>
      <c r="K38" s="16"/>
      <c r="L38" s="16"/>
      <c r="M38" s="16"/>
      <c r="N38" s="16"/>
      <c r="O38" s="16" t="s">
        <v>120</v>
      </c>
      <c r="P38" s="16">
        <v>0</v>
      </c>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ht="22.5" outlineLevel="1" x14ac:dyDescent="0.2">
      <c r="A39" s="43">
        <v>18</v>
      </c>
      <c r="B39" s="44" t="s">
        <v>3020</v>
      </c>
      <c r="C39" s="52" t="s">
        <v>3019</v>
      </c>
      <c r="D39" s="45" t="s">
        <v>158</v>
      </c>
      <c r="E39" s="46">
        <v>0.08</v>
      </c>
      <c r="F39" s="47"/>
      <c r="G39" s="48">
        <f>ROUND(E39*F39,2)</f>
        <v>0</v>
      </c>
      <c r="H39" s="16"/>
      <c r="I39" s="16"/>
      <c r="J39" s="16"/>
      <c r="K39" s="16"/>
      <c r="L39" s="16"/>
      <c r="M39" s="16"/>
      <c r="N39" s="16"/>
      <c r="O39" s="16" t="s">
        <v>2815</v>
      </c>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outlineLevel="1" x14ac:dyDescent="0.2">
      <c r="A40" s="37">
        <v>19</v>
      </c>
      <c r="B40" s="38" t="s">
        <v>3018</v>
      </c>
      <c r="C40" s="50" t="s">
        <v>3017</v>
      </c>
      <c r="D40" s="39" t="s">
        <v>118</v>
      </c>
      <c r="E40" s="40">
        <v>1590</v>
      </c>
      <c r="F40" s="41"/>
      <c r="G40" s="42">
        <f>ROUND(E40*F40,2)</f>
        <v>0</v>
      </c>
      <c r="H40" s="16"/>
      <c r="I40" s="16"/>
      <c r="J40" s="16"/>
      <c r="K40" s="16"/>
      <c r="L40" s="16"/>
      <c r="M40" s="16"/>
      <c r="N40" s="16"/>
      <c r="O40" s="16" t="s">
        <v>2815</v>
      </c>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outlineLevel="2" x14ac:dyDescent="0.2">
      <c r="A41" s="23"/>
      <c r="B41" s="24"/>
      <c r="C41" s="51" t="s">
        <v>3016</v>
      </c>
      <c r="D41" s="26"/>
      <c r="E41" s="27">
        <v>1590</v>
      </c>
      <c r="F41" s="25"/>
      <c r="G41" s="25"/>
      <c r="H41" s="16"/>
      <c r="I41" s="16"/>
      <c r="J41" s="16"/>
      <c r="K41" s="16"/>
      <c r="L41" s="16"/>
      <c r="M41" s="16"/>
      <c r="N41" s="16"/>
      <c r="O41" s="16" t="s">
        <v>120</v>
      </c>
      <c r="P41" s="16">
        <v>0</v>
      </c>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outlineLevel="1" x14ac:dyDescent="0.2">
      <c r="A42" s="37">
        <v>20</v>
      </c>
      <c r="B42" s="38" t="s">
        <v>3015</v>
      </c>
      <c r="C42" s="50" t="s">
        <v>3014</v>
      </c>
      <c r="D42" s="39" t="s">
        <v>122</v>
      </c>
      <c r="E42" s="40">
        <v>2.6</v>
      </c>
      <c r="F42" s="41"/>
      <c r="G42" s="42">
        <f>ROUND(E42*F42,2)</f>
        <v>0</v>
      </c>
      <c r="H42" s="16"/>
      <c r="I42" s="16"/>
      <c r="J42" s="16"/>
      <c r="K42" s="16"/>
      <c r="L42" s="16"/>
      <c r="M42" s="16"/>
      <c r="N42" s="16"/>
      <c r="O42" s="16" t="s">
        <v>2815</v>
      </c>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ht="22.5" outlineLevel="2" x14ac:dyDescent="0.2">
      <c r="A43" s="23"/>
      <c r="B43" s="24"/>
      <c r="C43" s="51" t="s">
        <v>3013</v>
      </c>
      <c r="D43" s="26"/>
      <c r="E43" s="27">
        <v>1.95</v>
      </c>
      <c r="F43" s="25"/>
      <c r="G43" s="25"/>
      <c r="H43" s="16"/>
      <c r="I43" s="16"/>
      <c r="J43" s="16"/>
      <c r="K43" s="16"/>
      <c r="L43" s="16"/>
      <c r="M43" s="16"/>
      <c r="N43" s="16"/>
      <c r="O43" s="16" t="s">
        <v>120</v>
      </c>
      <c r="P43" s="16">
        <v>0</v>
      </c>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outlineLevel="3" x14ac:dyDescent="0.2">
      <c r="A44" s="23"/>
      <c r="B44" s="24"/>
      <c r="C44" s="51" t="s">
        <v>3012</v>
      </c>
      <c r="D44" s="26"/>
      <c r="E44" s="27">
        <v>0.65</v>
      </c>
      <c r="F44" s="25"/>
      <c r="G44" s="25"/>
      <c r="H44" s="16"/>
      <c r="I44" s="16"/>
      <c r="J44" s="16"/>
      <c r="K44" s="16"/>
      <c r="L44" s="16"/>
      <c r="M44" s="16"/>
      <c r="N44" s="16"/>
      <c r="O44" s="16" t="s">
        <v>120</v>
      </c>
      <c r="P44" s="16">
        <v>0</v>
      </c>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outlineLevel="1" x14ac:dyDescent="0.2">
      <c r="A45" s="37">
        <v>21</v>
      </c>
      <c r="B45" s="38" t="s">
        <v>3011</v>
      </c>
      <c r="C45" s="50" t="s">
        <v>3010</v>
      </c>
      <c r="D45" s="39" t="s">
        <v>122</v>
      </c>
      <c r="E45" s="40">
        <v>2.65</v>
      </c>
      <c r="F45" s="41"/>
      <c r="G45" s="42">
        <f>ROUND(E45*F45,2)</f>
        <v>0</v>
      </c>
      <c r="H45" s="16"/>
      <c r="I45" s="16"/>
      <c r="J45" s="16"/>
      <c r="K45" s="16"/>
      <c r="L45" s="16"/>
      <c r="M45" s="16"/>
      <c r="N45" s="16"/>
      <c r="O45" s="16" t="s">
        <v>2815</v>
      </c>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outlineLevel="2" x14ac:dyDescent="0.2">
      <c r="A46" s="23"/>
      <c r="B46" s="24"/>
      <c r="C46" s="51" t="s">
        <v>3009</v>
      </c>
      <c r="D46" s="26"/>
      <c r="E46" s="27">
        <v>2.65</v>
      </c>
      <c r="F46" s="25"/>
      <c r="G46" s="25"/>
      <c r="H46" s="16"/>
      <c r="I46" s="16"/>
      <c r="J46" s="16"/>
      <c r="K46" s="16"/>
      <c r="L46" s="16"/>
      <c r="M46" s="16"/>
      <c r="N46" s="16"/>
      <c r="O46" s="16" t="s">
        <v>120</v>
      </c>
      <c r="P46" s="16">
        <v>0</v>
      </c>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outlineLevel="1" x14ac:dyDescent="0.2">
      <c r="A47" s="37">
        <v>22</v>
      </c>
      <c r="B47" s="38" t="s">
        <v>3008</v>
      </c>
      <c r="C47" s="50" t="s">
        <v>3007</v>
      </c>
      <c r="D47" s="39" t="s">
        <v>122</v>
      </c>
      <c r="E47" s="40">
        <v>5.25</v>
      </c>
      <c r="F47" s="41"/>
      <c r="G47" s="42">
        <f>ROUND(E47*F47,2)</f>
        <v>0</v>
      </c>
      <c r="H47" s="16"/>
      <c r="I47" s="16"/>
      <c r="J47" s="16"/>
      <c r="K47" s="16"/>
      <c r="L47" s="16"/>
      <c r="M47" s="16"/>
      <c r="N47" s="16"/>
      <c r="O47" s="16" t="s">
        <v>2815</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outlineLevel="2" x14ac:dyDescent="0.2">
      <c r="A48" s="23"/>
      <c r="B48" s="24"/>
      <c r="C48" s="51" t="s">
        <v>3006</v>
      </c>
      <c r="D48" s="26"/>
      <c r="E48" s="27">
        <v>1.95</v>
      </c>
      <c r="F48" s="25"/>
      <c r="G48" s="25"/>
      <c r="H48" s="16"/>
      <c r="I48" s="16"/>
      <c r="J48" s="16"/>
      <c r="K48" s="16"/>
      <c r="L48" s="16"/>
      <c r="M48" s="16"/>
      <c r="N48" s="16"/>
      <c r="O48" s="16" t="s">
        <v>120</v>
      </c>
      <c r="P48" s="16">
        <v>0</v>
      </c>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outlineLevel="3" x14ac:dyDescent="0.2">
      <c r="A49" s="23"/>
      <c r="B49" s="24"/>
      <c r="C49" s="51" t="s">
        <v>3005</v>
      </c>
      <c r="D49" s="26"/>
      <c r="E49" s="27">
        <v>0.65</v>
      </c>
      <c r="F49" s="25"/>
      <c r="G49" s="25"/>
      <c r="H49" s="16"/>
      <c r="I49" s="16"/>
      <c r="J49" s="16"/>
      <c r="K49" s="16"/>
      <c r="L49" s="16"/>
      <c r="M49" s="16"/>
      <c r="N49" s="16"/>
      <c r="O49" s="16" t="s">
        <v>120</v>
      </c>
      <c r="P49" s="16">
        <v>0</v>
      </c>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outlineLevel="3" x14ac:dyDescent="0.2">
      <c r="A50" s="23"/>
      <c r="B50" s="24"/>
      <c r="C50" s="51" t="s">
        <v>3004</v>
      </c>
      <c r="D50" s="26"/>
      <c r="E50" s="27">
        <v>2.65</v>
      </c>
      <c r="F50" s="25"/>
      <c r="G50" s="25"/>
      <c r="H50" s="16"/>
      <c r="I50" s="16"/>
      <c r="J50" s="16"/>
      <c r="K50" s="16"/>
      <c r="L50" s="16"/>
      <c r="M50" s="16"/>
      <c r="N50" s="16"/>
      <c r="O50" s="16" t="s">
        <v>120</v>
      </c>
      <c r="P50" s="16">
        <v>0</v>
      </c>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outlineLevel="1" x14ac:dyDescent="0.2">
      <c r="A51" s="37">
        <v>23</v>
      </c>
      <c r="B51" s="38" t="s">
        <v>3003</v>
      </c>
      <c r="C51" s="50" t="s">
        <v>3002</v>
      </c>
      <c r="D51" s="39" t="s">
        <v>1016</v>
      </c>
      <c r="E51" s="40">
        <v>8.7449999999999992</v>
      </c>
      <c r="F51" s="41"/>
      <c r="G51" s="42">
        <f>ROUND(E51*F51,2)</f>
        <v>0</v>
      </c>
      <c r="H51" s="16"/>
      <c r="I51" s="16"/>
      <c r="J51" s="16"/>
      <c r="K51" s="16"/>
      <c r="L51" s="16"/>
      <c r="M51" s="16"/>
      <c r="N51" s="16"/>
      <c r="O51" s="16" t="s">
        <v>452</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outlineLevel="2" x14ac:dyDescent="0.2">
      <c r="A52" s="23"/>
      <c r="B52" s="24"/>
      <c r="C52" s="51" t="s">
        <v>3001</v>
      </c>
      <c r="D52" s="26"/>
      <c r="E52" s="27">
        <v>8.7449999999999992</v>
      </c>
      <c r="F52" s="25"/>
      <c r="G52" s="25"/>
      <c r="H52" s="16"/>
      <c r="I52" s="16"/>
      <c r="J52" s="16"/>
      <c r="K52" s="16"/>
      <c r="L52" s="16"/>
      <c r="M52" s="16"/>
      <c r="N52" s="16"/>
      <c r="O52" s="16" t="s">
        <v>120</v>
      </c>
      <c r="P52" s="16">
        <v>0</v>
      </c>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2.5" outlineLevel="1" x14ac:dyDescent="0.2">
      <c r="A53" s="43">
        <v>24</v>
      </c>
      <c r="B53" s="44" t="s">
        <v>3000</v>
      </c>
      <c r="C53" s="52" t="s">
        <v>2999</v>
      </c>
      <c r="D53" s="45" t="s">
        <v>121</v>
      </c>
      <c r="E53" s="46">
        <v>264</v>
      </c>
      <c r="F53" s="47"/>
      <c r="G53" s="48">
        <f>ROUND(E53*F53,2)</f>
        <v>0</v>
      </c>
      <c r="H53" s="16"/>
      <c r="I53" s="16"/>
      <c r="J53" s="16"/>
      <c r="K53" s="16"/>
      <c r="L53" s="16"/>
      <c r="M53" s="16"/>
      <c r="N53" s="16"/>
      <c r="O53" s="16" t="s">
        <v>452</v>
      </c>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2.5" outlineLevel="1" x14ac:dyDescent="0.2">
      <c r="A54" s="43">
        <v>25</v>
      </c>
      <c r="B54" s="44" t="s">
        <v>2998</v>
      </c>
      <c r="C54" s="52" t="s">
        <v>2997</v>
      </c>
      <c r="D54" s="45" t="s">
        <v>121</v>
      </c>
      <c r="E54" s="46">
        <v>5</v>
      </c>
      <c r="F54" s="47"/>
      <c r="G54" s="48">
        <f>ROUND(E54*F54,2)</f>
        <v>0</v>
      </c>
      <c r="H54" s="16"/>
      <c r="I54" s="16"/>
      <c r="J54" s="16"/>
      <c r="K54" s="16"/>
      <c r="L54" s="16"/>
      <c r="M54" s="16"/>
      <c r="N54" s="16"/>
      <c r="O54" s="16" t="s">
        <v>452</v>
      </c>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outlineLevel="1" x14ac:dyDescent="0.2">
      <c r="A55" s="37">
        <v>26</v>
      </c>
      <c r="B55" s="38" t="s">
        <v>2996</v>
      </c>
      <c r="C55" s="50" t="s">
        <v>2995</v>
      </c>
      <c r="D55" s="39" t="s">
        <v>122</v>
      </c>
      <c r="E55" s="40">
        <v>19.399999999999999</v>
      </c>
      <c r="F55" s="41"/>
      <c r="G55" s="42">
        <f>ROUND(E55*F55,2)</f>
        <v>0</v>
      </c>
      <c r="H55" s="16"/>
      <c r="I55" s="16"/>
      <c r="J55" s="16"/>
      <c r="K55" s="16"/>
      <c r="L55" s="16"/>
      <c r="M55" s="16"/>
      <c r="N55" s="16"/>
      <c r="O55" s="16" t="s">
        <v>452</v>
      </c>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outlineLevel="2" x14ac:dyDescent="0.2">
      <c r="A56" s="23"/>
      <c r="B56" s="24"/>
      <c r="C56" s="51" t="s">
        <v>2994</v>
      </c>
      <c r="D56" s="26"/>
      <c r="E56" s="27">
        <v>19.399999999999999</v>
      </c>
      <c r="F56" s="25"/>
      <c r="G56" s="25"/>
      <c r="H56" s="16"/>
      <c r="I56" s="16"/>
      <c r="J56" s="16"/>
      <c r="K56" s="16"/>
      <c r="L56" s="16"/>
      <c r="M56" s="16"/>
      <c r="N56" s="16"/>
      <c r="O56" s="16" t="s">
        <v>120</v>
      </c>
      <c r="P56" s="16">
        <v>0</v>
      </c>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outlineLevel="1" x14ac:dyDescent="0.2">
      <c r="A57" s="37">
        <v>27</v>
      </c>
      <c r="B57" s="38" t="s">
        <v>2993</v>
      </c>
      <c r="C57" s="50" t="s">
        <v>2992</v>
      </c>
      <c r="D57" s="39" t="s">
        <v>1016</v>
      </c>
      <c r="E57" s="40">
        <v>53</v>
      </c>
      <c r="F57" s="41"/>
      <c r="G57" s="42">
        <f>ROUND(E57*F57,2)</f>
        <v>0</v>
      </c>
      <c r="H57" s="16"/>
      <c r="I57" s="16"/>
      <c r="J57" s="16"/>
      <c r="K57" s="16"/>
      <c r="L57" s="16"/>
      <c r="M57" s="16"/>
      <c r="N57" s="16"/>
      <c r="O57" s="16" t="s">
        <v>2812</v>
      </c>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outlineLevel="2" x14ac:dyDescent="0.2">
      <c r="A58" s="23"/>
      <c r="B58" s="24"/>
      <c r="C58" s="51" t="s">
        <v>2991</v>
      </c>
      <c r="D58" s="26"/>
      <c r="E58" s="27">
        <v>53</v>
      </c>
      <c r="F58" s="25"/>
      <c r="G58" s="25"/>
      <c r="H58" s="16"/>
      <c r="I58" s="16"/>
      <c r="J58" s="16"/>
      <c r="K58" s="16"/>
      <c r="L58" s="16"/>
      <c r="M58" s="16"/>
      <c r="N58" s="16"/>
      <c r="O58" s="16" t="s">
        <v>120</v>
      </c>
      <c r="P58" s="16">
        <v>0</v>
      </c>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outlineLevel="1" x14ac:dyDescent="0.2">
      <c r="A59" s="37">
        <v>28</v>
      </c>
      <c r="B59" s="38" t="s">
        <v>2990</v>
      </c>
      <c r="C59" s="50" t="s">
        <v>2989</v>
      </c>
      <c r="D59" s="39" t="s">
        <v>158</v>
      </c>
      <c r="E59" s="40">
        <v>108.15</v>
      </c>
      <c r="F59" s="41"/>
      <c r="G59" s="42">
        <f>ROUND(E59*F59,2)</f>
        <v>0</v>
      </c>
      <c r="H59" s="16"/>
      <c r="I59" s="16"/>
      <c r="J59" s="16"/>
      <c r="K59" s="16"/>
      <c r="L59" s="16"/>
      <c r="M59" s="16"/>
      <c r="N59" s="16"/>
      <c r="O59" s="16" t="s">
        <v>452</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outlineLevel="2" x14ac:dyDescent="0.2">
      <c r="A60" s="23"/>
      <c r="B60" s="24"/>
      <c r="C60" s="51" t="s">
        <v>2988</v>
      </c>
      <c r="D60" s="26"/>
      <c r="E60" s="27">
        <v>108.15</v>
      </c>
      <c r="F60" s="25"/>
      <c r="G60" s="25"/>
      <c r="H60" s="16"/>
      <c r="I60" s="16"/>
      <c r="J60" s="16"/>
      <c r="K60" s="16"/>
      <c r="L60" s="16"/>
      <c r="M60" s="16"/>
      <c r="N60" s="16"/>
      <c r="O60" s="16" t="s">
        <v>120</v>
      </c>
      <c r="P60" s="16">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outlineLevel="1" x14ac:dyDescent="0.2">
      <c r="A61" s="37">
        <v>29</v>
      </c>
      <c r="B61" s="38" t="s">
        <v>2987</v>
      </c>
      <c r="C61" s="50" t="s">
        <v>2986</v>
      </c>
      <c r="D61" s="39" t="s">
        <v>121</v>
      </c>
      <c r="E61" s="40">
        <v>15</v>
      </c>
      <c r="F61" s="41"/>
      <c r="G61" s="42">
        <f>ROUND(E61*F61,2)</f>
        <v>0</v>
      </c>
      <c r="H61" s="16"/>
      <c r="I61" s="16"/>
      <c r="J61" s="16"/>
      <c r="K61" s="16"/>
      <c r="L61" s="16"/>
      <c r="M61" s="16"/>
      <c r="N61" s="16"/>
      <c r="O61" s="16" t="s">
        <v>2812</v>
      </c>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outlineLevel="2" x14ac:dyDescent="0.2">
      <c r="A62" s="23"/>
      <c r="B62" s="24"/>
      <c r="C62" s="51" t="s">
        <v>2985</v>
      </c>
      <c r="D62" s="26"/>
      <c r="E62" s="27">
        <v>15</v>
      </c>
      <c r="F62" s="25"/>
      <c r="G62" s="25"/>
      <c r="H62" s="16"/>
      <c r="I62" s="16"/>
      <c r="J62" s="16"/>
      <c r="K62" s="16"/>
      <c r="L62" s="16"/>
      <c r="M62" s="16"/>
      <c r="N62" s="16"/>
      <c r="O62" s="16" t="s">
        <v>120</v>
      </c>
      <c r="P62" s="16">
        <v>0</v>
      </c>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x14ac:dyDescent="0.2">
      <c r="A63" s="30" t="s">
        <v>116</v>
      </c>
      <c r="B63" s="31" t="s">
        <v>51</v>
      </c>
      <c r="C63" s="49" t="s">
        <v>52</v>
      </c>
      <c r="D63" s="32"/>
      <c r="E63" s="33"/>
      <c r="F63" s="34"/>
      <c r="G63" s="35">
        <f>SUMIF(O64:O64,"&lt;&gt;NOR",G64:G64)</f>
        <v>0</v>
      </c>
      <c r="O63" t="s">
        <v>117</v>
      </c>
    </row>
    <row r="64" spans="1:42" outlineLevel="1" x14ac:dyDescent="0.2">
      <c r="A64" s="37">
        <v>30</v>
      </c>
      <c r="B64" s="38" t="s">
        <v>2984</v>
      </c>
      <c r="C64" s="50" t="s">
        <v>2983</v>
      </c>
      <c r="D64" s="39" t="s">
        <v>158</v>
      </c>
      <c r="E64" s="40">
        <v>121.10854999999999</v>
      </c>
      <c r="F64" s="41"/>
      <c r="G64" s="42">
        <f>ROUND(E64*F64,2)</f>
        <v>0</v>
      </c>
      <c r="H64" s="16"/>
      <c r="I64" s="16"/>
      <c r="J64" s="16"/>
      <c r="K64" s="16"/>
      <c r="L64" s="16"/>
      <c r="M64" s="16"/>
      <c r="N64" s="16"/>
      <c r="O64" s="16" t="s">
        <v>749</v>
      </c>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15" x14ac:dyDescent="0.2">
      <c r="A65" s="1"/>
      <c r="B65" s="2"/>
      <c r="C65" s="54"/>
      <c r="D65" s="4"/>
      <c r="E65" s="1"/>
      <c r="F65" s="1"/>
      <c r="G65" s="1"/>
      <c r="M65">
        <v>12</v>
      </c>
      <c r="N65">
        <v>21</v>
      </c>
      <c r="O65" t="s">
        <v>115</v>
      </c>
    </row>
    <row r="66" spans="1:15" x14ac:dyDescent="0.2">
      <c r="A66" s="19"/>
      <c r="B66" s="20" t="s">
        <v>7</v>
      </c>
      <c r="C66" s="55"/>
      <c r="D66" s="21"/>
      <c r="E66" s="22"/>
      <c r="F66" s="22"/>
      <c r="G66" s="36">
        <f>G8+G63</f>
        <v>0</v>
      </c>
      <c r="M66" t="e">
        <f>SUMIF(#REF!,M65,G7:G64)</f>
        <v>#REF!</v>
      </c>
      <c r="N66" t="e">
        <f>SUMIF(#REF!,N65,G7:G64)</f>
        <v>#REF!</v>
      </c>
      <c r="O66" t="s">
        <v>1333</v>
      </c>
    </row>
    <row r="67" spans="1:15" x14ac:dyDescent="0.2">
      <c r="A67" s="1"/>
      <c r="B67" s="2"/>
      <c r="C67" s="54"/>
      <c r="D67" s="4"/>
      <c r="E67" s="1"/>
      <c r="F67" s="1"/>
      <c r="G67" s="1"/>
    </row>
    <row r="68" spans="1:15" x14ac:dyDescent="0.2">
      <c r="A68" s="1"/>
      <c r="B68" s="2"/>
      <c r="C68" s="54"/>
      <c r="D68" s="4"/>
      <c r="E68" s="1"/>
      <c r="F68" s="1"/>
      <c r="G68" s="1"/>
    </row>
    <row r="69" spans="1:15" x14ac:dyDescent="0.2">
      <c r="A69" s="553" t="s">
        <v>1334</v>
      </c>
      <c r="B69" s="553"/>
      <c r="C69" s="554"/>
      <c r="D69" s="4"/>
      <c r="E69" s="1"/>
      <c r="F69" s="1"/>
      <c r="G69" s="1"/>
    </row>
    <row r="70" spans="1:15" x14ac:dyDescent="0.2">
      <c r="A70" s="532"/>
      <c r="B70" s="533"/>
      <c r="C70" s="534"/>
      <c r="D70" s="533"/>
      <c r="E70" s="533"/>
      <c r="F70" s="533"/>
      <c r="G70" s="535"/>
      <c r="O70" t="s">
        <v>1335</v>
      </c>
    </row>
    <row r="71" spans="1:15" x14ac:dyDescent="0.2">
      <c r="A71" s="536"/>
      <c r="B71" s="537"/>
      <c r="C71" s="538"/>
      <c r="D71" s="537"/>
      <c r="E71" s="537"/>
      <c r="F71" s="537"/>
      <c r="G71" s="539"/>
    </row>
    <row r="72" spans="1:15" x14ac:dyDescent="0.2">
      <c r="A72" s="536"/>
      <c r="B72" s="537"/>
      <c r="C72" s="538"/>
      <c r="D72" s="537"/>
      <c r="E72" s="537"/>
      <c r="F72" s="537"/>
      <c r="G72" s="539"/>
    </row>
    <row r="73" spans="1:15" x14ac:dyDescent="0.2">
      <c r="A73" s="536"/>
      <c r="B73" s="537"/>
      <c r="C73" s="538"/>
      <c r="D73" s="537"/>
      <c r="E73" s="537"/>
      <c r="F73" s="537"/>
      <c r="G73" s="539"/>
    </row>
    <row r="74" spans="1:15" x14ac:dyDescent="0.2">
      <c r="A74" s="540"/>
      <c r="B74" s="541"/>
      <c r="C74" s="542"/>
      <c r="D74" s="541"/>
      <c r="E74" s="541"/>
      <c r="F74" s="541"/>
      <c r="G74" s="543"/>
    </row>
    <row r="75" spans="1:15" x14ac:dyDescent="0.2">
      <c r="A75" s="1"/>
      <c r="B75" s="2"/>
      <c r="C75" s="54"/>
      <c r="D75" s="4"/>
      <c r="E75" s="1"/>
      <c r="F75" s="1"/>
      <c r="G75" s="1"/>
    </row>
    <row r="76" spans="1:15" x14ac:dyDescent="0.2">
      <c r="C76" s="56"/>
      <c r="D76" s="6"/>
      <c r="O76" t="s">
        <v>1336</v>
      </c>
    </row>
    <row r="77" spans="1:15" x14ac:dyDescent="0.2">
      <c r="D77" s="6"/>
    </row>
    <row r="78" spans="1:15" x14ac:dyDescent="0.2">
      <c r="D78" s="6"/>
    </row>
    <row r="79" spans="1:15" x14ac:dyDescent="0.2">
      <c r="D79" s="6"/>
    </row>
    <row r="80" spans="1:15"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4nSbZOe9eDFIAexZmokuN7hakTQeLP9I5vPFtUg29JVcBMM8PsNwtzzdFe0U1t0w+F66SvVB9U3KsiH0woPlbw==" saltValue="6gWiPjApDj1kO7zuOu9zJg==" spinCount="100000" sheet="1" objects="1" scenarios="1"/>
  <mergeCells count="6">
    <mergeCell ref="A70:G74"/>
    <mergeCell ref="A1:G1"/>
    <mergeCell ref="C2:G2"/>
    <mergeCell ref="C3:G3"/>
    <mergeCell ref="C4:G4"/>
    <mergeCell ref="A69:C6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rowBreaks count="1" manualBreakCount="1">
    <brk id="50"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heetPr>
  <dimension ref="A1:AP5000"/>
  <sheetViews>
    <sheetView view="pageBreakPreview" zoomScaleNormal="100" zoomScaleSheetLayoutView="100"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1.85546875" style="9" customWidth="1"/>
    <col min="3" max="3" width="49" style="9" customWidth="1"/>
    <col min="4" max="4" width="4.85546875" customWidth="1"/>
    <col min="5" max="5" width="8.7109375" customWidth="1"/>
    <col min="6" max="6" width="9.85546875" customWidth="1"/>
    <col min="7" max="7" width="9.14062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2895</v>
      </c>
      <c r="C2" s="547" t="s">
        <v>9</v>
      </c>
      <c r="D2" s="548"/>
      <c r="E2" s="548"/>
      <c r="F2" s="548"/>
      <c r="G2" s="549"/>
      <c r="O2" t="s">
        <v>106</v>
      </c>
    </row>
    <row r="3" spans="1:42" ht="24.95" customHeight="1" x14ac:dyDescent="0.2">
      <c r="A3" s="8" t="s">
        <v>3</v>
      </c>
      <c r="B3" s="7" t="s">
        <v>1407</v>
      </c>
      <c r="C3" s="547" t="s">
        <v>1406</v>
      </c>
      <c r="D3" s="548"/>
      <c r="E3" s="548"/>
      <c r="F3" s="548"/>
      <c r="G3" s="549"/>
      <c r="K3" s="9" t="s">
        <v>106</v>
      </c>
      <c r="O3" t="s">
        <v>107</v>
      </c>
    </row>
    <row r="4" spans="1:42" ht="24.95" customHeight="1" x14ac:dyDescent="0.2">
      <c r="A4" s="10" t="s">
        <v>4</v>
      </c>
      <c r="B4" s="11" t="s">
        <v>1405</v>
      </c>
      <c r="C4" s="550" t="s">
        <v>2894</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1836</v>
      </c>
      <c r="C8" s="49" t="s">
        <v>2893</v>
      </c>
      <c r="D8" s="32"/>
      <c r="E8" s="33"/>
      <c r="F8" s="34"/>
      <c r="G8" s="35">
        <f>SUMIF(O9:O17,"&lt;&gt;NOR",G9:G17)</f>
        <v>0</v>
      </c>
      <c r="O8" t="s">
        <v>117</v>
      </c>
    </row>
    <row r="9" spans="1:42" outlineLevel="1" collapsed="1" x14ac:dyDescent="0.2">
      <c r="A9" s="37">
        <v>1</v>
      </c>
      <c r="B9" s="38" t="s">
        <v>2892</v>
      </c>
      <c r="C9" s="50" t="s">
        <v>2891</v>
      </c>
      <c r="D9" s="39" t="s">
        <v>118</v>
      </c>
      <c r="E9" s="40">
        <v>4</v>
      </c>
      <c r="F9" s="41"/>
      <c r="G9" s="42">
        <f>ROUND(E9*F9,2)</f>
        <v>0</v>
      </c>
      <c r="H9" s="16"/>
      <c r="I9" s="16"/>
      <c r="J9" s="16"/>
      <c r="K9" s="16"/>
      <c r="L9" s="16"/>
      <c r="M9" s="16"/>
      <c r="N9" s="16"/>
      <c r="O9" s="16" t="s">
        <v>2815</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hidden="1" outlineLevel="2" x14ac:dyDescent="0.2">
      <c r="A10" s="23"/>
      <c r="B10" s="24"/>
      <c r="C10" s="51" t="s">
        <v>2849</v>
      </c>
      <c r="D10" s="26"/>
      <c r="E10" s="27"/>
      <c r="F10" s="25"/>
      <c r="G10" s="25"/>
      <c r="H10" s="16"/>
      <c r="I10" s="16"/>
      <c r="J10" s="16"/>
      <c r="K10" s="16"/>
      <c r="L10" s="16"/>
      <c r="M10" s="16"/>
      <c r="N10" s="16"/>
      <c r="O10" s="16" t="s">
        <v>120</v>
      </c>
      <c r="P10" s="16">
        <v>0</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hidden="1" outlineLevel="3" x14ac:dyDescent="0.2">
      <c r="A11" s="23"/>
      <c r="B11" s="24"/>
      <c r="C11" s="51" t="s">
        <v>25</v>
      </c>
      <c r="D11" s="26"/>
      <c r="E11" s="27">
        <v>4</v>
      </c>
      <c r="F11" s="25"/>
      <c r="G11" s="25"/>
      <c r="H11" s="16"/>
      <c r="I11" s="16"/>
      <c r="J11" s="16"/>
      <c r="K11" s="16"/>
      <c r="L11" s="16"/>
      <c r="M11" s="16"/>
      <c r="N11" s="16"/>
      <c r="O11" s="16" t="s">
        <v>120</v>
      </c>
      <c r="P11" s="16">
        <v>0</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outlineLevel="1" collapsed="1" x14ac:dyDescent="0.2">
      <c r="A12" s="37">
        <v>2</v>
      </c>
      <c r="B12" s="38" t="s">
        <v>2890</v>
      </c>
      <c r="C12" s="50" t="s">
        <v>2889</v>
      </c>
      <c r="D12" s="39" t="s">
        <v>237</v>
      </c>
      <c r="E12" s="40">
        <v>1</v>
      </c>
      <c r="F12" s="41"/>
      <c r="G12" s="42">
        <f>ROUND(E12*F12,2)</f>
        <v>0</v>
      </c>
      <c r="H12" s="16"/>
      <c r="I12" s="16"/>
      <c r="J12" s="16"/>
      <c r="K12" s="16"/>
      <c r="L12" s="16"/>
      <c r="M12" s="16"/>
      <c r="N12" s="16"/>
      <c r="O12" s="16" t="s">
        <v>2828</v>
      </c>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idden="1" outlineLevel="2" x14ac:dyDescent="0.2">
      <c r="A13" s="23"/>
      <c r="B13" s="24"/>
      <c r="C13" s="51" t="s">
        <v>2811</v>
      </c>
      <c r="D13" s="26"/>
      <c r="E13" s="27"/>
      <c r="F13" s="25"/>
      <c r="G13" s="25"/>
      <c r="H13" s="16"/>
      <c r="I13" s="16"/>
      <c r="J13" s="16"/>
      <c r="K13" s="16"/>
      <c r="L13" s="16"/>
      <c r="M13" s="16"/>
      <c r="N13" s="16"/>
      <c r="O13" s="16" t="s">
        <v>120</v>
      </c>
      <c r="P13" s="16">
        <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hidden="1" outlineLevel="3" x14ac:dyDescent="0.2">
      <c r="A14" s="23"/>
      <c r="B14" s="24"/>
      <c r="C14" s="51" t="s">
        <v>17</v>
      </c>
      <c r="D14" s="26"/>
      <c r="E14" s="27">
        <v>1</v>
      </c>
      <c r="F14" s="25"/>
      <c r="G14" s="25"/>
      <c r="H14" s="16"/>
      <c r="I14" s="16"/>
      <c r="J14" s="16"/>
      <c r="K14" s="16"/>
      <c r="L14" s="16"/>
      <c r="M14" s="16"/>
      <c r="N14" s="16"/>
      <c r="O14" s="16" t="s">
        <v>120</v>
      </c>
      <c r="P14" s="16">
        <v>0</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outlineLevel="1" collapsed="1" x14ac:dyDescent="0.2">
      <c r="A15" s="37">
        <v>3</v>
      </c>
      <c r="B15" s="38" t="s">
        <v>2888</v>
      </c>
      <c r="C15" s="50" t="s">
        <v>2887</v>
      </c>
      <c r="D15" s="39" t="s">
        <v>237</v>
      </c>
      <c r="E15" s="40">
        <v>1</v>
      </c>
      <c r="F15" s="41"/>
      <c r="G15" s="42">
        <f>ROUND(E15*F15,2)</f>
        <v>0</v>
      </c>
      <c r="H15" s="16"/>
      <c r="I15" s="16"/>
      <c r="J15" s="16"/>
      <c r="K15" s="16"/>
      <c r="L15" s="16"/>
      <c r="M15" s="16"/>
      <c r="N15" s="16"/>
      <c r="O15" s="16" t="s">
        <v>2828</v>
      </c>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hidden="1" outlineLevel="2" x14ac:dyDescent="0.2">
      <c r="A16" s="23"/>
      <c r="B16" s="24"/>
      <c r="C16" s="51" t="s">
        <v>2811</v>
      </c>
      <c r="D16" s="26"/>
      <c r="E16" s="27"/>
      <c r="F16" s="25"/>
      <c r="G16" s="25"/>
      <c r="H16" s="16"/>
      <c r="I16" s="16"/>
      <c r="J16" s="16"/>
      <c r="K16" s="16"/>
      <c r="L16" s="16"/>
      <c r="M16" s="16"/>
      <c r="N16" s="16"/>
      <c r="O16" s="16" t="s">
        <v>120</v>
      </c>
      <c r="P16" s="16">
        <v>0</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hidden="1" outlineLevel="3" x14ac:dyDescent="0.2">
      <c r="A17" s="23"/>
      <c r="B17" s="24"/>
      <c r="C17" s="51" t="s">
        <v>17</v>
      </c>
      <c r="D17" s="26"/>
      <c r="E17" s="27">
        <v>1</v>
      </c>
      <c r="F17" s="25"/>
      <c r="G17" s="25"/>
      <c r="H17" s="16"/>
      <c r="I17" s="16"/>
      <c r="J17" s="16"/>
      <c r="K17" s="16"/>
      <c r="L17" s="16"/>
      <c r="M17" s="16"/>
      <c r="N17" s="16"/>
      <c r="O17" s="16" t="s">
        <v>120</v>
      </c>
      <c r="P17" s="16">
        <v>0</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x14ac:dyDescent="0.2">
      <c r="A18" s="30" t="s">
        <v>116</v>
      </c>
      <c r="B18" s="31" t="s">
        <v>1829</v>
      </c>
      <c r="C18" s="49" t="s">
        <v>2886</v>
      </c>
      <c r="D18" s="32"/>
      <c r="E18" s="33"/>
      <c r="F18" s="34"/>
      <c r="G18" s="35">
        <f>SUMIF(O19:O24,"&lt;&gt;NOR",G19:G24)</f>
        <v>0</v>
      </c>
      <c r="O18" t="s">
        <v>117</v>
      </c>
    </row>
    <row r="19" spans="1:42" outlineLevel="1" collapsed="1" x14ac:dyDescent="0.2">
      <c r="A19" s="37">
        <v>4</v>
      </c>
      <c r="B19" s="38" t="s">
        <v>2885</v>
      </c>
      <c r="C19" s="50" t="s">
        <v>2884</v>
      </c>
      <c r="D19" s="39" t="s">
        <v>122</v>
      </c>
      <c r="E19" s="40">
        <v>6.6</v>
      </c>
      <c r="F19" s="41"/>
      <c r="G19" s="42">
        <f>ROUND(E19*F19,2)</f>
        <v>0</v>
      </c>
      <c r="H19" s="16"/>
      <c r="I19" s="16"/>
      <c r="J19" s="16"/>
      <c r="K19" s="16"/>
      <c r="L19" s="16"/>
      <c r="M19" s="16"/>
      <c r="N19" s="16"/>
      <c r="O19" s="16" t="s">
        <v>2815</v>
      </c>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hidden="1" outlineLevel="2" x14ac:dyDescent="0.2">
      <c r="A20" s="23"/>
      <c r="B20" s="24"/>
      <c r="C20" s="51" t="s">
        <v>2883</v>
      </c>
      <c r="D20" s="26"/>
      <c r="E20" s="27"/>
      <c r="F20" s="25"/>
      <c r="G20" s="25"/>
      <c r="H20" s="16"/>
      <c r="I20" s="16"/>
      <c r="J20" s="16"/>
      <c r="K20" s="16"/>
      <c r="L20" s="16"/>
      <c r="M20" s="16"/>
      <c r="N20" s="16"/>
      <c r="O20" s="16" t="s">
        <v>120</v>
      </c>
      <c r="P20" s="16">
        <v>0</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hidden="1" outlineLevel="3" x14ac:dyDescent="0.2">
      <c r="A21" s="23"/>
      <c r="B21" s="24"/>
      <c r="C21" s="51" t="s">
        <v>2882</v>
      </c>
      <c r="D21" s="26"/>
      <c r="E21" s="27">
        <v>6.6</v>
      </c>
      <c r="F21" s="25"/>
      <c r="G21" s="25"/>
      <c r="H21" s="16"/>
      <c r="I21" s="16"/>
      <c r="J21" s="16"/>
      <c r="K21" s="16"/>
      <c r="L21" s="16"/>
      <c r="M21" s="16"/>
      <c r="N21" s="16"/>
      <c r="O21" s="16" t="s">
        <v>120</v>
      </c>
      <c r="P21" s="16">
        <v>0</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outlineLevel="1" collapsed="1" x14ac:dyDescent="0.2">
      <c r="A22" s="37">
        <v>5</v>
      </c>
      <c r="B22" s="38" t="s">
        <v>2881</v>
      </c>
      <c r="C22" s="50" t="s">
        <v>2880</v>
      </c>
      <c r="D22" s="39" t="s">
        <v>122</v>
      </c>
      <c r="E22" s="40">
        <v>5.3</v>
      </c>
      <c r="F22" s="41"/>
      <c r="G22" s="42">
        <f>ROUND(E22*F22,2)</f>
        <v>0</v>
      </c>
      <c r="H22" s="16"/>
      <c r="I22" s="16"/>
      <c r="J22" s="16"/>
      <c r="K22" s="16"/>
      <c r="L22" s="16"/>
      <c r="M22" s="16"/>
      <c r="N22" s="16"/>
      <c r="O22" s="16" t="s">
        <v>2815</v>
      </c>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hidden="1" outlineLevel="2" x14ac:dyDescent="0.2">
      <c r="A23" s="23"/>
      <c r="B23" s="24"/>
      <c r="C23" s="51" t="s">
        <v>2879</v>
      </c>
      <c r="D23" s="26"/>
      <c r="E23" s="27"/>
      <c r="F23" s="25"/>
      <c r="G23" s="25"/>
      <c r="H23" s="16"/>
      <c r="I23" s="16"/>
      <c r="J23" s="16"/>
      <c r="K23" s="16"/>
      <c r="L23" s="16"/>
      <c r="M23" s="16"/>
      <c r="N23" s="16"/>
      <c r="O23" s="16" t="s">
        <v>120</v>
      </c>
      <c r="P23" s="16">
        <v>0</v>
      </c>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hidden="1" outlineLevel="3" x14ac:dyDescent="0.2">
      <c r="A24" s="23"/>
      <c r="B24" s="24"/>
      <c r="C24" s="51" t="s">
        <v>2878</v>
      </c>
      <c r="D24" s="26"/>
      <c r="E24" s="27">
        <v>5.3</v>
      </c>
      <c r="F24" s="25"/>
      <c r="G24" s="25"/>
      <c r="H24" s="16"/>
      <c r="I24" s="16"/>
      <c r="J24" s="16"/>
      <c r="K24" s="16"/>
      <c r="L24" s="16"/>
      <c r="M24" s="16"/>
      <c r="N24" s="16"/>
      <c r="O24" s="16" t="s">
        <v>120</v>
      </c>
      <c r="P24" s="16">
        <v>0</v>
      </c>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x14ac:dyDescent="0.2">
      <c r="A25" s="30" t="s">
        <v>116</v>
      </c>
      <c r="B25" s="31" t="s">
        <v>1821</v>
      </c>
      <c r="C25" s="49" t="s">
        <v>2877</v>
      </c>
      <c r="D25" s="32"/>
      <c r="E25" s="33"/>
      <c r="F25" s="34"/>
      <c r="G25" s="35">
        <f>SUMIF(O26:O31,"&lt;&gt;NOR",G26:G31)</f>
        <v>0</v>
      </c>
      <c r="O25" t="s">
        <v>117</v>
      </c>
    </row>
    <row r="26" spans="1:42" outlineLevel="1" collapsed="1" x14ac:dyDescent="0.2">
      <c r="A26" s="37">
        <v>6</v>
      </c>
      <c r="B26" s="38" t="s">
        <v>2876</v>
      </c>
      <c r="C26" s="50" t="s">
        <v>2875</v>
      </c>
      <c r="D26" s="39" t="s">
        <v>118</v>
      </c>
      <c r="E26" s="40">
        <v>21.8</v>
      </c>
      <c r="F26" s="41"/>
      <c r="G26" s="42">
        <f>ROUND(E26*F26,2)</f>
        <v>0</v>
      </c>
      <c r="H26" s="16"/>
      <c r="I26" s="16"/>
      <c r="J26" s="16"/>
      <c r="K26" s="16"/>
      <c r="L26" s="16"/>
      <c r="M26" s="16"/>
      <c r="N26" s="16"/>
      <c r="O26" s="16" t="s">
        <v>2815</v>
      </c>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hidden="1" outlineLevel="2" x14ac:dyDescent="0.2">
      <c r="A27" s="23"/>
      <c r="B27" s="24"/>
      <c r="C27" s="51" t="s">
        <v>2872</v>
      </c>
      <c r="D27" s="26"/>
      <c r="E27" s="27"/>
      <c r="F27" s="25"/>
      <c r="G27" s="25"/>
      <c r="H27" s="16"/>
      <c r="I27" s="16"/>
      <c r="J27" s="16"/>
      <c r="K27" s="16"/>
      <c r="L27" s="16"/>
      <c r="M27" s="16"/>
      <c r="N27" s="16"/>
      <c r="O27" s="16" t="s">
        <v>120</v>
      </c>
      <c r="P27" s="16">
        <v>0</v>
      </c>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idden="1" outlineLevel="3" x14ac:dyDescent="0.2">
      <c r="A28" s="23"/>
      <c r="B28" s="24"/>
      <c r="C28" s="51" t="s">
        <v>2871</v>
      </c>
      <c r="D28" s="26"/>
      <c r="E28" s="27">
        <v>21.8</v>
      </c>
      <c r="F28" s="25"/>
      <c r="G28" s="25"/>
      <c r="H28" s="16"/>
      <c r="I28" s="16"/>
      <c r="J28" s="16"/>
      <c r="K28" s="16"/>
      <c r="L28" s="16"/>
      <c r="M28" s="16"/>
      <c r="N28" s="16"/>
      <c r="O28" s="16" t="s">
        <v>120</v>
      </c>
      <c r="P28" s="16">
        <v>0</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outlineLevel="1" collapsed="1" x14ac:dyDescent="0.2">
      <c r="A29" s="37">
        <v>7</v>
      </c>
      <c r="B29" s="38" t="s">
        <v>2874</v>
      </c>
      <c r="C29" s="50" t="s">
        <v>2873</v>
      </c>
      <c r="D29" s="39" t="s">
        <v>118</v>
      </c>
      <c r="E29" s="40">
        <v>21.8</v>
      </c>
      <c r="F29" s="41"/>
      <c r="G29" s="42">
        <f>ROUND(E29*F29,2)</f>
        <v>0</v>
      </c>
      <c r="H29" s="16"/>
      <c r="I29" s="16"/>
      <c r="J29" s="16"/>
      <c r="K29" s="16"/>
      <c r="L29" s="16"/>
      <c r="M29" s="16"/>
      <c r="N29" s="16"/>
      <c r="O29" s="16" t="s">
        <v>2815</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row>
    <row r="30" spans="1:42" hidden="1" outlineLevel="2" x14ac:dyDescent="0.2">
      <c r="A30" s="23"/>
      <c r="B30" s="24"/>
      <c r="C30" s="51" t="s">
        <v>2872</v>
      </c>
      <c r="D30" s="26"/>
      <c r="E30" s="27"/>
      <c r="F30" s="25"/>
      <c r="G30" s="25"/>
      <c r="H30" s="16"/>
      <c r="I30" s="16"/>
      <c r="J30" s="16"/>
      <c r="K30" s="16"/>
      <c r="L30" s="16"/>
      <c r="M30" s="16"/>
      <c r="N30" s="16"/>
      <c r="O30" s="16" t="s">
        <v>120</v>
      </c>
      <c r="P30" s="16">
        <v>0</v>
      </c>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hidden="1" outlineLevel="3" x14ac:dyDescent="0.2">
      <c r="A31" s="23"/>
      <c r="B31" s="24"/>
      <c r="C31" s="51" t="s">
        <v>2871</v>
      </c>
      <c r="D31" s="26"/>
      <c r="E31" s="27">
        <v>21.8</v>
      </c>
      <c r="F31" s="25"/>
      <c r="G31" s="25"/>
      <c r="H31" s="16"/>
      <c r="I31" s="16"/>
      <c r="J31" s="16"/>
      <c r="K31" s="16"/>
      <c r="L31" s="16"/>
      <c r="M31" s="16"/>
      <c r="N31" s="16"/>
      <c r="O31" s="16" t="s">
        <v>120</v>
      </c>
      <c r="P31" s="16">
        <v>0</v>
      </c>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x14ac:dyDescent="0.2">
      <c r="A32" s="30" t="s">
        <v>116</v>
      </c>
      <c r="B32" s="31" t="s">
        <v>1734</v>
      </c>
      <c r="C32" s="49" t="s">
        <v>2870</v>
      </c>
      <c r="D32" s="32"/>
      <c r="E32" s="33"/>
      <c r="F32" s="34"/>
      <c r="G32" s="35">
        <f>SUMIF(O33:O41,"&lt;&gt;NOR",G33:G41)</f>
        <v>0</v>
      </c>
      <c r="O32" t="s">
        <v>117</v>
      </c>
    </row>
    <row r="33" spans="1:42" outlineLevel="1" collapsed="1" x14ac:dyDescent="0.2">
      <c r="A33" s="37">
        <v>8</v>
      </c>
      <c r="B33" s="38" t="s">
        <v>2869</v>
      </c>
      <c r="C33" s="50" t="s">
        <v>2868</v>
      </c>
      <c r="D33" s="39" t="s">
        <v>122</v>
      </c>
      <c r="E33" s="40">
        <v>11.9</v>
      </c>
      <c r="F33" s="41"/>
      <c r="G33" s="42">
        <f>ROUND(E33*F33,2)</f>
        <v>0</v>
      </c>
      <c r="H33" s="16"/>
      <c r="I33" s="16"/>
      <c r="J33" s="16"/>
      <c r="K33" s="16"/>
      <c r="L33" s="16"/>
      <c r="M33" s="16"/>
      <c r="N33" s="16"/>
      <c r="O33" s="16" t="s">
        <v>2815</v>
      </c>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hidden="1" outlineLevel="2" x14ac:dyDescent="0.2">
      <c r="A34" s="23"/>
      <c r="B34" s="24"/>
      <c r="C34" s="51" t="s">
        <v>2865</v>
      </c>
      <c r="D34" s="26"/>
      <c r="E34" s="27"/>
      <c r="F34" s="25"/>
      <c r="G34" s="25"/>
      <c r="H34" s="16"/>
      <c r="I34" s="16"/>
      <c r="J34" s="16"/>
      <c r="K34" s="16"/>
      <c r="L34" s="16"/>
      <c r="M34" s="16"/>
      <c r="N34" s="16"/>
      <c r="O34" s="16" t="s">
        <v>120</v>
      </c>
      <c r="P34" s="16">
        <v>0</v>
      </c>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hidden="1" outlineLevel="3" x14ac:dyDescent="0.2">
      <c r="A35" s="23"/>
      <c r="B35" s="24"/>
      <c r="C35" s="51" t="s">
        <v>2864</v>
      </c>
      <c r="D35" s="26"/>
      <c r="E35" s="27">
        <v>11.9</v>
      </c>
      <c r="F35" s="25"/>
      <c r="G35" s="25"/>
      <c r="H35" s="16"/>
      <c r="I35" s="16"/>
      <c r="J35" s="16"/>
      <c r="K35" s="16"/>
      <c r="L35" s="16"/>
      <c r="M35" s="16"/>
      <c r="N35" s="16"/>
      <c r="O35" s="16" t="s">
        <v>120</v>
      </c>
      <c r="P35" s="16">
        <v>0</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outlineLevel="1" collapsed="1" x14ac:dyDescent="0.2">
      <c r="A36" s="37">
        <v>9</v>
      </c>
      <c r="B36" s="38" t="s">
        <v>2867</v>
      </c>
      <c r="C36" s="50" t="s">
        <v>2866</v>
      </c>
      <c r="D36" s="39" t="s">
        <v>122</v>
      </c>
      <c r="E36" s="40">
        <v>11.9</v>
      </c>
      <c r="F36" s="41"/>
      <c r="G36" s="42">
        <f>ROUND(E36*F36,2)</f>
        <v>0</v>
      </c>
      <c r="H36" s="16"/>
      <c r="I36" s="16"/>
      <c r="J36" s="16"/>
      <c r="K36" s="16"/>
      <c r="L36" s="16"/>
      <c r="M36" s="16"/>
      <c r="N36" s="16"/>
      <c r="O36" s="16" t="s">
        <v>2815</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hidden="1" outlineLevel="2" x14ac:dyDescent="0.2">
      <c r="A37" s="23"/>
      <c r="B37" s="24"/>
      <c r="C37" s="51" t="s">
        <v>2865</v>
      </c>
      <c r="D37" s="26"/>
      <c r="E37" s="27"/>
      <c r="F37" s="25"/>
      <c r="G37" s="25"/>
      <c r="H37" s="16"/>
      <c r="I37" s="16"/>
      <c r="J37" s="16"/>
      <c r="K37" s="16"/>
      <c r="L37" s="16"/>
      <c r="M37" s="16"/>
      <c r="N37" s="16"/>
      <c r="O37" s="16" t="s">
        <v>120</v>
      </c>
      <c r="P37" s="16">
        <v>0</v>
      </c>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hidden="1" outlineLevel="3" x14ac:dyDescent="0.2">
      <c r="A38" s="23"/>
      <c r="B38" s="24"/>
      <c r="C38" s="51" t="s">
        <v>2864</v>
      </c>
      <c r="D38" s="26"/>
      <c r="E38" s="27">
        <v>11.9</v>
      </c>
      <c r="F38" s="25"/>
      <c r="G38" s="25"/>
      <c r="H38" s="16"/>
      <c r="I38" s="16"/>
      <c r="J38" s="16"/>
      <c r="K38" s="16"/>
      <c r="L38" s="16"/>
      <c r="M38" s="16"/>
      <c r="N38" s="16"/>
      <c r="O38" s="16" t="s">
        <v>120</v>
      </c>
      <c r="P38" s="16">
        <v>0</v>
      </c>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outlineLevel="1" collapsed="1" x14ac:dyDescent="0.2">
      <c r="A39" s="37">
        <v>10</v>
      </c>
      <c r="B39" s="38" t="s">
        <v>2863</v>
      </c>
      <c r="C39" s="50" t="s">
        <v>2862</v>
      </c>
      <c r="D39" s="39" t="s">
        <v>122</v>
      </c>
      <c r="E39" s="40">
        <v>2</v>
      </c>
      <c r="F39" s="41"/>
      <c r="G39" s="42">
        <f>ROUND(E39*F39,2)</f>
        <v>0</v>
      </c>
      <c r="H39" s="16"/>
      <c r="I39" s="16"/>
      <c r="J39" s="16"/>
      <c r="K39" s="16"/>
      <c r="L39" s="16"/>
      <c r="M39" s="16"/>
      <c r="N39" s="16"/>
      <c r="O39" s="16" t="s">
        <v>2815</v>
      </c>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hidden="1" outlineLevel="2" x14ac:dyDescent="0.2">
      <c r="A40" s="23"/>
      <c r="B40" s="24"/>
      <c r="C40" s="51" t="s">
        <v>2853</v>
      </c>
      <c r="D40" s="26"/>
      <c r="E40" s="27"/>
      <c r="F40" s="25"/>
      <c r="G40" s="25"/>
      <c r="H40" s="16"/>
      <c r="I40" s="16"/>
      <c r="J40" s="16"/>
      <c r="K40" s="16"/>
      <c r="L40" s="16"/>
      <c r="M40" s="16"/>
      <c r="N40" s="16"/>
      <c r="O40" s="16" t="s">
        <v>120</v>
      </c>
      <c r="P40" s="16">
        <v>0</v>
      </c>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hidden="1" outlineLevel="3" x14ac:dyDescent="0.2">
      <c r="A41" s="23"/>
      <c r="B41" s="24"/>
      <c r="C41" s="51" t="s">
        <v>19</v>
      </c>
      <c r="D41" s="26"/>
      <c r="E41" s="27">
        <v>2</v>
      </c>
      <c r="F41" s="25"/>
      <c r="G41" s="25"/>
      <c r="H41" s="16"/>
      <c r="I41" s="16"/>
      <c r="J41" s="16"/>
      <c r="K41" s="16"/>
      <c r="L41" s="16"/>
      <c r="M41" s="16"/>
      <c r="N41" s="16"/>
      <c r="O41" s="16" t="s">
        <v>120</v>
      </c>
      <c r="P41" s="16">
        <v>0</v>
      </c>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x14ac:dyDescent="0.2">
      <c r="A42" s="30" t="s">
        <v>116</v>
      </c>
      <c r="B42" s="31" t="s">
        <v>1814</v>
      </c>
      <c r="C42" s="49" t="s">
        <v>2861</v>
      </c>
      <c r="D42" s="32"/>
      <c r="E42" s="33"/>
      <c r="F42" s="34"/>
      <c r="G42" s="35">
        <f>SUMIF(O43:O48,"&lt;&gt;NOR",G43:G48)</f>
        <v>0</v>
      </c>
      <c r="O42" t="s">
        <v>117</v>
      </c>
    </row>
    <row r="43" spans="1:42" outlineLevel="1" collapsed="1" x14ac:dyDescent="0.2">
      <c r="A43" s="37">
        <v>11</v>
      </c>
      <c r="B43" s="38" t="s">
        <v>2860</v>
      </c>
      <c r="C43" s="57" t="s">
        <v>2859</v>
      </c>
      <c r="D43" s="39" t="s">
        <v>122</v>
      </c>
      <c r="E43" s="40">
        <v>1.5</v>
      </c>
      <c r="F43" s="41"/>
      <c r="G43" s="42">
        <f>ROUND(E43*F43,2)</f>
        <v>0</v>
      </c>
      <c r="H43" s="16"/>
      <c r="I43" s="16"/>
      <c r="J43" s="16"/>
      <c r="K43" s="16"/>
      <c r="L43" s="16"/>
      <c r="M43" s="16"/>
      <c r="N43" s="16"/>
      <c r="O43" s="16" t="s">
        <v>2828</v>
      </c>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hidden="1" outlineLevel="2" x14ac:dyDescent="0.2">
      <c r="A44" s="23"/>
      <c r="B44" s="24"/>
      <c r="C44" s="51" t="s">
        <v>2858</v>
      </c>
      <c r="D44" s="26"/>
      <c r="E44" s="27"/>
      <c r="F44" s="25"/>
      <c r="G44" s="25"/>
      <c r="H44" s="16"/>
      <c r="I44" s="16"/>
      <c r="J44" s="16"/>
      <c r="K44" s="16"/>
      <c r="L44" s="16"/>
      <c r="M44" s="16"/>
      <c r="N44" s="16"/>
      <c r="O44" s="16" t="s">
        <v>120</v>
      </c>
      <c r="P44" s="16">
        <v>0</v>
      </c>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hidden="1" outlineLevel="3" x14ac:dyDescent="0.2">
      <c r="A45" s="23"/>
      <c r="B45" s="24"/>
      <c r="C45" s="51" t="s">
        <v>2857</v>
      </c>
      <c r="D45" s="26"/>
      <c r="E45" s="27">
        <v>1.5</v>
      </c>
      <c r="F45" s="25"/>
      <c r="G45" s="25"/>
      <c r="H45" s="16"/>
      <c r="I45" s="16"/>
      <c r="J45" s="16"/>
      <c r="K45" s="16"/>
      <c r="L45" s="16"/>
      <c r="M45" s="16"/>
      <c r="N45" s="16"/>
      <c r="O45" s="16" t="s">
        <v>120</v>
      </c>
      <c r="P45" s="16">
        <v>0</v>
      </c>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outlineLevel="1" collapsed="1" x14ac:dyDescent="0.2">
      <c r="A46" s="37">
        <v>12</v>
      </c>
      <c r="B46" s="38" t="s">
        <v>136</v>
      </c>
      <c r="C46" s="50" t="s">
        <v>137</v>
      </c>
      <c r="D46" s="39" t="s">
        <v>122</v>
      </c>
      <c r="E46" s="40">
        <v>9.9</v>
      </c>
      <c r="F46" s="41"/>
      <c r="G46" s="42">
        <f>ROUND(E46*F46,2)</f>
        <v>0</v>
      </c>
      <c r="H46" s="16"/>
      <c r="I46" s="16"/>
      <c r="J46" s="16"/>
      <c r="K46" s="16"/>
      <c r="L46" s="16"/>
      <c r="M46" s="16"/>
      <c r="N46" s="16"/>
      <c r="O46" s="16" t="s">
        <v>2815</v>
      </c>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hidden="1" outlineLevel="2" x14ac:dyDescent="0.2">
      <c r="A47" s="23"/>
      <c r="B47" s="24"/>
      <c r="C47" s="51" t="s">
        <v>2856</v>
      </c>
      <c r="D47" s="26"/>
      <c r="E47" s="27"/>
      <c r="F47" s="25"/>
      <c r="G47" s="25"/>
      <c r="H47" s="16"/>
      <c r="I47" s="16"/>
      <c r="J47" s="16"/>
      <c r="K47" s="16"/>
      <c r="L47" s="16"/>
      <c r="M47" s="16"/>
      <c r="N47" s="16"/>
      <c r="O47" s="16" t="s">
        <v>120</v>
      </c>
      <c r="P47" s="16">
        <v>0</v>
      </c>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hidden="1" outlineLevel="3" x14ac:dyDescent="0.2">
      <c r="A48" s="23"/>
      <c r="B48" s="24"/>
      <c r="C48" s="51" t="s">
        <v>2855</v>
      </c>
      <c r="D48" s="26"/>
      <c r="E48" s="27">
        <v>9.9</v>
      </c>
      <c r="F48" s="25"/>
      <c r="G48" s="25"/>
      <c r="H48" s="16"/>
      <c r="I48" s="16"/>
      <c r="J48" s="16"/>
      <c r="K48" s="16"/>
      <c r="L48" s="16"/>
      <c r="M48" s="16"/>
      <c r="N48" s="16"/>
      <c r="O48" s="16" t="s">
        <v>120</v>
      </c>
      <c r="P48" s="16">
        <v>0</v>
      </c>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t="25.5" x14ac:dyDescent="0.2">
      <c r="A49" s="30" t="s">
        <v>116</v>
      </c>
      <c r="B49" s="31" t="s">
        <v>1806</v>
      </c>
      <c r="C49" s="49" t="s">
        <v>2854</v>
      </c>
      <c r="D49" s="32"/>
      <c r="E49" s="33"/>
      <c r="F49" s="34"/>
      <c r="G49" s="35">
        <f>SUMIF(O50:O52,"&lt;&gt;NOR",G50:G52)</f>
        <v>0</v>
      </c>
      <c r="O49" t="s">
        <v>117</v>
      </c>
    </row>
    <row r="50" spans="1:42" outlineLevel="1" collapsed="1" x14ac:dyDescent="0.2">
      <c r="A50" s="37">
        <v>13</v>
      </c>
      <c r="B50" s="38" t="s">
        <v>143</v>
      </c>
      <c r="C50" s="50" t="s">
        <v>144</v>
      </c>
      <c r="D50" s="39" t="s">
        <v>122</v>
      </c>
      <c r="E50" s="40">
        <v>2</v>
      </c>
      <c r="F50" s="41"/>
      <c r="G50" s="42">
        <f>ROUND(E50*F50,2)</f>
        <v>0</v>
      </c>
      <c r="H50" s="16"/>
      <c r="I50" s="16"/>
      <c r="J50" s="16"/>
      <c r="K50" s="16"/>
      <c r="L50" s="16"/>
      <c r="M50" s="16"/>
      <c r="N50" s="16"/>
      <c r="O50" s="16" t="s">
        <v>2815</v>
      </c>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idden="1" outlineLevel="2" x14ac:dyDescent="0.2">
      <c r="A51" s="23"/>
      <c r="B51" s="24"/>
      <c r="C51" s="51" t="s">
        <v>2853</v>
      </c>
      <c r="D51" s="26"/>
      <c r="E51" s="27"/>
      <c r="F51" s="25"/>
      <c r="G51" s="25"/>
      <c r="H51" s="16"/>
      <c r="I51" s="16"/>
      <c r="J51" s="16"/>
      <c r="K51" s="16"/>
      <c r="L51" s="16"/>
      <c r="M51" s="16"/>
      <c r="N51" s="16"/>
      <c r="O51" s="16" t="s">
        <v>120</v>
      </c>
      <c r="P51" s="16">
        <v>0</v>
      </c>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idden="1" outlineLevel="3" x14ac:dyDescent="0.2">
      <c r="A52" s="23"/>
      <c r="B52" s="24"/>
      <c r="C52" s="51" t="s">
        <v>19</v>
      </c>
      <c r="D52" s="26"/>
      <c r="E52" s="27">
        <v>2</v>
      </c>
      <c r="F52" s="25"/>
      <c r="G52" s="25"/>
      <c r="H52" s="16"/>
      <c r="I52" s="16"/>
      <c r="J52" s="16"/>
      <c r="K52" s="16"/>
      <c r="L52" s="16"/>
      <c r="M52" s="16"/>
      <c r="N52" s="16"/>
      <c r="O52" s="16" t="s">
        <v>120</v>
      </c>
      <c r="P52" s="16">
        <v>0</v>
      </c>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t="25.5" x14ac:dyDescent="0.2">
      <c r="A53" s="30" t="s">
        <v>116</v>
      </c>
      <c r="B53" s="31" t="s">
        <v>1923</v>
      </c>
      <c r="C53" s="49" t="s">
        <v>2852</v>
      </c>
      <c r="D53" s="32"/>
      <c r="E53" s="33"/>
      <c r="F53" s="34"/>
      <c r="G53" s="35">
        <f>SUMIF(O54:O56,"&lt;&gt;NOR",G54:G56)</f>
        <v>0</v>
      </c>
      <c r="O53" t="s">
        <v>117</v>
      </c>
    </row>
    <row r="54" spans="1:42" ht="22.5" outlineLevel="1" collapsed="1" x14ac:dyDescent="0.2">
      <c r="A54" s="37">
        <v>14</v>
      </c>
      <c r="B54" s="38" t="s">
        <v>2851</v>
      </c>
      <c r="C54" s="50" t="s">
        <v>2850</v>
      </c>
      <c r="D54" s="39" t="s">
        <v>118</v>
      </c>
      <c r="E54" s="40">
        <v>4</v>
      </c>
      <c r="F54" s="41"/>
      <c r="G54" s="42">
        <f>ROUND(E54*F54,2)</f>
        <v>0</v>
      </c>
      <c r="H54" s="16"/>
      <c r="I54" s="16"/>
      <c r="J54" s="16"/>
      <c r="K54" s="16"/>
      <c r="L54" s="16"/>
      <c r="M54" s="16"/>
      <c r="N54" s="16"/>
      <c r="O54" s="16" t="s">
        <v>2828</v>
      </c>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idden="1" outlineLevel="2" x14ac:dyDescent="0.2">
      <c r="A55" s="23"/>
      <c r="B55" s="24"/>
      <c r="C55" s="51" t="s">
        <v>2849</v>
      </c>
      <c r="D55" s="26"/>
      <c r="E55" s="27"/>
      <c r="F55" s="25"/>
      <c r="G55" s="25"/>
      <c r="H55" s="16"/>
      <c r="I55" s="16"/>
      <c r="J55" s="16"/>
      <c r="K55" s="16"/>
      <c r="L55" s="16"/>
      <c r="M55" s="16"/>
      <c r="N55" s="16"/>
      <c r="O55" s="16" t="s">
        <v>120</v>
      </c>
      <c r="P55" s="16">
        <v>0</v>
      </c>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hidden="1" outlineLevel="3" x14ac:dyDescent="0.2">
      <c r="A56" s="23"/>
      <c r="B56" s="24"/>
      <c r="C56" s="51" t="s">
        <v>25</v>
      </c>
      <c r="D56" s="26"/>
      <c r="E56" s="27">
        <v>4</v>
      </c>
      <c r="F56" s="25"/>
      <c r="G56" s="25"/>
      <c r="H56" s="16"/>
      <c r="I56" s="16"/>
      <c r="J56" s="16"/>
      <c r="K56" s="16"/>
      <c r="L56" s="16"/>
      <c r="M56" s="16"/>
      <c r="N56" s="16"/>
      <c r="O56" s="16" t="s">
        <v>120</v>
      </c>
      <c r="P56" s="16">
        <v>0</v>
      </c>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x14ac:dyDescent="0.2">
      <c r="A57" s="30" t="s">
        <v>116</v>
      </c>
      <c r="B57" s="31" t="s">
        <v>63</v>
      </c>
      <c r="C57" s="49" t="s">
        <v>64</v>
      </c>
      <c r="D57" s="32"/>
      <c r="E57" s="33"/>
      <c r="F57" s="34"/>
      <c r="G57" s="35">
        <f>SUMIF(O58:O60,"&lt;&gt;NOR",G58:G60)</f>
        <v>0</v>
      </c>
      <c r="O57" t="s">
        <v>117</v>
      </c>
    </row>
    <row r="58" spans="1:42" outlineLevel="1" collapsed="1" x14ac:dyDescent="0.2">
      <c r="A58" s="37">
        <v>15</v>
      </c>
      <c r="B58" s="38" t="s">
        <v>2848</v>
      </c>
      <c r="C58" s="50" t="s">
        <v>2847</v>
      </c>
      <c r="D58" s="39" t="s">
        <v>237</v>
      </c>
      <c r="E58" s="40">
        <v>4.5</v>
      </c>
      <c r="F58" s="41"/>
      <c r="G58" s="42">
        <f>ROUND(E58*F58,2)</f>
        <v>0</v>
      </c>
      <c r="H58" s="16"/>
      <c r="I58" s="16"/>
      <c r="J58" s="16"/>
      <c r="K58" s="16"/>
      <c r="L58" s="16"/>
      <c r="M58" s="16"/>
      <c r="N58" s="16"/>
      <c r="O58" s="16" t="s">
        <v>2846</v>
      </c>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hidden="1" outlineLevel="2" x14ac:dyDescent="0.2">
      <c r="A59" s="23"/>
      <c r="B59" s="24"/>
      <c r="C59" s="51" t="s">
        <v>2832</v>
      </c>
      <c r="D59" s="26"/>
      <c r="E59" s="27"/>
      <c r="F59" s="25"/>
      <c r="G59" s="25"/>
      <c r="H59" s="16"/>
      <c r="I59" s="16"/>
      <c r="J59" s="16"/>
      <c r="K59" s="16"/>
      <c r="L59" s="16"/>
      <c r="M59" s="16"/>
      <c r="N59" s="16"/>
      <c r="O59" s="16" t="s">
        <v>120</v>
      </c>
      <c r="P59" s="16">
        <v>0</v>
      </c>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idden="1" outlineLevel="3" x14ac:dyDescent="0.2">
      <c r="A60" s="23"/>
      <c r="B60" s="24"/>
      <c r="C60" s="51" t="s">
        <v>2831</v>
      </c>
      <c r="D60" s="26"/>
      <c r="E60" s="27">
        <v>4.5</v>
      </c>
      <c r="F60" s="25"/>
      <c r="G60" s="25"/>
      <c r="H60" s="16"/>
      <c r="I60" s="16"/>
      <c r="J60" s="16"/>
      <c r="K60" s="16"/>
      <c r="L60" s="16"/>
      <c r="M60" s="16"/>
      <c r="N60" s="16"/>
      <c r="O60" s="16" t="s">
        <v>120</v>
      </c>
      <c r="P60" s="16">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x14ac:dyDescent="0.2">
      <c r="A61" s="30" t="s">
        <v>116</v>
      </c>
      <c r="B61" s="31" t="s">
        <v>2845</v>
      </c>
      <c r="C61" s="59" t="s">
        <v>2844</v>
      </c>
      <c r="D61" s="32"/>
      <c r="E61" s="33"/>
      <c r="F61" s="34"/>
      <c r="G61" s="35">
        <f>SUMIF(O62:O65,"&lt;&gt;NOR",G62:G65)</f>
        <v>0</v>
      </c>
      <c r="O61" t="s">
        <v>117</v>
      </c>
    </row>
    <row r="62" spans="1:42" outlineLevel="1" x14ac:dyDescent="0.2">
      <c r="A62" s="43">
        <v>16</v>
      </c>
      <c r="B62" s="44" t="s">
        <v>2843</v>
      </c>
      <c r="C62" s="52" t="s">
        <v>2842</v>
      </c>
      <c r="D62" s="45" t="s">
        <v>237</v>
      </c>
      <c r="E62" s="46">
        <v>4.5</v>
      </c>
      <c r="F62" s="47"/>
      <c r="G62" s="48">
        <f>ROUND(E62*F62,2)</f>
        <v>0</v>
      </c>
      <c r="H62" s="16"/>
      <c r="I62" s="16"/>
      <c r="J62" s="16"/>
      <c r="K62" s="16"/>
      <c r="L62" s="16"/>
      <c r="M62" s="16"/>
      <c r="N62" s="16"/>
      <c r="O62" s="16" t="s">
        <v>2815</v>
      </c>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outlineLevel="1" collapsed="1" x14ac:dyDescent="0.2">
      <c r="A63" s="37">
        <v>17</v>
      </c>
      <c r="B63" s="38" t="s">
        <v>2841</v>
      </c>
      <c r="C63" s="57" t="s">
        <v>2840</v>
      </c>
      <c r="D63" s="39" t="s">
        <v>237</v>
      </c>
      <c r="E63" s="40">
        <v>6</v>
      </c>
      <c r="F63" s="41"/>
      <c r="G63" s="42">
        <f>ROUND(E63*F63,2)</f>
        <v>0</v>
      </c>
      <c r="H63" s="16"/>
      <c r="I63" s="16"/>
      <c r="J63" s="16"/>
      <c r="K63" s="16"/>
      <c r="L63" s="16"/>
      <c r="M63" s="16"/>
      <c r="N63" s="16"/>
      <c r="O63" s="16" t="s">
        <v>452</v>
      </c>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idden="1" outlineLevel="2" x14ac:dyDescent="0.2">
      <c r="A64" s="23"/>
      <c r="B64" s="24"/>
      <c r="C64" s="51" t="s">
        <v>2839</v>
      </c>
      <c r="D64" s="26"/>
      <c r="E64" s="27"/>
      <c r="F64" s="25"/>
      <c r="G64" s="25"/>
      <c r="H64" s="16"/>
      <c r="I64" s="16"/>
      <c r="J64" s="16"/>
      <c r="K64" s="16"/>
      <c r="L64" s="16"/>
      <c r="M64" s="16"/>
      <c r="N64" s="16"/>
      <c r="O64" s="16" t="s">
        <v>120</v>
      </c>
      <c r="P64" s="16">
        <v>0</v>
      </c>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idden="1" outlineLevel="3" x14ac:dyDescent="0.2">
      <c r="A65" s="23"/>
      <c r="B65" s="24"/>
      <c r="C65" s="51" t="s">
        <v>1006</v>
      </c>
      <c r="D65" s="26"/>
      <c r="E65" s="27">
        <v>6</v>
      </c>
      <c r="F65" s="25"/>
      <c r="G65" s="25"/>
      <c r="H65" s="16"/>
      <c r="I65" s="16"/>
      <c r="J65" s="16"/>
      <c r="K65" s="16"/>
      <c r="L65" s="16"/>
      <c r="M65" s="16"/>
      <c r="N65" s="16"/>
      <c r="O65" s="16" t="s">
        <v>120</v>
      </c>
      <c r="P65" s="16">
        <v>0</v>
      </c>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x14ac:dyDescent="0.2">
      <c r="A66" s="30" t="s">
        <v>116</v>
      </c>
      <c r="B66" s="31" t="s">
        <v>2838</v>
      </c>
      <c r="C66" s="49" t="s">
        <v>2837</v>
      </c>
      <c r="D66" s="32"/>
      <c r="E66" s="33"/>
      <c r="F66" s="34"/>
      <c r="G66" s="35">
        <f>SUMIF(O67:O90,"&lt;&gt;NOR",G67:G90)</f>
        <v>0</v>
      </c>
      <c r="O66" t="s">
        <v>117</v>
      </c>
    </row>
    <row r="67" spans="1:42" outlineLevel="1" collapsed="1" x14ac:dyDescent="0.2">
      <c r="A67" s="37">
        <v>18</v>
      </c>
      <c r="B67" s="38" t="s">
        <v>2836</v>
      </c>
      <c r="C67" s="50" t="s">
        <v>2835</v>
      </c>
      <c r="D67" s="39" t="s">
        <v>237</v>
      </c>
      <c r="E67" s="40">
        <v>4.5</v>
      </c>
      <c r="F67" s="41"/>
      <c r="G67" s="42">
        <f>ROUND(E67*F67,2)</f>
        <v>0</v>
      </c>
      <c r="H67" s="16"/>
      <c r="I67" s="16"/>
      <c r="J67" s="16"/>
      <c r="K67" s="16"/>
      <c r="L67" s="16"/>
      <c r="M67" s="16"/>
      <c r="N67" s="16"/>
      <c r="O67" s="16" t="s">
        <v>2815</v>
      </c>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idden="1" outlineLevel="2" x14ac:dyDescent="0.2">
      <c r="A68" s="23"/>
      <c r="B68" s="24"/>
      <c r="C68" s="51" t="s">
        <v>2832</v>
      </c>
      <c r="D68" s="26"/>
      <c r="E68" s="27"/>
      <c r="F68" s="25"/>
      <c r="G68" s="25"/>
      <c r="H68" s="16"/>
      <c r="I68" s="16"/>
      <c r="J68" s="16"/>
      <c r="K68" s="16"/>
      <c r="L68" s="16"/>
      <c r="M68" s="16"/>
      <c r="N68" s="16"/>
      <c r="O68" s="16" t="s">
        <v>120</v>
      </c>
      <c r="P68" s="16">
        <v>0</v>
      </c>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hidden="1" outlineLevel="3" x14ac:dyDescent="0.2">
      <c r="A69" s="23"/>
      <c r="B69" s="24"/>
      <c r="C69" s="51" t="s">
        <v>2831</v>
      </c>
      <c r="D69" s="26"/>
      <c r="E69" s="27">
        <v>4.5</v>
      </c>
      <c r="F69" s="25"/>
      <c r="G69" s="25"/>
      <c r="H69" s="16"/>
      <c r="I69" s="16"/>
      <c r="J69" s="16"/>
      <c r="K69" s="16"/>
      <c r="L69" s="16"/>
      <c r="M69" s="16"/>
      <c r="N69" s="16"/>
      <c r="O69" s="16" t="s">
        <v>120</v>
      </c>
      <c r="P69" s="16">
        <v>0</v>
      </c>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outlineLevel="1" collapsed="1" x14ac:dyDescent="0.2">
      <c r="A70" s="37">
        <v>19</v>
      </c>
      <c r="B70" s="38" t="s">
        <v>2834</v>
      </c>
      <c r="C70" s="50" t="s">
        <v>2833</v>
      </c>
      <c r="D70" s="39" t="s">
        <v>237</v>
      </c>
      <c r="E70" s="40">
        <v>4.5</v>
      </c>
      <c r="F70" s="41"/>
      <c r="G70" s="42">
        <f>ROUND(E70*F70,2)</f>
        <v>0</v>
      </c>
      <c r="H70" s="16"/>
      <c r="I70" s="16"/>
      <c r="J70" s="16"/>
      <c r="K70" s="16"/>
      <c r="L70" s="16"/>
      <c r="M70" s="16"/>
      <c r="N70" s="16"/>
      <c r="O70" s="16" t="s">
        <v>2815</v>
      </c>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idden="1" outlineLevel="2" x14ac:dyDescent="0.2">
      <c r="A71" s="23"/>
      <c r="B71" s="24"/>
      <c r="C71" s="51" t="s">
        <v>2832</v>
      </c>
      <c r="D71" s="26"/>
      <c r="E71" s="27"/>
      <c r="F71" s="25"/>
      <c r="G71" s="25"/>
      <c r="H71" s="16"/>
      <c r="I71" s="16"/>
      <c r="J71" s="16"/>
      <c r="K71" s="16"/>
      <c r="L71" s="16"/>
      <c r="M71" s="16"/>
      <c r="N71" s="16"/>
      <c r="O71" s="16" t="s">
        <v>120</v>
      </c>
      <c r="P71" s="16">
        <v>0</v>
      </c>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hidden="1" outlineLevel="3" x14ac:dyDescent="0.2">
      <c r="A72" s="23"/>
      <c r="B72" s="24"/>
      <c r="C72" s="51" t="s">
        <v>2831</v>
      </c>
      <c r="D72" s="26"/>
      <c r="E72" s="27">
        <v>4.5</v>
      </c>
      <c r="F72" s="25"/>
      <c r="G72" s="25"/>
      <c r="H72" s="16"/>
      <c r="I72" s="16"/>
      <c r="J72" s="16"/>
      <c r="K72" s="16"/>
      <c r="L72" s="16"/>
      <c r="M72" s="16"/>
      <c r="N72" s="16"/>
      <c r="O72" s="16" t="s">
        <v>120</v>
      </c>
      <c r="P72" s="16">
        <v>0</v>
      </c>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row>
    <row r="73" spans="1:42" outlineLevel="1" collapsed="1" x14ac:dyDescent="0.2">
      <c r="A73" s="37">
        <v>20</v>
      </c>
      <c r="B73" s="38" t="s">
        <v>2830</v>
      </c>
      <c r="C73" s="50" t="s">
        <v>2829</v>
      </c>
      <c r="D73" s="39" t="s">
        <v>121</v>
      </c>
      <c r="E73" s="40">
        <v>1</v>
      </c>
      <c r="F73" s="41"/>
      <c r="G73" s="42">
        <f>ROUND(E73*F73,2)</f>
        <v>0</v>
      </c>
      <c r="H73" s="16"/>
      <c r="I73" s="16"/>
      <c r="J73" s="16"/>
      <c r="K73" s="16"/>
      <c r="L73" s="16"/>
      <c r="M73" s="16"/>
      <c r="N73" s="16"/>
      <c r="O73" s="16" t="s">
        <v>2828</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row>
    <row r="74" spans="1:42" hidden="1" outlineLevel="2" x14ac:dyDescent="0.2">
      <c r="A74" s="23"/>
      <c r="B74" s="24"/>
      <c r="C74" s="51" t="s">
        <v>2811</v>
      </c>
      <c r="D74" s="26"/>
      <c r="E74" s="27"/>
      <c r="F74" s="25"/>
      <c r="G74" s="25"/>
      <c r="H74" s="16"/>
      <c r="I74" s="16"/>
      <c r="J74" s="16"/>
      <c r="K74" s="16"/>
      <c r="L74" s="16"/>
      <c r="M74" s="16"/>
      <c r="N74" s="16"/>
      <c r="O74" s="16" t="s">
        <v>120</v>
      </c>
      <c r="P74" s="16">
        <v>0</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row>
    <row r="75" spans="1:42" hidden="1" outlineLevel="3" x14ac:dyDescent="0.2">
      <c r="A75" s="23"/>
      <c r="B75" s="24"/>
      <c r="C75" s="51" t="s">
        <v>17</v>
      </c>
      <c r="D75" s="26"/>
      <c r="E75" s="27">
        <v>1</v>
      </c>
      <c r="F75" s="25"/>
      <c r="G75" s="25"/>
      <c r="H75" s="16"/>
      <c r="I75" s="16"/>
      <c r="J75" s="16"/>
      <c r="K75" s="16"/>
      <c r="L75" s="16"/>
      <c r="M75" s="16"/>
      <c r="N75" s="16"/>
      <c r="O75" s="16" t="s">
        <v>120</v>
      </c>
      <c r="P75" s="16">
        <v>0</v>
      </c>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row>
    <row r="76" spans="1:42" outlineLevel="1" collapsed="1" x14ac:dyDescent="0.2">
      <c r="A76" s="37">
        <v>21</v>
      </c>
      <c r="B76" s="38" t="s">
        <v>2827</v>
      </c>
      <c r="C76" s="50" t="s">
        <v>2826</v>
      </c>
      <c r="D76" s="39" t="s">
        <v>121</v>
      </c>
      <c r="E76" s="40">
        <v>1</v>
      </c>
      <c r="F76" s="41"/>
      <c r="G76" s="42">
        <f>ROUND(E76*F76,2)</f>
        <v>0</v>
      </c>
      <c r="H76" s="16"/>
      <c r="I76" s="16"/>
      <c r="J76" s="16"/>
      <c r="K76" s="16"/>
      <c r="L76" s="16"/>
      <c r="M76" s="16"/>
      <c r="N76" s="16"/>
      <c r="O76" s="16" t="s">
        <v>2812</v>
      </c>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row>
    <row r="77" spans="1:42" hidden="1" outlineLevel="2" x14ac:dyDescent="0.2">
      <c r="A77" s="23"/>
      <c r="B77" s="24"/>
      <c r="C77" s="51" t="s">
        <v>2811</v>
      </c>
      <c r="D77" s="26"/>
      <c r="E77" s="27"/>
      <c r="F77" s="25"/>
      <c r="G77" s="25"/>
      <c r="H77" s="16"/>
      <c r="I77" s="16"/>
      <c r="J77" s="16"/>
      <c r="K77" s="16"/>
      <c r="L77" s="16"/>
      <c r="M77" s="16"/>
      <c r="N77" s="16"/>
      <c r="O77" s="16" t="s">
        <v>120</v>
      </c>
      <c r="P77" s="16">
        <v>0</v>
      </c>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row>
    <row r="78" spans="1:42" hidden="1" outlineLevel="3" x14ac:dyDescent="0.2">
      <c r="A78" s="23"/>
      <c r="B78" s="24"/>
      <c r="C78" s="51" t="s">
        <v>17</v>
      </c>
      <c r="D78" s="26"/>
      <c r="E78" s="27">
        <v>1</v>
      </c>
      <c r="F78" s="25"/>
      <c r="G78" s="25"/>
      <c r="H78" s="16"/>
      <c r="I78" s="16"/>
      <c r="J78" s="16"/>
      <c r="K78" s="16"/>
      <c r="L78" s="16"/>
      <c r="M78" s="16"/>
      <c r="N78" s="16"/>
      <c r="O78" s="16" t="s">
        <v>120</v>
      </c>
      <c r="P78" s="16">
        <v>0</v>
      </c>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row>
    <row r="79" spans="1:42" outlineLevel="1" x14ac:dyDescent="0.2">
      <c r="A79" s="43">
        <v>22</v>
      </c>
      <c r="B79" s="44" t="s">
        <v>2825</v>
      </c>
      <c r="C79" s="52" t="s">
        <v>2824</v>
      </c>
      <c r="D79" s="45" t="s">
        <v>121</v>
      </c>
      <c r="E79" s="46">
        <v>1</v>
      </c>
      <c r="F79" s="47"/>
      <c r="G79" s="48">
        <f>ROUND(E79*F79,2)</f>
        <v>0</v>
      </c>
      <c r="H79" s="16"/>
      <c r="I79" s="16"/>
      <c r="J79" s="16"/>
      <c r="K79" s="16"/>
      <c r="L79" s="16"/>
      <c r="M79" s="16"/>
      <c r="N79" s="16"/>
      <c r="O79" s="16" t="s">
        <v>2815</v>
      </c>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row>
    <row r="80" spans="1:42" outlineLevel="1" collapsed="1" x14ac:dyDescent="0.2">
      <c r="A80" s="37">
        <v>23</v>
      </c>
      <c r="B80" s="38" t="s">
        <v>2823</v>
      </c>
      <c r="C80" s="50" t="s">
        <v>2822</v>
      </c>
      <c r="D80" s="39" t="s">
        <v>121</v>
      </c>
      <c r="E80" s="40">
        <v>1</v>
      </c>
      <c r="F80" s="41"/>
      <c r="G80" s="42">
        <f>ROUND(E80*F80,2)</f>
        <v>0</v>
      </c>
      <c r="H80" s="16"/>
      <c r="I80" s="16"/>
      <c r="J80" s="16"/>
      <c r="K80" s="16"/>
      <c r="L80" s="16"/>
      <c r="M80" s="16"/>
      <c r="N80" s="16"/>
      <c r="O80" s="16" t="s">
        <v>2812</v>
      </c>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row>
    <row r="81" spans="1:42" hidden="1" outlineLevel="2" x14ac:dyDescent="0.2">
      <c r="A81" s="23"/>
      <c r="B81" s="24"/>
      <c r="C81" s="51" t="s">
        <v>2811</v>
      </c>
      <c r="D81" s="26"/>
      <c r="E81" s="27"/>
      <c r="F81" s="25"/>
      <c r="G81" s="25"/>
      <c r="H81" s="16"/>
      <c r="I81" s="16"/>
      <c r="J81" s="16"/>
      <c r="K81" s="16"/>
      <c r="L81" s="16"/>
      <c r="M81" s="16"/>
      <c r="N81" s="16"/>
      <c r="O81" s="16" t="s">
        <v>120</v>
      </c>
      <c r="P81" s="16">
        <v>0</v>
      </c>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row>
    <row r="82" spans="1:42" hidden="1" outlineLevel="3" x14ac:dyDescent="0.2">
      <c r="A82" s="23"/>
      <c r="B82" s="24"/>
      <c r="C82" s="51" t="s">
        <v>17</v>
      </c>
      <c r="D82" s="26"/>
      <c r="E82" s="27">
        <v>1</v>
      </c>
      <c r="F82" s="25"/>
      <c r="G82" s="25"/>
      <c r="H82" s="16"/>
      <c r="I82" s="16"/>
      <c r="J82" s="16"/>
      <c r="K82" s="16"/>
      <c r="L82" s="16"/>
      <c r="M82" s="16"/>
      <c r="N82" s="16"/>
      <c r="O82" s="16" t="s">
        <v>120</v>
      </c>
      <c r="P82" s="16">
        <v>0</v>
      </c>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row>
    <row r="83" spans="1:42" outlineLevel="1" x14ac:dyDescent="0.2">
      <c r="A83" s="43">
        <v>24</v>
      </c>
      <c r="B83" s="44" t="s">
        <v>2821</v>
      </c>
      <c r="C83" s="52" t="s">
        <v>2820</v>
      </c>
      <c r="D83" s="45" t="s">
        <v>121</v>
      </c>
      <c r="E83" s="46">
        <v>1</v>
      </c>
      <c r="F83" s="47"/>
      <c r="G83" s="48">
        <f>ROUND(E83*F83,2)</f>
        <v>0</v>
      </c>
      <c r="H83" s="16"/>
      <c r="I83" s="16"/>
      <c r="J83" s="16"/>
      <c r="K83" s="16"/>
      <c r="L83" s="16"/>
      <c r="M83" s="16"/>
      <c r="N83" s="16"/>
      <c r="O83" s="16" t="s">
        <v>2815</v>
      </c>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row>
    <row r="84" spans="1:42" outlineLevel="1" collapsed="1" x14ac:dyDescent="0.2">
      <c r="A84" s="37">
        <v>25</v>
      </c>
      <c r="B84" s="38" t="s">
        <v>2819</v>
      </c>
      <c r="C84" s="50" t="s">
        <v>2818</v>
      </c>
      <c r="D84" s="39" t="s">
        <v>121</v>
      </c>
      <c r="E84" s="40">
        <v>1</v>
      </c>
      <c r="F84" s="41"/>
      <c r="G84" s="42">
        <f>ROUND(E84*F84,2)</f>
        <v>0</v>
      </c>
      <c r="H84" s="16"/>
      <c r="I84" s="16"/>
      <c r="J84" s="16"/>
      <c r="K84" s="16"/>
      <c r="L84" s="16"/>
      <c r="M84" s="16"/>
      <c r="N84" s="16"/>
      <c r="O84" s="16" t="s">
        <v>2812</v>
      </c>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row>
    <row r="85" spans="1:42" hidden="1" outlineLevel="2" x14ac:dyDescent="0.2">
      <c r="A85" s="23"/>
      <c r="B85" s="24"/>
      <c r="C85" s="51" t="s">
        <v>2811</v>
      </c>
      <c r="D85" s="26"/>
      <c r="E85" s="27"/>
      <c r="F85" s="25"/>
      <c r="G85" s="25"/>
      <c r="H85" s="16"/>
      <c r="I85" s="16"/>
      <c r="J85" s="16"/>
      <c r="K85" s="16"/>
      <c r="L85" s="16"/>
      <c r="M85" s="16"/>
      <c r="N85" s="16"/>
      <c r="O85" s="16" t="s">
        <v>120</v>
      </c>
      <c r="P85" s="16">
        <v>0</v>
      </c>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row>
    <row r="86" spans="1:42" hidden="1" outlineLevel="3" x14ac:dyDescent="0.2">
      <c r="A86" s="23"/>
      <c r="B86" s="24"/>
      <c r="C86" s="51" t="s">
        <v>17</v>
      </c>
      <c r="D86" s="26"/>
      <c r="E86" s="27">
        <v>1</v>
      </c>
      <c r="F86" s="25"/>
      <c r="G86" s="25"/>
      <c r="H86" s="16"/>
      <c r="I86" s="16"/>
      <c r="J86" s="16"/>
      <c r="K86" s="16"/>
      <c r="L86" s="16"/>
      <c r="M86" s="16"/>
      <c r="N86" s="16"/>
      <c r="O86" s="16" t="s">
        <v>120</v>
      </c>
      <c r="P86" s="16">
        <v>0</v>
      </c>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row>
    <row r="87" spans="1:42" outlineLevel="1" x14ac:dyDescent="0.2">
      <c r="A87" s="43">
        <v>26</v>
      </c>
      <c r="B87" s="44" t="s">
        <v>2817</v>
      </c>
      <c r="C87" s="52" t="s">
        <v>2816</v>
      </c>
      <c r="D87" s="45" t="s">
        <v>121</v>
      </c>
      <c r="E87" s="46">
        <v>1</v>
      </c>
      <c r="F87" s="47"/>
      <c r="G87" s="48">
        <f>ROUND(E87*F87,2)</f>
        <v>0</v>
      </c>
      <c r="H87" s="16"/>
      <c r="I87" s="16"/>
      <c r="J87" s="16"/>
      <c r="K87" s="16"/>
      <c r="L87" s="16"/>
      <c r="M87" s="16"/>
      <c r="N87" s="16"/>
      <c r="O87" s="16" t="s">
        <v>2815</v>
      </c>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row>
    <row r="88" spans="1:42" outlineLevel="1" collapsed="1" x14ac:dyDescent="0.2">
      <c r="A88" s="37">
        <v>27</v>
      </c>
      <c r="B88" s="38" t="s">
        <v>2814</v>
      </c>
      <c r="C88" s="57" t="s">
        <v>2813</v>
      </c>
      <c r="D88" s="39" t="s">
        <v>121</v>
      </c>
      <c r="E88" s="40">
        <v>1</v>
      </c>
      <c r="F88" s="41"/>
      <c r="G88" s="42">
        <f>ROUND(E88*F88,2)</f>
        <v>0</v>
      </c>
      <c r="H88" s="16"/>
      <c r="I88" s="16"/>
      <c r="J88" s="16"/>
      <c r="K88" s="16"/>
      <c r="L88" s="16"/>
      <c r="M88" s="16"/>
      <c r="N88" s="16"/>
      <c r="O88" s="16" t="s">
        <v>2812</v>
      </c>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row>
    <row r="89" spans="1:42" hidden="1" outlineLevel="2" x14ac:dyDescent="0.2">
      <c r="A89" s="23"/>
      <c r="B89" s="24"/>
      <c r="C89" s="51" t="s">
        <v>2811</v>
      </c>
      <c r="D89" s="26"/>
      <c r="E89" s="27"/>
      <c r="F89" s="25"/>
      <c r="G89" s="25"/>
      <c r="H89" s="16"/>
      <c r="I89" s="16"/>
      <c r="J89" s="16"/>
      <c r="K89" s="16"/>
      <c r="L89" s="16"/>
      <c r="M89" s="16"/>
      <c r="N89" s="16"/>
      <c r="O89" s="16" t="s">
        <v>120</v>
      </c>
      <c r="P89" s="16">
        <v>0</v>
      </c>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row>
    <row r="90" spans="1:42" hidden="1" outlineLevel="3" x14ac:dyDescent="0.2">
      <c r="A90" s="23"/>
      <c r="B90" s="24"/>
      <c r="C90" s="51" t="s">
        <v>17</v>
      </c>
      <c r="D90" s="26"/>
      <c r="E90" s="27">
        <v>1</v>
      </c>
      <c r="F90" s="25"/>
      <c r="G90" s="25"/>
      <c r="H90" s="16"/>
      <c r="I90" s="16"/>
      <c r="J90" s="16"/>
      <c r="K90" s="16"/>
      <c r="L90" s="16"/>
      <c r="M90" s="16"/>
      <c r="N90" s="16"/>
      <c r="O90" s="16" t="s">
        <v>120</v>
      </c>
      <c r="P90" s="16">
        <v>0</v>
      </c>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row>
    <row r="91" spans="1:42" x14ac:dyDescent="0.2">
      <c r="A91" s="30" t="s">
        <v>116</v>
      </c>
      <c r="B91" s="31" t="s">
        <v>2810</v>
      </c>
      <c r="C91" s="49" t="s">
        <v>2809</v>
      </c>
      <c r="D91" s="32"/>
      <c r="E91" s="33"/>
      <c r="F91" s="34"/>
      <c r="G91" s="35">
        <f>SUMIF(O92:O92,"&lt;&gt;NOR",G92:G92)</f>
        <v>0</v>
      </c>
      <c r="O91" t="s">
        <v>117</v>
      </c>
    </row>
    <row r="92" spans="1:42" outlineLevel="1" x14ac:dyDescent="0.2">
      <c r="A92" s="37">
        <v>28</v>
      </c>
      <c r="B92" s="38" t="s">
        <v>2808</v>
      </c>
      <c r="C92" s="50" t="s">
        <v>2807</v>
      </c>
      <c r="D92" s="39" t="s">
        <v>158</v>
      </c>
      <c r="E92" s="40">
        <v>0.16367000000000001</v>
      </c>
      <c r="F92" s="41"/>
      <c r="G92" s="42">
        <f>ROUND(E92*F92,2)</f>
        <v>0</v>
      </c>
      <c r="H92" s="16"/>
      <c r="I92" s="16"/>
      <c r="J92" s="16"/>
      <c r="K92" s="16"/>
      <c r="L92" s="16"/>
      <c r="M92" s="16"/>
      <c r="N92" s="16"/>
      <c r="O92" s="16" t="s">
        <v>749</v>
      </c>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row>
    <row r="93" spans="1:42" x14ac:dyDescent="0.2">
      <c r="A93" s="1"/>
      <c r="B93" s="2"/>
      <c r="C93" s="54"/>
      <c r="D93" s="4"/>
      <c r="E93" s="1"/>
      <c r="F93" s="1"/>
      <c r="G93" s="1"/>
      <c r="M93">
        <v>12</v>
      </c>
      <c r="N93">
        <v>21</v>
      </c>
      <c r="O93" t="s">
        <v>115</v>
      </c>
    </row>
    <row r="94" spans="1:42" x14ac:dyDescent="0.2">
      <c r="A94" s="19"/>
      <c r="B94" s="20" t="s">
        <v>7</v>
      </c>
      <c r="C94" s="55"/>
      <c r="D94" s="21"/>
      <c r="E94" s="22"/>
      <c r="F94" s="22"/>
      <c r="G94" s="36">
        <f>G8+G18+G25+G32+G42+G49+G53+G57+G61+G66+G91</f>
        <v>0</v>
      </c>
      <c r="M94" t="e">
        <f>SUMIF(#REF!,M93,G7:G92)</f>
        <v>#REF!</v>
      </c>
      <c r="N94" t="e">
        <f>SUMIF(#REF!,N93,G7:G92)</f>
        <v>#REF!</v>
      </c>
      <c r="O94" t="s">
        <v>1333</v>
      </c>
    </row>
    <row r="95" spans="1:42" x14ac:dyDescent="0.2">
      <c r="A95" s="1"/>
      <c r="B95" s="2"/>
      <c r="C95" s="54"/>
      <c r="D95" s="4"/>
      <c r="E95" s="1"/>
      <c r="F95" s="1"/>
      <c r="G95" s="1"/>
    </row>
    <row r="96" spans="1:42" x14ac:dyDescent="0.2">
      <c r="A96" s="1"/>
      <c r="B96" s="2"/>
      <c r="C96" s="54"/>
      <c r="D96" s="4"/>
      <c r="E96" s="1"/>
      <c r="F96" s="1"/>
      <c r="G96" s="1"/>
    </row>
    <row r="97" spans="1:15" x14ac:dyDescent="0.2">
      <c r="A97" s="553" t="s">
        <v>1334</v>
      </c>
      <c r="B97" s="553"/>
      <c r="C97" s="554"/>
      <c r="D97" s="4"/>
      <c r="E97" s="1"/>
      <c r="F97" s="1"/>
      <c r="G97" s="1"/>
    </row>
    <row r="98" spans="1:15" x14ac:dyDescent="0.2">
      <c r="A98" s="532"/>
      <c r="B98" s="533"/>
      <c r="C98" s="534"/>
      <c r="D98" s="533"/>
      <c r="E98" s="533"/>
      <c r="F98" s="533"/>
      <c r="G98" s="535"/>
      <c r="O98" t="s">
        <v>1335</v>
      </c>
    </row>
    <row r="99" spans="1:15" x14ac:dyDescent="0.2">
      <c r="A99" s="536"/>
      <c r="B99" s="537"/>
      <c r="C99" s="538"/>
      <c r="D99" s="537"/>
      <c r="E99" s="537"/>
      <c r="F99" s="537"/>
      <c r="G99" s="539"/>
    </row>
    <row r="100" spans="1:15" x14ac:dyDescent="0.2">
      <c r="A100" s="536"/>
      <c r="B100" s="537"/>
      <c r="C100" s="538"/>
      <c r="D100" s="537"/>
      <c r="E100" s="537"/>
      <c r="F100" s="537"/>
      <c r="G100" s="539"/>
    </row>
    <row r="101" spans="1:15" x14ac:dyDescent="0.2">
      <c r="A101" s="536"/>
      <c r="B101" s="537"/>
      <c r="C101" s="538"/>
      <c r="D101" s="537"/>
      <c r="E101" s="537"/>
      <c r="F101" s="537"/>
      <c r="G101" s="539"/>
    </row>
    <row r="102" spans="1:15" x14ac:dyDescent="0.2">
      <c r="A102" s="540"/>
      <c r="B102" s="541"/>
      <c r="C102" s="542"/>
      <c r="D102" s="541"/>
      <c r="E102" s="541"/>
      <c r="F102" s="541"/>
      <c r="G102" s="543"/>
    </row>
    <row r="103" spans="1:15" x14ac:dyDescent="0.2">
      <c r="A103" s="1"/>
      <c r="B103" s="2"/>
      <c r="C103" s="54"/>
      <c r="D103" s="4"/>
      <c r="E103" s="1"/>
      <c r="F103" s="1"/>
      <c r="G103" s="1"/>
    </row>
    <row r="104" spans="1:15" x14ac:dyDescent="0.2">
      <c r="C104" s="56"/>
      <c r="D104" s="6"/>
      <c r="O104" t="s">
        <v>1336</v>
      </c>
    </row>
    <row r="105" spans="1:15" x14ac:dyDescent="0.2">
      <c r="D105" s="6"/>
    </row>
    <row r="106" spans="1:15" x14ac:dyDescent="0.2">
      <c r="D106" s="6"/>
    </row>
    <row r="107" spans="1:15" x14ac:dyDescent="0.2">
      <c r="D107" s="6"/>
    </row>
    <row r="108" spans="1:15" x14ac:dyDescent="0.2">
      <c r="D108" s="6"/>
    </row>
    <row r="109" spans="1:15" x14ac:dyDescent="0.2">
      <c r="D109" s="6"/>
    </row>
    <row r="110" spans="1:15" x14ac:dyDescent="0.2">
      <c r="D110" s="6"/>
    </row>
    <row r="111" spans="1:15" x14ac:dyDescent="0.2">
      <c r="D111" s="6"/>
    </row>
    <row r="112" spans="1:15"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lTZ6NwD8tKrfS3aLiq2gYkEiugbmLkjIMa9xd0TVj6nn16KVfdWfMiif7LN5G2f3vCulq2yhPxvt3wH8a+kMcg==" saltValue="eQO7d/LJDOLqa4pU98pKUA==" spinCount="100000" sheet="1" objects="1" scenarios="1"/>
  <mergeCells count="6">
    <mergeCell ref="A98:G102"/>
    <mergeCell ref="A1:G1"/>
    <mergeCell ref="C2:G2"/>
    <mergeCell ref="C3:G3"/>
    <mergeCell ref="C4:G4"/>
    <mergeCell ref="A97:C9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rowBreaks count="1" manualBreakCount="1">
    <brk id="52"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heetPr>
  <dimension ref="A1:AP5000"/>
  <sheetViews>
    <sheetView view="pageBreakPreview" zoomScaleNormal="100" zoomScaleSheetLayoutView="100" workbookViewId="0">
      <pane ySplit="7" topLeftCell="A8" activePane="bottomLeft" state="frozen"/>
      <selection activeCell="I21" sqref="I21"/>
      <selection pane="bottomLeft" activeCell="A8" sqref="A8"/>
    </sheetView>
  </sheetViews>
  <sheetFormatPr defaultRowHeight="12.75" outlineLevelRow="3" x14ac:dyDescent="0.2"/>
  <cols>
    <col min="1" max="1" width="3.42578125" customWidth="1"/>
    <col min="2" max="2" width="12.5703125" style="9" customWidth="1"/>
    <col min="3" max="3" width="46.85546875" style="9" customWidth="1"/>
    <col min="4" max="4" width="4.85546875" customWidth="1"/>
    <col min="5" max="5" width="10" customWidth="1"/>
    <col min="6" max="6" width="9.140625" customWidth="1"/>
    <col min="7" max="7" width="10.14062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2895</v>
      </c>
      <c r="C2" s="547" t="s">
        <v>9</v>
      </c>
      <c r="D2" s="548"/>
      <c r="E2" s="548"/>
      <c r="F2" s="548"/>
      <c r="G2" s="549"/>
      <c r="O2" t="s">
        <v>106</v>
      </c>
    </row>
    <row r="3" spans="1:42" ht="24.95" customHeight="1" x14ac:dyDescent="0.2">
      <c r="A3" s="8" t="s">
        <v>3</v>
      </c>
      <c r="B3" s="7" t="s">
        <v>1407</v>
      </c>
      <c r="C3" s="547" t="s">
        <v>1406</v>
      </c>
      <c r="D3" s="548"/>
      <c r="E3" s="548"/>
      <c r="F3" s="548"/>
      <c r="G3" s="549"/>
      <c r="K3" s="9" t="s">
        <v>106</v>
      </c>
      <c r="O3" t="s">
        <v>107</v>
      </c>
    </row>
    <row r="4" spans="1:42" ht="24.95" customHeight="1" x14ac:dyDescent="0.2">
      <c r="A4" s="10" t="s">
        <v>4</v>
      </c>
      <c r="B4" s="11" t="s">
        <v>1403</v>
      </c>
      <c r="C4" s="550" t="s">
        <v>2928</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1836</v>
      </c>
      <c r="C8" s="49" t="s">
        <v>2893</v>
      </c>
      <c r="D8" s="32"/>
      <c r="E8" s="33"/>
      <c r="F8" s="34"/>
      <c r="G8" s="35">
        <f>SUMIF(O9:O17,"&lt;&gt;NOR",G9:G17)</f>
        <v>0</v>
      </c>
      <c r="O8" t="s">
        <v>117</v>
      </c>
    </row>
    <row r="9" spans="1:42" outlineLevel="1" collapsed="1" x14ac:dyDescent="0.2">
      <c r="A9" s="37">
        <v>1</v>
      </c>
      <c r="B9" s="38" t="s">
        <v>2892</v>
      </c>
      <c r="C9" s="50" t="s">
        <v>2891</v>
      </c>
      <c r="D9" s="39" t="s">
        <v>118</v>
      </c>
      <c r="E9" s="40">
        <v>22</v>
      </c>
      <c r="F9" s="41"/>
      <c r="G9" s="42">
        <f>ROUND(E9*F9,2)</f>
        <v>0</v>
      </c>
      <c r="H9" s="16"/>
      <c r="I9" s="16"/>
      <c r="J9" s="16"/>
      <c r="K9" s="16"/>
      <c r="L9" s="16"/>
      <c r="M9" s="16"/>
      <c r="N9" s="16"/>
      <c r="O9" s="16" t="s">
        <v>2815</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hidden="1" outlineLevel="2" x14ac:dyDescent="0.2">
      <c r="A10" s="23"/>
      <c r="B10" s="24"/>
      <c r="C10" s="51" t="s">
        <v>2916</v>
      </c>
      <c r="D10" s="26"/>
      <c r="E10" s="27"/>
      <c r="F10" s="25"/>
      <c r="G10" s="25"/>
      <c r="H10" s="16"/>
      <c r="I10" s="16"/>
      <c r="J10" s="16"/>
      <c r="K10" s="16"/>
      <c r="L10" s="16"/>
      <c r="M10" s="16"/>
      <c r="N10" s="16"/>
      <c r="O10" s="16" t="s">
        <v>120</v>
      </c>
      <c r="P10" s="16">
        <v>0</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hidden="1" outlineLevel="3" x14ac:dyDescent="0.2">
      <c r="A11" s="23"/>
      <c r="B11" s="24"/>
      <c r="C11" s="51" t="s">
        <v>1795</v>
      </c>
      <c r="D11" s="26"/>
      <c r="E11" s="27">
        <v>22</v>
      </c>
      <c r="F11" s="25"/>
      <c r="G11" s="25"/>
      <c r="H11" s="16"/>
      <c r="I11" s="16"/>
      <c r="J11" s="16"/>
      <c r="K11" s="16"/>
      <c r="L11" s="16"/>
      <c r="M11" s="16"/>
      <c r="N11" s="16"/>
      <c r="O11" s="16" t="s">
        <v>120</v>
      </c>
      <c r="P11" s="16">
        <v>0</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outlineLevel="1" collapsed="1" x14ac:dyDescent="0.2">
      <c r="A12" s="37">
        <v>2</v>
      </c>
      <c r="B12" s="38" t="s">
        <v>2890</v>
      </c>
      <c r="C12" s="50" t="s">
        <v>2889</v>
      </c>
      <c r="D12" s="39" t="s">
        <v>237</v>
      </c>
      <c r="E12" s="40">
        <v>1</v>
      </c>
      <c r="F12" s="41"/>
      <c r="G12" s="42">
        <f>ROUND(E12*F12,2)</f>
        <v>0</v>
      </c>
      <c r="H12" s="16"/>
      <c r="I12" s="16"/>
      <c r="J12" s="16"/>
      <c r="K12" s="16"/>
      <c r="L12" s="16"/>
      <c r="M12" s="16"/>
      <c r="N12" s="16"/>
      <c r="O12" s="16" t="s">
        <v>2828</v>
      </c>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hidden="1" outlineLevel="2" x14ac:dyDescent="0.2">
      <c r="A13" s="23"/>
      <c r="B13" s="24"/>
      <c r="C13" s="51" t="s">
        <v>2811</v>
      </c>
      <c r="D13" s="26"/>
      <c r="E13" s="27"/>
      <c r="F13" s="25"/>
      <c r="G13" s="25"/>
      <c r="H13" s="16"/>
      <c r="I13" s="16"/>
      <c r="J13" s="16"/>
      <c r="K13" s="16"/>
      <c r="L13" s="16"/>
      <c r="M13" s="16"/>
      <c r="N13" s="16"/>
      <c r="O13" s="16" t="s">
        <v>120</v>
      </c>
      <c r="P13" s="16">
        <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hidden="1" outlineLevel="3" x14ac:dyDescent="0.2">
      <c r="A14" s="23"/>
      <c r="B14" s="24"/>
      <c r="C14" s="51" t="s">
        <v>17</v>
      </c>
      <c r="D14" s="26"/>
      <c r="E14" s="27">
        <v>1</v>
      </c>
      <c r="F14" s="25"/>
      <c r="G14" s="25"/>
      <c r="H14" s="16"/>
      <c r="I14" s="16"/>
      <c r="J14" s="16"/>
      <c r="K14" s="16"/>
      <c r="L14" s="16"/>
      <c r="M14" s="16"/>
      <c r="N14" s="16"/>
      <c r="O14" s="16" t="s">
        <v>120</v>
      </c>
      <c r="P14" s="16">
        <v>0</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outlineLevel="1" collapsed="1" x14ac:dyDescent="0.2">
      <c r="A15" s="37">
        <v>3</v>
      </c>
      <c r="B15" s="38" t="s">
        <v>2888</v>
      </c>
      <c r="C15" s="50" t="s">
        <v>2887</v>
      </c>
      <c r="D15" s="39" t="s">
        <v>237</v>
      </c>
      <c r="E15" s="40">
        <v>3</v>
      </c>
      <c r="F15" s="41"/>
      <c r="G15" s="42">
        <f>ROUND(E15*F15,2)</f>
        <v>0</v>
      </c>
      <c r="H15" s="16"/>
      <c r="I15" s="16"/>
      <c r="J15" s="16"/>
      <c r="K15" s="16"/>
      <c r="L15" s="16"/>
      <c r="M15" s="16"/>
      <c r="N15" s="16"/>
      <c r="O15" s="16" t="s">
        <v>2828</v>
      </c>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hidden="1" outlineLevel="2" x14ac:dyDescent="0.2">
      <c r="A16" s="23"/>
      <c r="B16" s="24"/>
      <c r="C16" s="51" t="s">
        <v>2927</v>
      </c>
      <c r="D16" s="26"/>
      <c r="E16" s="27"/>
      <c r="F16" s="25"/>
      <c r="G16" s="25"/>
      <c r="H16" s="16"/>
      <c r="I16" s="16"/>
      <c r="J16" s="16"/>
      <c r="K16" s="16"/>
      <c r="L16" s="16"/>
      <c r="M16" s="16"/>
      <c r="N16" s="16"/>
      <c r="O16" s="16" t="s">
        <v>120</v>
      </c>
      <c r="P16" s="16">
        <v>0</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hidden="1" outlineLevel="3" x14ac:dyDescent="0.2">
      <c r="A17" s="23"/>
      <c r="B17" s="24"/>
      <c r="C17" s="51" t="s">
        <v>21</v>
      </c>
      <c r="D17" s="26"/>
      <c r="E17" s="27">
        <v>3</v>
      </c>
      <c r="F17" s="25"/>
      <c r="G17" s="25"/>
      <c r="H17" s="16"/>
      <c r="I17" s="16"/>
      <c r="J17" s="16"/>
      <c r="K17" s="16"/>
      <c r="L17" s="16"/>
      <c r="M17" s="16"/>
      <c r="N17" s="16"/>
      <c r="O17" s="16" t="s">
        <v>120</v>
      </c>
      <c r="P17" s="16">
        <v>0</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x14ac:dyDescent="0.2">
      <c r="A18" s="30" t="s">
        <v>116</v>
      </c>
      <c r="B18" s="31" t="s">
        <v>1829</v>
      </c>
      <c r="C18" s="49" t="s">
        <v>2886</v>
      </c>
      <c r="D18" s="32"/>
      <c r="E18" s="33"/>
      <c r="F18" s="34"/>
      <c r="G18" s="35">
        <f>SUMIF(O19:O21,"&lt;&gt;NOR",G19:G21)</f>
        <v>0</v>
      </c>
      <c r="O18" t="s">
        <v>117</v>
      </c>
    </row>
    <row r="19" spans="1:42" outlineLevel="1" collapsed="1" x14ac:dyDescent="0.2">
      <c r="A19" s="37">
        <v>4</v>
      </c>
      <c r="B19" s="38" t="s">
        <v>129</v>
      </c>
      <c r="C19" s="50" t="s">
        <v>130</v>
      </c>
      <c r="D19" s="39" t="s">
        <v>122</v>
      </c>
      <c r="E19" s="40">
        <v>67.8</v>
      </c>
      <c r="F19" s="41"/>
      <c r="G19" s="42">
        <f>ROUND(E19*F19,2)</f>
        <v>0</v>
      </c>
      <c r="H19" s="16"/>
      <c r="I19" s="16"/>
      <c r="J19" s="16"/>
      <c r="K19" s="16"/>
      <c r="L19" s="16"/>
      <c r="M19" s="16"/>
      <c r="N19" s="16"/>
      <c r="O19" s="16" t="s">
        <v>2815</v>
      </c>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hidden="1" outlineLevel="2" x14ac:dyDescent="0.2">
      <c r="A20" s="23"/>
      <c r="B20" s="24"/>
      <c r="C20" s="51" t="s">
        <v>2924</v>
      </c>
      <c r="D20" s="26"/>
      <c r="E20" s="27"/>
      <c r="F20" s="25"/>
      <c r="G20" s="25"/>
      <c r="H20" s="16"/>
      <c r="I20" s="16"/>
      <c r="J20" s="16"/>
      <c r="K20" s="16"/>
      <c r="L20" s="16"/>
      <c r="M20" s="16"/>
      <c r="N20" s="16"/>
      <c r="O20" s="16" t="s">
        <v>120</v>
      </c>
      <c r="P20" s="16">
        <v>0</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hidden="1" outlineLevel="3" x14ac:dyDescent="0.2">
      <c r="A21" s="23"/>
      <c r="B21" s="24"/>
      <c r="C21" s="51" t="s">
        <v>2923</v>
      </c>
      <c r="D21" s="26"/>
      <c r="E21" s="27">
        <v>67.8</v>
      </c>
      <c r="F21" s="25"/>
      <c r="G21" s="25"/>
      <c r="H21" s="16"/>
      <c r="I21" s="16"/>
      <c r="J21" s="16"/>
      <c r="K21" s="16"/>
      <c r="L21" s="16"/>
      <c r="M21" s="16"/>
      <c r="N21" s="16"/>
      <c r="O21" s="16" t="s">
        <v>120</v>
      </c>
      <c r="P21" s="16">
        <v>0</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x14ac:dyDescent="0.2">
      <c r="A22" s="30" t="s">
        <v>116</v>
      </c>
      <c r="B22" s="31" t="s">
        <v>1821</v>
      </c>
      <c r="C22" s="49" t="s">
        <v>2877</v>
      </c>
      <c r="D22" s="32"/>
      <c r="E22" s="33"/>
      <c r="F22" s="34"/>
      <c r="G22" s="35">
        <f>SUMIF(O23:O28,"&lt;&gt;NOR",G23:G28)</f>
        <v>0</v>
      </c>
      <c r="O22" t="s">
        <v>117</v>
      </c>
    </row>
    <row r="23" spans="1:42" outlineLevel="1" collapsed="1" x14ac:dyDescent="0.2">
      <c r="A23" s="37">
        <v>5</v>
      </c>
      <c r="B23" s="38" t="s">
        <v>2876</v>
      </c>
      <c r="C23" s="50" t="s">
        <v>2875</v>
      </c>
      <c r="D23" s="39" t="s">
        <v>118</v>
      </c>
      <c r="E23" s="40">
        <v>126.9</v>
      </c>
      <c r="F23" s="41"/>
      <c r="G23" s="42">
        <f>ROUND(E23*F23,2)</f>
        <v>0</v>
      </c>
      <c r="H23" s="16"/>
      <c r="I23" s="16"/>
      <c r="J23" s="16"/>
      <c r="K23" s="16"/>
      <c r="L23" s="16"/>
      <c r="M23" s="16"/>
      <c r="N23" s="16"/>
      <c r="O23" s="16" t="s">
        <v>2815</v>
      </c>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hidden="1" outlineLevel="2" x14ac:dyDescent="0.2">
      <c r="A24" s="23"/>
      <c r="B24" s="24"/>
      <c r="C24" s="51" t="s">
        <v>2926</v>
      </c>
      <c r="D24" s="26"/>
      <c r="E24" s="27"/>
      <c r="F24" s="25"/>
      <c r="G24" s="25"/>
      <c r="H24" s="16"/>
      <c r="I24" s="16"/>
      <c r="J24" s="16"/>
      <c r="K24" s="16"/>
      <c r="L24" s="16"/>
      <c r="M24" s="16"/>
      <c r="N24" s="16"/>
      <c r="O24" s="16" t="s">
        <v>120</v>
      </c>
      <c r="P24" s="16">
        <v>0</v>
      </c>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hidden="1" outlineLevel="3" x14ac:dyDescent="0.2">
      <c r="A25" s="23"/>
      <c r="B25" s="24"/>
      <c r="C25" s="51" t="s">
        <v>2925</v>
      </c>
      <c r="D25" s="26"/>
      <c r="E25" s="27">
        <v>126.9</v>
      </c>
      <c r="F25" s="25"/>
      <c r="G25" s="25"/>
      <c r="H25" s="16"/>
      <c r="I25" s="16"/>
      <c r="J25" s="16"/>
      <c r="K25" s="16"/>
      <c r="L25" s="16"/>
      <c r="M25" s="16"/>
      <c r="N25" s="16"/>
      <c r="O25" s="16" t="s">
        <v>120</v>
      </c>
      <c r="P25" s="16">
        <v>0</v>
      </c>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outlineLevel="1" collapsed="1" x14ac:dyDescent="0.2">
      <c r="A26" s="37">
        <v>6</v>
      </c>
      <c r="B26" s="38" t="s">
        <v>2874</v>
      </c>
      <c r="C26" s="50" t="s">
        <v>2873</v>
      </c>
      <c r="D26" s="39" t="s">
        <v>118</v>
      </c>
      <c r="E26" s="40">
        <v>126.9</v>
      </c>
      <c r="F26" s="41"/>
      <c r="G26" s="42">
        <f>ROUND(E26*F26,2)</f>
        <v>0</v>
      </c>
      <c r="H26" s="16"/>
      <c r="I26" s="16"/>
      <c r="J26" s="16"/>
      <c r="K26" s="16"/>
      <c r="L26" s="16"/>
      <c r="M26" s="16"/>
      <c r="N26" s="16"/>
      <c r="O26" s="16" t="s">
        <v>2815</v>
      </c>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hidden="1" outlineLevel="2" x14ac:dyDescent="0.2">
      <c r="A27" s="23"/>
      <c r="B27" s="24"/>
      <c r="C27" s="51" t="s">
        <v>2926</v>
      </c>
      <c r="D27" s="26"/>
      <c r="E27" s="27"/>
      <c r="F27" s="25"/>
      <c r="G27" s="25"/>
      <c r="H27" s="16"/>
      <c r="I27" s="16"/>
      <c r="J27" s="16"/>
      <c r="K27" s="16"/>
      <c r="L27" s="16"/>
      <c r="M27" s="16"/>
      <c r="N27" s="16"/>
      <c r="O27" s="16" t="s">
        <v>120</v>
      </c>
      <c r="P27" s="16">
        <v>0</v>
      </c>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idden="1" outlineLevel="3" x14ac:dyDescent="0.2">
      <c r="A28" s="23"/>
      <c r="B28" s="24"/>
      <c r="C28" s="51" t="s">
        <v>2925</v>
      </c>
      <c r="D28" s="26"/>
      <c r="E28" s="27">
        <v>126.9</v>
      </c>
      <c r="F28" s="25"/>
      <c r="G28" s="25"/>
      <c r="H28" s="16"/>
      <c r="I28" s="16"/>
      <c r="J28" s="16"/>
      <c r="K28" s="16"/>
      <c r="L28" s="16"/>
      <c r="M28" s="16"/>
      <c r="N28" s="16"/>
      <c r="O28" s="16" t="s">
        <v>120</v>
      </c>
      <c r="P28" s="16">
        <v>0</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x14ac:dyDescent="0.2">
      <c r="A29" s="30" t="s">
        <v>116</v>
      </c>
      <c r="B29" s="31" t="s">
        <v>1734</v>
      </c>
      <c r="C29" s="49" t="s">
        <v>2870</v>
      </c>
      <c r="D29" s="32"/>
      <c r="E29" s="33"/>
      <c r="F29" s="34"/>
      <c r="G29" s="35">
        <f>SUMIF(O30:O38,"&lt;&gt;NOR",G30:G38)</f>
        <v>0</v>
      </c>
      <c r="O29" t="s">
        <v>117</v>
      </c>
    </row>
    <row r="30" spans="1:42" outlineLevel="1" collapsed="1" x14ac:dyDescent="0.2">
      <c r="A30" s="37">
        <v>7</v>
      </c>
      <c r="B30" s="38" t="s">
        <v>2869</v>
      </c>
      <c r="C30" s="50" t="s">
        <v>2868</v>
      </c>
      <c r="D30" s="39" t="s">
        <v>122</v>
      </c>
      <c r="E30" s="40">
        <v>67.8</v>
      </c>
      <c r="F30" s="41"/>
      <c r="G30" s="42">
        <f>ROUND(E30*F30,2)</f>
        <v>0</v>
      </c>
      <c r="H30" s="16"/>
      <c r="I30" s="16"/>
      <c r="J30" s="16"/>
      <c r="K30" s="16"/>
      <c r="L30" s="16"/>
      <c r="M30" s="16"/>
      <c r="N30" s="16"/>
      <c r="O30" s="16" t="s">
        <v>2815</v>
      </c>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hidden="1" outlineLevel="2" x14ac:dyDescent="0.2">
      <c r="A31" s="23"/>
      <c r="B31" s="24"/>
      <c r="C31" s="51" t="s">
        <v>2924</v>
      </c>
      <c r="D31" s="26"/>
      <c r="E31" s="27"/>
      <c r="F31" s="25"/>
      <c r="G31" s="25"/>
      <c r="H31" s="16"/>
      <c r="I31" s="16"/>
      <c r="J31" s="16"/>
      <c r="K31" s="16"/>
      <c r="L31" s="16"/>
      <c r="M31" s="16"/>
      <c r="N31" s="16"/>
      <c r="O31" s="16" t="s">
        <v>120</v>
      </c>
      <c r="P31" s="16">
        <v>0</v>
      </c>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hidden="1" outlineLevel="3" x14ac:dyDescent="0.2">
      <c r="A32" s="23"/>
      <c r="B32" s="24"/>
      <c r="C32" s="51" t="s">
        <v>2923</v>
      </c>
      <c r="D32" s="26"/>
      <c r="E32" s="27">
        <v>67.8</v>
      </c>
      <c r="F32" s="25"/>
      <c r="G32" s="25"/>
      <c r="H32" s="16"/>
      <c r="I32" s="16"/>
      <c r="J32" s="16"/>
      <c r="K32" s="16"/>
      <c r="L32" s="16"/>
      <c r="M32" s="16"/>
      <c r="N32" s="16"/>
      <c r="O32" s="16" t="s">
        <v>120</v>
      </c>
      <c r="P32" s="16">
        <v>0</v>
      </c>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outlineLevel="1" collapsed="1" x14ac:dyDescent="0.2">
      <c r="A33" s="37">
        <v>8</v>
      </c>
      <c r="B33" s="38" t="s">
        <v>2867</v>
      </c>
      <c r="C33" s="50" t="s">
        <v>2866</v>
      </c>
      <c r="D33" s="39" t="s">
        <v>122</v>
      </c>
      <c r="E33" s="40">
        <v>67.8</v>
      </c>
      <c r="F33" s="41"/>
      <c r="G33" s="42">
        <f>ROUND(E33*F33,2)</f>
        <v>0</v>
      </c>
      <c r="H33" s="16"/>
      <c r="I33" s="16"/>
      <c r="J33" s="16"/>
      <c r="K33" s="16"/>
      <c r="L33" s="16"/>
      <c r="M33" s="16"/>
      <c r="N33" s="16"/>
      <c r="O33" s="16" t="s">
        <v>2815</v>
      </c>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hidden="1" outlineLevel="2" x14ac:dyDescent="0.2">
      <c r="A34" s="23"/>
      <c r="B34" s="24"/>
      <c r="C34" s="51" t="s">
        <v>2924</v>
      </c>
      <c r="D34" s="26"/>
      <c r="E34" s="27"/>
      <c r="F34" s="25"/>
      <c r="G34" s="25"/>
      <c r="H34" s="16"/>
      <c r="I34" s="16"/>
      <c r="J34" s="16"/>
      <c r="K34" s="16"/>
      <c r="L34" s="16"/>
      <c r="M34" s="16"/>
      <c r="N34" s="16"/>
      <c r="O34" s="16" t="s">
        <v>120</v>
      </c>
      <c r="P34" s="16">
        <v>0</v>
      </c>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hidden="1" outlineLevel="3" x14ac:dyDescent="0.2">
      <c r="A35" s="23"/>
      <c r="B35" s="24"/>
      <c r="C35" s="51" t="s">
        <v>2923</v>
      </c>
      <c r="D35" s="26"/>
      <c r="E35" s="27">
        <v>67.8</v>
      </c>
      <c r="F35" s="25"/>
      <c r="G35" s="25"/>
      <c r="H35" s="16"/>
      <c r="I35" s="16"/>
      <c r="J35" s="16"/>
      <c r="K35" s="16"/>
      <c r="L35" s="16"/>
      <c r="M35" s="16"/>
      <c r="N35" s="16"/>
      <c r="O35" s="16" t="s">
        <v>120</v>
      </c>
      <c r="P35" s="16">
        <v>0</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outlineLevel="1" collapsed="1" x14ac:dyDescent="0.2">
      <c r="A36" s="37">
        <v>9</v>
      </c>
      <c r="B36" s="38" t="s">
        <v>2863</v>
      </c>
      <c r="C36" s="50" t="s">
        <v>2862</v>
      </c>
      <c r="D36" s="39" t="s">
        <v>122</v>
      </c>
      <c r="E36" s="40">
        <v>15.5</v>
      </c>
      <c r="F36" s="41"/>
      <c r="G36" s="42">
        <f>ROUND(E36*F36,2)</f>
        <v>0</v>
      </c>
      <c r="H36" s="16"/>
      <c r="I36" s="16"/>
      <c r="J36" s="16"/>
      <c r="K36" s="16"/>
      <c r="L36" s="16"/>
      <c r="M36" s="16"/>
      <c r="N36" s="16"/>
      <c r="O36" s="16" t="s">
        <v>2815</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hidden="1" outlineLevel="2" x14ac:dyDescent="0.2">
      <c r="A37" s="23"/>
      <c r="B37" s="24"/>
      <c r="C37" s="51" t="s">
        <v>2918</v>
      </c>
      <c r="D37" s="26"/>
      <c r="E37" s="27"/>
      <c r="F37" s="25"/>
      <c r="G37" s="25"/>
      <c r="H37" s="16"/>
      <c r="I37" s="16"/>
      <c r="J37" s="16"/>
      <c r="K37" s="16"/>
      <c r="L37" s="16"/>
      <c r="M37" s="16"/>
      <c r="N37" s="16"/>
      <c r="O37" s="16" t="s">
        <v>120</v>
      </c>
      <c r="P37" s="16">
        <v>0</v>
      </c>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hidden="1" outlineLevel="3" x14ac:dyDescent="0.2">
      <c r="A38" s="23"/>
      <c r="B38" s="24"/>
      <c r="C38" s="51" t="s">
        <v>2917</v>
      </c>
      <c r="D38" s="26"/>
      <c r="E38" s="27">
        <v>15.5</v>
      </c>
      <c r="F38" s="25"/>
      <c r="G38" s="25"/>
      <c r="H38" s="16"/>
      <c r="I38" s="16"/>
      <c r="J38" s="16"/>
      <c r="K38" s="16"/>
      <c r="L38" s="16"/>
      <c r="M38" s="16"/>
      <c r="N38" s="16"/>
      <c r="O38" s="16" t="s">
        <v>120</v>
      </c>
      <c r="P38" s="16">
        <v>0</v>
      </c>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x14ac:dyDescent="0.2">
      <c r="A39" s="30" t="s">
        <v>116</v>
      </c>
      <c r="B39" s="31" t="s">
        <v>1814</v>
      </c>
      <c r="C39" s="49" t="s">
        <v>2861</v>
      </c>
      <c r="D39" s="32"/>
      <c r="E39" s="33"/>
      <c r="F39" s="34"/>
      <c r="G39" s="35">
        <f>SUMIF(O40:O45,"&lt;&gt;NOR",G40:G45)</f>
        <v>0</v>
      </c>
      <c r="O39" t="s">
        <v>117</v>
      </c>
    </row>
    <row r="40" spans="1:42" outlineLevel="1" collapsed="1" x14ac:dyDescent="0.2">
      <c r="A40" s="37">
        <v>10</v>
      </c>
      <c r="B40" s="38" t="s">
        <v>2860</v>
      </c>
      <c r="C40" s="57" t="s">
        <v>2859</v>
      </c>
      <c r="D40" s="39" t="s">
        <v>122</v>
      </c>
      <c r="E40" s="40">
        <v>11.5</v>
      </c>
      <c r="F40" s="41"/>
      <c r="G40" s="42">
        <f>ROUND(E40*F40,2)</f>
        <v>0</v>
      </c>
      <c r="H40" s="16"/>
      <c r="I40" s="16"/>
      <c r="J40" s="16"/>
      <c r="K40" s="16"/>
      <c r="L40" s="16"/>
      <c r="M40" s="16"/>
      <c r="N40" s="16"/>
      <c r="O40" s="16" t="s">
        <v>2828</v>
      </c>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hidden="1" outlineLevel="2" x14ac:dyDescent="0.2">
      <c r="A41" s="23"/>
      <c r="B41" s="24"/>
      <c r="C41" s="51" t="s">
        <v>2922</v>
      </c>
      <c r="D41" s="26"/>
      <c r="E41" s="27"/>
      <c r="F41" s="25"/>
      <c r="G41" s="25"/>
      <c r="H41" s="16"/>
      <c r="I41" s="16"/>
      <c r="J41" s="16"/>
      <c r="K41" s="16"/>
      <c r="L41" s="16"/>
      <c r="M41" s="16"/>
      <c r="N41" s="16"/>
      <c r="O41" s="16" t="s">
        <v>120</v>
      </c>
      <c r="P41" s="16">
        <v>0</v>
      </c>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hidden="1" outlineLevel="3" x14ac:dyDescent="0.2">
      <c r="A42" s="23"/>
      <c r="B42" s="24"/>
      <c r="C42" s="51" t="s">
        <v>2921</v>
      </c>
      <c r="D42" s="26"/>
      <c r="E42" s="27">
        <v>11.5</v>
      </c>
      <c r="F42" s="25"/>
      <c r="G42" s="25"/>
      <c r="H42" s="16"/>
      <c r="I42" s="16"/>
      <c r="J42" s="16"/>
      <c r="K42" s="16"/>
      <c r="L42" s="16"/>
      <c r="M42" s="16"/>
      <c r="N42" s="16"/>
      <c r="O42" s="16" t="s">
        <v>120</v>
      </c>
      <c r="P42" s="16">
        <v>0</v>
      </c>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outlineLevel="1" collapsed="1" x14ac:dyDescent="0.2">
      <c r="A43" s="37">
        <v>11</v>
      </c>
      <c r="B43" s="38" t="s">
        <v>136</v>
      </c>
      <c r="C43" s="50" t="s">
        <v>137</v>
      </c>
      <c r="D43" s="39" t="s">
        <v>122</v>
      </c>
      <c r="E43" s="40">
        <v>52.2</v>
      </c>
      <c r="F43" s="41"/>
      <c r="G43" s="42">
        <f>ROUND(E43*F43,2)</f>
        <v>0</v>
      </c>
      <c r="H43" s="16"/>
      <c r="I43" s="16"/>
      <c r="J43" s="16"/>
      <c r="K43" s="16"/>
      <c r="L43" s="16"/>
      <c r="M43" s="16"/>
      <c r="N43" s="16"/>
      <c r="O43" s="16" t="s">
        <v>2815</v>
      </c>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hidden="1" outlineLevel="2" x14ac:dyDescent="0.2">
      <c r="A44" s="23"/>
      <c r="B44" s="24"/>
      <c r="C44" s="51" t="s">
        <v>2920</v>
      </c>
      <c r="D44" s="26"/>
      <c r="E44" s="27"/>
      <c r="F44" s="25"/>
      <c r="G44" s="25"/>
      <c r="H44" s="16"/>
      <c r="I44" s="16"/>
      <c r="J44" s="16"/>
      <c r="K44" s="16"/>
      <c r="L44" s="16"/>
      <c r="M44" s="16"/>
      <c r="N44" s="16"/>
      <c r="O44" s="16" t="s">
        <v>120</v>
      </c>
      <c r="P44" s="16">
        <v>0</v>
      </c>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row>
    <row r="45" spans="1:42" hidden="1" outlineLevel="3" x14ac:dyDescent="0.2">
      <c r="A45" s="23"/>
      <c r="B45" s="24"/>
      <c r="C45" s="51" t="s">
        <v>2919</v>
      </c>
      <c r="D45" s="26"/>
      <c r="E45" s="27">
        <v>52.2</v>
      </c>
      <c r="F45" s="25"/>
      <c r="G45" s="25"/>
      <c r="H45" s="16"/>
      <c r="I45" s="16"/>
      <c r="J45" s="16"/>
      <c r="K45" s="16"/>
      <c r="L45" s="16"/>
      <c r="M45" s="16"/>
      <c r="N45" s="16"/>
      <c r="O45" s="16" t="s">
        <v>120</v>
      </c>
      <c r="P45" s="16">
        <v>0</v>
      </c>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ht="25.5" x14ac:dyDescent="0.2">
      <c r="A46" s="30" t="s">
        <v>116</v>
      </c>
      <c r="B46" s="31" t="s">
        <v>1806</v>
      </c>
      <c r="C46" s="49" t="s">
        <v>2854</v>
      </c>
      <c r="D46" s="32"/>
      <c r="E46" s="33"/>
      <c r="F46" s="34"/>
      <c r="G46" s="35">
        <f>SUMIF(O47:O49,"&lt;&gt;NOR",G47:G49)</f>
        <v>0</v>
      </c>
      <c r="O46" t="s">
        <v>117</v>
      </c>
    </row>
    <row r="47" spans="1:42" outlineLevel="1" collapsed="1" x14ac:dyDescent="0.2">
      <c r="A47" s="37">
        <v>12</v>
      </c>
      <c r="B47" s="38" t="s">
        <v>143</v>
      </c>
      <c r="C47" s="50" t="s">
        <v>144</v>
      </c>
      <c r="D47" s="39" t="s">
        <v>122</v>
      </c>
      <c r="E47" s="40">
        <v>15.5</v>
      </c>
      <c r="F47" s="41"/>
      <c r="G47" s="42">
        <f>ROUND(E47*F47,2)</f>
        <v>0</v>
      </c>
      <c r="H47" s="16"/>
      <c r="I47" s="16"/>
      <c r="J47" s="16"/>
      <c r="K47" s="16"/>
      <c r="L47" s="16"/>
      <c r="M47" s="16"/>
      <c r="N47" s="16"/>
      <c r="O47" s="16" t="s">
        <v>2815</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hidden="1" outlineLevel="2" x14ac:dyDescent="0.2">
      <c r="A48" s="23"/>
      <c r="B48" s="24"/>
      <c r="C48" s="51" t="s">
        <v>2918</v>
      </c>
      <c r="D48" s="26"/>
      <c r="E48" s="27"/>
      <c r="F48" s="25"/>
      <c r="G48" s="25"/>
      <c r="H48" s="16"/>
      <c r="I48" s="16"/>
      <c r="J48" s="16"/>
      <c r="K48" s="16"/>
      <c r="L48" s="16"/>
      <c r="M48" s="16"/>
      <c r="N48" s="16"/>
      <c r="O48" s="16" t="s">
        <v>120</v>
      </c>
      <c r="P48" s="16">
        <v>0</v>
      </c>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row>
    <row r="49" spans="1:42" hidden="1" outlineLevel="3" x14ac:dyDescent="0.2">
      <c r="A49" s="23"/>
      <c r="B49" s="24"/>
      <c r="C49" s="51" t="s">
        <v>2917</v>
      </c>
      <c r="D49" s="26"/>
      <c r="E49" s="27">
        <v>15.5</v>
      </c>
      <c r="F49" s="25"/>
      <c r="G49" s="25"/>
      <c r="H49" s="16"/>
      <c r="I49" s="16"/>
      <c r="J49" s="16"/>
      <c r="K49" s="16"/>
      <c r="L49" s="16"/>
      <c r="M49" s="16"/>
      <c r="N49" s="16"/>
      <c r="O49" s="16" t="s">
        <v>120</v>
      </c>
      <c r="P49" s="16">
        <v>0</v>
      </c>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t="25.5" x14ac:dyDescent="0.2">
      <c r="A50" s="30" t="s">
        <v>116</v>
      </c>
      <c r="B50" s="31" t="s">
        <v>1923</v>
      </c>
      <c r="C50" s="49" t="s">
        <v>2852</v>
      </c>
      <c r="D50" s="32"/>
      <c r="E50" s="33"/>
      <c r="F50" s="34"/>
      <c r="G50" s="35">
        <f>SUMIF(O51:O53,"&lt;&gt;NOR",G51:G53)</f>
        <v>0</v>
      </c>
      <c r="O50" t="s">
        <v>117</v>
      </c>
    </row>
    <row r="51" spans="1:42" ht="22.5" outlineLevel="1" collapsed="1" x14ac:dyDescent="0.2">
      <c r="A51" s="37">
        <v>13</v>
      </c>
      <c r="B51" s="38" t="s">
        <v>2851</v>
      </c>
      <c r="C51" s="50" t="s">
        <v>2850</v>
      </c>
      <c r="D51" s="39" t="s">
        <v>118</v>
      </c>
      <c r="E51" s="40">
        <v>22</v>
      </c>
      <c r="F51" s="41"/>
      <c r="G51" s="42">
        <f>ROUND(E51*F51,2)</f>
        <v>0</v>
      </c>
      <c r="H51" s="16"/>
      <c r="I51" s="16"/>
      <c r="J51" s="16"/>
      <c r="K51" s="16"/>
      <c r="L51" s="16"/>
      <c r="M51" s="16"/>
      <c r="N51" s="16"/>
      <c r="O51" s="16" t="s">
        <v>2828</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idden="1" outlineLevel="2" x14ac:dyDescent="0.2">
      <c r="A52" s="23"/>
      <c r="B52" s="24"/>
      <c r="C52" s="51" t="s">
        <v>2916</v>
      </c>
      <c r="D52" s="26"/>
      <c r="E52" s="27"/>
      <c r="F52" s="25"/>
      <c r="G52" s="25"/>
      <c r="H52" s="16"/>
      <c r="I52" s="16"/>
      <c r="J52" s="16"/>
      <c r="K52" s="16"/>
      <c r="L52" s="16"/>
      <c r="M52" s="16"/>
      <c r="N52" s="16"/>
      <c r="O52" s="16" t="s">
        <v>120</v>
      </c>
      <c r="P52" s="16">
        <v>0</v>
      </c>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idden="1" outlineLevel="3" x14ac:dyDescent="0.2">
      <c r="A53" s="23"/>
      <c r="B53" s="24"/>
      <c r="C53" s="51" t="s">
        <v>1795</v>
      </c>
      <c r="D53" s="26"/>
      <c r="E53" s="27">
        <v>22</v>
      </c>
      <c r="F53" s="25"/>
      <c r="G53" s="25"/>
      <c r="H53" s="16"/>
      <c r="I53" s="16"/>
      <c r="J53" s="16"/>
      <c r="K53" s="16"/>
      <c r="L53" s="16"/>
      <c r="M53" s="16"/>
      <c r="N53" s="16"/>
      <c r="O53" s="16" t="s">
        <v>120</v>
      </c>
      <c r="P53" s="16">
        <v>0</v>
      </c>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t="25.5" x14ac:dyDescent="0.2">
      <c r="A54" s="30" t="s">
        <v>116</v>
      </c>
      <c r="B54" s="31" t="s">
        <v>2845</v>
      </c>
      <c r="C54" s="49" t="s">
        <v>2844</v>
      </c>
      <c r="D54" s="32"/>
      <c r="E54" s="33"/>
      <c r="F54" s="34"/>
      <c r="G54" s="35">
        <f>SUMIF(O55:O61,"&lt;&gt;NOR",G55:G61)</f>
        <v>0</v>
      </c>
      <c r="O54" t="s">
        <v>117</v>
      </c>
    </row>
    <row r="55" spans="1:42" outlineLevel="1" x14ac:dyDescent="0.2">
      <c r="A55" s="43">
        <v>14</v>
      </c>
      <c r="B55" s="44" t="s">
        <v>2915</v>
      </c>
      <c r="C55" s="52" t="s">
        <v>2914</v>
      </c>
      <c r="D55" s="45" t="s">
        <v>237</v>
      </c>
      <c r="E55" s="46">
        <v>17</v>
      </c>
      <c r="F55" s="47"/>
      <c r="G55" s="48">
        <f>ROUND(E55*F55,2)</f>
        <v>0</v>
      </c>
      <c r="H55" s="16"/>
      <c r="I55" s="16"/>
      <c r="J55" s="16"/>
      <c r="K55" s="16"/>
      <c r="L55" s="16"/>
      <c r="M55" s="16"/>
      <c r="N55" s="16"/>
      <c r="O55" s="16" t="s">
        <v>2815</v>
      </c>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row>
    <row r="56" spans="1:42" outlineLevel="1" collapsed="1" x14ac:dyDescent="0.2">
      <c r="A56" s="37">
        <v>15</v>
      </c>
      <c r="B56" s="38" t="s">
        <v>2913</v>
      </c>
      <c r="C56" s="50" t="s">
        <v>2912</v>
      </c>
      <c r="D56" s="39" t="s">
        <v>121</v>
      </c>
      <c r="E56" s="40">
        <v>17</v>
      </c>
      <c r="F56" s="41"/>
      <c r="G56" s="42">
        <f>ROUND(E56*F56,2)</f>
        <v>0</v>
      </c>
      <c r="H56" s="16"/>
      <c r="I56" s="16"/>
      <c r="J56" s="16"/>
      <c r="K56" s="16"/>
      <c r="L56" s="16"/>
      <c r="M56" s="16"/>
      <c r="N56" s="16"/>
      <c r="O56" s="16" t="s">
        <v>452</v>
      </c>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idden="1" outlineLevel="2" x14ac:dyDescent="0.2">
      <c r="A57" s="23"/>
      <c r="B57" s="24"/>
      <c r="C57" s="51" t="s">
        <v>2896</v>
      </c>
      <c r="D57" s="26"/>
      <c r="E57" s="27"/>
      <c r="F57" s="25"/>
      <c r="G57" s="25"/>
      <c r="H57" s="16"/>
      <c r="I57" s="16"/>
      <c r="J57" s="16"/>
      <c r="K57" s="16"/>
      <c r="L57" s="16"/>
      <c r="M57" s="16"/>
      <c r="N57" s="16"/>
      <c r="O57" s="16" t="s">
        <v>120</v>
      </c>
      <c r="P57" s="16">
        <v>0</v>
      </c>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idden="1" outlineLevel="3" x14ac:dyDescent="0.2">
      <c r="A58" s="23"/>
      <c r="B58" s="24"/>
      <c r="C58" s="51" t="s">
        <v>1814</v>
      </c>
      <c r="D58" s="26"/>
      <c r="E58" s="27">
        <v>17</v>
      </c>
      <c r="F58" s="25"/>
      <c r="G58" s="25"/>
      <c r="H58" s="16"/>
      <c r="I58" s="16"/>
      <c r="J58" s="16"/>
      <c r="K58" s="16"/>
      <c r="L58" s="16"/>
      <c r="M58" s="16"/>
      <c r="N58" s="16"/>
      <c r="O58" s="16" t="s">
        <v>120</v>
      </c>
      <c r="P58" s="16">
        <v>0</v>
      </c>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outlineLevel="1" collapsed="1" x14ac:dyDescent="0.2">
      <c r="A59" s="37">
        <v>16</v>
      </c>
      <c r="B59" s="38" t="s">
        <v>2911</v>
      </c>
      <c r="C59" s="50" t="s">
        <v>2910</v>
      </c>
      <c r="D59" s="39" t="s">
        <v>121</v>
      </c>
      <c r="E59" s="40">
        <v>1</v>
      </c>
      <c r="F59" s="41"/>
      <c r="G59" s="42">
        <f>ROUND(E59*F59,2)</f>
        <v>0</v>
      </c>
      <c r="H59" s="16"/>
      <c r="I59" s="16"/>
      <c r="J59" s="16"/>
      <c r="K59" s="16"/>
      <c r="L59" s="16"/>
      <c r="M59" s="16"/>
      <c r="N59" s="16"/>
      <c r="O59" s="16" t="s">
        <v>2815</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idden="1" outlineLevel="2" x14ac:dyDescent="0.2">
      <c r="A60" s="23"/>
      <c r="B60" s="24"/>
      <c r="C60" s="51" t="s">
        <v>2811</v>
      </c>
      <c r="D60" s="26"/>
      <c r="E60" s="27"/>
      <c r="F60" s="25"/>
      <c r="G60" s="25"/>
      <c r="H60" s="16"/>
      <c r="I60" s="16"/>
      <c r="J60" s="16"/>
      <c r="K60" s="16"/>
      <c r="L60" s="16"/>
      <c r="M60" s="16"/>
      <c r="N60" s="16"/>
      <c r="O60" s="16" t="s">
        <v>120</v>
      </c>
      <c r="P60" s="16">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idden="1" outlineLevel="3" x14ac:dyDescent="0.2">
      <c r="A61" s="23"/>
      <c r="B61" s="24"/>
      <c r="C61" s="51" t="s">
        <v>17</v>
      </c>
      <c r="D61" s="26"/>
      <c r="E61" s="27">
        <v>1</v>
      </c>
      <c r="F61" s="25"/>
      <c r="G61" s="25"/>
      <c r="H61" s="16"/>
      <c r="I61" s="16"/>
      <c r="J61" s="16"/>
      <c r="K61" s="16"/>
      <c r="L61" s="16"/>
      <c r="M61" s="16"/>
      <c r="N61" s="16"/>
      <c r="O61" s="16" t="s">
        <v>120</v>
      </c>
      <c r="P61" s="16">
        <v>0</v>
      </c>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x14ac:dyDescent="0.2">
      <c r="A62" s="30" t="s">
        <v>116</v>
      </c>
      <c r="B62" s="31" t="s">
        <v>2838</v>
      </c>
      <c r="C62" s="49" t="s">
        <v>2837</v>
      </c>
      <c r="D62" s="32"/>
      <c r="E62" s="33"/>
      <c r="F62" s="34"/>
      <c r="G62" s="35">
        <f>SUMIF(O63:O77,"&lt;&gt;NOR",G63:G77)</f>
        <v>0</v>
      </c>
      <c r="O62" t="s">
        <v>117</v>
      </c>
    </row>
    <row r="63" spans="1:42" outlineLevel="1" collapsed="1" x14ac:dyDescent="0.2">
      <c r="A63" s="37">
        <v>17</v>
      </c>
      <c r="B63" s="38" t="s">
        <v>2909</v>
      </c>
      <c r="C63" s="50" t="s">
        <v>2908</v>
      </c>
      <c r="D63" s="39" t="s">
        <v>237</v>
      </c>
      <c r="E63" s="40">
        <v>17</v>
      </c>
      <c r="F63" s="41"/>
      <c r="G63" s="42">
        <f>ROUND(E63*F63,2)</f>
        <v>0</v>
      </c>
      <c r="H63" s="16"/>
      <c r="I63" s="16"/>
      <c r="J63" s="16"/>
      <c r="K63" s="16"/>
      <c r="L63" s="16"/>
      <c r="M63" s="16"/>
      <c r="N63" s="16"/>
      <c r="O63" s="16" t="s">
        <v>2815</v>
      </c>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idden="1" outlineLevel="2" x14ac:dyDescent="0.2">
      <c r="A64" s="23"/>
      <c r="B64" s="24"/>
      <c r="C64" s="51" t="s">
        <v>2896</v>
      </c>
      <c r="D64" s="26"/>
      <c r="E64" s="27"/>
      <c r="F64" s="25"/>
      <c r="G64" s="25"/>
      <c r="H64" s="16"/>
      <c r="I64" s="16"/>
      <c r="J64" s="16"/>
      <c r="K64" s="16"/>
      <c r="L64" s="16"/>
      <c r="M64" s="16"/>
      <c r="N64" s="16"/>
      <c r="O64" s="16" t="s">
        <v>120</v>
      </c>
      <c r="P64" s="16">
        <v>0</v>
      </c>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hidden="1" outlineLevel="3" x14ac:dyDescent="0.2">
      <c r="A65" s="23"/>
      <c r="B65" s="24"/>
      <c r="C65" s="51" t="s">
        <v>1814</v>
      </c>
      <c r="D65" s="26"/>
      <c r="E65" s="27">
        <v>17</v>
      </c>
      <c r="F65" s="25"/>
      <c r="G65" s="25"/>
      <c r="H65" s="16"/>
      <c r="I65" s="16"/>
      <c r="J65" s="16"/>
      <c r="K65" s="16"/>
      <c r="L65" s="16"/>
      <c r="M65" s="16"/>
      <c r="N65" s="16"/>
      <c r="O65" s="16" t="s">
        <v>120</v>
      </c>
      <c r="P65" s="16">
        <v>0</v>
      </c>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outlineLevel="1" collapsed="1" x14ac:dyDescent="0.2">
      <c r="A66" s="37">
        <v>18</v>
      </c>
      <c r="B66" s="38" t="s">
        <v>2907</v>
      </c>
      <c r="C66" s="50" t="s">
        <v>2906</v>
      </c>
      <c r="D66" s="39" t="s">
        <v>237</v>
      </c>
      <c r="E66" s="40">
        <v>17</v>
      </c>
      <c r="F66" s="41"/>
      <c r="G66" s="42">
        <f>ROUND(E66*F66,2)</f>
        <v>0</v>
      </c>
      <c r="H66" s="16"/>
      <c r="I66" s="16"/>
      <c r="J66" s="16"/>
      <c r="K66" s="16"/>
      <c r="L66" s="16"/>
      <c r="M66" s="16"/>
      <c r="N66" s="16"/>
      <c r="O66" s="16" t="s">
        <v>2815</v>
      </c>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idden="1" outlineLevel="2" x14ac:dyDescent="0.2">
      <c r="A67" s="23"/>
      <c r="B67" s="24"/>
      <c r="C67" s="51" t="s">
        <v>2896</v>
      </c>
      <c r="D67" s="26"/>
      <c r="E67" s="27"/>
      <c r="F67" s="25"/>
      <c r="G67" s="25"/>
      <c r="H67" s="16"/>
      <c r="I67" s="16"/>
      <c r="J67" s="16"/>
      <c r="K67" s="16"/>
      <c r="L67" s="16"/>
      <c r="M67" s="16"/>
      <c r="N67" s="16"/>
      <c r="O67" s="16" t="s">
        <v>120</v>
      </c>
      <c r="P67" s="16">
        <v>0</v>
      </c>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idden="1" outlineLevel="3" x14ac:dyDescent="0.2">
      <c r="A68" s="23"/>
      <c r="B68" s="24"/>
      <c r="C68" s="51" t="s">
        <v>1814</v>
      </c>
      <c r="D68" s="26"/>
      <c r="E68" s="27">
        <v>17</v>
      </c>
      <c r="F68" s="25"/>
      <c r="G68" s="25"/>
      <c r="H68" s="16"/>
      <c r="I68" s="16"/>
      <c r="J68" s="16"/>
      <c r="K68" s="16"/>
      <c r="L68" s="16"/>
      <c r="M68" s="16"/>
      <c r="N68" s="16"/>
      <c r="O68" s="16" t="s">
        <v>120</v>
      </c>
      <c r="P68" s="16">
        <v>0</v>
      </c>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outlineLevel="1" collapsed="1" x14ac:dyDescent="0.2">
      <c r="A69" s="37">
        <v>19</v>
      </c>
      <c r="B69" s="38" t="s">
        <v>2905</v>
      </c>
      <c r="C69" s="50" t="s">
        <v>2904</v>
      </c>
      <c r="D69" s="39" t="s">
        <v>2903</v>
      </c>
      <c r="E69" s="40">
        <v>2</v>
      </c>
      <c r="F69" s="41"/>
      <c r="G69" s="42">
        <f>ROUND(E69*F69,2)</f>
        <v>0</v>
      </c>
      <c r="H69" s="16"/>
      <c r="I69" s="16"/>
      <c r="J69" s="16"/>
      <c r="K69" s="16"/>
      <c r="L69" s="16"/>
      <c r="M69" s="16"/>
      <c r="N69" s="16"/>
      <c r="O69" s="16" t="s">
        <v>2815</v>
      </c>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hidden="1" outlineLevel="2" x14ac:dyDescent="0.2">
      <c r="A70" s="23"/>
      <c r="B70" s="24"/>
      <c r="C70" s="51" t="s">
        <v>2899</v>
      </c>
      <c r="D70" s="26"/>
      <c r="E70" s="27"/>
      <c r="F70" s="25"/>
      <c r="G70" s="25"/>
      <c r="H70" s="16"/>
      <c r="I70" s="16"/>
      <c r="J70" s="16"/>
      <c r="K70" s="16"/>
      <c r="L70" s="16"/>
      <c r="M70" s="16"/>
      <c r="N70" s="16"/>
      <c r="O70" s="16" t="s">
        <v>120</v>
      </c>
      <c r="P70" s="16">
        <v>0</v>
      </c>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idden="1" outlineLevel="3" x14ac:dyDescent="0.2">
      <c r="A71" s="23"/>
      <c r="B71" s="24"/>
      <c r="C71" s="51" t="s">
        <v>19</v>
      </c>
      <c r="D71" s="26"/>
      <c r="E71" s="27">
        <v>2</v>
      </c>
      <c r="F71" s="25"/>
      <c r="G71" s="25"/>
      <c r="H71" s="16"/>
      <c r="I71" s="16"/>
      <c r="J71" s="16"/>
      <c r="K71" s="16"/>
      <c r="L71" s="16"/>
      <c r="M71" s="16"/>
      <c r="N71" s="16"/>
      <c r="O71" s="16" t="s">
        <v>120</v>
      </c>
      <c r="P71" s="16">
        <v>0</v>
      </c>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outlineLevel="1" collapsed="1" x14ac:dyDescent="0.2">
      <c r="A72" s="37">
        <v>20</v>
      </c>
      <c r="B72" s="38" t="s">
        <v>2902</v>
      </c>
      <c r="C72" s="50" t="s">
        <v>2901</v>
      </c>
      <c r="D72" s="39" t="s">
        <v>121</v>
      </c>
      <c r="E72" s="40">
        <v>2</v>
      </c>
      <c r="F72" s="41"/>
      <c r="G72" s="42">
        <f>ROUND(E72*F72,2)</f>
        <v>0</v>
      </c>
      <c r="H72" s="16"/>
      <c r="I72" s="16"/>
      <c r="J72" s="16"/>
      <c r="K72" s="16"/>
      <c r="L72" s="16"/>
      <c r="M72" s="16"/>
      <c r="N72" s="16"/>
      <c r="O72" s="16" t="s">
        <v>2900</v>
      </c>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row>
    <row r="73" spans="1:42" hidden="1" outlineLevel="2" x14ac:dyDescent="0.2">
      <c r="A73" s="23"/>
      <c r="B73" s="24"/>
      <c r="C73" s="51" t="s">
        <v>2899</v>
      </c>
      <c r="D73" s="26"/>
      <c r="E73" s="27"/>
      <c r="F73" s="25"/>
      <c r="G73" s="25"/>
      <c r="H73" s="16"/>
      <c r="I73" s="16"/>
      <c r="J73" s="16"/>
      <c r="K73" s="16"/>
      <c r="L73" s="16"/>
      <c r="M73" s="16"/>
      <c r="N73" s="16"/>
      <c r="O73" s="16" t="s">
        <v>120</v>
      </c>
      <c r="P73" s="16">
        <v>0</v>
      </c>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row>
    <row r="74" spans="1:42" hidden="1" outlineLevel="3" x14ac:dyDescent="0.2">
      <c r="A74" s="23"/>
      <c r="B74" s="24"/>
      <c r="C74" s="51" t="s">
        <v>19</v>
      </c>
      <c r="D74" s="26"/>
      <c r="E74" s="27">
        <v>2</v>
      </c>
      <c r="F74" s="25"/>
      <c r="G74" s="25"/>
      <c r="H74" s="16"/>
      <c r="I74" s="16"/>
      <c r="J74" s="16"/>
      <c r="K74" s="16"/>
      <c r="L74" s="16"/>
      <c r="M74" s="16"/>
      <c r="N74" s="16"/>
      <c r="O74" s="16" t="s">
        <v>120</v>
      </c>
      <c r="P74" s="16">
        <v>0</v>
      </c>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row>
    <row r="75" spans="1:42" outlineLevel="1" collapsed="1" x14ac:dyDescent="0.2">
      <c r="A75" s="37">
        <v>21</v>
      </c>
      <c r="B75" s="38" t="s">
        <v>2898</v>
      </c>
      <c r="C75" s="50" t="s">
        <v>2897</v>
      </c>
      <c r="D75" s="39" t="s">
        <v>237</v>
      </c>
      <c r="E75" s="40">
        <v>17</v>
      </c>
      <c r="F75" s="41"/>
      <c r="G75" s="42">
        <f>ROUND(E75*F75,2)</f>
        <v>0</v>
      </c>
      <c r="H75" s="16"/>
      <c r="I75" s="16"/>
      <c r="J75" s="16"/>
      <c r="K75" s="16"/>
      <c r="L75" s="16"/>
      <c r="M75" s="16"/>
      <c r="N75" s="16"/>
      <c r="O75" s="16" t="s">
        <v>2815</v>
      </c>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row>
    <row r="76" spans="1:42" hidden="1" outlineLevel="2" x14ac:dyDescent="0.2">
      <c r="A76" s="23"/>
      <c r="B76" s="24"/>
      <c r="C76" s="51" t="s">
        <v>2896</v>
      </c>
      <c r="D76" s="26"/>
      <c r="E76" s="27"/>
      <c r="F76" s="25"/>
      <c r="G76" s="25"/>
      <c r="H76" s="16"/>
      <c r="I76" s="16"/>
      <c r="J76" s="16"/>
      <c r="K76" s="16"/>
      <c r="L76" s="16"/>
      <c r="M76" s="16"/>
      <c r="N76" s="16"/>
      <c r="O76" s="16" t="s">
        <v>120</v>
      </c>
      <c r="P76" s="16">
        <v>0</v>
      </c>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row>
    <row r="77" spans="1:42" hidden="1" outlineLevel="3" x14ac:dyDescent="0.2">
      <c r="A77" s="23"/>
      <c r="B77" s="24"/>
      <c r="C77" s="51" t="s">
        <v>1814</v>
      </c>
      <c r="D77" s="26"/>
      <c r="E77" s="27">
        <v>17</v>
      </c>
      <c r="F77" s="25"/>
      <c r="G77" s="25"/>
      <c r="H77" s="16"/>
      <c r="I77" s="16"/>
      <c r="J77" s="16"/>
      <c r="K77" s="16"/>
      <c r="L77" s="16"/>
      <c r="M77" s="16"/>
      <c r="N77" s="16"/>
      <c r="O77" s="16" t="s">
        <v>120</v>
      </c>
      <c r="P77" s="16">
        <v>0</v>
      </c>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row>
    <row r="78" spans="1:42" x14ac:dyDescent="0.2">
      <c r="A78" s="30" t="s">
        <v>116</v>
      </c>
      <c r="B78" s="31" t="s">
        <v>2810</v>
      </c>
      <c r="C78" s="49" t="s">
        <v>2809</v>
      </c>
      <c r="D78" s="32"/>
      <c r="E78" s="33"/>
      <c r="F78" s="34"/>
      <c r="G78" s="35">
        <f>SUMIF(O79:O79,"&lt;&gt;NOR",G79:G79)</f>
        <v>0</v>
      </c>
      <c r="O78" t="s">
        <v>117</v>
      </c>
    </row>
    <row r="79" spans="1:42" outlineLevel="1" x14ac:dyDescent="0.2">
      <c r="A79" s="37">
        <v>22</v>
      </c>
      <c r="B79" s="38" t="s">
        <v>2808</v>
      </c>
      <c r="C79" s="50" t="s">
        <v>2807</v>
      </c>
      <c r="D79" s="39" t="s">
        <v>158</v>
      </c>
      <c r="E79" s="40">
        <v>0.34155999999999997</v>
      </c>
      <c r="F79" s="41"/>
      <c r="G79" s="42">
        <f>ROUND(E79*F79,2)</f>
        <v>0</v>
      </c>
      <c r="H79" s="16"/>
      <c r="I79" s="16"/>
      <c r="J79" s="16"/>
      <c r="K79" s="16"/>
      <c r="L79" s="16"/>
      <c r="M79" s="16"/>
      <c r="N79" s="16"/>
      <c r="O79" s="16" t="s">
        <v>749</v>
      </c>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row>
    <row r="80" spans="1:42" x14ac:dyDescent="0.2">
      <c r="A80" s="1"/>
      <c r="B80" s="2"/>
      <c r="C80" s="54"/>
      <c r="D80" s="4"/>
      <c r="E80" s="1"/>
      <c r="F80" s="1"/>
      <c r="G80" s="1"/>
      <c r="M80">
        <v>12</v>
      </c>
      <c r="N80">
        <v>21</v>
      </c>
      <c r="O80" t="s">
        <v>115</v>
      </c>
    </row>
    <row r="81" spans="1:15" x14ac:dyDescent="0.2">
      <c r="A81" s="19"/>
      <c r="B81" s="20" t="s">
        <v>7</v>
      </c>
      <c r="C81" s="55"/>
      <c r="D81" s="21"/>
      <c r="E81" s="22"/>
      <c r="F81" s="22"/>
      <c r="G81" s="36">
        <f>G8+G18+G22+G29+G39+G46+G50+G54+G62+G78</f>
        <v>0</v>
      </c>
      <c r="M81" t="e">
        <f>SUMIF(#REF!,M80,G7:G79)</f>
        <v>#REF!</v>
      </c>
      <c r="N81" t="e">
        <f>SUMIF(#REF!,N80,G7:G79)</f>
        <v>#REF!</v>
      </c>
      <c r="O81" t="s">
        <v>1333</v>
      </c>
    </row>
    <row r="82" spans="1:15" x14ac:dyDescent="0.2">
      <c r="A82" s="1"/>
      <c r="B82" s="2"/>
      <c r="C82" s="54"/>
      <c r="D82" s="4"/>
      <c r="E82" s="1"/>
      <c r="F82" s="1"/>
      <c r="G82" s="1"/>
    </row>
    <row r="83" spans="1:15" x14ac:dyDescent="0.2">
      <c r="A83" s="1"/>
      <c r="B83" s="2"/>
      <c r="C83" s="54"/>
      <c r="D83" s="4"/>
      <c r="E83" s="1"/>
      <c r="F83" s="1"/>
      <c r="G83" s="1"/>
    </row>
    <row r="84" spans="1:15" x14ac:dyDescent="0.2">
      <c r="A84" s="553" t="s">
        <v>1334</v>
      </c>
      <c r="B84" s="553"/>
      <c r="C84" s="554"/>
      <c r="D84" s="4"/>
      <c r="E84" s="1"/>
      <c r="F84" s="1"/>
      <c r="G84" s="1"/>
    </row>
    <row r="85" spans="1:15" x14ac:dyDescent="0.2">
      <c r="A85" s="532"/>
      <c r="B85" s="533"/>
      <c r="C85" s="534"/>
      <c r="D85" s="533"/>
      <c r="E85" s="533"/>
      <c r="F85" s="533"/>
      <c r="G85" s="535"/>
      <c r="O85" t="s">
        <v>1335</v>
      </c>
    </row>
    <row r="86" spans="1:15" x14ac:dyDescent="0.2">
      <c r="A86" s="536"/>
      <c r="B86" s="537"/>
      <c r="C86" s="538"/>
      <c r="D86" s="537"/>
      <c r="E86" s="537"/>
      <c r="F86" s="537"/>
      <c r="G86" s="539"/>
    </row>
    <row r="87" spans="1:15" x14ac:dyDescent="0.2">
      <c r="A87" s="536"/>
      <c r="B87" s="537"/>
      <c r="C87" s="538"/>
      <c r="D87" s="537"/>
      <c r="E87" s="537"/>
      <c r="F87" s="537"/>
      <c r="G87" s="539"/>
    </row>
    <row r="88" spans="1:15" x14ac:dyDescent="0.2">
      <c r="A88" s="536"/>
      <c r="B88" s="537"/>
      <c r="C88" s="538"/>
      <c r="D88" s="537"/>
      <c r="E88" s="537"/>
      <c r="F88" s="537"/>
      <c r="G88" s="539"/>
    </row>
    <row r="89" spans="1:15" x14ac:dyDescent="0.2">
      <c r="A89" s="540"/>
      <c r="B89" s="541"/>
      <c r="C89" s="542"/>
      <c r="D89" s="541"/>
      <c r="E89" s="541"/>
      <c r="F89" s="541"/>
      <c r="G89" s="543"/>
    </row>
    <row r="90" spans="1:15" x14ac:dyDescent="0.2">
      <c r="A90" s="1"/>
      <c r="B90" s="2"/>
      <c r="C90" s="54"/>
      <c r="D90" s="4"/>
      <c r="E90" s="1"/>
      <c r="F90" s="1"/>
      <c r="G90" s="1"/>
    </row>
    <row r="91" spans="1:15" x14ac:dyDescent="0.2">
      <c r="C91" s="56"/>
      <c r="D91" s="6"/>
      <c r="O91" t="s">
        <v>1336</v>
      </c>
    </row>
    <row r="92" spans="1:15" x14ac:dyDescent="0.2">
      <c r="D92" s="6"/>
    </row>
    <row r="93" spans="1:15" x14ac:dyDescent="0.2">
      <c r="D93" s="6"/>
    </row>
    <row r="94" spans="1:15" x14ac:dyDescent="0.2">
      <c r="D94" s="6"/>
    </row>
    <row r="95" spans="1:15" x14ac:dyDescent="0.2">
      <c r="D95" s="6"/>
    </row>
    <row r="96" spans="1:15"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wFw8Ez83aLR9sCbOYszH+hpNYX1SoRItHw4t/JWQ9PjkGivM1FGbBOlDnSz8arAXqeR3OMe8ppf9/8fIwjz47w==" saltValue="aNPTVOmZ4H+3qY05NYHn0Q==" spinCount="100000" sheet="1" objects="1" scenarios="1"/>
  <mergeCells count="6">
    <mergeCell ref="A85:G89"/>
    <mergeCell ref="A1:G1"/>
    <mergeCell ref="C2:G2"/>
    <mergeCell ref="C3:G3"/>
    <mergeCell ref="C4:G4"/>
    <mergeCell ref="A84:C8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rowBreaks count="1" manualBreakCount="1">
    <brk id="49"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heetPr>
  <dimension ref="A1:AP5000"/>
  <sheetViews>
    <sheetView view="pageBreakPreview" zoomScaleNormal="100" zoomScaleSheetLayoutView="100" workbookViewId="0">
      <pane ySplit="7" topLeftCell="A8" activePane="bottomLeft" state="frozen"/>
      <selection activeCell="I21" sqref="I21"/>
      <selection pane="bottomLeft" activeCell="A8" sqref="A8"/>
    </sheetView>
  </sheetViews>
  <sheetFormatPr defaultRowHeight="12.75" outlineLevelRow="3" x14ac:dyDescent="0.2"/>
  <cols>
    <col min="1" max="1" width="3.42578125" customWidth="1"/>
    <col min="2" max="2" width="12.5703125" style="9" customWidth="1"/>
    <col min="3" max="3" width="38.28515625" style="9" customWidth="1"/>
    <col min="4" max="4" width="4.85546875" customWidth="1"/>
    <col min="5" max="5" width="10.5703125" customWidth="1"/>
    <col min="6" max="6" width="9.85546875" customWidth="1"/>
    <col min="7" max="7" width="10.14062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2895</v>
      </c>
      <c r="C2" s="547" t="s">
        <v>9</v>
      </c>
      <c r="D2" s="548"/>
      <c r="E2" s="548"/>
      <c r="F2" s="548"/>
      <c r="G2" s="549"/>
      <c r="O2" t="s">
        <v>106</v>
      </c>
    </row>
    <row r="3" spans="1:42" ht="24.95" customHeight="1" x14ac:dyDescent="0.2">
      <c r="A3" s="8" t="s">
        <v>3</v>
      </c>
      <c r="B3" s="7" t="s">
        <v>1407</v>
      </c>
      <c r="C3" s="547" t="s">
        <v>1406</v>
      </c>
      <c r="D3" s="548"/>
      <c r="E3" s="548"/>
      <c r="F3" s="548"/>
      <c r="G3" s="549"/>
      <c r="K3" s="9" t="s">
        <v>106</v>
      </c>
      <c r="O3" t="s">
        <v>107</v>
      </c>
    </row>
    <row r="4" spans="1:42" ht="24.95" customHeight="1" x14ac:dyDescent="0.2">
      <c r="A4" s="10" t="s">
        <v>4</v>
      </c>
      <c r="B4" s="11" t="s">
        <v>1401</v>
      </c>
      <c r="C4" s="550" t="s">
        <v>2966</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1829</v>
      </c>
      <c r="C8" s="49" t="s">
        <v>2886</v>
      </c>
      <c r="D8" s="32"/>
      <c r="E8" s="33"/>
      <c r="F8" s="34"/>
      <c r="G8" s="35">
        <f>SUMIF(O9:O11,"&lt;&gt;NOR",G9:G11)</f>
        <v>0</v>
      </c>
      <c r="O8" t="s">
        <v>117</v>
      </c>
    </row>
    <row r="9" spans="1:42" outlineLevel="1" collapsed="1" x14ac:dyDescent="0.2">
      <c r="A9" s="37">
        <v>1</v>
      </c>
      <c r="B9" s="38" t="s">
        <v>129</v>
      </c>
      <c r="C9" s="50" t="s">
        <v>130</v>
      </c>
      <c r="D9" s="39" t="s">
        <v>122</v>
      </c>
      <c r="E9" s="40">
        <v>104.94</v>
      </c>
      <c r="F9" s="41"/>
      <c r="G9" s="42">
        <f>ROUND(E9*F9,2)</f>
        <v>0</v>
      </c>
      <c r="H9" s="16"/>
      <c r="I9" s="16"/>
      <c r="J9" s="16"/>
      <c r="K9" s="16"/>
      <c r="L9" s="16"/>
      <c r="M9" s="16"/>
      <c r="N9" s="16"/>
      <c r="O9" s="16" t="s">
        <v>2815</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hidden="1" outlineLevel="2" x14ac:dyDescent="0.2">
      <c r="A10" s="23"/>
      <c r="B10" s="24"/>
      <c r="C10" s="51" t="s">
        <v>2961</v>
      </c>
      <c r="D10" s="26"/>
      <c r="E10" s="27"/>
      <c r="F10" s="25"/>
      <c r="G10" s="25"/>
      <c r="H10" s="16"/>
      <c r="I10" s="16"/>
      <c r="J10" s="16"/>
      <c r="K10" s="16"/>
      <c r="L10" s="16"/>
      <c r="M10" s="16"/>
      <c r="N10" s="16"/>
      <c r="O10" s="16" t="s">
        <v>120</v>
      </c>
      <c r="P10" s="16">
        <v>0</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hidden="1" outlineLevel="3" x14ac:dyDescent="0.2">
      <c r="A11" s="23"/>
      <c r="B11" s="24"/>
      <c r="C11" s="51" t="s">
        <v>2960</v>
      </c>
      <c r="D11" s="26"/>
      <c r="E11" s="27">
        <v>104.94</v>
      </c>
      <c r="F11" s="25"/>
      <c r="G11" s="25"/>
      <c r="H11" s="16"/>
      <c r="I11" s="16"/>
      <c r="J11" s="16"/>
      <c r="K11" s="16"/>
      <c r="L11" s="16"/>
      <c r="M11" s="16"/>
      <c r="N11" s="16"/>
      <c r="O11" s="16" t="s">
        <v>120</v>
      </c>
      <c r="P11" s="16">
        <v>0</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x14ac:dyDescent="0.2">
      <c r="A12" s="30" t="s">
        <v>116</v>
      </c>
      <c r="B12" s="31" t="s">
        <v>1821</v>
      </c>
      <c r="C12" s="49" t="s">
        <v>2877</v>
      </c>
      <c r="D12" s="32"/>
      <c r="E12" s="33"/>
      <c r="F12" s="34"/>
      <c r="G12" s="35">
        <f>SUMIF(O13:O18,"&lt;&gt;NOR",G13:G18)</f>
        <v>0</v>
      </c>
      <c r="O12" t="s">
        <v>117</v>
      </c>
    </row>
    <row r="13" spans="1:42" outlineLevel="1" collapsed="1" x14ac:dyDescent="0.2">
      <c r="A13" s="37">
        <v>2</v>
      </c>
      <c r="B13" s="38" t="s">
        <v>2876</v>
      </c>
      <c r="C13" s="50" t="s">
        <v>2875</v>
      </c>
      <c r="D13" s="39" t="s">
        <v>118</v>
      </c>
      <c r="E13" s="40">
        <v>111.9</v>
      </c>
      <c r="F13" s="41"/>
      <c r="G13" s="42">
        <f>ROUND(E13*F13,2)</f>
        <v>0</v>
      </c>
      <c r="H13" s="16"/>
      <c r="I13" s="16"/>
      <c r="J13" s="16"/>
      <c r="K13" s="16"/>
      <c r="L13" s="16"/>
      <c r="M13" s="16"/>
      <c r="N13" s="16"/>
      <c r="O13" s="16" t="s">
        <v>2815</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hidden="1" outlineLevel="2" x14ac:dyDescent="0.2">
      <c r="A14" s="23"/>
      <c r="B14" s="24"/>
      <c r="C14" s="51" t="s">
        <v>2965</v>
      </c>
      <c r="D14" s="26"/>
      <c r="E14" s="27"/>
      <c r="F14" s="25"/>
      <c r="G14" s="25"/>
      <c r="H14" s="16"/>
      <c r="I14" s="16"/>
      <c r="J14" s="16"/>
      <c r="K14" s="16"/>
      <c r="L14" s="16"/>
      <c r="M14" s="16"/>
      <c r="N14" s="16"/>
      <c r="O14" s="16" t="s">
        <v>120</v>
      </c>
      <c r="P14" s="16">
        <v>0</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hidden="1" outlineLevel="3" x14ac:dyDescent="0.2">
      <c r="A15" s="23"/>
      <c r="B15" s="24"/>
      <c r="C15" s="51" t="s">
        <v>2964</v>
      </c>
      <c r="D15" s="26"/>
      <c r="E15" s="27">
        <v>111.9</v>
      </c>
      <c r="F15" s="25"/>
      <c r="G15" s="25"/>
      <c r="H15" s="16"/>
      <c r="I15" s="16"/>
      <c r="J15" s="16"/>
      <c r="K15" s="16"/>
      <c r="L15" s="16"/>
      <c r="M15" s="16"/>
      <c r="N15" s="16"/>
      <c r="O15" s="16" t="s">
        <v>120</v>
      </c>
      <c r="P15" s="16">
        <v>0</v>
      </c>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outlineLevel="1" collapsed="1" x14ac:dyDescent="0.2">
      <c r="A16" s="37">
        <v>3</v>
      </c>
      <c r="B16" s="38" t="s">
        <v>2874</v>
      </c>
      <c r="C16" s="50" t="s">
        <v>2873</v>
      </c>
      <c r="D16" s="39" t="s">
        <v>118</v>
      </c>
      <c r="E16" s="40">
        <v>111.9</v>
      </c>
      <c r="F16" s="41"/>
      <c r="G16" s="42">
        <f>ROUND(E16*F16,2)</f>
        <v>0</v>
      </c>
      <c r="H16" s="16"/>
      <c r="I16" s="16"/>
      <c r="J16" s="16"/>
      <c r="K16" s="16"/>
      <c r="L16" s="16"/>
      <c r="M16" s="16"/>
      <c r="N16" s="16"/>
      <c r="O16" s="16" t="s">
        <v>2815</v>
      </c>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hidden="1" outlineLevel="2" x14ac:dyDescent="0.2">
      <c r="A17" s="23"/>
      <c r="B17" s="24"/>
      <c r="C17" s="51" t="s">
        <v>2965</v>
      </c>
      <c r="D17" s="26"/>
      <c r="E17" s="27"/>
      <c r="F17" s="25"/>
      <c r="G17" s="25"/>
      <c r="H17" s="16"/>
      <c r="I17" s="16"/>
      <c r="J17" s="16"/>
      <c r="K17" s="16"/>
      <c r="L17" s="16"/>
      <c r="M17" s="16"/>
      <c r="N17" s="16"/>
      <c r="O17" s="16" t="s">
        <v>120</v>
      </c>
      <c r="P17" s="16">
        <v>0</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hidden="1" outlineLevel="3" x14ac:dyDescent="0.2">
      <c r="A18" s="23"/>
      <c r="B18" s="24"/>
      <c r="C18" s="51" t="s">
        <v>2964</v>
      </c>
      <c r="D18" s="26"/>
      <c r="E18" s="27">
        <v>111.9</v>
      </c>
      <c r="F18" s="25"/>
      <c r="G18" s="25"/>
      <c r="H18" s="16"/>
      <c r="I18" s="16"/>
      <c r="J18" s="16"/>
      <c r="K18" s="16"/>
      <c r="L18" s="16"/>
      <c r="M18" s="16"/>
      <c r="N18" s="16"/>
      <c r="O18" s="16" t="s">
        <v>120</v>
      </c>
      <c r="P18" s="16">
        <v>0</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x14ac:dyDescent="0.2">
      <c r="A19" s="30" t="s">
        <v>116</v>
      </c>
      <c r="B19" s="31" t="s">
        <v>1734</v>
      </c>
      <c r="C19" s="49" t="s">
        <v>2870</v>
      </c>
      <c r="D19" s="32"/>
      <c r="E19" s="33"/>
      <c r="F19" s="34"/>
      <c r="G19" s="35">
        <f>SUMIF(O20:O28,"&lt;&gt;NOR",G20:G28)</f>
        <v>0</v>
      </c>
      <c r="O19" t="s">
        <v>117</v>
      </c>
    </row>
    <row r="20" spans="1:42" outlineLevel="1" collapsed="1" x14ac:dyDescent="0.2">
      <c r="A20" s="37">
        <v>4</v>
      </c>
      <c r="B20" s="38" t="s">
        <v>2867</v>
      </c>
      <c r="C20" s="50" t="s">
        <v>2866</v>
      </c>
      <c r="D20" s="39" t="s">
        <v>122</v>
      </c>
      <c r="E20" s="40">
        <v>77.040000000000006</v>
      </c>
      <c r="F20" s="41"/>
      <c r="G20" s="42">
        <f>ROUND(E20*F20,2)</f>
        <v>0</v>
      </c>
      <c r="H20" s="16"/>
      <c r="I20" s="16"/>
      <c r="J20" s="16"/>
      <c r="K20" s="16"/>
      <c r="L20" s="16"/>
      <c r="M20" s="16"/>
      <c r="N20" s="16"/>
      <c r="O20" s="16" t="s">
        <v>2815</v>
      </c>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hidden="1" outlineLevel="2" x14ac:dyDescent="0.2">
      <c r="A21" s="23"/>
      <c r="B21" s="24"/>
      <c r="C21" s="51" t="s">
        <v>2963</v>
      </c>
      <c r="D21" s="26"/>
      <c r="E21" s="27"/>
      <c r="F21" s="25"/>
      <c r="G21" s="25"/>
      <c r="H21" s="16"/>
      <c r="I21" s="16"/>
      <c r="J21" s="16"/>
      <c r="K21" s="16"/>
      <c r="L21" s="16"/>
      <c r="M21" s="16"/>
      <c r="N21" s="16"/>
      <c r="O21" s="16" t="s">
        <v>120</v>
      </c>
      <c r="P21" s="16">
        <v>0</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hidden="1" outlineLevel="3" x14ac:dyDescent="0.2">
      <c r="A22" s="23"/>
      <c r="B22" s="24"/>
      <c r="C22" s="51" t="s">
        <v>2962</v>
      </c>
      <c r="D22" s="26"/>
      <c r="E22" s="27">
        <v>77.040000000000006</v>
      </c>
      <c r="F22" s="25"/>
      <c r="G22" s="25"/>
      <c r="H22" s="16"/>
      <c r="I22" s="16"/>
      <c r="J22" s="16"/>
      <c r="K22" s="16"/>
      <c r="L22" s="16"/>
      <c r="M22" s="16"/>
      <c r="N22" s="16"/>
      <c r="O22" s="16" t="s">
        <v>120</v>
      </c>
      <c r="P22" s="16">
        <v>0</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outlineLevel="1" collapsed="1" x14ac:dyDescent="0.2">
      <c r="A23" s="37">
        <v>5</v>
      </c>
      <c r="B23" s="38" t="s">
        <v>2863</v>
      </c>
      <c r="C23" s="50" t="s">
        <v>2862</v>
      </c>
      <c r="D23" s="39" t="s">
        <v>122</v>
      </c>
      <c r="E23" s="40">
        <v>51</v>
      </c>
      <c r="F23" s="41"/>
      <c r="G23" s="42">
        <f>ROUND(E23*F23,2)</f>
        <v>0</v>
      </c>
      <c r="H23" s="16"/>
      <c r="I23" s="16"/>
      <c r="J23" s="16"/>
      <c r="K23" s="16"/>
      <c r="L23" s="16"/>
      <c r="M23" s="16"/>
      <c r="N23" s="16"/>
      <c r="O23" s="16" t="s">
        <v>2815</v>
      </c>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hidden="1" outlineLevel="2" x14ac:dyDescent="0.2">
      <c r="A24" s="23"/>
      <c r="B24" s="24"/>
      <c r="C24" s="51" t="s">
        <v>2955</v>
      </c>
      <c r="D24" s="26"/>
      <c r="E24" s="27"/>
      <c r="F24" s="25"/>
      <c r="G24" s="25"/>
      <c r="H24" s="16"/>
      <c r="I24" s="16"/>
      <c r="J24" s="16"/>
      <c r="K24" s="16"/>
      <c r="L24" s="16"/>
      <c r="M24" s="16"/>
      <c r="N24" s="16"/>
      <c r="O24" s="16" t="s">
        <v>120</v>
      </c>
      <c r="P24" s="16">
        <v>0</v>
      </c>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hidden="1" outlineLevel="3" x14ac:dyDescent="0.2">
      <c r="A25" s="23"/>
      <c r="B25" s="24"/>
      <c r="C25" s="51" t="s">
        <v>1941</v>
      </c>
      <c r="D25" s="26"/>
      <c r="E25" s="27">
        <v>51</v>
      </c>
      <c r="F25" s="25"/>
      <c r="G25" s="25"/>
      <c r="H25" s="16"/>
      <c r="I25" s="16"/>
      <c r="J25" s="16"/>
      <c r="K25" s="16"/>
      <c r="L25" s="16"/>
      <c r="M25" s="16"/>
      <c r="N25" s="16"/>
      <c r="O25" s="16" t="s">
        <v>120</v>
      </c>
      <c r="P25" s="16">
        <v>0</v>
      </c>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outlineLevel="1" collapsed="1" x14ac:dyDescent="0.2">
      <c r="A26" s="37">
        <v>6</v>
      </c>
      <c r="B26" s="38" t="s">
        <v>2869</v>
      </c>
      <c r="C26" s="50" t="s">
        <v>2868</v>
      </c>
      <c r="D26" s="39" t="s">
        <v>122</v>
      </c>
      <c r="E26" s="40">
        <v>104.94</v>
      </c>
      <c r="F26" s="41"/>
      <c r="G26" s="42">
        <f>ROUND(E26*F26,2)</f>
        <v>0</v>
      </c>
      <c r="H26" s="16"/>
      <c r="I26" s="16"/>
      <c r="J26" s="16"/>
      <c r="K26" s="16"/>
      <c r="L26" s="16"/>
      <c r="M26" s="16"/>
      <c r="N26" s="16"/>
      <c r="O26" s="16" t="s">
        <v>2815</v>
      </c>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row>
    <row r="27" spans="1:42" hidden="1" outlineLevel="2" x14ac:dyDescent="0.2">
      <c r="A27" s="23"/>
      <c r="B27" s="24"/>
      <c r="C27" s="51" t="s">
        <v>2961</v>
      </c>
      <c r="D27" s="26"/>
      <c r="E27" s="27"/>
      <c r="F27" s="25"/>
      <c r="G27" s="25"/>
      <c r="H27" s="16"/>
      <c r="I27" s="16"/>
      <c r="J27" s="16"/>
      <c r="K27" s="16"/>
      <c r="L27" s="16"/>
      <c r="M27" s="16"/>
      <c r="N27" s="16"/>
      <c r="O27" s="16" t="s">
        <v>120</v>
      </c>
      <c r="P27" s="16">
        <v>0</v>
      </c>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idden="1" outlineLevel="3" x14ac:dyDescent="0.2">
      <c r="A28" s="23"/>
      <c r="B28" s="24"/>
      <c r="C28" s="51" t="s">
        <v>2960</v>
      </c>
      <c r="D28" s="26"/>
      <c r="E28" s="27">
        <v>104.94</v>
      </c>
      <c r="F28" s="25"/>
      <c r="G28" s="25"/>
      <c r="H28" s="16"/>
      <c r="I28" s="16"/>
      <c r="J28" s="16"/>
      <c r="K28" s="16"/>
      <c r="L28" s="16"/>
      <c r="M28" s="16"/>
      <c r="N28" s="16"/>
      <c r="O28" s="16" t="s">
        <v>120</v>
      </c>
      <c r="P28" s="16">
        <v>0</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x14ac:dyDescent="0.2">
      <c r="A29" s="30" t="s">
        <v>116</v>
      </c>
      <c r="B29" s="31" t="s">
        <v>1814</v>
      </c>
      <c r="C29" s="49" t="s">
        <v>2861</v>
      </c>
      <c r="D29" s="32"/>
      <c r="E29" s="33"/>
      <c r="F29" s="34"/>
      <c r="G29" s="35">
        <f>SUMIF(O30:O35,"&lt;&gt;NOR",G30:G35)</f>
        <v>0</v>
      </c>
      <c r="O29" t="s">
        <v>117</v>
      </c>
    </row>
    <row r="30" spans="1:42" ht="22.5" outlineLevel="1" collapsed="1" x14ac:dyDescent="0.2">
      <c r="A30" s="37">
        <v>7</v>
      </c>
      <c r="B30" s="38" t="s">
        <v>2860</v>
      </c>
      <c r="C30" s="50" t="s">
        <v>2859</v>
      </c>
      <c r="D30" s="39" t="s">
        <v>122</v>
      </c>
      <c r="E30" s="40">
        <v>19.899999999999999</v>
      </c>
      <c r="F30" s="41"/>
      <c r="G30" s="42">
        <f>ROUND(E30*F30,2)</f>
        <v>0</v>
      </c>
      <c r="H30" s="16"/>
      <c r="I30" s="16"/>
      <c r="J30" s="16"/>
      <c r="K30" s="16"/>
      <c r="L30" s="16"/>
      <c r="M30" s="16"/>
      <c r="N30" s="16"/>
      <c r="O30" s="16" t="s">
        <v>2828</v>
      </c>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hidden="1" outlineLevel="2" x14ac:dyDescent="0.2">
      <c r="A31" s="23"/>
      <c r="B31" s="24"/>
      <c r="C31" s="51" t="s">
        <v>2959</v>
      </c>
      <c r="D31" s="26"/>
      <c r="E31" s="27"/>
      <c r="F31" s="25"/>
      <c r="G31" s="25"/>
      <c r="H31" s="16"/>
      <c r="I31" s="16"/>
      <c r="J31" s="16"/>
      <c r="K31" s="16"/>
      <c r="L31" s="16"/>
      <c r="M31" s="16"/>
      <c r="N31" s="16"/>
      <c r="O31" s="16" t="s">
        <v>120</v>
      </c>
      <c r="P31" s="16">
        <v>0</v>
      </c>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hidden="1" outlineLevel="3" x14ac:dyDescent="0.2">
      <c r="A32" s="23"/>
      <c r="B32" s="24"/>
      <c r="C32" s="51" t="s">
        <v>2958</v>
      </c>
      <c r="D32" s="26"/>
      <c r="E32" s="27">
        <v>19.899999999999999</v>
      </c>
      <c r="F32" s="25"/>
      <c r="G32" s="25"/>
      <c r="H32" s="16"/>
      <c r="I32" s="16"/>
      <c r="J32" s="16"/>
      <c r="K32" s="16"/>
      <c r="L32" s="16"/>
      <c r="M32" s="16"/>
      <c r="N32" s="16"/>
      <c r="O32" s="16" t="s">
        <v>120</v>
      </c>
      <c r="P32" s="16">
        <v>0</v>
      </c>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outlineLevel="1" collapsed="1" x14ac:dyDescent="0.2">
      <c r="A33" s="37">
        <v>8</v>
      </c>
      <c r="B33" s="38" t="s">
        <v>136</v>
      </c>
      <c r="C33" s="50" t="s">
        <v>137</v>
      </c>
      <c r="D33" s="39" t="s">
        <v>122</v>
      </c>
      <c r="E33" s="40">
        <v>54.1</v>
      </c>
      <c r="F33" s="41"/>
      <c r="G33" s="42">
        <f>ROUND(E33*F33,2)</f>
        <v>0</v>
      </c>
      <c r="H33" s="16"/>
      <c r="I33" s="16"/>
      <c r="J33" s="16"/>
      <c r="K33" s="16"/>
      <c r="L33" s="16"/>
      <c r="M33" s="16"/>
      <c r="N33" s="16"/>
      <c r="O33" s="16" t="s">
        <v>2815</v>
      </c>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hidden="1" outlineLevel="2" x14ac:dyDescent="0.2">
      <c r="A34" s="23"/>
      <c r="B34" s="24"/>
      <c r="C34" s="51" t="s">
        <v>2957</v>
      </c>
      <c r="D34" s="26"/>
      <c r="E34" s="27"/>
      <c r="F34" s="25"/>
      <c r="G34" s="25"/>
      <c r="H34" s="16"/>
      <c r="I34" s="16"/>
      <c r="J34" s="16"/>
      <c r="K34" s="16"/>
      <c r="L34" s="16"/>
      <c r="M34" s="16"/>
      <c r="N34" s="16"/>
      <c r="O34" s="16" t="s">
        <v>120</v>
      </c>
      <c r="P34" s="16">
        <v>0</v>
      </c>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hidden="1" outlineLevel="3" x14ac:dyDescent="0.2">
      <c r="A35" s="23"/>
      <c r="B35" s="24"/>
      <c r="C35" s="51" t="s">
        <v>2956</v>
      </c>
      <c r="D35" s="26"/>
      <c r="E35" s="27">
        <v>54.1</v>
      </c>
      <c r="F35" s="25"/>
      <c r="G35" s="25"/>
      <c r="H35" s="16"/>
      <c r="I35" s="16"/>
      <c r="J35" s="16"/>
      <c r="K35" s="16"/>
      <c r="L35" s="16"/>
      <c r="M35" s="16"/>
      <c r="N35" s="16"/>
      <c r="O35" s="16" t="s">
        <v>120</v>
      </c>
      <c r="P35" s="16">
        <v>0</v>
      </c>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ht="25.5" x14ac:dyDescent="0.2">
      <c r="A36" s="30" t="s">
        <v>116</v>
      </c>
      <c r="B36" s="31" t="s">
        <v>1806</v>
      </c>
      <c r="C36" s="49" t="s">
        <v>2854</v>
      </c>
      <c r="D36" s="32"/>
      <c r="E36" s="33"/>
      <c r="F36" s="34"/>
      <c r="G36" s="35">
        <f>SUMIF(O37:O39,"&lt;&gt;NOR",G37:G39)</f>
        <v>0</v>
      </c>
      <c r="O36" t="s">
        <v>117</v>
      </c>
    </row>
    <row r="37" spans="1:42" ht="22.5" outlineLevel="1" collapsed="1" x14ac:dyDescent="0.2">
      <c r="A37" s="37">
        <v>9</v>
      </c>
      <c r="B37" s="38" t="s">
        <v>143</v>
      </c>
      <c r="C37" s="50" t="s">
        <v>144</v>
      </c>
      <c r="D37" s="39" t="s">
        <v>122</v>
      </c>
      <c r="E37" s="40">
        <v>51</v>
      </c>
      <c r="F37" s="41"/>
      <c r="G37" s="42">
        <f>ROUND(E37*F37,2)</f>
        <v>0</v>
      </c>
      <c r="H37" s="16"/>
      <c r="I37" s="16"/>
      <c r="J37" s="16"/>
      <c r="K37" s="16"/>
      <c r="L37" s="16"/>
      <c r="M37" s="16"/>
      <c r="N37" s="16"/>
      <c r="O37" s="16" t="s">
        <v>2815</v>
      </c>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hidden="1" outlineLevel="2" x14ac:dyDescent="0.2">
      <c r="A38" s="23"/>
      <c r="B38" s="24"/>
      <c r="C38" s="51" t="s">
        <v>2955</v>
      </c>
      <c r="D38" s="26"/>
      <c r="E38" s="27"/>
      <c r="F38" s="25"/>
      <c r="G38" s="25"/>
      <c r="H38" s="16"/>
      <c r="I38" s="16"/>
      <c r="J38" s="16"/>
      <c r="K38" s="16"/>
      <c r="L38" s="16"/>
      <c r="M38" s="16"/>
      <c r="N38" s="16"/>
      <c r="O38" s="16" t="s">
        <v>120</v>
      </c>
      <c r="P38" s="16">
        <v>0</v>
      </c>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hidden="1" outlineLevel="3" x14ac:dyDescent="0.2">
      <c r="A39" s="23"/>
      <c r="B39" s="24"/>
      <c r="C39" s="51" t="s">
        <v>1941</v>
      </c>
      <c r="D39" s="26"/>
      <c r="E39" s="27">
        <v>51</v>
      </c>
      <c r="F39" s="25"/>
      <c r="G39" s="25"/>
      <c r="H39" s="16"/>
      <c r="I39" s="16"/>
      <c r="J39" s="16"/>
      <c r="K39" s="16"/>
      <c r="L39" s="16"/>
      <c r="M39" s="16"/>
      <c r="N39" s="16"/>
      <c r="O39" s="16" t="s">
        <v>120</v>
      </c>
      <c r="P39" s="16">
        <v>0</v>
      </c>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x14ac:dyDescent="0.2">
      <c r="A40" s="30" t="s">
        <v>116</v>
      </c>
      <c r="B40" s="31" t="s">
        <v>1710</v>
      </c>
      <c r="C40" s="49" t="s">
        <v>2954</v>
      </c>
      <c r="D40" s="32"/>
      <c r="E40" s="33"/>
      <c r="F40" s="34"/>
      <c r="G40" s="35">
        <f>SUMIF(O41:O43,"&lt;&gt;NOR",G41:G43)</f>
        <v>0</v>
      </c>
      <c r="O40" t="s">
        <v>117</v>
      </c>
    </row>
    <row r="41" spans="1:42" outlineLevel="1" collapsed="1" x14ac:dyDescent="0.2">
      <c r="A41" s="37">
        <v>10</v>
      </c>
      <c r="B41" s="38" t="s">
        <v>2953</v>
      </c>
      <c r="C41" s="50" t="s">
        <v>2952</v>
      </c>
      <c r="D41" s="39" t="s">
        <v>122</v>
      </c>
      <c r="E41" s="40">
        <v>22.56</v>
      </c>
      <c r="F41" s="41"/>
      <c r="G41" s="42">
        <f>ROUND(E41*F41,2)</f>
        <v>0</v>
      </c>
      <c r="H41" s="16"/>
      <c r="I41" s="16"/>
      <c r="J41" s="16"/>
      <c r="K41" s="16"/>
      <c r="L41" s="16"/>
      <c r="M41" s="16"/>
      <c r="N41" s="16"/>
      <c r="O41" s="16" t="s">
        <v>2815</v>
      </c>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hidden="1" outlineLevel="2" x14ac:dyDescent="0.2">
      <c r="A42" s="23"/>
      <c r="B42" s="24"/>
      <c r="C42" s="51" t="s">
        <v>2948</v>
      </c>
      <c r="D42" s="26"/>
      <c r="E42" s="27"/>
      <c r="F42" s="25"/>
      <c r="G42" s="25"/>
      <c r="H42" s="16"/>
      <c r="I42" s="16"/>
      <c r="J42" s="16"/>
      <c r="K42" s="16"/>
      <c r="L42" s="16"/>
      <c r="M42" s="16"/>
      <c r="N42" s="16"/>
      <c r="O42" s="16" t="s">
        <v>120</v>
      </c>
      <c r="P42" s="16">
        <v>0</v>
      </c>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hidden="1" outlineLevel="3" x14ac:dyDescent="0.2">
      <c r="A43" s="23"/>
      <c r="B43" s="24"/>
      <c r="C43" s="51" t="s">
        <v>2947</v>
      </c>
      <c r="D43" s="26"/>
      <c r="E43" s="27">
        <v>22.56</v>
      </c>
      <c r="F43" s="25"/>
      <c r="G43" s="25"/>
      <c r="H43" s="16"/>
      <c r="I43" s="16"/>
      <c r="J43" s="16"/>
      <c r="K43" s="16"/>
      <c r="L43" s="16"/>
      <c r="M43" s="16"/>
      <c r="N43" s="16"/>
      <c r="O43" s="16" t="s">
        <v>120</v>
      </c>
      <c r="P43" s="16">
        <v>0</v>
      </c>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x14ac:dyDescent="0.2">
      <c r="A44" s="30" t="s">
        <v>116</v>
      </c>
      <c r="B44" s="31" t="s">
        <v>1769</v>
      </c>
      <c r="C44" s="49" t="s">
        <v>2951</v>
      </c>
      <c r="D44" s="32"/>
      <c r="E44" s="33"/>
      <c r="F44" s="34"/>
      <c r="G44" s="35">
        <f>SUMIF(O45:O47,"&lt;&gt;NOR",G45:G47)</f>
        <v>0</v>
      </c>
      <c r="O44" t="s">
        <v>117</v>
      </c>
    </row>
    <row r="45" spans="1:42" outlineLevel="1" collapsed="1" x14ac:dyDescent="0.2">
      <c r="A45" s="37">
        <v>11</v>
      </c>
      <c r="B45" s="38" t="s">
        <v>2950</v>
      </c>
      <c r="C45" s="50" t="s">
        <v>2949</v>
      </c>
      <c r="D45" s="39" t="s">
        <v>118</v>
      </c>
      <c r="E45" s="40">
        <v>22.56</v>
      </c>
      <c r="F45" s="41"/>
      <c r="G45" s="42">
        <f>ROUND(E45*F45,2)</f>
        <v>0</v>
      </c>
      <c r="H45" s="16"/>
      <c r="I45" s="16"/>
      <c r="J45" s="16"/>
      <c r="K45" s="16"/>
      <c r="L45" s="16"/>
      <c r="M45" s="16"/>
      <c r="N45" s="16"/>
      <c r="O45" s="16" t="s">
        <v>2815</v>
      </c>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hidden="1" outlineLevel="2" x14ac:dyDescent="0.2">
      <c r="A46" s="23"/>
      <c r="B46" s="24"/>
      <c r="C46" s="51" t="s">
        <v>2948</v>
      </c>
      <c r="D46" s="26"/>
      <c r="E46" s="27"/>
      <c r="F46" s="25"/>
      <c r="G46" s="25"/>
      <c r="H46" s="16"/>
      <c r="I46" s="16"/>
      <c r="J46" s="16"/>
      <c r="K46" s="16"/>
      <c r="L46" s="16"/>
      <c r="M46" s="16"/>
      <c r="N46" s="16"/>
      <c r="O46" s="16" t="s">
        <v>120</v>
      </c>
      <c r="P46" s="16">
        <v>0</v>
      </c>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row>
    <row r="47" spans="1:42" hidden="1" outlineLevel="3" x14ac:dyDescent="0.2">
      <c r="A47" s="23"/>
      <c r="B47" s="24"/>
      <c r="C47" s="51" t="s">
        <v>2947</v>
      </c>
      <c r="D47" s="26"/>
      <c r="E47" s="27">
        <v>22.56</v>
      </c>
      <c r="F47" s="25"/>
      <c r="G47" s="25"/>
      <c r="H47" s="16"/>
      <c r="I47" s="16"/>
      <c r="J47" s="16"/>
      <c r="K47" s="16"/>
      <c r="L47" s="16"/>
      <c r="M47" s="16"/>
      <c r="N47" s="16"/>
      <c r="O47" s="16" t="s">
        <v>120</v>
      </c>
      <c r="P47" s="16">
        <v>0</v>
      </c>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ht="25.5" x14ac:dyDescent="0.2">
      <c r="A48" s="30" t="s">
        <v>116</v>
      </c>
      <c r="B48" s="31" t="s">
        <v>2845</v>
      </c>
      <c r="C48" s="49" t="s">
        <v>2844</v>
      </c>
      <c r="D48" s="32"/>
      <c r="E48" s="33"/>
      <c r="F48" s="34"/>
      <c r="G48" s="35">
        <f>SUMIF(O49:O54,"&lt;&gt;NOR",G49:G54)</f>
        <v>0</v>
      </c>
      <c r="O48" t="s">
        <v>117</v>
      </c>
    </row>
    <row r="49" spans="1:42" ht="22.5" outlineLevel="1" collapsed="1" x14ac:dyDescent="0.2">
      <c r="A49" s="37">
        <v>12</v>
      </c>
      <c r="B49" s="38" t="s">
        <v>2946</v>
      </c>
      <c r="C49" s="50" t="s">
        <v>2945</v>
      </c>
      <c r="D49" s="39" t="s">
        <v>237</v>
      </c>
      <c r="E49" s="40">
        <v>36.1</v>
      </c>
      <c r="F49" s="41"/>
      <c r="G49" s="42">
        <f>ROUND(E49*F49,2)</f>
        <v>0</v>
      </c>
      <c r="H49" s="16"/>
      <c r="I49" s="16"/>
      <c r="J49" s="16"/>
      <c r="K49" s="16"/>
      <c r="L49" s="16"/>
      <c r="M49" s="16"/>
      <c r="N49" s="16"/>
      <c r="O49" s="16" t="s">
        <v>2815</v>
      </c>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row>
    <row r="50" spans="1:42" hidden="1" outlineLevel="2" x14ac:dyDescent="0.2">
      <c r="A50" s="23"/>
      <c r="B50" s="24"/>
      <c r="C50" s="51" t="s">
        <v>2944</v>
      </c>
      <c r="D50" s="26"/>
      <c r="E50" s="27"/>
      <c r="F50" s="25"/>
      <c r="G50" s="25"/>
      <c r="H50" s="16"/>
      <c r="I50" s="16"/>
      <c r="J50" s="16"/>
      <c r="K50" s="16"/>
      <c r="L50" s="16"/>
      <c r="M50" s="16"/>
      <c r="N50" s="16"/>
      <c r="O50" s="16" t="s">
        <v>120</v>
      </c>
      <c r="P50" s="16">
        <v>0</v>
      </c>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hidden="1" outlineLevel="3" x14ac:dyDescent="0.2">
      <c r="A51" s="23"/>
      <c r="B51" s="24"/>
      <c r="C51" s="51" t="s">
        <v>2943</v>
      </c>
      <c r="D51" s="26"/>
      <c r="E51" s="27">
        <v>36.1</v>
      </c>
      <c r="F51" s="25"/>
      <c r="G51" s="25"/>
      <c r="H51" s="16"/>
      <c r="I51" s="16"/>
      <c r="J51" s="16"/>
      <c r="K51" s="16"/>
      <c r="L51" s="16"/>
      <c r="M51" s="16"/>
      <c r="N51" s="16"/>
      <c r="O51" s="16" t="s">
        <v>120</v>
      </c>
      <c r="P51" s="16">
        <v>0</v>
      </c>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ht="22.5" outlineLevel="1" collapsed="1" x14ac:dyDescent="0.2">
      <c r="A52" s="37">
        <v>13</v>
      </c>
      <c r="B52" s="38" t="s">
        <v>711</v>
      </c>
      <c r="C52" s="50" t="s">
        <v>712</v>
      </c>
      <c r="D52" s="39" t="s">
        <v>237</v>
      </c>
      <c r="E52" s="40">
        <v>4</v>
      </c>
      <c r="F52" s="41"/>
      <c r="G52" s="42">
        <f>ROUND(E52*F52,2)</f>
        <v>0</v>
      </c>
      <c r="H52" s="16"/>
      <c r="I52" s="16"/>
      <c r="J52" s="16"/>
      <c r="K52" s="16"/>
      <c r="L52" s="16"/>
      <c r="M52" s="16"/>
      <c r="N52" s="16"/>
      <c r="O52" s="16" t="s">
        <v>2815</v>
      </c>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hidden="1" outlineLevel="2" x14ac:dyDescent="0.2">
      <c r="A53" s="23"/>
      <c r="B53" s="24"/>
      <c r="C53" s="51" t="s">
        <v>2849</v>
      </c>
      <c r="D53" s="26"/>
      <c r="E53" s="27"/>
      <c r="F53" s="25"/>
      <c r="G53" s="25"/>
      <c r="H53" s="16"/>
      <c r="I53" s="16"/>
      <c r="J53" s="16"/>
      <c r="K53" s="16"/>
      <c r="L53" s="16"/>
      <c r="M53" s="16"/>
      <c r="N53" s="16"/>
      <c r="O53" s="16" t="s">
        <v>120</v>
      </c>
      <c r="P53" s="16">
        <v>0</v>
      </c>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row>
    <row r="54" spans="1:42" hidden="1" outlineLevel="3" x14ac:dyDescent="0.2">
      <c r="A54" s="23"/>
      <c r="B54" s="24"/>
      <c r="C54" s="51" t="s">
        <v>25</v>
      </c>
      <c r="D54" s="26"/>
      <c r="E54" s="27">
        <v>4</v>
      </c>
      <c r="F54" s="25"/>
      <c r="G54" s="25"/>
      <c r="H54" s="16"/>
      <c r="I54" s="16"/>
      <c r="J54" s="16"/>
      <c r="K54" s="16"/>
      <c r="L54" s="16"/>
      <c r="M54" s="16"/>
      <c r="N54" s="16"/>
      <c r="O54" s="16" t="s">
        <v>120</v>
      </c>
      <c r="P54" s="16">
        <v>0</v>
      </c>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ht="25.5" x14ac:dyDescent="0.2">
      <c r="A55" s="30" t="s">
        <v>116</v>
      </c>
      <c r="B55" s="31" t="s">
        <v>2838</v>
      </c>
      <c r="C55" s="49" t="s">
        <v>2837</v>
      </c>
      <c r="D55" s="32"/>
      <c r="E55" s="33"/>
      <c r="F55" s="34"/>
      <c r="G55" s="35">
        <f>SUMIF(O56:O71,"&lt;&gt;NOR",G56:G71)</f>
        <v>0</v>
      </c>
      <c r="O55" t="s">
        <v>117</v>
      </c>
    </row>
    <row r="56" spans="1:42" outlineLevel="1" collapsed="1" x14ac:dyDescent="0.2">
      <c r="A56" s="37">
        <v>14</v>
      </c>
      <c r="B56" s="38" t="s">
        <v>2909</v>
      </c>
      <c r="C56" s="50" t="s">
        <v>2908</v>
      </c>
      <c r="D56" s="39" t="s">
        <v>237</v>
      </c>
      <c r="E56" s="40">
        <v>40.1</v>
      </c>
      <c r="F56" s="41"/>
      <c r="G56" s="42">
        <f>ROUND(E56*F56,2)</f>
        <v>0</v>
      </c>
      <c r="H56" s="16"/>
      <c r="I56" s="16"/>
      <c r="J56" s="16"/>
      <c r="K56" s="16"/>
      <c r="L56" s="16"/>
      <c r="M56" s="16"/>
      <c r="N56" s="16"/>
      <c r="O56" s="16" t="s">
        <v>2815</v>
      </c>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row>
    <row r="57" spans="1:42" hidden="1" outlineLevel="2" x14ac:dyDescent="0.2">
      <c r="A57" s="23"/>
      <c r="B57" s="24"/>
      <c r="C57" s="51" t="s">
        <v>2940</v>
      </c>
      <c r="D57" s="26"/>
      <c r="E57" s="27"/>
      <c r="F57" s="25"/>
      <c r="G57" s="25"/>
      <c r="H57" s="16"/>
      <c r="I57" s="16"/>
      <c r="J57" s="16"/>
      <c r="K57" s="16"/>
      <c r="L57" s="16"/>
      <c r="M57" s="16"/>
      <c r="N57" s="16"/>
      <c r="O57" s="16" t="s">
        <v>120</v>
      </c>
      <c r="P57" s="16">
        <v>0</v>
      </c>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row>
    <row r="58" spans="1:42" hidden="1" outlineLevel="3" x14ac:dyDescent="0.2">
      <c r="A58" s="23"/>
      <c r="B58" s="24"/>
      <c r="C58" s="51" t="s">
        <v>2939</v>
      </c>
      <c r="D58" s="26"/>
      <c r="E58" s="27">
        <v>40.1</v>
      </c>
      <c r="F58" s="25"/>
      <c r="G58" s="25"/>
      <c r="H58" s="16"/>
      <c r="I58" s="16"/>
      <c r="J58" s="16"/>
      <c r="K58" s="16"/>
      <c r="L58" s="16"/>
      <c r="M58" s="16"/>
      <c r="N58" s="16"/>
      <c r="O58" s="16" t="s">
        <v>120</v>
      </c>
      <c r="P58" s="16">
        <v>0</v>
      </c>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row>
    <row r="59" spans="1:42" outlineLevel="1" collapsed="1" x14ac:dyDescent="0.2">
      <c r="A59" s="37">
        <v>15</v>
      </c>
      <c r="B59" s="38" t="s">
        <v>2942</v>
      </c>
      <c r="C59" s="50" t="s">
        <v>2941</v>
      </c>
      <c r="D59" s="39" t="s">
        <v>237</v>
      </c>
      <c r="E59" s="40">
        <v>40.1</v>
      </c>
      <c r="F59" s="41"/>
      <c r="G59" s="42">
        <f>ROUND(E59*F59,2)</f>
        <v>0</v>
      </c>
      <c r="H59" s="16"/>
      <c r="I59" s="16"/>
      <c r="J59" s="16"/>
      <c r="K59" s="16"/>
      <c r="L59" s="16"/>
      <c r="M59" s="16"/>
      <c r="N59" s="16"/>
      <c r="O59" s="16" t="s">
        <v>2815</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row>
    <row r="60" spans="1:42" hidden="1" outlineLevel="2" x14ac:dyDescent="0.2">
      <c r="A60" s="23"/>
      <c r="B60" s="24"/>
      <c r="C60" s="51" t="s">
        <v>2940</v>
      </c>
      <c r="D60" s="26"/>
      <c r="E60" s="27"/>
      <c r="F60" s="25"/>
      <c r="G60" s="25"/>
      <c r="H60" s="16"/>
      <c r="I60" s="16"/>
      <c r="J60" s="16"/>
      <c r="K60" s="16"/>
      <c r="L60" s="16"/>
      <c r="M60" s="16"/>
      <c r="N60" s="16"/>
      <c r="O60" s="16" t="s">
        <v>120</v>
      </c>
      <c r="P60" s="16">
        <v>0</v>
      </c>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row>
    <row r="61" spans="1:42" hidden="1" outlineLevel="3" x14ac:dyDescent="0.2">
      <c r="A61" s="23"/>
      <c r="B61" s="24"/>
      <c r="C61" s="51" t="s">
        <v>2939</v>
      </c>
      <c r="D61" s="26"/>
      <c r="E61" s="27">
        <v>40.1</v>
      </c>
      <c r="F61" s="25"/>
      <c r="G61" s="25"/>
      <c r="H61" s="16"/>
      <c r="I61" s="16"/>
      <c r="J61" s="16"/>
      <c r="K61" s="16"/>
      <c r="L61" s="16"/>
      <c r="M61" s="16"/>
      <c r="N61" s="16"/>
      <c r="O61" s="16" t="s">
        <v>120</v>
      </c>
      <c r="P61" s="16">
        <v>0</v>
      </c>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row>
    <row r="62" spans="1:42" outlineLevel="1" collapsed="1" x14ac:dyDescent="0.2">
      <c r="A62" s="37">
        <v>16</v>
      </c>
      <c r="B62" s="38" t="s">
        <v>2938</v>
      </c>
      <c r="C62" s="50" t="s">
        <v>2937</v>
      </c>
      <c r="D62" s="39" t="s">
        <v>121</v>
      </c>
      <c r="E62" s="40">
        <v>1</v>
      </c>
      <c r="F62" s="41"/>
      <c r="G62" s="42">
        <f>ROUND(E62*F62,2)</f>
        <v>0</v>
      </c>
      <c r="H62" s="16"/>
      <c r="I62" s="16"/>
      <c r="J62" s="16"/>
      <c r="K62" s="16"/>
      <c r="L62" s="16"/>
      <c r="M62" s="16"/>
      <c r="N62" s="16"/>
      <c r="O62" s="16" t="s">
        <v>2828</v>
      </c>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hidden="1" outlineLevel="2" x14ac:dyDescent="0.2">
      <c r="A63" s="23"/>
      <c r="B63" s="24"/>
      <c r="C63" s="51" t="s">
        <v>2811</v>
      </c>
      <c r="D63" s="26"/>
      <c r="E63" s="27"/>
      <c r="F63" s="25"/>
      <c r="G63" s="25"/>
      <c r="H63" s="16"/>
      <c r="I63" s="16"/>
      <c r="J63" s="16"/>
      <c r="K63" s="16"/>
      <c r="L63" s="16"/>
      <c r="M63" s="16"/>
      <c r="N63" s="16"/>
      <c r="O63" s="16" t="s">
        <v>120</v>
      </c>
      <c r="P63" s="16">
        <v>0</v>
      </c>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row>
    <row r="64" spans="1:42" hidden="1" outlineLevel="3" x14ac:dyDescent="0.2">
      <c r="A64" s="23"/>
      <c r="B64" s="24"/>
      <c r="C64" s="51" t="s">
        <v>17</v>
      </c>
      <c r="D64" s="26"/>
      <c r="E64" s="27">
        <v>1</v>
      </c>
      <c r="F64" s="25"/>
      <c r="G64" s="25"/>
      <c r="H64" s="16"/>
      <c r="I64" s="16"/>
      <c r="J64" s="16"/>
      <c r="K64" s="16"/>
      <c r="L64" s="16"/>
      <c r="M64" s="16"/>
      <c r="N64" s="16"/>
      <c r="O64" s="16" t="s">
        <v>120</v>
      </c>
      <c r="P64" s="16">
        <v>0</v>
      </c>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row>
    <row r="65" spans="1:42" outlineLevel="1" x14ac:dyDescent="0.2">
      <c r="A65" s="43">
        <v>17</v>
      </c>
      <c r="B65" s="44" t="s">
        <v>2936</v>
      </c>
      <c r="C65" s="58" t="s">
        <v>2935</v>
      </c>
      <c r="D65" s="45" t="s">
        <v>121</v>
      </c>
      <c r="E65" s="46">
        <v>1</v>
      </c>
      <c r="F65" s="47"/>
      <c r="G65" s="48">
        <f>ROUND(E65*F65,2)</f>
        <v>0</v>
      </c>
      <c r="H65" s="16"/>
      <c r="I65" s="16"/>
      <c r="J65" s="16"/>
      <c r="K65" s="16"/>
      <c r="L65" s="16"/>
      <c r="M65" s="16"/>
      <c r="N65" s="16"/>
      <c r="O65" s="16" t="s">
        <v>2815</v>
      </c>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ht="22.5" outlineLevel="1" collapsed="1" x14ac:dyDescent="0.2">
      <c r="A66" s="37">
        <v>18</v>
      </c>
      <c r="B66" s="38" t="s">
        <v>2934</v>
      </c>
      <c r="C66" s="50" t="s">
        <v>2933</v>
      </c>
      <c r="D66" s="39" t="s">
        <v>121</v>
      </c>
      <c r="E66" s="40">
        <v>1</v>
      </c>
      <c r="F66" s="41"/>
      <c r="G66" s="42">
        <f>ROUND(E66*F66,2)</f>
        <v>0</v>
      </c>
      <c r="H66" s="16"/>
      <c r="I66" s="16"/>
      <c r="J66" s="16"/>
      <c r="K66" s="16"/>
      <c r="L66" s="16"/>
      <c r="M66" s="16"/>
      <c r="N66" s="16"/>
      <c r="O66" s="16" t="s">
        <v>2812</v>
      </c>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row>
    <row r="67" spans="1:42" hidden="1" outlineLevel="2" x14ac:dyDescent="0.2">
      <c r="A67" s="23"/>
      <c r="B67" s="24"/>
      <c r="C67" s="51" t="s">
        <v>2811</v>
      </c>
      <c r="D67" s="26"/>
      <c r="E67" s="27"/>
      <c r="F67" s="25"/>
      <c r="G67" s="25"/>
      <c r="H67" s="16"/>
      <c r="I67" s="16"/>
      <c r="J67" s="16"/>
      <c r="K67" s="16"/>
      <c r="L67" s="16"/>
      <c r="M67" s="16"/>
      <c r="N67" s="16"/>
      <c r="O67" s="16" t="s">
        <v>120</v>
      </c>
      <c r="P67" s="16">
        <v>0</v>
      </c>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row>
    <row r="68" spans="1:42" hidden="1" outlineLevel="3" x14ac:dyDescent="0.2">
      <c r="A68" s="23"/>
      <c r="B68" s="24"/>
      <c r="C68" s="51" t="s">
        <v>17</v>
      </c>
      <c r="D68" s="26"/>
      <c r="E68" s="27">
        <v>1</v>
      </c>
      <c r="F68" s="25"/>
      <c r="G68" s="25"/>
      <c r="H68" s="16"/>
      <c r="I68" s="16"/>
      <c r="J68" s="16"/>
      <c r="K68" s="16"/>
      <c r="L68" s="16"/>
      <c r="M68" s="16"/>
      <c r="N68" s="16"/>
      <c r="O68" s="16" t="s">
        <v>120</v>
      </c>
      <c r="P68" s="16">
        <v>0</v>
      </c>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row>
    <row r="69" spans="1:42" outlineLevel="1" collapsed="1" x14ac:dyDescent="0.2">
      <c r="A69" s="37">
        <v>19</v>
      </c>
      <c r="B69" s="38" t="s">
        <v>2932</v>
      </c>
      <c r="C69" s="50" t="s">
        <v>2931</v>
      </c>
      <c r="D69" s="39" t="s">
        <v>2930</v>
      </c>
      <c r="E69" s="40">
        <v>10</v>
      </c>
      <c r="F69" s="41"/>
      <c r="G69" s="42">
        <f>ROUND(E69*F69,2)</f>
        <v>0</v>
      </c>
      <c r="H69" s="16"/>
      <c r="I69" s="16"/>
      <c r="J69" s="16"/>
      <c r="K69" s="16"/>
      <c r="L69" s="16"/>
      <c r="M69" s="16"/>
      <c r="N69" s="16"/>
      <c r="O69" s="16" t="s">
        <v>2828</v>
      </c>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1:42" hidden="1" outlineLevel="2" x14ac:dyDescent="0.2">
      <c r="A70" s="23"/>
      <c r="B70" s="24"/>
      <c r="C70" s="51" t="s">
        <v>2929</v>
      </c>
      <c r="D70" s="26"/>
      <c r="E70" s="27"/>
      <c r="F70" s="25"/>
      <c r="G70" s="25"/>
      <c r="H70" s="16"/>
      <c r="I70" s="16"/>
      <c r="J70" s="16"/>
      <c r="K70" s="16"/>
      <c r="L70" s="16"/>
      <c r="M70" s="16"/>
      <c r="N70" s="16"/>
      <c r="O70" s="16" t="s">
        <v>120</v>
      </c>
      <c r="P70" s="16">
        <v>0</v>
      </c>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71" spans="1:42" hidden="1" outlineLevel="3" x14ac:dyDescent="0.2">
      <c r="A71" s="23"/>
      <c r="B71" s="24"/>
      <c r="C71" s="51" t="s">
        <v>978</v>
      </c>
      <c r="D71" s="26"/>
      <c r="E71" s="27">
        <v>10</v>
      </c>
      <c r="F71" s="25"/>
      <c r="G71" s="25"/>
      <c r="H71" s="16"/>
      <c r="I71" s="16"/>
      <c r="J71" s="16"/>
      <c r="K71" s="16"/>
      <c r="L71" s="16"/>
      <c r="M71" s="16"/>
      <c r="N71" s="16"/>
      <c r="O71" s="16" t="s">
        <v>120</v>
      </c>
      <c r="P71" s="16">
        <v>0</v>
      </c>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row>
    <row r="72" spans="1:42" x14ac:dyDescent="0.2">
      <c r="A72" s="1"/>
      <c r="B72" s="2"/>
      <c r="C72" s="54"/>
      <c r="D72" s="4"/>
      <c r="E72" s="1"/>
      <c r="F72" s="1"/>
      <c r="G72" s="1"/>
      <c r="M72">
        <v>12</v>
      </c>
      <c r="N72">
        <v>21</v>
      </c>
      <c r="O72" t="s">
        <v>115</v>
      </c>
    </row>
    <row r="73" spans="1:42" x14ac:dyDescent="0.2">
      <c r="A73" s="19"/>
      <c r="B73" s="20" t="s">
        <v>7</v>
      </c>
      <c r="C73" s="55"/>
      <c r="D73" s="21"/>
      <c r="E73" s="22"/>
      <c r="F73" s="22"/>
      <c r="G73" s="36">
        <f>G8+G12+G19+G29+G36+G40+G44+G48+G55</f>
        <v>0</v>
      </c>
      <c r="M73" t="e">
        <f>SUMIF(#REF!,M72,G7:G71)</f>
        <v>#REF!</v>
      </c>
      <c r="N73" t="e">
        <f>SUMIF(#REF!,N72,G7:G71)</f>
        <v>#REF!</v>
      </c>
      <c r="O73" t="s">
        <v>1333</v>
      </c>
    </row>
    <row r="74" spans="1:42" x14ac:dyDescent="0.2">
      <c r="A74" s="1"/>
      <c r="B74" s="2"/>
      <c r="C74" s="54"/>
      <c r="D74" s="4"/>
      <c r="E74" s="1"/>
      <c r="F74" s="1"/>
      <c r="G74" s="1"/>
    </row>
    <row r="75" spans="1:42" x14ac:dyDescent="0.2">
      <c r="A75" s="1"/>
      <c r="B75" s="2"/>
      <c r="C75" s="54"/>
      <c r="D75" s="4"/>
      <c r="E75" s="1"/>
      <c r="F75" s="1"/>
      <c r="G75" s="1"/>
    </row>
    <row r="76" spans="1:42" x14ac:dyDescent="0.2">
      <c r="A76" s="553" t="s">
        <v>1334</v>
      </c>
      <c r="B76" s="553"/>
      <c r="C76" s="554"/>
      <c r="D76" s="4"/>
      <c r="E76" s="1"/>
      <c r="F76" s="1"/>
      <c r="G76" s="1"/>
    </row>
    <row r="77" spans="1:42" x14ac:dyDescent="0.2">
      <c r="A77" s="532"/>
      <c r="B77" s="533"/>
      <c r="C77" s="534"/>
      <c r="D77" s="533"/>
      <c r="E77" s="533"/>
      <c r="F77" s="533"/>
      <c r="G77" s="535"/>
      <c r="O77" t="s">
        <v>1335</v>
      </c>
    </row>
    <row r="78" spans="1:42" x14ac:dyDescent="0.2">
      <c r="A78" s="536"/>
      <c r="B78" s="537"/>
      <c r="C78" s="538"/>
      <c r="D78" s="537"/>
      <c r="E78" s="537"/>
      <c r="F78" s="537"/>
      <c r="G78" s="539"/>
    </row>
    <row r="79" spans="1:42" x14ac:dyDescent="0.2">
      <c r="A79" s="536"/>
      <c r="B79" s="537"/>
      <c r="C79" s="538"/>
      <c r="D79" s="537"/>
      <c r="E79" s="537"/>
      <c r="F79" s="537"/>
      <c r="G79" s="539"/>
    </row>
    <row r="80" spans="1:42" x14ac:dyDescent="0.2">
      <c r="A80" s="536"/>
      <c r="B80" s="537"/>
      <c r="C80" s="538"/>
      <c r="D80" s="537"/>
      <c r="E80" s="537"/>
      <c r="F80" s="537"/>
      <c r="G80" s="539"/>
    </row>
    <row r="81" spans="1:15" x14ac:dyDescent="0.2">
      <c r="A81" s="540"/>
      <c r="B81" s="541"/>
      <c r="C81" s="542"/>
      <c r="D81" s="541"/>
      <c r="E81" s="541"/>
      <c r="F81" s="541"/>
      <c r="G81" s="543"/>
    </row>
    <row r="82" spans="1:15" x14ac:dyDescent="0.2">
      <c r="A82" s="1"/>
      <c r="B82" s="2"/>
      <c r="C82" s="54"/>
      <c r="D82" s="4"/>
      <c r="E82" s="1"/>
      <c r="F82" s="1"/>
      <c r="G82" s="1"/>
    </row>
    <row r="83" spans="1:15" x14ac:dyDescent="0.2">
      <c r="C83" s="56"/>
      <c r="D83" s="6"/>
      <c r="O83" t="s">
        <v>1336</v>
      </c>
    </row>
    <row r="84" spans="1:15" x14ac:dyDescent="0.2">
      <c r="D84" s="6"/>
    </row>
    <row r="85" spans="1:15" x14ac:dyDescent="0.2">
      <c r="D85" s="6"/>
    </row>
    <row r="86" spans="1:15" x14ac:dyDescent="0.2">
      <c r="D86" s="6"/>
    </row>
    <row r="87" spans="1:15" x14ac:dyDescent="0.2">
      <c r="D87" s="6"/>
    </row>
    <row r="88" spans="1:15" x14ac:dyDescent="0.2">
      <c r="D88" s="6"/>
    </row>
    <row r="89" spans="1:15" x14ac:dyDescent="0.2">
      <c r="D89" s="6"/>
    </row>
    <row r="90" spans="1:15" x14ac:dyDescent="0.2">
      <c r="D90" s="6"/>
    </row>
    <row r="91" spans="1:15" x14ac:dyDescent="0.2">
      <c r="D91" s="6"/>
    </row>
    <row r="92" spans="1:15" x14ac:dyDescent="0.2">
      <c r="D92" s="6"/>
    </row>
    <row r="93" spans="1:15" x14ac:dyDescent="0.2">
      <c r="D93" s="6"/>
    </row>
    <row r="94" spans="1:15" x14ac:dyDescent="0.2">
      <c r="D94" s="6"/>
    </row>
    <row r="95" spans="1:15" x14ac:dyDescent="0.2">
      <c r="D95" s="6"/>
    </row>
    <row r="96" spans="1:15"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ERzSyis5p4Fye01c0DhrVVCsn2EkZvnP1p4ZUd72C7Zq0TtkMH4zo8cRbNhkR72oBEZcQX3EBXWyQATjnq6nGQ==" saltValue="OhUJI8Slyy00xkX8ROhsAg==" spinCount="100000" sheet="1" objects="1" scenarios="1"/>
  <mergeCells count="6">
    <mergeCell ref="A77:G81"/>
    <mergeCell ref="A1:G1"/>
    <mergeCell ref="C2:G2"/>
    <mergeCell ref="C3:G3"/>
    <mergeCell ref="C4:G4"/>
    <mergeCell ref="A76:C7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rowBreaks count="1" manualBreakCount="1">
    <brk id="47"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heetPr>
  <dimension ref="A1:AP5000"/>
  <sheetViews>
    <sheetView view="pageBreakPreview" zoomScaleNormal="100" zoomScaleSheetLayoutView="100" workbookViewId="0">
      <pane ySplit="7" topLeftCell="A8" activePane="bottomLeft" state="frozen"/>
      <selection activeCell="I21" sqref="I21"/>
      <selection pane="bottomLeft" activeCell="A8" sqref="A8"/>
    </sheetView>
  </sheetViews>
  <sheetFormatPr defaultRowHeight="12.75" outlineLevelRow="1" x14ac:dyDescent="0.2"/>
  <cols>
    <col min="1" max="1" width="3.42578125" customWidth="1"/>
    <col min="2" max="2" width="12.5703125" style="9" customWidth="1"/>
    <col min="3" max="3" width="38.85546875" style="9" customWidth="1"/>
    <col min="4" max="4" width="4.85546875" customWidth="1"/>
    <col min="5" max="5" width="10.5703125" customWidth="1"/>
    <col min="6" max="6" width="9.85546875" customWidth="1"/>
    <col min="7" max="7" width="9.140625" bestFit="1" customWidth="1"/>
    <col min="11" max="11" width="0" hidden="1" customWidth="1"/>
    <col min="13" max="23" width="0" hidden="1" customWidth="1"/>
  </cols>
  <sheetData>
    <row r="1" spans="1:42" ht="15.75" customHeight="1" x14ac:dyDescent="0.25">
      <c r="A1" s="546" t="s">
        <v>1</v>
      </c>
      <c r="B1" s="546"/>
      <c r="C1" s="546"/>
      <c r="D1" s="546"/>
      <c r="E1" s="546"/>
      <c r="F1" s="546"/>
      <c r="G1" s="546"/>
      <c r="O1" t="s">
        <v>105</v>
      </c>
    </row>
    <row r="2" spans="1:42" ht="24.95" customHeight="1" x14ac:dyDescent="0.2">
      <c r="A2" s="8" t="s">
        <v>2</v>
      </c>
      <c r="B2" s="7" t="s">
        <v>2895</v>
      </c>
      <c r="C2" s="547" t="s">
        <v>9</v>
      </c>
      <c r="D2" s="548"/>
      <c r="E2" s="548"/>
      <c r="F2" s="548"/>
      <c r="G2" s="549"/>
      <c r="O2" t="s">
        <v>106</v>
      </c>
    </row>
    <row r="3" spans="1:42" ht="24.95" customHeight="1" x14ac:dyDescent="0.2">
      <c r="A3" s="8" t="s">
        <v>3</v>
      </c>
      <c r="B3" s="7" t="s">
        <v>1399</v>
      </c>
      <c r="C3" s="547" t="s">
        <v>1398</v>
      </c>
      <c r="D3" s="548"/>
      <c r="E3" s="548"/>
      <c r="F3" s="548"/>
      <c r="G3" s="549"/>
      <c r="K3" s="9" t="s">
        <v>106</v>
      </c>
      <c r="O3" t="s">
        <v>107</v>
      </c>
    </row>
    <row r="4" spans="1:42" ht="24.95" customHeight="1" x14ac:dyDescent="0.2">
      <c r="A4" s="10" t="s">
        <v>4</v>
      </c>
      <c r="B4" s="11" t="s">
        <v>17</v>
      </c>
      <c r="C4" s="550" t="s">
        <v>2982</v>
      </c>
      <c r="D4" s="551"/>
      <c r="E4" s="551"/>
      <c r="F4" s="551"/>
      <c r="G4" s="552"/>
      <c r="O4" t="s">
        <v>108</v>
      </c>
    </row>
    <row r="5" spans="1:42" x14ac:dyDescent="0.2">
      <c r="D5" s="6"/>
    </row>
    <row r="6" spans="1:42" x14ac:dyDescent="0.2">
      <c r="A6" s="13" t="s">
        <v>109</v>
      </c>
      <c r="B6" s="15" t="s">
        <v>110</v>
      </c>
      <c r="C6" s="15" t="s">
        <v>111</v>
      </c>
      <c r="D6" s="14" t="s">
        <v>112</v>
      </c>
      <c r="E6" s="13" t="s">
        <v>113</v>
      </c>
      <c r="F6" s="12" t="s">
        <v>114</v>
      </c>
      <c r="G6" s="13" t="s">
        <v>7</v>
      </c>
    </row>
    <row r="7" spans="1:42" hidden="1" x14ac:dyDescent="0.2">
      <c r="A7" s="1"/>
      <c r="B7" s="2"/>
      <c r="C7" s="2"/>
      <c r="D7" s="4"/>
      <c r="E7" s="17"/>
      <c r="F7" s="18"/>
      <c r="G7" s="18"/>
    </row>
    <row r="8" spans="1:42" x14ac:dyDescent="0.2">
      <c r="A8" s="30" t="s">
        <v>116</v>
      </c>
      <c r="B8" s="31" t="s">
        <v>2759</v>
      </c>
      <c r="C8" s="49" t="s">
        <v>2794</v>
      </c>
      <c r="D8" s="32"/>
      <c r="E8" s="33"/>
      <c r="F8" s="34"/>
      <c r="G8" s="35">
        <f>SUMIF(O9:O25,"&lt;&gt;NOR",G9:G25)</f>
        <v>0</v>
      </c>
      <c r="O8" t="s">
        <v>117</v>
      </c>
    </row>
    <row r="9" spans="1:42" outlineLevel="1" x14ac:dyDescent="0.2">
      <c r="A9" s="43">
        <v>1</v>
      </c>
      <c r="B9" s="44" t="s">
        <v>2793</v>
      </c>
      <c r="C9" s="52" t="s">
        <v>2792</v>
      </c>
      <c r="D9" s="45" t="s">
        <v>121</v>
      </c>
      <c r="E9" s="46">
        <v>1</v>
      </c>
      <c r="F9" s="47"/>
      <c r="G9" s="48">
        <f t="shared" ref="G9:G25" si="0">ROUND(E9*F9,2)</f>
        <v>0</v>
      </c>
      <c r="H9" s="16"/>
      <c r="I9" s="16"/>
      <c r="J9" s="16"/>
      <c r="K9" s="16"/>
      <c r="L9" s="16"/>
      <c r="M9" s="16"/>
      <c r="N9" s="16"/>
      <c r="O9" s="16" t="s">
        <v>2970</v>
      </c>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outlineLevel="1" x14ac:dyDescent="0.2">
      <c r="A10" s="43">
        <v>2</v>
      </c>
      <c r="B10" s="44" t="s">
        <v>2791</v>
      </c>
      <c r="C10" s="52" t="s">
        <v>2790</v>
      </c>
      <c r="D10" s="45" t="s">
        <v>121</v>
      </c>
      <c r="E10" s="46">
        <v>1</v>
      </c>
      <c r="F10" s="47"/>
      <c r="G10" s="48">
        <f t="shared" si="0"/>
        <v>0</v>
      </c>
      <c r="H10" s="16"/>
      <c r="I10" s="16"/>
      <c r="J10" s="16"/>
      <c r="K10" s="16"/>
      <c r="L10" s="16"/>
      <c r="M10" s="16"/>
      <c r="N10" s="16"/>
      <c r="O10" s="16" t="s">
        <v>2970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row>
    <row r="11" spans="1:42" outlineLevel="1" x14ac:dyDescent="0.2">
      <c r="A11" s="43">
        <v>3</v>
      </c>
      <c r="B11" s="44" t="s">
        <v>2789</v>
      </c>
      <c r="C11" s="52" t="s">
        <v>2788</v>
      </c>
      <c r="D11" s="45" t="s">
        <v>121</v>
      </c>
      <c r="E11" s="46">
        <v>1</v>
      </c>
      <c r="F11" s="47"/>
      <c r="G11" s="48">
        <f t="shared" si="0"/>
        <v>0</v>
      </c>
      <c r="H11" s="16"/>
      <c r="I11" s="16"/>
      <c r="J11" s="16"/>
      <c r="K11" s="16"/>
      <c r="L11" s="16"/>
      <c r="M11" s="16"/>
      <c r="N11" s="16"/>
      <c r="O11" s="16" t="s">
        <v>2970</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row>
    <row r="12" spans="1:42" outlineLevel="1" x14ac:dyDescent="0.2">
      <c r="A12" s="43">
        <v>4</v>
      </c>
      <c r="B12" s="44" t="s">
        <v>2787</v>
      </c>
      <c r="C12" s="52" t="s">
        <v>2786</v>
      </c>
      <c r="D12" s="45" t="s">
        <v>121</v>
      </c>
      <c r="E12" s="46">
        <v>1</v>
      </c>
      <c r="F12" s="47"/>
      <c r="G12" s="48">
        <f t="shared" si="0"/>
        <v>0</v>
      </c>
      <c r="H12" s="16"/>
      <c r="I12" s="16"/>
      <c r="J12" s="16"/>
      <c r="K12" s="16"/>
      <c r="L12" s="16"/>
      <c r="M12" s="16"/>
      <c r="N12" s="16"/>
      <c r="O12" s="16" t="s">
        <v>2812</v>
      </c>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row>
    <row r="13" spans="1:42" outlineLevel="1" x14ac:dyDescent="0.2">
      <c r="A13" s="43">
        <v>5</v>
      </c>
      <c r="B13" s="44" t="s">
        <v>2981</v>
      </c>
      <c r="C13" s="52" t="s">
        <v>2784</v>
      </c>
      <c r="D13" s="45" t="s">
        <v>237</v>
      </c>
      <c r="E13" s="46">
        <v>10</v>
      </c>
      <c r="F13" s="47"/>
      <c r="G13" s="48">
        <f t="shared" si="0"/>
        <v>0</v>
      </c>
      <c r="H13" s="16"/>
      <c r="I13" s="16"/>
      <c r="J13" s="16"/>
      <c r="K13" s="16"/>
      <c r="L13" s="16"/>
      <c r="M13" s="16"/>
      <c r="N13" s="16"/>
      <c r="O13" s="16" t="s">
        <v>2812</v>
      </c>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row>
    <row r="14" spans="1:42" outlineLevel="1" x14ac:dyDescent="0.2">
      <c r="A14" s="43">
        <v>6</v>
      </c>
      <c r="B14" s="44" t="s">
        <v>2783</v>
      </c>
      <c r="C14" s="52" t="s">
        <v>2782</v>
      </c>
      <c r="D14" s="45" t="s">
        <v>237</v>
      </c>
      <c r="E14" s="46">
        <v>30</v>
      </c>
      <c r="F14" s="47"/>
      <c r="G14" s="48">
        <f t="shared" si="0"/>
        <v>0</v>
      </c>
      <c r="H14" s="16"/>
      <c r="I14" s="16"/>
      <c r="J14" s="16"/>
      <c r="K14" s="16"/>
      <c r="L14" s="16"/>
      <c r="M14" s="16"/>
      <c r="N14" s="16"/>
      <c r="O14" s="16" t="s">
        <v>2970</v>
      </c>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row>
    <row r="15" spans="1:42" outlineLevel="1" x14ac:dyDescent="0.2">
      <c r="A15" s="43">
        <v>7</v>
      </c>
      <c r="B15" s="44" t="s">
        <v>2980</v>
      </c>
      <c r="C15" s="52" t="s">
        <v>2780</v>
      </c>
      <c r="D15" s="45" t="s">
        <v>237</v>
      </c>
      <c r="E15" s="46">
        <v>30</v>
      </c>
      <c r="F15" s="47"/>
      <c r="G15" s="48">
        <f t="shared" si="0"/>
        <v>0</v>
      </c>
      <c r="H15" s="16"/>
      <c r="I15" s="16"/>
      <c r="J15" s="16"/>
      <c r="K15" s="16"/>
      <c r="L15" s="16"/>
      <c r="M15" s="16"/>
      <c r="N15" s="16"/>
      <c r="O15" s="16" t="s">
        <v>2812</v>
      </c>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outlineLevel="1" x14ac:dyDescent="0.2">
      <c r="A16" s="43">
        <v>8</v>
      </c>
      <c r="B16" s="44" t="s">
        <v>2779</v>
      </c>
      <c r="C16" s="52" t="s">
        <v>2778</v>
      </c>
      <c r="D16" s="45" t="s">
        <v>237</v>
      </c>
      <c r="E16" s="46">
        <v>28</v>
      </c>
      <c r="F16" s="47"/>
      <c r="G16" s="48">
        <f t="shared" si="0"/>
        <v>0</v>
      </c>
      <c r="H16" s="16"/>
      <c r="I16" s="16"/>
      <c r="J16" s="16"/>
      <c r="K16" s="16"/>
      <c r="L16" s="16"/>
      <c r="M16" s="16"/>
      <c r="N16" s="16"/>
      <c r="O16" s="16" t="s">
        <v>2970</v>
      </c>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outlineLevel="1" x14ac:dyDescent="0.2">
      <c r="A17" s="43">
        <v>9</v>
      </c>
      <c r="B17" s="44" t="s">
        <v>2777</v>
      </c>
      <c r="C17" s="52" t="s">
        <v>2776</v>
      </c>
      <c r="D17" s="45" t="s">
        <v>1016</v>
      </c>
      <c r="E17" s="46">
        <v>17.36</v>
      </c>
      <c r="F17" s="47"/>
      <c r="G17" s="48">
        <f t="shared" si="0"/>
        <v>0</v>
      </c>
      <c r="H17" s="16"/>
      <c r="I17" s="16"/>
      <c r="J17" s="16"/>
      <c r="K17" s="16"/>
      <c r="L17" s="16"/>
      <c r="M17" s="16"/>
      <c r="N17" s="16"/>
      <c r="O17" s="16" t="s">
        <v>2812</v>
      </c>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outlineLevel="1" x14ac:dyDescent="0.2">
      <c r="A18" s="43">
        <v>10</v>
      </c>
      <c r="B18" s="44" t="s">
        <v>2775</v>
      </c>
      <c r="C18" s="52" t="s">
        <v>2774</v>
      </c>
      <c r="D18" s="45" t="s">
        <v>121</v>
      </c>
      <c r="E18" s="46">
        <v>6</v>
      </c>
      <c r="F18" s="47"/>
      <c r="G18" s="48">
        <f t="shared" si="0"/>
        <v>0</v>
      </c>
      <c r="H18" s="16"/>
      <c r="I18" s="16"/>
      <c r="J18" s="16"/>
      <c r="K18" s="16"/>
      <c r="L18" s="16"/>
      <c r="M18" s="16"/>
      <c r="N18" s="16"/>
      <c r="O18" s="16" t="s">
        <v>2970</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row>
    <row r="19" spans="1:42" outlineLevel="1" x14ac:dyDescent="0.2">
      <c r="A19" s="43">
        <v>11</v>
      </c>
      <c r="B19" s="44" t="s">
        <v>2773</v>
      </c>
      <c r="C19" s="52" t="s">
        <v>2772</v>
      </c>
      <c r="D19" s="45" t="s">
        <v>121</v>
      </c>
      <c r="E19" s="46">
        <v>4</v>
      </c>
      <c r="F19" s="47"/>
      <c r="G19" s="48">
        <f t="shared" si="0"/>
        <v>0</v>
      </c>
      <c r="H19" s="16"/>
      <c r="I19" s="16"/>
      <c r="J19" s="16"/>
      <c r="K19" s="16"/>
      <c r="L19" s="16"/>
      <c r="M19" s="16"/>
      <c r="N19" s="16"/>
      <c r="O19" s="16" t="s">
        <v>2812</v>
      </c>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row>
    <row r="20" spans="1:42" outlineLevel="1" x14ac:dyDescent="0.2">
      <c r="A20" s="43">
        <v>12</v>
      </c>
      <c r="B20" s="44" t="s">
        <v>2771</v>
      </c>
      <c r="C20" s="52" t="s">
        <v>2770</v>
      </c>
      <c r="D20" s="45" t="s">
        <v>121</v>
      </c>
      <c r="E20" s="46">
        <v>2</v>
      </c>
      <c r="F20" s="47"/>
      <c r="G20" s="48">
        <f t="shared" si="0"/>
        <v>0</v>
      </c>
      <c r="H20" s="16"/>
      <c r="I20" s="16"/>
      <c r="J20" s="16"/>
      <c r="K20" s="16"/>
      <c r="L20" s="16"/>
      <c r="M20" s="16"/>
      <c r="N20" s="16"/>
      <c r="O20" s="16" t="s">
        <v>2812</v>
      </c>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row>
    <row r="21" spans="1:42" outlineLevel="1" x14ac:dyDescent="0.2">
      <c r="A21" s="43">
        <v>13</v>
      </c>
      <c r="B21" s="44" t="s">
        <v>2769</v>
      </c>
      <c r="C21" s="52" t="s">
        <v>2768</v>
      </c>
      <c r="D21" s="45" t="s">
        <v>237</v>
      </c>
      <c r="E21" s="46">
        <v>30</v>
      </c>
      <c r="F21" s="47"/>
      <c r="G21" s="48">
        <f t="shared" si="0"/>
        <v>0</v>
      </c>
      <c r="H21" s="16"/>
      <c r="I21" s="16"/>
      <c r="J21" s="16"/>
      <c r="K21" s="16"/>
      <c r="L21" s="16"/>
      <c r="M21" s="16"/>
      <c r="N21" s="16"/>
      <c r="O21" s="16" t="s">
        <v>2970</v>
      </c>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outlineLevel="1" x14ac:dyDescent="0.2">
      <c r="A22" s="43">
        <v>14</v>
      </c>
      <c r="B22" s="44" t="s">
        <v>2979</v>
      </c>
      <c r="C22" s="52" t="s">
        <v>2766</v>
      </c>
      <c r="D22" s="45" t="s">
        <v>237</v>
      </c>
      <c r="E22" s="46">
        <v>30.000309999999999</v>
      </c>
      <c r="F22" s="47"/>
      <c r="G22" s="48">
        <f t="shared" si="0"/>
        <v>0</v>
      </c>
      <c r="H22" s="16"/>
      <c r="I22" s="16"/>
      <c r="J22" s="16"/>
      <c r="K22" s="16"/>
      <c r="L22" s="16"/>
      <c r="M22" s="16"/>
      <c r="N22" s="16"/>
      <c r="O22" s="16" t="s">
        <v>2812</v>
      </c>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outlineLevel="1" x14ac:dyDescent="0.2">
      <c r="A23" s="43">
        <v>15</v>
      </c>
      <c r="B23" s="44" t="s">
        <v>2765</v>
      </c>
      <c r="C23" s="52" t="s">
        <v>2764</v>
      </c>
      <c r="D23" s="45" t="s">
        <v>121</v>
      </c>
      <c r="E23" s="46">
        <v>3</v>
      </c>
      <c r="F23" s="47"/>
      <c r="G23" s="48">
        <f t="shared" si="0"/>
        <v>0</v>
      </c>
      <c r="H23" s="16"/>
      <c r="I23" s="16"/>
      <c r="J23" s="16"/>
      <c r="K23" s="16"/>
      <c r="L23" s="16"/>
      <c r="M23" s="16"/>
      <c r="N23" s="16"/>
      <c r="O23" s="16" t="s">
        <v>2970</v>
      </c>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row>
    <row r="24" spans="1:42" outlineLevel="1" x14ac:dyDescent="0.2">
      <c r="A24" s="43">
        <v>16</v>
      </c>
      <c r="B24" s="44" t="s">
        <v>2763</v>
      </c>
      <c r="C24" s="52" t="s">
        <v>2762</v>
      </c>
      <c r="D24" s="45" t="s">
        <v>121</v>
      </c>
      <c r="E24" s="46">
        <v>6</v>
      </c>
      <c r="F24" s="47"/>
      <c r="G24" s="48">
        <f t="shared" si="0"/>
        <v>0</v>
      </c>
      <c r="H24" s="16"/>
      <c r="I24" s="16"/>
      <c r="J24" s="16"/>
      <c r="K24" s="16"/>
      <c r="L24" s="16"/>
      <c r="M24" s="16"/>
      <c r="N24" s="16"/>
      <c r="O24" s="16" t="s">
        <v>2970</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row>
    <row r="25" spans="1:42" outlineLevel="1" x14ac:dyDescent="0.2">
      <c r="A25" s="43">
        <v>17</v>
      </c>
      <c r="B25" s="44" t="s">
        <v>2761</v>
      </c>
      <c r="C25" s="52" t="s">
        <v>2760</v>
      </c>
      <c r="D25" s="45" t="s">
        <v>121</v>
      </c>
      <c r="E25" s="46">
        <v>12</v>
      </c>
      <c r="F25" s="47"/>
      <c r="G25" s="48">
        <f t="shared" si="0"/>
        <v>0</v>
      </c>
      <c r="H25" s="16"/>
      <c r="I25" s="16"/>
      <c r="J25" s="16"/>
      <c r="K25" s="16"/>
      <c r="L25" s="16"/>
      <c r="M25" s="16"/>
      <c r="N25" s="16"/>
      <c r="O25" s="16" t="s">
        <v>2970</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row>
    <row r="26" spans="1:42" ht="25.5" x14ac:dyDescent="0.2">
      <c r="A26" s="30" t="s">
        <v>116</v>
      </c>
      <c r="B26" s="31" t="s">
        <v>2753</v>
      </c>
      <c r="C26" s="49" t="s">
        <v>2758</v>
      </c>
      <c r="D26" s="32"/>
      <c r="E26" s="33"/>
      <c r="F26" s="34"/>
      <c r="G26" s="35">
        <f>SUMIF(O27:O28,"&lt;&gt;NOR",G27:G28)</f>
        <v>0</v>
      </c>
      <c r="O26" t="s">
        <v>117</v>
      </c>
    </row>
    <row r="27" spans="1:42" outlineLevel="1" x14ac:dyDescent="0.2">
      <c r="A27" s="43">
        <v>18</v>
      </c>
      <c r="B27" s="44" t="s">
        <v>2757</v>
      </c>
      <c r="C27" s="52" t="s">
        <v>2978</v>
      </c>
      <c r="D27" s="45" t="s">
        <v>121</v>
      </c>
      <c r="E27" s="46">
        <v>2</v>
      </c>
      <c r="F27" s="47"/>
      <c r="G27" s="48">
        <f>ROUND(E27*F27,2)</f>
        <v>0</v>
      </c>
      <c r="H27" s="16"/>
      <c r="I27" s="16"/>
      <c r="J27" s="16"/>
      <c r="K27" s="16"/>
      <c r="L27" s="16"/>
      <c r="M27" s="16"/>
      <c r="N27" s="16"/>
      <c r="O27" s="16" t="s">
        <v>2970</v>
      </c>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outlineLevel="1" x14ac:dyDescent="0.2">
      <c r="A28" s="43">
        <v>19</v>
      </c>
      <c r="B28" s="44" t="s">
        <v>2754</v>
      </c>
      <c r="C28" s="52" t="s">
        <v>1538</v>
      </c>
      <c r="D28" s="45" t="s">
        <v>2977</v>
      </c>
      <c r="E28" s="46">
        <v>1</v>
      </c>
      <c r="F28" s="47"/>
      <c r="G28" s="48">
        <f>ROUND(E28*F28,2)</f>
        <v>0</v>
      </c>
      <c r="H28" s="16"/>
      <c r="I28" s="16"/>
      <c r="J28" s="16"/>
      <c r="K28" s="16"/>
      <c r="L28" s="16"/>
      <c r="M28" s="16"/>
      <c r="N28" s="16"/>
      <c r="O28" s="16" t="s">
        <v>2970</v>
      </c>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row>
    <row r="29" spans="1:42" x14ac:dyDescent="0.2">
      <c r="A29" s="30" t="s">
        <v>116</v>
      </c>
      <c r="B29" s="31" t="s">
        <v>2727</v>
      </c>
      <c r="C29" s="49" t="s">
        <v>2752</v>
      </c>
      <c r="D29" s="32"/>
      <c r="E29" s="33"/>
      <c r="F29" s="34"/>
      <c r="G29" s="35">
        <f>SUMIF(O30:O39,"&lt;&gt;NOR",G30:G39)</f>
        <v>0</v>
      </c>
      <c r="O29" t="s">
        <v>117</v>
      </c>
    </row>
    <row r="30" spans="1:42" outlineLevel="1" x14ac:dyDescent="0.2">
      <c r="A30" s="43">
        <v>20</v>
      </c>
      <c r="B30" s="44" t="s">
        <v>2751</v>
      </c>
      <c r="C30" s="52" t="s">
        <v>2976</v>
      </c>
      <c r="D30" s="45" t="s">
        <v>122</v>
      </c>
      <c r="E30" s="46">
        <v>1</v>
      </c>
      <c r="F30" s="47"/>
      <c r="G30" s="48">
        <f t="shared" ref="G30:G39" si="1">ROUND(E30*F30,2)</f>
        <v>0</v>
      </c>
      <c r="H30" s="16"/>
      <c r="I30" s="16"/>
      <c r="J30" s="16"/>
      <c r="K30" s="16"/>
      <c r="L30" s="16"/>
      <c r="M30" s="16"/>
      <c r="N30" s="16"/>
      <c r="O30" s="16" t="s">
        <v>2970</v>
      </c>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row>
    <row r="31" spans="1:42" outlineLevel="1" x14ac:dyDescent="0.2">
      <c r="A31" s="43">
        <v>21</v>
      </c>
      <c r="B31" s="44" t="s">
        <v>2749</v>
      </c>
      <c r="C31" s="52" t="s">
        <v>2748</v>
      </c>
      <c r="D31" s="45" t="s">
        <v>121</v>
      </c>
      <c r="E31" s="46">
        <v>1</v>
      </c>
      <c r="F31" s="47"/>
      <c r="G31" s="48">
        <f t="shared" si="1"/>
        <v>0</v>
      </c>
      <c r="H31" s="16"/>
      <c r="I31" s="16"/>
      <c r="J31" s="16"/>
      <c r="K31" s="16"/>
      <c r="L31" s="16"/>
      <c r="M31" s="16"/>
      <c r="N31" s="16"/>
      <c r="O31" s="16" t="s">
        <v>2970</v>
      </c>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row>
    <row r="32" spans="1:42" outlineLevel="1" x14ac:dyDescent="0.2">
      <c r="A32" s="43">
        <v>22</v>
      </c>
      <c r="B32" s="44" t="s">
        <v>2747</v>
      </c>
      <c r="C32" s="52" t="s">
        <v>2746</v>
      </c>
      <c r="D32" s="45" t="s">
        <v>121</v>
      </c>
      <c r="E32" s="46">
        <v>1</v>
      </c>
      <c r="F32" s="47"/>
      <c r="G32" s="48">
        <f t="shared" si="1"/>
        <v>0</v>
      </c>
      <c r="H32" s="16"/>
      <c r="I32" s="16"/>
      <c r="J32" s="16"/>
      <c r="K32" s="16"/>
      <c r="L32" s="16"/>
      <c r="M32" s="16"/>
      <c r="N32" s="16"/>
      <c r="O32" s="16" t="s">
        <v>2812</v>
      </c>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row>
    <row r="33" spans="1:42" outlineLevel="1" x14ac:dyDescent="0.2">
      <c r="A33" s="43">
        <v>23</v>
      </c>
      <c r="B33" s="44" t="s">
        <v>2745</v>
      </c>
      <c r="C33" s="52" t="s">
        <v>2744</v>
      </c>
      <c r="D33" s="45" t="s">
        <v>122</v>
      </c>
      <c r="E33" s="46">
        <v>0.5</v>
      </c>
      <c r="F33" s="47"/>
      <c r="G33" s="48">
        <f t="shared" si="1"/>
        <v>0</v>
      </c>
      <c r="H33" s="16"/>
      <c r="I33" s="16"/>
      <c r="J33" s="16"/>
      <c r="K33" s="16"/>
      <c r="L33" s="16"/>
      <c r="M33" s="16"/>
      <c r="N33" s="16"/>
      <c r="O33" s="16" t="s">
        <v>2812</v>
      </c>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row>
    <row r="34" spans="1:42" outlineLevel="1" x14ac:dyDescent="0.2">
      <c r="A34" s="43">
        <v>24</v>
      </c>
      <c r="B34" s="44" t="s">
        <v>2743</v>
      </c>
      <c r="C34" s="52" t="s">
        <v>2742</v>
      </c>
      <c r="D34" s="45" t="s">
        <v>158</v>
      </c>
      <c r="E34" s="46">
        <v>1</v>
      </c>
      <c r="F34" s="47"/>
      <c r="G34" s="48">
        <f t="shared" si="1"/>
        <v>0</v>
      </c>
      <c r="H34" s="16"/>
      <c r="I34" s="16"/>
      <c r="J34" s="16"/>
      <c r="K34" s="16"/>
      <c r="L34" s="16"/>
      <c r="M34" s="16"/>
      <c r="N34" s="16"/>
      <c r="O34" s="16" t="s">
        <v>2812</v>
      </c>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outlineLevel="1" x14ac:dyDescent="0.2">
      <c r="A35" s="43">
        <v>25</v>
      </c>
      <c r="B35" s="44" t="s">
        <v>2741</v>
      </c>
      <c r="C35" s="52" t="s">
        <v>2975</v>
      </c>
      <c r="D35" s="45" t="s">
        <v>237</v>
      </c>
      <c r="E35" s="46">
        <v>25</v>
      </c>
      <c r="F35" s="47"/>
      <c r="G35" s="48">
        <f t="shared" si="1"/>
        <v>0</v>
      </c>
      <c r="H35" s="16"/>
      <c r="I35" s="16"/>
      <c r="J35" s="16"/>
      <c r="K35" s="16"/>
      <c r="L35" s="16"/>
      <c r="M35" s="16"/>
      <c r="N35" s="16"/>
      <c r="O35" s="16" t="s">
        <v>2970</v>
      </c>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row>
    <row r="36" spans="1:42" outlineLevel="1" x14ac:dyDescent="0.2">
      <c r="A36" s="43">
        <v>26</v>
      </c>
      <c r="B36" s="44" t="s">
        <v>2739</v>
      </c>
      <c r="C36" s="52" t="s">
        <v>2974</v>
      </c>
      <c r="D36" s="45" t="s">
        <v>237</v>
      </c>
      <c r="E36" s="46">
        <v>25</v>
      </c>
      <c r="F36" s="47"/>
      <c r="G36" s="48">
        <f t="shared" si="1"/>
        <v>0</v>
      </c>
      <c r="H36" s="16"/>
      <c r="I36" s="16"/>
      <c r="J36" s="16"/>
      <c r="K36" s="16"/>
      <c r="L36" s="16"/>
      <c r="M36" s="16"/>
      <c r="N36" s="16"/>
      <c r="O36" s="16" t="s">
        <v>2970</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outlineLevel="1" x14ac:dyDescent="0.2">
      <c r="A37" s="43">
        <v>27</v>
      </c>
      <c r="B37" s="44" t="s">
        <v>2737</v>
      </c>
      <c r="C37" s="52" t="s">
        <v>2736</v>
      </c>
      <c r="D37" s="45" t="s">
        <v>237</v>
      </c>
      <c r="E37" s="46">
        <v>25.003440000000001</v>
      </c>
      <c r="F37" s="47"/>
      <c r="G37" s="48">
        <f t="shared" si="1"/>
        <v>0</v>
      </c>
      <c r="H37" s="16"/>
      <c r="I37" s="16"/>
      <c r="J37" s="16"/>
      <c r="K37" s="16"/>
      <c r="L37" s="16"/>
      <c r="M37" s="16"/>
      <c r="N37" s="16"/>
      <c r="O37" s="16" t="s">
        <v>2812</v>
      </c>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row>
    <row r="38" spans="1:42" outlineLevel="1" x14ac:dyDescent="0.2">
      <c r="A38" s="43">
        <v>28</v>
      </c>
      <c r="B38" s="44" t="s">
        <v>2735</v>
      </c>
      <c r="C38" s="52" t="s">
        <v>2734</v>
      </c>
      <c r="D38" s="45" t="s">
        <v>237</v>
      </c>
      <c r="E38" s="46">
        <v>25</v>
      </c>
      <c r="F38" s="47"/>
      <c r="G38" s="48">
        <f t="shared" si="1"/>
        <v>0</v>
      </c>
      <c r="H38" s="16"/>
      <c r="I38" s="16"/>
      <c r="J38" s="16"/>
      <c r="K38" s="16"/>
      <c r="L38" s="16"/>
      <c r="M38" s="16"/>
      <c r="N38" s="16"/>
      <c r="O38" s="16" t="s">
        <v>2970</v>
      </c>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outlineLevel="1" x14ac:dyDescent="0.2">
      <c r="A39" s="43">
        <v>29</v>
      </c>
      <c r="B39" s="44" t="s">
        <v>2729</v>
      </c>
      <c r="C39" s="52" t="s">
        <v>2728</v>
      </c>
      <c r="D39" s="45" t="s">
        <v>122</v>
      </c>
      <c r="E39" s="46">
        <v>1</v>
      </c>
      <c r="F39" s="47"/>
      <c r="G39" s="48">
        <f t="shared" si="1"/>
        <v>0</v>
      </c>
      <c r="H39" s="16"/>
      <c r="I39" s="16"/>
      <c r="J39" s="16"/>
      <c r="K39" s="16"/>
      <c r="L39" s="16"/>
      <c r="M39" s="16"/>
      <c r="N39" s="16"/>
      <c r="O39" s="16" t="s">
        <v>2970</v>
      </c>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row>
    <row r="40" spans="1:42" x14ac:dyDescent="0.2">
      <c r="A40" s="30" t="s">
        <v>116</v>
      </c>
      <c r="B40" s="31" t="s">
        <v>2719</v>
      </c>
      <c r="C40" s="49" t="s">
        <v>2726</v>
      </c>
      <c r="D40" s="32"/>
      <c r="E40" s="33"/>
      <c r="F40" s="34"/>
      <c r="G40" s="35">
        <f>SUMIF(O41:O43,"&lt;&gt;NOR",G41:G43)</f>
        <v>0</v>
      </c>
      <c r="O40" t="s">
        <v>117</v>
      </c>
    </row>
    <row r="41" spans="1:42" outlineLevel="1" x14ac:dyDescent="0.2">
      <c r="A41" s="43">
        <v>30</v>
      </c>
      <c r="B41" s="44" t="s">
        <v>2725</v>
      </c>
      <c r="C41" s="52" t="s">
        <v>2973</v>
      </c>
      <c r="D41" s="45" t="s">
        <v>121</v>
      </c>
      <c r="E41" s="46">
        <v>1</v>
      </c>
      <c r="F41" s="47"/>
      <c r="G41" s="48">
        <f>ROUND(E41*F41,2)</f>
        <v>0</v>
      </c>
      <c r="H41" s="16"/>
      <c r="I41" s="16"/>
      <c r="J41" s="16"/>
      <c r="K41" s="16"/>
      <c r="L41" s="16"/>
      <c r="M41" s="16"/>
      <c r="N41" s="16"/>
      <c r="O41" s="16" t="s">
        <v>2970</v>
      </c>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row>
    <row r="42" spans="1:42" outlineLevel="1" x14ac:dyDescent="0.2">
      <c r="A42" s="43">
        <v>31</v>
      </c>
      <c r="B42" s="44" t="s">
        <v>2723</v>
      </c>
      <c r="C42" s="52" t="s">
        <v>2972</v>
      </c>
      <c r="D42" s="45" t="s">
        <v>121</v>
      </c>
      <c r="E42" s="46">
        <v>1</v>
      </c>
      <c r="F42" s="47"/>
      <c r="G42" s="48">
        <f>ROUND(E42*F42,2)</f>
        <v>0</v>
      </c>
      <c r="H42" s="16"/>
      <c r="I42" s="16"/>
      <c r="J42" s="16"/>
      <c r="K42" s="16"/>
      <c r="L42" s="16"/>
      <c r="M42" s="16"/>
      <c r="N42" s="16"/>
      <c r="O42" s="16" t="s">
        <v>2970</v>
      </c>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row>
    <row r="43" spans="1:42" outlineLevel="1" x14ac:dyDescent="0.2">
      <c r="A43" s="43">
        <v>32</v>
      </c>
      <c r="B43" s="44" t="s">
        <v>2721</v>
      </c>
      <c r="C43" s="52" t="s">
        <v>2971</v>
      </c>
      <c r="D43" s="45" t="s">
        <v>121</v>
      </c>
      <c r="E43" s="46">
        <v>1</v>
      </c>
      <c r="F43" s="47"/>
      <c r="G43" s="48">
        <f>ROUND(E43*F43,2)</f>
        <v>0</v>
      </c>
      <c r="H43" s="16"/>
      <c r="I43" s="16"/>
      <c r="J43" s="16"/>
      <c r="K43" s="16"/>
      <c r="L43" s="16"/>
      <c r="M43" s="16"/>
      <c r="N43" s="16"/>
      <c r="O43" s="16" t="s">
        <v>2970</v>
      </c>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row>
    <row r="44" spans="1:42" x14ac:dyDescent="0.2">
      <c r="A44" s="30" t="s">
        <v>116</v>
      </c>
      <c r="B44" s="31" t="s">
        <v>2707</v>
      </c>
      <c r="C44" s="59" t="s">
        <v>2709</v>
      </c>
      <c r="D44" s="32"/>
      <c r="E44" s="33"/>
      <c r="F44" s="34"/>
      <c r="G44" s="35">
        <f>SUMIF(O45:O45,"&lt;&gt;NOR",G45:G45)</f>
        <v>0</v>
      </c>
      <c r="O44" t="s">
        <v>117</v>
      </c>
    </row>
    <row r="45" spans="1:42" outlineLevel="1" x14ac:dyDescent="0.2">
      <c r="A45" s="43">
        <v>33</v>
      </c>
      <c r="B45" s="44" t="s">
        <v>2969</v>
      </c>
      <c r="C45" s="52" t="s">
        <v>1347</v>
      </c>
      <c r="D45" s="45" t="s">
        <v>1348</v>
      </c>
      <c r="E45" s="46">
        <v>1</v>
      </c>
      <c r="F45" s="47"/>
      <c r="G45" s="48">
        <f>ROUND(E45*F45,2)</f>
        <v>0</v>
      </c>
      <c r="H45" s="16"/>
      <c r="I45" s="16"/>
      <c r="J45" s="16"/>
      <c r="K45" s="16"/>
      <c r="L45" s="16"/>
      <c r="M45" s="16"/>
      <c r="N45" s="16"/>
      <c r="O45" s="16" t="s">
        <v>2967</v>
      </c>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row>
    <row r="46" spans="1:42" x14ac:dyDescent="0.2">
      <c r="A46" s="30" t="s">
        <v>116</v>
      </c>
      <c r="B46" s="31" t="s">
        <v>2703</v>
      </c>
      <c r="C46" s="49" t="s">
        <v>2706</v>
      </c>
      <c r="D46" s="32"/>
      <c r="E46" s="33"/>
      <c r="F46" s="34"/>
      <c r="G46" s="35">
        <f>SUMIF(O47:O47,"&lt;&gt;NOR",G47:G47)</f>
        <v>0</v>
      </c>
      <c r="O46" t="s">
        <v>117</v>
      </c>
    </row>
    <row r="47" spans="1:42" outlineLevel="1" x14ac:dyDescent="0.2">
      <c r="A47" s="37">
        <v>34</v>
      </c>
      <c r="B47" s="38" t="s">
        <v>2968</v>
      </c>
      <c r="C47" s="50" t="s">
        <v>2704</v>
      </c>
      <c r="D47" s="39" t="s">
        <v>1348</v>
      </c>
      <c r="E47" s="40">
        <v>1</v>
      </c>
      <c r="F47" s="41"/>
      <c r="G47" s="42">
        <f>ROUND(E47*F47,2)</f>
        <v>0</v>
      </c>
      <c r="H47" s="16"/>
      <c r="I47" s="16"/>
      <c r="J47" s="16"/>
      <c r="K47" s="16"/>
      <c r="L47" s="16"/>
      <c r="M47" s="16"/>
      <c r="N47" s="16"/>
      <c r="O47" s="16" t="s">
        <v>2967</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row>
    <row r="48" spans="1:42" x14ac:dyDescent="0.2">
      <c r="A48" s="1"/>
      <c r="B48" s="2"/>
      <c r="C48" s="54"/>
      <c r="D48" s="4"/>
      <c r="E48" s="1"/>
      <c r="F48" s="1"/>
      <c r="G48" s="1"/>
      <c r="M48">
        <v>12</v>
      </c>
      <c r="N48">
        <v>21</v>
      </c>
      <c r="O48" t="s">
        <v>115</v>
      </c>
    </row>
    <row r="49" spans="1:15" x14ac:dyDescent="0.2">
      <c r="A49" s="19"/>
      <c r="B49" s="20" t="s">
        <v>7</v>
      </c>
      <c r="C49" s="55"/>
      <c r="D49" s="21"/>
      <c r="E49" s="22"/>
      <c r="F49" s="22"/>
      <c r="G49" s="36">
        <f>G8+G26+G29+G40+G44+G46</f>
        <v>0</v>
      </c>
      <c r="M49" t="e">
        <f>SUMIF(#REF!,M48,G7:G47)</f>
        <v>#REF!</v>
      </c>
      <c r="N49" t="e">
        <f>SUMIF(#REF!,N48,G7:G47)</f>
        <v>#REF!</v>
      </c>
      <c r="O49" t="s">
        <v>1333</v>
      </c>
    </row>
    <row r="50" spans="1:15" x14ac:dyDescent="0.2">
      <c r="A50" s="1"/>
      <c r="B50" s="2"/>
      <c r="C50" s="54"/>
      <c r="D50" s="4"/>
      <c r="E50" s="1"/>
      <c r="F50" s="1"/>
      <c r="G50" s="1"/>
    </row>
    <row r="51" spans="1:15" x14ac:dyDescent="0.2">
      <c r="A51" s="1"/>
      <c r="B51" s="2"/>
      <c r="C51" s="54"/>
      <c r="D51" s="4"/>
      <c r="E51" s="1"/>
      <c r="F51" s="1"/>
      <c r="G51" s="1"/>
    </row>
    <row r="52" spans="1:15" x14ac:dyDescent="0.2">
      <c r="A52" s="553" t="s">
        <v>1334</v>
      </c>
      <c r="B52" s="553"/>
      <c r="C52" s="554"/>
      <c r="D52" s="4"/>
      <c r="E52" s="1"/>
      <c r="F52" s="1"/>
      <c r="G52" s="1"/>
    </row>
    <row r="53" spans="1:15" x14ac:dyDescent="0.2">
      <c r="A53" s="532"/>
      <c r="B53" s="533"/>
      <c r="C53" s="534"/>
      <c r="D53" s="533"/>
      <c r="E53" s="533"/>
      <c r="F53" s="533"/>
      <c r="G53" s="535"/>
      <c r="O53" t="s">
        <v>1335</v>
      </c>
    </row>
    <row r="54" spans="1:15" x14ac:dyDescent="0.2">
      <c r="A54" s="536"/>
      <c r="B54" s="537"/>
      <c r="C54" s="538"/>
      <c r="D54" s="537"/>
      <c r="E54" s="537"/>
      <c r="F54" s="537"/>
      <c r="G54" s="539"/>
    </row>
    <row r="55" spans="1:15" x14ac:dyDescent="0.2">
      <c r="A55" s="536"/>
      <c r="B55" s="537"/>
      <c r="C55" s="538"/>
      <c r="D55" s="537"/>
      <c r="E55" s="537"/>
      <c r="F55" s="537"/>
      <c r="G55" s="539"/>
    </row>
    <row r="56" spans="1:15" x14ac:dyDescent="0.2">
      <c r="A56" s="536"/>
      <c r="B56" s="537"/>
      <c r="C56" s="538"/>
      <c r="D56" s="537"/>
      <c r="E56" s="537"/>
      <c r="F56" s="537"/>
      <c r="G56" s="539"/>
    </row>
    <row r="57" spans="1:15" x14ac:dyDescent="0.2">
      <c r="A57" s="540"/>
      <c r="B57" s="541"/>
      <c r="C57" s="542"/>
      <c r="D57" s="541"/>
      <c r="E57" s="541"/>
      <c r="F57" s="541"/>
      <c r="G57" s="543"/>
    </row>
    <row r="58" spans="1:15" x14ac:dyDescent="0.2">
      <c r="A58" s="1"/>
      <c r="B58" s="2"/>
      <c r="C58" s="54"/>
      <c r="D58" s="4"/>
      <c r="E58" s="1"/>
      <c r="F58" s="1"/>
      <c r="G58" s="1"/>
    </row>
    <row r="59" spans="1:15" x14ac:dyDescent="0.2">
      <c r="C59" s="56"/>
      <c r="D59" s="6"/>
      <c r="O59" t="s">
        <v>1336</v>
      </c>
    </row>
    <row r="60" spans="1:15" x14ac:dyDescent="0.2">
      <c r="D60" s="6"/>
    </row>
    <row r="61" spans="1:15" x14ac:dyDescent="0.2">
      <c r="D61" s="6"/>
    </row>
    <row r="62" spans="1:15" x14ac:dyDescent="0.2">
      <c r="D62" s="6"/>
    </row>
    <row r="63" spans="1:15" x14ac:dyDescent="0.2">
      <c r="D63" s="6"/>
    </row>
    <row r="64" spans="1:15" x14ac:dyDescent="0.2">
      <c r="D64" s="6"/>
    </row>
    <row r="65" spans="4:4" x14ac:dyDescent="0.2">
      <c r="D65" s="6"/>
    </row>
    <row r="66" spans="4:4" x14ac:dyDescent="0.2">
      <c r="D66" s="6"/>
    </row>
    <row r="67" spans="4:4" x14ac:dyDescent="0.2">
      <c r="D67" s="6"/>
    </row>
    <row r="68" spans="4:4" x14ac:dyDescent="0.2">
      <c r="D68" s="6"/>
    </row>
    <row r="69" spans="4:4" x14ac:dyDescent="0.2">
      <c r="D69" s="6"/>
    </row>
    <row r="70" spans="4:4" x14ac:dyDescent="0.2">
      <c r="D70" s="6"/>
    </row>
    <row r="71" spans="4:4" x14ac:dyDescent="0.2">
      <c r="D71" s="6"/>
    </row>
    <row r="72" spans="4:4" x14ac:dyDescent="0.2">
      <c r="D72" s="6"/>
    </row>
    <row r="73" spans="4:4" x14ac:dyDescent="0.2">
      <c r="D73" s="6"/>
    </row>
    <row r="74" spans="4:4" x14ac:dyDescent="0.2">
      <c r="D74" s="6"/>
    </row>
    <row r="75" spans="4:4" x14ac:dyDescent="0.2">
      <c r="D75" s="6"/>
    </row>
    <row r="76" spans="4:4" x14ac:dyDescent="0.2">
      <c r="D76" s="6"/>
    </row>
    <row r="77" spans="4:4" x14ac:dyDescent="0.2">
      <c r="D77" s="6"/>
    </row>
    <row r="78" spans="4:4" x14ac:dyDescent="0.2">
      <c r="D78" s="6"/>
    </row>
    <row r="79" spans="4:4" x14ac:dyDescent="0.2">
      <c r="D79" s="6"/>
    </row>
    <row r="80" spans="4:4" x14ac:dyDescent="0.2">
      <c r="D80" s="6"/>
    </row>
    <row r="81" spans="4:4" x14ac:dyDescent="0.2">
      <c r="D81" s="6"/>
    </row>
    <row r="82" spans="4:4" x14ac:dyDescent="0.2">
      <c r="D82" s="6"/>
    </row>
    <row r="83" spans="4:4" x14ac:dyDescent="0.2">
      <c r="D83" s="6"/>
    </row>
    <row r="84" spans="4:4" x14ac:dyDescent="0.2">
      <c r="D84" s="6"/>
    </row>
    <row r="85" spans="4:4" x14ac:dyDescent="0.2">
      <c r="D85" s="6"/>
    </row>
    <row r="86" spans="4:4" x14ac:dyDescent="0.2">
      <c r="D86" s="6"/>
    </row>
    <row r="87" spans="4:4" x14ac:dyDescent="0.2">
      <c r="D87" s="6"/>
    </row>
    <row r="88" spans="4:4" x14ac:dyDescent="0.2">
      <c r="D88" s="6"/>
    </row>
    <row r="89" spans="4:4" x14ac:dyDescent="0.2">
      <c r="D89" s="6"/>
    </row>
    <row r="90" spans="4:4" x14ac:dyDescent="0.2">
      <c r="D90" s="6"/>
    </row>
    <row r="91" spans="4:4" x14ac:dyDescent="0.2">
      <c r="D91" s="6"/>
    </row>
    <row r="92" spans="4:4" x14ac:dyDescent="0.2">
      <c r="D92" s="6"/>
    </row>
    <row r="93" spans="4:4" x14ac:dyDescent="0.2">
      <c r="D93" s="6"/>
    </row>
    <row r="94" spans="4:4" x14ac:dyDescent="0.2">
      <c r="D94" s="6"/>
    </row>
    <row r="95" spans="4:4" x14ac:dyDescent="0.2">
      <c r="D95" s="6"/>
    </row>
    <row r="96" spans="4:4" x14ac:dyDescent="0.2">
      <c r="D96" s="6"/>
    </row>
    <row r="97" spans="4:4" x14ac:dyDescent="0.2">
      <c r="D97" s="6"/>
    </row>
    <row r="98" spans="4:4" x14ac:dyDescent="0.2">
      <c r="D98" s="6"/>
    </row>
    <row r="99" spans="4:4" x14ac:dyDescent="0.2">
      <c r="D99" s="6"/>
    </row>
    <row r="100" spans="4:4" x14ac:dyDescent="0.2">
      <c r="D100" s="6"/>
    </row>
    <row r="101" spans="4:4" x14ac:dyDescent="0.2">
      <c r="D101" s="6"/>
    </row>
    <row r="102" spans="4:4" x14ac:dyDescent="0.2">
      <c r="D102" s="6"/>
    </row>
    <row r="103" spans="4:4" x14ac:dyDescent="0.2">
      <c r="D103" s="6"/>
    </row>
    <row r="104" spans="4:4" x14ac:dyDescent="0.2">
      <c r="D104" s="6"/>
    </row>
    <row r="105" spans="4:4" x14ac:dyDescent="0.2">
      <c r="D105" s="6"/>
    </row>
    <row r="106" spans="4:4" x14ac:dyDescent="0.2">
      <c r="D106" s="6"/>
    </row>
    <row r="107" spans="4:4" x14ac:dyDescent="0.2">
      <c r="D107" s="6"/>
    </row>
    <row r="108" spans="4:4" x14ac:dyDescent="0.2">
      <c r="D108" s="6"/>
    </row>
    <row r="109" spans="4:4" x14ac:dyDescent="0.2">
      <c r="D109" s="6"/>
    </row>
    <row r="110" spans="4:4" x14ac:dyDescent="0.2">
      <c r="D110" s="6"/>
    </row>
    <row r="111" spans="4:4" x14ac:dyDescent="0.2">
      <c r="D111" s="6"/>
    </row>
    <row r="112" spans="4:4" x14ac:dyDescent="0.2">
      <c r="D112" s="6"/>
    </row>
    <row r="113" spans="4:4" x14ac:dyDescent="0.2">
      <c r="D113" s="6"/>
    </row>
    <row r="114" spans="4:4" x14ac:dyDescent="0.2">
      <c r="D114" s="6"/>
    </row>
    <row r="115" spans="4:4" x14ac:dyDescent="0.2">
      <c r="D115" s="6"/>
    </row>
    <row r="116" spans="4:4" x14ac:dyDescent="0.2">
      <c r="D116" s="6"/>
    </row>
    <row r="117" spans="4:4" x14ac:dyDescent="0.2">
      <c r="D117" s="6"/>
    </row>
    <row r="118" spans="4:4" x14ac:dyDescent="0.2">
      <c r="D118" s="6"/>
    </row>
    <row r="119" spans="4:4" x14ac:dyDescent="0.2">
      <c r="D119" s="6"/>
    </row>
    <row r="120" spans="4:4" x14ac:dyDescent="0.2">
      <c r="D120" s="6"/>
    </row>
    <row r="121" spans="4:4" x14ac:dyDescent="0.2">
      <c r="D121" s="6"/>
    </row>
    <row r="122" spans="4:4" x14ac:dyDescent="0.2">
      <c r="D122" s="6"/>
    </row>
    <row r="123" spans="4:4" x14ac:dyDescent="0.2">
      <c r="D123" s="6"/>
    </row>
    <row r="124" spans="4:4" x14ac:dyDescent="0.2">
      <c r="D124" s="6"/>
    </row>
    <row r="125" spans="4:4" x14ac:dyDescent="0.2">
      <c r="D125" s="6"/>
    </row>
    <row r="126" spans="4:4" x14ac:dyDescent="0.2">
      <c r="D126" s="6"/>
    </row>
    <row r="127" spans="4:4" x14ac:dyDescent="0.2">
      <c r="D127" s="6"/>
    </row>
    <row r="128" spans="4:4" x14ac:dyDescent="0.2">
      <c r="D128" s="6"/>
    </row>
    <row r="129" spans="4:4" x14ac:dyDescent="0.2">
      <c r="D129" s="6"/>
    </row>
    <row r="130" spans="4:4" x14ac:dyDescent="0.2">
      <c r="D130" s="6"/>
    </row>
    <row r="131" spans="4:4" x14ac:dyDescent="0.2">
      <c r="D131" s="6"/>
    </row>
    <row r="132" spans="4:4" x14ac:dyDescent="0.2">
      <c r="D132" s="6"/>
    </row>
    <row r="133" spans="4:4" x14ac:dyDescent="0.2">
      <c r="D133" s="6"/>
    </row>
    <row r="134" spans="4:4" x14ac:dyDescent="0.2">
      <c r="D134" s="6"/>
    </row>
    <row r="135" spans="4:4" x14ac:dyDescent="0.2">
      <c r="D135" s="6"/>
    </row>
    <row r="136" spans="4:4" x14ac:dyDescent="0.2">
      <c r="D136" s="6"/>
    </row>
    <row r="137" spans="4:4" x14ac:dyDescent="0.2">
      <c r="D137" s="6"/>
    </row>
    <row r="138" spans="4:4" x14ac:dyDescent="0.2">
      <c r="D138" s="6"/>
    </row>
    <row r="139" spans="4:4" x14ac:dyDescent="0.2">
      <c r="D139" s="6"/>
    </row>
    <row r="140" spans="4:4" x14ac:dyDescent="0.2">
      <c r="D140" s="6"/>
    </row>
    <row r="141" spans="4:4" x14ac:dyDescent="0.2">
      <c r="D141" s="6"/>
    </row>
    <row r="142" spans="4:4" x14ac:dyDescent="0.2">
      <c r="D142" s="6"/>
    </row>
    <row r="143" spans="4:4" x14ac:dyDescent="0.2">
      <c r="D143" s="6"/>
    </row>
    <row r="144" spans="4:4" x14ac:dyDescent="0.2">
      <c r="D144" s="6"/>
    </row>
    <row r="145" spans="4:4" x14ac:dyDescent="0.2">
      <c r="D145" s="6"/>
    </row>
    <row r="146" spans="4:4" x14ac:dyDescent="0.2">
      <c r="D146" s="6"/>
    </row>
    <row r="147" spans="4:4" x14ac:dyDescent="0.2">
      <c r="D147" s="6"/>
    </row>
    <row r="148" spans="4:4" x14ac:dyDescent="0.2">
      <c r="D148" s="6"/>
    </row>
    <row r="149" spans="4:4" x14ac:dyDescent="0.2">
      <c r="D149" s="6"/>
    </row>
    <row r="150" spans="4:4" x14ac:dyDescent="0.2">
      <c r="D150" s="6"/>
    </row>
    <row r="151" spans="4:4" x14ac:dyDescent="0.2">
      <c r="D151" s="6"/>
    </row>
    <row r="152" spans="4:4" x14ac:dyDescent="0.2">
      <c r="D152" s="6"/>
    </row>
    <row r="153" spans="4:4" x14ac:dyDescent="0.2">
      <c r="D153" s="6"/>
    </row>
    <row r="154" spans="4:4" x14ac:dyDescent="0.2">
      <c r="D154" s="6"/>
    </row>
    <row r="155" spans="4:4" x14ac:dyDescent="0.2">
      <c r="D155" s="6"/>
    </row>
    <row r="156" spans="4:4" x14ac:dyDescent="0.2">
      <c r="D156" s="6"/>
    </row>
    <row r="157" spans="4:4" x14ac:dyDescent="0.2">
      <c r="D157" s="6"/>
    </row>
    <row r="158" spans="4:4" x14ac:dyDescent="0.2">
      <c r="D158" s="6"/>
    </row>
    <row r="159" spans="4:4" x14ac:dyDescent="0.2">
      <c r="D159" s="6"/>
    </row>
    <row r="160" spans="4:4" x14ac:dyDescent="0.2">
      <c r="D160" s="6"/>
    </row>
    <row r="161" spans="4:4" x14ac:dyDescent="0.2">
      <c r="D161" s="6"/>
    </row>
    <row r="162" spans="4:4" x14ac:dyDescent="0.2">
      <c r="D162" s="6"/>
    </row>
    <row r="163" spans="4:4" x14ac:dyDescent="0.2">
      <c r="D163" s="6"/>
    </row>
    <row r="164" spans="4:4" x14ac:dyDescent="0.2">
      <c r="D164" s="6"/>
    </row>
    <row r="165" spans="4:4" x14ac:dyDescent="0.2">
      <c r="D165" s="6"/>
    </row>
    <row r="166" spans="4:4" x14ac:dyDescent="0.2">
      <c r="D166" s="6"/>
    </row>
    <row r="167" spans="4:4" x14ac:dyDescent="0.2">
      <c r="D167" s="6"/>
    </row>
    <row r="168" spans="4:4" x14ac:dyDescent="0.2">
      <c r="D168" s="6"/>
    </row>
    <row r="169" spans="4:4" x14ac:dyDescent="0.2">
      <c r="D169" s="6"/>
    </row>
    <row r="170" spans="4:4" x14ac:dyDescent="0.2">
      <c r="D170" s="6"/>
    </row>
    <row r="171" spans="4:4" x14ac:dyDescent="0.2">
      <c r="D171" s="6"/>
    </row>
    <row r="172" spans="4:4" x14ac:dyDescent="0.2">
      <c r="D172" s="6"/>
    </row>
    <row r="173" spans="4:4" x14ac:dyDescent="0.2">
      <c r="D173" s="6"/>
    </row>
    <row r="174" spans="4:4" x14ac:dyDescent="0.2">
      <c r="D174" s="6"/>
    </row>
    <row r="175" spans="4:4" x14ac:dyDescent="0.2">
      <c r="D175" s="6"/>
    </row>
    <row r="176" spans="4:4" x14ac:dyDescent="0.2">
      <c r="D176" s="6"/>
    </row>
    <row r="177" spans="4:4" x14ac:dyDescent="0.2">
      <c r="D177" s="6"/>
    </row>
    <row r="178" spans="4:4" x14ac:dyDescent="0.2">
      <c r="D178" s="6"/>
    </row>
    <row r="179" spans="4:4" x14ac:dyDescent="0.2">
      <c r="D179" s="6"/>
    </row>
    <row r="180" spans="4:4" x14ac:dyDescent="0.2">
      <c r="D180" s="6"/>
    </row>
    <row r="181" spans="4:4" x14ac:dyDescent="0.2">
      <c r="D181" s="6"/>
    </row>
    <row r="182" spans="4:4" x14ac:dyDescent="0.2">
      <c r="D182" s="6"/>
    </row>
    <row r="183" spans="4:4" x14ac:dyDescent="0.2">
      <c r="D183" s="6"/>
    </row>
    <row r="184" spans="4:4" x14ac:dyDescent="0.2">
      <c r="D184" s="6"/>
    </row>
    <row r="185" spans="4:4" x14ac:dyDescent="0.2">
      <c r="D185" s="6"/>
    </row>
    <row r="186" spans="4:4" x14ac:dyDescent="0.2">
      <c r="D186" s="6"/>
    </row>
    <row r="187" spans="4:4" x14ac:dyDescent="0.2">
      <c r="D187" s="6"/>
    </row>
    <row r="188" spans="4:4" x14ac:dyDescent="0.2">
      <c r="D188" s="6"/>
    </row>
    <row r="189" spans="4:4" x14ac:dyDescent="0.2">
      <c r="D189" s="6"/>
    </row>
    <row r="190" spans="4:4" x14ac:dyDescent="0.2">
      <c r="D190" s="6"/>
    </row>
    <row r="191" spans="4:4" x14ac:dyDescent="0.2">
      <c r="D191" s="6"/>
    </row>
    <row r="192" spans="4:4" x14ac:dyDescent="0.2">
      <c r="D192" s="6"/>
    </row>
    <row r="193" spans="4:4" x14ac:dyDescent="0.2">
      <c r="D193" s="6"/>
    </row>
    <row r="194" spans="4:4" x14ac:dyDescent="0.2">
      <c r="D194" s="6"/>
    </row>
    <row r="195" spans="4:4" x14ac:dyDescent="0.2">
      <c r="D195" s="6"/>
    </row>
    <row r="196" spans="4:4" x14ac:dyDescent="0.2">
      <c r="D196" s="6"/>
    </row>
    <row r="197" spans="4:4" x14ac:dyDescent="0.2">
      <c r="D197" s="6"/>
    </row>
    <row r="198" spans="4:4" x14ac:dyDescent="0.2">
      <c r="D198" s="6"/>
    </row>
    <row r="199" spans="4:4" x14ac:dyDescent="0.2">
      <c r="D199" s="6"/>
    </row>
    <row r="200" spans="4:4" x14ac:dyDescent="0.2">
      <c r="D200" s="6"/>
    </row>
    <row r="201" spans="4:4" x14ac:dyDescent="0.2">
      <c r="D201" s="6"/>
    </row>
    <row r="202" spans="4:4" x14ac:dyDescent="0.2">
      <c r="D202" s="6"/>
    </row>
    <row r="203" spans="4:4" x14ac:dyDescent="0.2">
      <c r="D203" s="6"/>
    </row>
    <row r="204" spans="4:4" x14ac:dyDescent="0.2">
      <c r="D204" s="6"/>
    </row>
    <row r="205" spans="4:4" x14ac:dyDescent="0.2">
      <c r="D205" s="6"/>
    </row>
    <row r="206" spans="4:4" x14ac:dyDescent="0.2">
      <c r="D206" s="6"/>
    </row>
    <row r="207" spans="4:4" x14ac:dyDescent="0.2">
      <c r="D207" s="6"/>
    </row>
    <row r="208" spans="4:4" x14ac:dyDescent="0.2">
      <c r="D208" s="6"/>
    </row>
    <row r="209" spans="4:4" x14ac:dyDescent="0.2">
      <c r="D209" s="6"/>
    </row>
    <row r="210" spans="4:4" x14ac:dyDescent="0.2">
      <c r="D210" s="6"/>
    </row>
    <row r="211" spans="4:4" x14ac:dyDescent="0.2">
      <c r="D211" s="6"/>
    </row>
    <row r="212" spans="4:4" x14ac:dyDescent="0.2">
      <c r="D212" s="6"/>
    </row>
    <row r="213" spans="4:4" x14ac:dyDescent="0.2">
      <c r="D213" s="6"/>
    </row>
    <row r="214" spans="4:4" x14ac:dyDescent="0.2">
      <c r="D214" s="6"/>
    </row>
    <row r="215" spans="4:4" x14ac:dyDescent="0.2">
      <c r="D215" s="6"/>
    </row>
    <row r="216" spans="4:4" x14ac:dyDescent="0.2">
      <c r="D216" s="6"/>
    </row>
    <row r="217" spans="4:4" x14ac:dyDescent="0.2">
      <c r="D217" s="6"/>
    </row>
    <row r="218" spans="4:4" x14ac:dyDescent="0.2">
      <c r="D218" s="6"/>
    </row>
    <row r="219" spans="4:4" x14ac:dyDescent="0.2">
      <c r="D219" s="6"/>
    </row>
    <row r="220" spans="4:4" x14ac:dyDescent="0.2">
      <c r="D220" s="6"/>
    </row>
    <row r="221" spans="4:4" x14ac:dyDescent="0.2">
      <c r="D221" s="6"/>
    </row>
    <row r="222" spans="4:4" x14ac:dyDescent="0.2">
      <c r="D222" s="6"/>
    </row>
    <row r="223" spans="4:4" x14ac:dyDescent="0.2">
      <c r="D223" s="6"/>
    </row>
    <row r="224" spans="4:4" x14ac:dyDescent="0.2">
      <c r="D224" s="6"/>
    </row>
    <row r="225" spans="4:4" x14ac:dyDescent="0.2">
      <c r="D225" s="6"/>
    </row>
    <row r="226" spans="4:4" x14ac:dyDescent="0.2">
      <c r="D226" s="6"/>
    </row>
    <row r="227" spans="4:4" x14ac:dyDescent="0.2">
      <c r="D227" s="6"/>
    </row>
    <row r="228" spans="4:4" x14ac:dyDescent="0.2">
      <c r="D228" s="6"/>
    </row>
    <row r="229" spans="4:4" x14ac:dyDescent="0.2">
      <c r="D229" s="6"/>
    </row>
    <row r="230" spans="4:4" x14ac:dyDescent="0.2">
      <c r="D230" s="6"/>
    </row>
    <row r="231" spans="4:4" x14ac:dyDescent="0.2">
      <c r="D231" s="6"/>
    </row>
    <row r="232" spans="4:4" x14ac:dyDescent="0.2">
      <c r="D232" s="6"/>
    </row>
    <row r="233" spans="4:4" x14ac:dyDescent="0.2">
      <c r="D233" s="6"/>
    </row>
    <row r="234" spans="4:4" x14ac:dyDescent="0.2">
      <c r="D234" s="6"/>
    </row>
    <row r="235" spans="4:4" x14ac:dyDescent="0.2">
      <c r="D235" s="6"/>
    </row>
    <row r="236" spans="4:4" x14ac:dyDescent="0.2">
      <c r="D236" s="6"/>
    </row>
    <row r="237" spans="4:4" x14ac:dyDescent="0.2">
      <c r="D237" s="6"/>
    </row>
    <row r="238" spans="4:4" x14ac:dyDescent="0.2">
      <c r="D238" s="6"/>
    </row>
    <row r="239" spans="4:4" x14ac:dyDescent="0.2">
      <c r="D239" s="6"/>
    </row>
    <row r="240" spans="4:4" x14ac:dyDescent="0.2">
      <c r="D240" s="6"/>
    </row>
    <row r="241" spans="4:4" x14ac:dyDescent="0.2">
      <c r="D241" s="6"/>
    </row>
    <row r="242" spans="4:4" x14ac:dyDescent="0.2">
      <c r="D242" s="6"/>
    </row>
    <row r="243" spans="4:4" x14ac:dyDescent="0.2">
      <c r="D243" s="6"/>
    </row>
    <row r="244" spans="4:4" x14ac:dyDescent="0.2">
      <c r="D244" s="6"/>
    </row>
    <row r="245" spans="4:4" x14ac:dyDescent="0.2">
      <c r="D245" s="6"/>
    </row>
    <row r="246" spans="4:4" x14ac:dyDescent="0.2">
      <c r="D246" s="6"/>
    </row>
    <row r="247" spans="4:4" x14ac:dyDescent="0.2">
      <c r="D247" s="6"/>
    </row>
    <row r="248" spans="4:4" x14ac:dyDescent="0.2">
      <c r="D248" s="6"/>
    </row>
    <row r="249" spans="4:4" x14ac:dyDescent="0.2">
      <c r="D249" s="6"/>
    </row>
    <row r="250" spans="4:4" x14ac:dyDescent="0.2">
      <c r="D250" s="6"/>
    </row>
    <row r="251" spans="4:4" x14ac:dyDescent="0.2">
      <c r="D251" s="6"/>
    </row>
    <row r="252" spans="4:4" x14ac:dyDescent="0.2">
      <c r="D252" s="6"/>
    </row>
    <row r="253" spans="4:4" x14ac:dyDescent="0.2">
      <c r="D253" s="6"/>
    </row>
    <row r="254" spans="4:4" x14ac:dyDescent="0.2">
      <c r="D254" s="6"/>
    </row>
    <row r="255" spans="4:4" x14ac:dyDescent="0.2">
      <c r="D255" s="6"/>
    </row>
    <row r="256" spans="4:4" x14ac:dyDescent="0.2">
      <c r="D256" s="6"/>
    </row>
    <row r="257" spans="4:4" x14ac:dyDescent="0.2">
      <c r="D257" s="6"/>
    </row>
    <row r="258" spans="4:4" x14ac:dyDescent="0.2">
      <c r="D258" s="6"/>
    </row>
    <row r="259" spans="4:4" x14ac:dyDescent="0.2">
      <c r="D259" s="6"/>
    </row>
    <row r="260" spans="4:4" x14ac:dyDescent="0.2">
      <c r="D260" s="6"/>
    </row>
    <row r="261" spans="4:4" x14ac:dyDescent="0.2">
      <c r="D261" s="6"/>
    </row>
    <row r="262" spans="4:4" x14ac:dyDescent="0.2">
      <c r="D262" s="6"/>
    </row>
    <row r="263" spans="4:4" x14ac:dyDescent="0.2">
      <c r="D263" s="6"/>
    </row>
    <row r="264" spans="4:4" x14ac:dyDescent="0.2">
      <c r="D264" s="6"/>
    </row>
    <row r="265" spans="4:4" x14ac:dyDescent="0.2">
      <c r="D265" s="6"/>
    </row>
    <row r="266" spans="4:4" x14ac:dyDescent="0.2">
      <c r="D266" s="6"/>
    </row>
    <row r="267" spans="4:4" x14ac:dyDescent="0.2">
      <c r="D267" s="6"/>
    </row>
    <row r="268" spans="4:4" x14ac:dyDescent="0.2">
      <c r="D268" s="6"/>
    </row>
    <row r="269" spans="4:4" x14ac:dyDescent="0.2">
      <c r="D269" s="6"/>
    </row>
    <row r="270" spans="4:4" x14ac:dyDescent="0.2">
      <c r="D270" s="6"/>
    </row>
    <row r="271" spans="4:4" x14ac:dyDescent="0.2">
      <c r="D271" s="6"/>
    </row>
    <row r="272" spans="4:4" x14ac:dyDescent="0.2">
      <c r="D272" s="6"/>
    </row>
    <row r="273" spans="4:4" x14ac:dyDescent="0.2">
      <c r="D273" s="6"/>
    </row>
    <row r="274" spans="4:4" x14ac:dyDescent="0.2">
      <c r="D274" s="6"/>
    </row>
    <row r="275" spans="4:4" x14ac:dyDescent="0.2">
      <c r="D275" s="6"/>
    </row>
    <row r="276" spans="4:4" x14ac:dyDescent="0.2">
      <c r="D276" s="6"/>
    </row>
    <row r="277" spans="4:4" x14ac:dyDescent="0.2">
      <c r="D277" s="6"/>
    </row>
    <row r="278" spans="4:4" x14ac:dyDescent="0.2">
      <c r="D278" s="6"/>
    </row>
    <row r="279" spans="4:4" x14ac:dyDescent="0.2">
      <c r="D279" s="6"/>
    </row>
    <row r="280" spans="4:4" x14ac:dyDescent="0.2">
      <c r="D280" s="6"/>
    </row>
    <row r="281" spans="4:4" x14ac:dyDescent="0.2">
      <c r="D281" s="6"/>
    </row>
    <row r="282" spans="4:4" x14ac:dyDescent="0.2">
      <c r="D282" s="6"/>
    </row>
    <row r="283" spans="4:4" x14ac:dyDescent="0.2">
      <c r="D283" s="6"/>
    </row>
    <row r="284" spans="4:4" x14ac:dyDescent="0.2">
      <c r="D284" s="6"/>
    </row>
    <row r="285" spans="4:4" x14ac:dyDescent="0.2">
      <c r="D285" s="6"/>
    </row>
    <row r="286" spans="4:4" x14ac:dyDescent="0.2">
      <c r="D286" s="6"/>
    </row>
    <row r="287" spans="4:4" x14ac:dyDescent="0.2">
      <c r="D287" s="6"/>
    </row>
    <row r="288" spans="4:4" x14ac:dyDescent="0.2">
      <c r="D288" s="6"/>
    </row>
    <row r="289" spans="4:4" x14ac:dyDescent="0.2">
      <c r="D289" s="6"/>
    </row>
    <row r="290" spans="4:4" x14ac:dyDescent="0.2">
      <c r="D290" s="6"/>
    </row>
    <row r="291" spans="4:4" x14ac:dyDescent="0.2">
      <c r="D291" s="6"/>
    </row>
    <row r="292" spans="4:4" x14ac:dyDescent="0.2">
      <c r="D292" s="6"/>
    </row>
    <row r="293" spans="4:4" x14ac:dyDescent="0.2">
      <c r="D293" s="6"/>
    </row>
    <row r="294" spans="4:4" x14ac:dyDescent="0.2">
      <c r="D294" s="6"/>
    </row>
    <row r="295" spans="4:4" x14ac:dyDescent="0.2">
      <c r="D295" s="6"/>
    </row>
    <row r="296" spans="4:4" x14ac:dyDescent="0.2">
      <c r="D296" s="6"/>
    </row>
    <row r="297" spans="4:4" x14ac:dyDescent="0.2">
      <c r="D297" s="6"/>
    </row>
    <row r="298" spans="4:4" x14ac:dyDescent="0.2">
      <c r="D298" s="6"/>
    </row>
    <row r="299" spans="4:4" x14ac:dyDescent="0.2">
      <c r="D299" s="6"/>
    </row>
    <row r="300" spans="4:4" x14ac:dyDescent="0.2">
      <c r="D300" s="6"/>
    </row>
    <row r="301" spans="4:4" x14ac:dyDescent="0.2">
      <c r="D301" s="6"/>
    </row>
    <row r="302" spans="4:4" x14ac:dyDescent="0.2">
      <c r="D302" s="6"/>
    </row>
    <row r="303" spans="4:4" x14ac:dyDescent="0.2">
      <c r="D303" s="6"/>
    </row>
    <row r="304" spans="4:4" x14ac:dyDescent="0.2">
      <c r="D304" s="6"/>
    </row>
    <row r="305" spans="4:4" x14ac:dyDescent="0.2">
      <c r="D305" s="6"/>
    </row>
    <row r="306" spans="4:4" x14ac:dyDescent="0.2">
      <c r="D306" s="6"/>
    </row>
    <row r="307" spans="4:4" x14ac:dyDescent="0.2">
      <c r="D307" s="6"/>
    </row>
    <row r="308" spans="4:4" x14ac:dyDescent="0.2">
      <c r="D308" s="6"/>
    </row>
    <row r="309" spans="4:4" x14ac:dyDescent="0.2">
      <c r="D309" s="6"/>
    </row>
    <row r="310" spans="4:4" x14ac:dyDescent="0.2">
      <c r="D310" s="6"/>
    </row>
    <row r="311" spans="4:4" x14ac:dyDescent="0.2">
      <c r="D311" s="6"/>
    </row>
    <row r="312" spans="4:4" x14ac:dyDescent="0.2">
      <c r="D312" s="6"/>
    </row>
    <row r="313" spans="4:4" x14ac:dyDescent="0.2">
      <c r="D313" s="6"/>
    </row>
    <row r="314" spans="4:4" x14ac:dyDescent="0.2">
      <c r="D314" s="6"/>
    </row>
    <row r="315" spans="4:4" x14ac:dyDescent="0.2">
      <c r="D315" s="6"/>
    </row>
    <row r="316" spans="4:4" x14ac:dyDescent="0.2">
      <c r="D316" s="6"/>
    </row>
    <row r="317" spans="4:4" x14ac:dyDescent="0.2">
      <c r="D317" s="6"/>
    </row>
    <row r="318" spans="4:4" x14ac:dyDescent="0.2">
      <c r="D318" s="6"/>
    </row>
    <row r="319" spans="4:4" x14ac:dyDescent="0.2">
      <c r="D319" s="6"/>
    </row>
    <row r="320" spans="4:4" x14ac:dyDescent="0.2">
      <c r="D320" s="6"/>
    </row>
    <row r="321" spans="4:4" x14ac:dyDescent="0.2">
      <c r="D321" s="6"/>
    </row>
    <row r="322" spans="4:4" x14ac:dyDescent="0.2">
      <c r="D322" s="6"/>
    </row>
    <row r="323" spans="4:4" x14ac:dyDescent="0.2">
      <c r="D323" s="6"/>
    </row>
    <row r="324" spans="4:4" x14ac:dyDescent="0.2">
      <c r="D324" s="6"/>
    </row>
    <row r="325" spans="4:4" x14ac:dyDescent="0.2">
      <c r="D325" s="6"/>
    </row>
    <row r="326" spans="4:4" x14ac:dyDescent="0.2">
      <c r="D326" s="6"/>
    </row>
    <row r="327" spans="4:4" x14ac:dyDescent="0.2">
      <c r="D327" s="6"/>
    </row>
    <row r="328" spans="4:4" x14ac:dyDescent="0.2">
      <c r="D328" s="6"/>
    </row>
    <row r="329" spans="4:4" x14ac:dyDescent="0.2">
      <c r="D329" s="6"/>
    </row>
    <row r="330" spans="4:4" x14ac:dyDescent="0.2">
      <c r="D330" s="6"/>
    </row>
    <row r="331" spans="4:4" x14ac:dyDescent="0.2">
      <c r="D331" s="6"/>
    </row>
    <row r="332" spans="4:4" x14ac:dyDescent="0.2">
      <c r="D332" s="6"/>
    </row>
    <row r="333" spans="4:4" x14ac:dyDescent="0.2">
      <c r="D333" s="6"/>
    </row>
    <row r="334" spans="4:4" x14ac:dyDescent="0.2">
      <c r="D334" s="6"/>
    </row>
    <row r="335" spans="4:4" x14ac:dyDescent="0.2">
      <c r="D335" s="6"/>
    </row>
    <row r="336" spans="4:4" x14ac:dyDescent="0.2">
      <c r="D336" s="6"/>
    </row>
    <row r="337" spans="4:4" x14ac:dyDescent="0.2">
      <c r="D337" s="6"/>
    </row>
    <row r="338" spans="4:4" x14ac:dyDescent="0.2">
      <c r="D338" s="6"/>
    </row>
    <row r="339" spans="4:4" x14ac:dyDescent="0.2">
      <c r="D339" s="6"/>
    </row>
    <row r="340" spans="4:4" x14ac:dyDescent="0.2">
      <c r="D340" s="6"/>
    </row>
    <row r="341" spans="4:4" x14ac:dyDescent="0.2">
      <c r="D341" s="6"/>
    </row>
    <row r="342" spans="4:4" x14ac:dyDescent="0.2">
      <c r="D342" s="6"/>
    </row>
    <row r="343" spans="4:4" x14ac:dyDescent="0.2">
      <c r="D343" s="6"/>
    </row>
    <row r="344" spans="4:4" x14ac:dyDescent="0.2">
      <c r="D344" s="6"/>
    </row>
    <row r="345" spans="4:4" x14ac:dyDescent="0.2">
      <c r="D345" s="6"/>
    </row>
    <row r="346" spans="4:4" x14ac:dyDescent="0.2">
      <c r="D346" s="6"/>
    </row>
    <row r="347" spans="4:4" x14ac:dyDescent="0.2">
      <c r="D347" s="6"/>
    </row>
    <row r="348" spans="4:4" x14ac:dyDescent="0.2">
      <c r="D348" s="6"/>
    </row>
    <row r="349" spans="4:4" x14ac:dyDescent="0.2">
      <c r="D349" s="6"/>
    </row>
    <row r="350" spans="4:4" x14ac:dyDescent="0.2">
      <c r="D350" s="6"/>
    </row>
    <row r="351" spans="4:4" x14ac:dyDescent="0.2">
      <c r="D351" s="6"/>
    </row>
    <row r="352" spans="4:4" x14ac:dyDescent="0.2">
      <c r="D352" s="6"/>
    </row>
    <row r="353" spans="4:4" x14ac:dyDescent="0.2">
      <c r="D353" s="6"/>
    </row>
    <row r="354" spans="4:4" x14ac:dyDescent="0.2">
      <c r="D354" s="6"/>
    </row>
    <row r="355" spans="4:4" x14ac:dyDescent="0.2">
      <c r="D355" s="6"/>
    </row>
    <row r="356" spans="4:4" x14ac:dyDescent="0.2">
      <c r="D356" s="6"/>
    </row>
    <row r="357" spans="4:4" x14ac:dyDescent="0.2">
      <c r="D357" s="6"/>
    </row>
    <row r="358" spans="4:4" x14ac:dyDescent="0.2">
      <c r="D358" s="6"/>
    </row>
    <row r="359" spans="4:4" x14ac:dyDescent="0.2">
      <c r="D359" s="6"/>
    </row>
    <row r="360" spans="4:4" x14ac:dyDescent="0.2">
      <c r="D360" s="6"/>
    </row>
    <row r="361" spans="4:4" x14ac:dyDescent="0.2">
      <c r="D361" s="6"/>
    </row>
    <row r="362" spans="4:4" x14ac:dyDescent="0.2">
      <c r="D362" s="6"/>
    </row>
    <row r="363" spans="4:4" x14ac:dyDescent="0.2">
      <c r="D363" s="6"/>
    </row>
    <row r="364" spans="4:4" x14ac:dyDescent="0.2">
      <c r="D364" s="6"/>
    </row>
    <row r="365" spans="4:4" x14ac:dyDescent="0.2">
      <c r="D365" s="6"/>
    </row>
    <row r="366" spans="4:4" x14ac:dyDescent="0.2">
      <c r="D366" s="6"/>
    </row>
    <row r="367" spans="4:4" x14ac:dyDescent="0.2">
      <c r="D367" s="6"/>
    </row>
    <row r="368" spans="4:4" x14ac:dyDescent="0.2">
      <c r="D368" s="6"/>
    </row>
    <row r="369" spans="4:4" x14ac:dyDescent="0.2">
      <c r="D369" s="6"/>
    </row>
    <row r="370" spans="4:4" x14ac:dyDescent="0.2">
      <c r="D370" s="6"/>
    </row>
    <row r="371" spans="4:4" x14ac:dyDescent="0.2">
      <c r="D371" s="6"/>
    </row>
    <row r="372" spans="4:4" x14ac:dyDescent="0.2">
      <c r="D372" s="6"/>
    </row>
    <row r="373" spans="4:4" x14ac:dyDescent="0.2">
      <c r="D373" s="6"/>
    </row>
    <row r="374" spans="4:4" x14ac:dyDescent="0.2">
      <c r="D374" s="6"/>
    </row>
    <row r="375" spans="4:4" x14ac:dyDescent="0.2">
      <c r="D375" s="6"/>
    </row>
    <row r="376" spans="4:4" x14ac:dyDescent="0.2">
      <c r="D376" s="6"/>
    </row>
    <row r="377" spans="4:4" x14ac:dyDescent="0.2">
      <c r="D377" s="6"/>
    </row>
    <row r="378" spans="4:4" x14ac:dyDescent="0.2">
      <c r="D378" s="6"/>
    </row>
    <row r="379" spans="4:4" x14ac:dyDescent="0.2">
      <c r="D379" s="6"/>
    </row>
    <row r="380" spans="4:4" x14ac:dyDescent="0.2">
      <c r="D380" s="6"/>
    </row>
    <row r="381" spans="4:4" x14ac:dyDescent="0.2">
      <c r="D381" s="6"/>
    </row>
    <row r="382" spans="4:4" x14ac:dyDescent="0.2">
      <c r="D382" s="6"/>
    </row>
    <row r="383" spans="4:4" x14ac:dyDescent="0.2">
      <c r="D383" s="6"/>
    </row>
    <row r="384" spans="4:4" x14ac:dyDescent="0.2">
      <c r="D384" s="6"/>
    </row>
    <row r="385" spans="4:4" x14ac:dyDescent="0.2">
      <c r="D385" s="6"/>
    </row>
    <row r="386" spans="4:4" x14ac:dyDescent="0.2">
      <c r="D386" s="6"/>
    </row>
    <row r="387" spans="4:4" x14ac:dyDescent="0.2">
      <c r="D387" s="6"/>
    </row>
    <row r="388" spans="4:4" x14ac:dyDescent="0.2">
      <c r="D388" s="6"/>
    </row>
    <row r="389" spans="4:4" x14ac:dyDescent="0.2">
      <c r="D389" s="6"/>
    </row>
    <row r="390" spans="4:4" x14ac:dyDescent="0.2">
      <c r="D390" s="6"/>
    </row>
    <row r="391" spans="4:4" x14ac:dyDescent="0.2">
      <c r="D391" s="6"/>
    </row>
    <row r="392" spans="4:4" x14ac:dyDescent="0.2">
      <c r="D392" s="6"/>
    </row>
    <row r="393" spans="4:4" x14ac:dyDescent="0.2">
      <c r="D393" s="6"/>
    </row>
    <row r="394" spans="4:4" x14ac:dyDescent="0.2">
      <c r="D394" s="6"/>
    </row>
    <row r="395" spans="4:4" x14ac:dyDescent="0.2">
      <c r="D395" s="6"/>
    </row>
    <row r="396" spans="4:4" x14ac:dyDescent="0.2">
      <c r="D396" s="6"/>
    </row>
    <row r="397" spans="4:4" x14ac:dyDescent="0.2">
      <c r="D397" s="6"/>
    </row>
    <row r="398" spans="4:4" x14ac:dyDescent="0.2">
      <c r="D398" s="6"/>
    </row>
    <row r="399" spans="4:4" x14ac:dyDescent="0.2">
      <c r="D399" s="6"/>
    </row>
    <row r="400" spans="4:4" x14ac:dyDescent="0.2">
      <c r="D400" s="6"/>
    </row>
    <row r="401" spans="4:4" x14ac:dyDescent="0.2">
      <c r="D401" s="6"/>
    </row>
    <row r="402" spans="4:4" x14ac:dyDescent="0.2">
      <c r="D402" s="6"/>
    </row>
    <row r="403" spans="4:4" x14ac:dyDescent="0.2">
      <c r="D403" s="6"/>
    </row>
    <row r="404" spans="4:4" x14ac:dyDescent="0.2">
      <c r="D404" s="6"/>
    </row>
    <row r="405" spans="4:4" x14ac:dyDescent="0.2">
      <c r="D405" s="6"/>
    </row>
    <row r="406" spans="4:4" x14ac:dyDescent="0.2">
      <c r="D406" s="6"/>
    </row>
    <row r="407" spans="4:4" x14ac:dyDescent="0.2">
      <c r="D407" s="6"/>
    </row>
    <row r="408" spans="4:4" x14ac:dyDescent="0.2">
      <c r="D408" s="6"/>
    </row>
    <row r="409" spans="4:4" x14ac:dyDescent="0.2">
      <c r="D409" s="6"/>
    </row>
    <row r="410" spans="4:4" x14ac:dyDescent="0.2">
      <c r="D410" s="6"/>
    </row>
    <row r="411" spans="4:4" x14ac:dyDescent="0.2">
      <c r="D411" s="6"/>
    </row>
    <row r="412" spans="4:4" x14ac:dyDescent="0.2">
      <c r="D412" s="6"/>
    </row>
    <row r="413" spans="4:4" x14ac:dyDescent="0.2">
      <c r="D413" s="6"/>
    </row>
    <row r="414" spans="4:4" x14ac:dyDescent="0.2">
      <c r="D414" s="6"/>
    </row>
    <row r="415" spans="4:4" x14ac:dyDescent="0.2">
      <c r="D415" s="6"/>
    </row>
    <row r="416" spans="4:4" x14ac:dyDescent="0.2">
      <c r="D416" s="6"/>
    </row>
    <row r="417" spans="4:4" x14ac:dyDescent="0.2">
      <c r="D417" s="6"/>
    </row>
    <row r="418" spans="4:4" x14ac:dyDescent="0.2">
      <c r="D418" s="6"/>
    </row>
    <row r="419" spans="4:4" x14ac:dyDescent="0.2">
      <c r="D419" s="6"/>
    </row>
    <row r="420" spans="4:4" x14ac:dyDescent="0.2">
      <c r="D420" s="6"/>
    </row>
    <row r="421" spans="4:4" x14ac:dyDescent="0.2">
      <c r="D421" s="6"/>
    </row>
    <row r="422" spans="4:4" x14ac:dyDescent="0.2">
      <c r="D422" s="6"/>
    </row>
    <row r="423" spans="4:4" x14ac:dyDescent="0.2">
      <c r="D423" s="6"/>
    </row>
    <row r="424" spans="4:4" x14ac:dyDescent="0.2">
      <c r="D424" s="6"/>
    </row>
    <row r="425" spans="4:4" x14ac:dyDescent="0.2">
      <c r="D425" s="6"/>
    </row>
    <row r="426" spans="4:4" x14ac:dyDescent="0.2">
      <c r="D426" s="6"/>
    </row>
    <row r="427" spans="4:4" x14ac:dyDescent="0.2">
      <c r="D427" s="6"/>
    </row>
    <row r="428" spans="4:4" x14ac:dyDescent="0.2">
      <c r="D428" s="6"/>
    </row>
    <row r="429" spans="4:4" x14ac:dyDescent="0.2">
      <c r="D429" s="6"/>
    </row>
    <row r="430" spans="4:4" x14ac:dyDescent="0.2">
      <c r="D430" s="6"/>
    </row>
    <row r="431" spans="4:4" x14ac:dyDescent="0.2">
      <c r="D431" s="6"/>
    </row>
    <row r="432" spans="4:4" x14ac:dyDescent="0.2">
      <c r="D432" s="6"/>
    </row>
    <row r="433" spans="4:4" x14ac:dyDescent="0.2">
      <c r="D433" s="6"/>
    </row>
    <row r="434" spans="4:4" x14ac:dyDescent="0.2">
      <c r="D434" s="6"/>
    </row>
    <row r="435" spans="4:4" x14ac:dyDescent="0.2">
      <c r="D435" s="6"/>
    </row>
    <row r="436" spans="4:4" x14ac:dyDescent="0.2">
      <c r="D436" s="6"/>
    </row>
    <row r="437" spans="4:4" x14ac:dyDescent="0.2">
      <c r="D437" s="6"/>
    </row>
    <row r="438" spans="4:4" x14ac:dyDescent="0.2">
      <c r="D438" s="6"/>
    </row>
    <row r="439" spans="4:4" x14ac:dyDescent="0.2">
      <c r="D439" s="6"/>
    </row>
    <row r="440" spans="4:4" x14ac:dyDescent="0.2">
      <c r="D440" s="6"/>
    </row>
    <row r="441" spans="4:4" x14ac:dyDescent="0.2">
      <c r="D441" s="6"/>
    </row>
    <row r="442" spans="4:4" x14ac:dyDescent="0.2">
      <c r="D442" s="6"/>
    </row>
    <row r="443" spans="4:4" x14ac:dyDescent="0.2">
      <c r="D443" s="6"/>
    </row>
    <row r="444" spans="4:4" x14ac:dyDescent="0.2">
      <c r="D444" s="6"/>
    </row>
    <row r="445" spans="4:4" x14ac:dyDescent="0.2">
      <c r="D445" s="6"/>
    </row>
    <row r="446" spans="4:4" x14ac:dyDescent="0.2">
      <c r="D446" s="6"/>
    </row>
    <row r="447" spans="4:4" x14ac:dyDescent="0.2">
      <c r="D447" s="6"/>
    </row>
    <row r="448" spans="4:4" x14ac:dyDescent="0.2">
      <c r="D448" s="6"/>
    </row>
    <row r="449" spans="4:4" x14ac:dyDescent="0.2">
      <c r="D449" s="6"/>
    </row>
    <row r="450" spans="4:4" x14ac:dyDescent="0.2">
      <c r="D450" s="6"/>
    </row>
    <row r="451" spans="4:4" x14ac:dyDescent="0.2">
      <c r="D451" s="6"/>
    </row>
    <row r="452" spans="4:4" x14ac:dyDescent="0.2">
      <c r="D452" s="6"/>
    </row>
    <row r="453" spans="4:4" x14ac:dyDescent="0.2">
      <c r="D453" s="6"/>
    </row>
    <row r="454" spans="4:4" x14ac:dyDescent="0.2">
      <c r="D454" s="6"/>
    </row>
    <row r="455" spans="4:4" x14ac:dyDescent="0.2">
      <c r="D455" s="6"/>
    </row>
    <row r="456" spans="4:4" x14ac:dyDescent="0.2">
      <c r="D456" s="6"/>
    </row>
    <row r="457" spans="4:4" x14ac:dyDescent="0.2">
      <c r="D457" s="6"/>
    </row>
    <row r="458" spans="4:4" x14ac:dyDescent="0.2">
      <c r="D458" s="6"/>
    </row>
    <row r="459" spans="4:4" x14ac:dyDescent="0.2">
      <c r="D459" s="6"/>
    </row>
    <row r="460" spans="4:4" x14ac:dyDescent="0.2">
      <c r="D460" s="6"/>
    </row>
    <row r="461" spans="4:4" x14ac:dyDescent="0.2">
      <c r="D461" s="6"/>
    </row>
    <row r="462" spans="4:4" x14ac:dyDescent="0.2">
      <c r="D462" s="6"/>
    </row>
    <row r="463" spans="4:4" x14ac:dyDescent="0.2">
      <c r="D463" s="6"/>
    </row>
    <row r="464" spans="4:4" x14ac:dyDescent="0.2">
      <c r="D464" s="6"/>
    </row>
    <row r="465" spans="4:4" x14ac:dyDescent="0.2">
      <c r="D465" s="6"/>
    </row>
    <row r="466" spans="4:4" x14ac:dyDescent="0.2">
      <c r="D466" s="6"/>
    </row>
    <row r="467" spans="4:4" x14ac:dyDescent="0.2">
      <c r="D467" s="6"/>
    </row>
    <row r="468" spans="4:4" x14ac:dyDescent="0.2">
      <c r="D468" s="6"/>
    </row>
    <row r="469" spans="4:4" x14ac:dyDescent="0.2">
      <c r="D469" s="6"/>
    </row>
    <row r="470" spans="4:4" x14ac:dyDescent="0.2">
      <c r="D470" s="6"/>
    </row>
    <row r="471" spans="4:4" x14ac:dyDescent="0.2">
      <c r="D471" s="6"/>
    </row>
    <row r="472" spans="4:4" x14ac:dyDescent="0.2">
      <c r="D472" s="6"/>
    </row>
    <row r="473" spans="4:4" x14ac:dyDescent="0.2">
      <c r="D473" s="6"/>
    </row>
    <row r="474" spans="4:4" x14ac:dyDescent="0.2">
      <c r="D474" s="6"/>
    </row>
    <row r="475" spans="4:4" x14ac:dyDescent="0.2">
      <c r="D475" s="6"/>
    </row>
    <row r="476" spans="4:4" x14ac:dyDescent="0.2">
      <c r="D476" s="6"/>
    </row>
    <row r="477" spans="4:4" x14ac:dyDescent="0.2">
      <c r="D477" s="6"/>
    </row>
    <row r="478" spans="4:4" x14ac:dyDescent="0.2">
      <c r="D478" s="6"/>
    </row>
    <row r="479" spans="4:4" x14ac:dyDescent="0.2">
      <c r="D479" s="6"/>
    </row>
    <row r="480" spans="4:4" x14ac:dyDescent="0.2">
      <c r="D480" s="6"/>
    </row>
    <row r="481" spans="4:4" x14ac:dyDescent="0.2">
      <c r="D481" s="6"/>
    </row>
    <row r="482" spans="4:4" x14ac:dyDescent="0.2">
      <c r="D482" s="6"/>
    </row>
    <row r="483" spans="4:4" x14ac:dyDescent="0.2">
      <c r="D483" s="6"/>
    </row>
    <row r="484" spans="4:4" x14ac:dyDescent="0.2">
      <c r="D484" s="6"/>
    </row>
    <row r="485" spans="4:4" x14ac:dyDescent="0.2">
      <c r="D485" s="6"/>
    </row>
    <row r="486" spans="4:4" x14ac:dyDescent="0.2">
      <c r="D486" s="6"/>
    </row>
    <row r="487" spans="4:4" x14ac:dyDescent="0.2">
      <c r="D487" s="6"/>
    </row>
    <row r="488" spans="4:4" x14ac:dyDescent="0.2">
      <c r="D488" s="6"/>
    </row>
    <row r="489" spans="4:4" x14ac:dyDescent="0.2">
      <c r="D489" s="6"/>
    </row>
    <row r="490" spans="4:4" x14ac:dyDescent="0.2">
      <c r="D490" s="6"/>
    </row>
    <row r="491" spans="4:4" x14ac:dyDescent="0.2">
      <c r="D491" s="6"/>
    </row>
    <row r="492" spans="4:4" x14ac:dyDescent="0.2">
      <c r="D492" s="6"/>
    </row>
    <row r="493" spans="4:4" x14ac:dyDescent="0.2">
      <c r="D493" s="6"/>
    </row>
    <row r="494" spans="4:4" x14ac:dyDescent="0.2">
      <c r="D494" s="6"/>
    </row>
    <row r="495" spans="4:4" x14ac:dyDescent="0.2">
      <c r="D495" s="6"/>
    </row>
    <row r="496" spans="4:4" x14ac:dyDescent="0.2">
      <c r="D496" s="6"/>
    </row>
    <row r="497" spans="4:4" x14ac:dyDescent="0.2">
      <c r="D497" s="6"/>
    </row>
    <row r="498" spans="4:4" x14ac:dyDescent="0.2">
      <c r="D498" s="6"/>
    </row>
    <row r="499" spans="4:4" x14ac:dyDescent="0.2">
      <c r="D499" s="6"/>
    </row>
    <row r="500" spans="4:4" x14ac:dyDescent="0.2">
      <c r="D500" s="6"/>
    </row>
    <row r="501" spans="4:4" x14ac:dyDescent="0.2">
      <c r="D501" s="6"/>
    </row>
    <row r="502" spans="4:4" x14ac:dyDescent="0.2">
      <c r="D502" s="6"/>
    </row>
    <row r="503" spans="4:4" x14ac:dyDescent="0.2">
      <c r="D503" s="6"/>
    </row>
    <row r="504" spans="4:4" x14ac:dyDescent="0.2">
      <c r="D504" s="6"/>
    </row>
    <row r="505" spans="4:4" x14ac:dyDescent="0.2">
      <c r="D505" s="6"/>
    </row>
    <row r="506" spans="4:4" x14ac:dyDescent="0.2">
      <c r="D506" s="6"/>
    </row>
    <row r="507" spans="4:4" x14ac:dyDescent="0.2">
      <c r="D507" s="6"/>
    </row>
    <row r="508" spans="4:4" x14ac:dyDescent="0.2">
      <c r="D508" s="6"/>
    </row>
    <row r="509" spans="4:4" x14ac:dyDescent="0.2">
      <c r="D509" s="6"/>
    </row>
    <row r="510" spans="4:4" x14ac:dyDescent="0.2">
      <c r="D510" s="6"/>
    </row>
    <row r="511" spans="4:4" x14ac:dyDescent="0.2">
      <c r="D511" s="6"/>
    </row>
    <row r="512" spans="4:4" x14ac:dyDescent="0.2">
      <c r="D512" s="6"/>
    </row>
    <row r="513" spans="4:4" x14ac:dyDescent="0.2">
      <c r="D513" s="6"/>
    </row>
    <row r="514" spans="4:4" x14ac:dyDescent="0.2">
      <c r="D514" s="6"/>
    </row>
    <row r="515" spans="4:4" x14ac:dyDescent="0.2">
      <c r="D515" s="6"/>
    </row>
    <row r="516" spans="4:4" x14ac:dyDescent="0.2">
      <c r="D516" s="6"/>
    </row>
    <row r="517" spans="4:4" x14ac:dyDescent="0.2">
      <c r="D517" s="6"/>
    </row>
    <row r="518" spans="4:4" x14ac:dyDescent="0.2">
      <c r="D518" s="6"/>
    </row>
    <row r="519" spans="4:4" x14ac:dyDescent="0.2">
      <c r="D519" s="6"/>
    </row>
    <row r="520" spans="4:4" x14ac:dyDescent="0.2">
      <c r="D520" s="6"/>
    </row>
    <row r="521" spans="4:4" x14ac:dyDescent="0.2">
      <c r="D521" s="6"/>
    </row>
    <row r="522" spans="4:4" x14ac:dyDescent="0.2">
      <c r="D522" s="6"/>
    </row>
    <row r="523" spans="4:4" x14ac:dyDescent="0.2">
      <c r="D523" s="6"/>
    </row>
    <row r="524" spans="4:4" x14ac:dyDescent="0.2">
      <c r="D524" s="6"/>
    </row>
    <row r="525" spans="4:4" x14ac:dyDescent="0.2">
      <c r="D525" s="6"/>
    </row>
    <row r="526" spans="4:4" x14ac:dyDescent="0.2">
      <c r="D526" s="6"/>
    </row>
    <row r="527" spans="4:4" x14ac:dyDescent="0.2">
      <c r="D527" s="6"/>
    </row>
    <row r="528" spans="4:4" x14ac:dyDescent="0.2">
      <c r="D528" s="6"/>
    </row>
    <row r="529" spans="4:4" x14ac:dyDescent="0.2">
      <c r="D529" s="6"/>
    </row>
    <row r="530" spans="4:4" x14ac:dyDescent="0.2">
      <c r="D530" s="6"/>
    </row>
    <row r="531" spans="4:4" x14ac:dyDescent="0.2">
      <c r="D531" s="6"/>
    </row>
    <row r="532" spans="4:4" x14ac:dyDescent="0.2">
      <c r="D532" s="6"/>
    </row>
    <row r="533" spans="4:4" x14ac:dyDescent="0.2">
      <c r="D533" s="6"/>
    </row>
    <row r="534" spans="4:4" x14ac:dyDescent="0.2">
      <c r="D534" s="6"/>
    </row>
    <row r="535" spans="4:4" x14ac:dyDescent="0.2">
      <c r="D535" s="6"/>
    </row>
    <row r="536" spans="4:4" x14ac:dyDescent="0.2">
      <c r="D536" s="6"/>
    </row>
    <row r="537" spans="4:4" x14ac:dyDescent="0.2">
      <c r="D537" s="6"/>
    </row>
    <row r="538" spans="4:4" x14ac:dyDescent="0.2">
      <c r="D538" s="6"/>
    </row>
    <row r="539" spans="4:4" x14ac:dyDescent="0.2">
      <c r="D539" s="6"/>
    </row>
    <row r="540" spans="4:4" x14ac:dyDescent="0.2">
      <c r="D540" s="6"/>
    </row>
    <row r="541" spans="4:4" x14ac:dyDescent="0.2">
      <c r="D541" s="6"/>
    </row>
    <row r="542" spans="4:4" x14ac:dyDescent="0.2">
      <c r="D542" s="6"/>
    </row>
    <row r="543" spans="4:4" x14ac:dyDescent="0.2">
      <c r="D543" s="6"/>
    </row>
    <row r="544" spans="4:4" x14ac:dyDescent="0.2">
      <c r="D544" s="6"/>
    </row>
    <row r="545" spans="4:4" x14ac:dyDescent="0.2">
      <c r="D545" s="6"/>
    </row>
    <row r="546" spans="4:4" x14ac:dyDescent="0.2">
      <c r="D546" s="6"/>
    </row>
    <row r="547" spans="4:4" x14ac:dyDescent="0.2">
      <c r="D547" s="6"/>
    </row>
    <row r="548" spans="4:4" x14ac:dyDescent="0.2">
      <c r="D548" s="6"/>
    </row>
    <row r="549" spans="4:4" x14ac:dyDescent="0.2">
      <c r="D549" s="6"/>
    </row>
    <row r="550" spans="4:4" x14ac:dyDescent="0.2">
      <c r="D550" s="6"/>
    </row>
    <row r="551" spans="4:4" x14ac:dyDescent="0.2">
      <c r="D551" s="6"/>
    </row>
    <row r="552" spans="4:4" x14ac:dyDescent="0.2">
      <c r="D552" s="6"/>
    </row>
    <row r="553" spans="4:4" x14ac:dyDescent="0.2">
      <c r="D553" s="6"/>
    </row>
    <row r="554" spans="4:4" x14ac:dyDescent="0.2">
      <c r="D554" s="6"/>
    </row>
    <row r="555" spans="4:4" x14ac:dyDescent="0.2">
      <c r="D555" s="6"/>
    </row>
    <row r="556" spans="4:4" x14ac:dyDescent="0.2">
      <c r="D556" s="6"/>
    </row>
    <row r="557" spans="4:4" x14ac:dyDescent="0.2">
      <c r="D557" s="6"/>
    </row>
    <row r="558" spans="4:4" x14ac:dyDescent="0.2">
      <c r="D558" s="6"/>
    </row>
    <row r="559" spans="4:4" x14ac:dyDescent="0.2">
      <c r="D559" s="6"/>
    </row>
    <row r="560" spans="4:4" x14ac:dyDescent="0.2">
      <c r="D560" s="6"/>
    </row>
    <row r="561" spans="4:4" x14ac:dyDescent="0.2">
      <c r="D561" s="6"/>
    </row>
    <row r="562" spans="4:4" x14ac:dyDescent="0.2">
      <c r="D562" s="6"/>
    </row>
    <row r="563" spans="4:4" x14ac:dyDescent="0.2">
      <c r="D563" s="6"/>
    </row>
    <row r="564" spans="4:4" x14ac:dyDescent="0.2">
      <c r="D564" s="6"/>
    </row>
    <row r="565" spans="4:4" x14ac:dyDescent="0.2">
      <c r="D565" s="6"/>
    </row>
    <row r="566" spans="4:4" x14ac:dyDescent="0.2">
      <c r="D566" s="6"/>
    </row>
    <row r="567" spans="4:4" x14ac:dyDescent="0.2">
      <c r="D567" s="6"/>
    </row>
    <row r="568" spans="4:4" x14ac:dyDescent="0.2">
      <c r="D568" s="6"/>
    </row>
    <row r="569" spans="4:4" x14ac:dyDescent="0.2">
      <c r="D569" s="6"/>
    </row>
    <row r="570" spans="4:4" x14ac:dyDescent="0.2">
      <c r="D570" s="6"/>
    </row>
    <row r="571" spans="4:4" x14ac:dyDescent="0.2">
      <c r="D571" s="6"/>
    </row>
    <row r="572" spans="4:4" x14ac:dyDescent="0.2">
      <c r="D572" s="6"/>
    </row>
    <row r="573" spans="4:4" x14ac:dyDescent="0.2">
      <c r="D573" s="6"/>
    </row>
    <row r="574" spans="4:4" x14ac:dyDescent="0.2">
      <c r="D574" s="6"/>
    </row>
    <row r="575" spans="4:4" x14ac:dyDescent="0.2">
      <c r="D575" s="6"/>
    </row>
    <row r="576" spans="4:4" x14ac:dyDescent="0.2">
      <c r="D576" s="6"/>
    </row>
    <row r="577" spans="4:4" x14ac:dyDescent="0.2">
      <c r="D577" s="6"/>
    </row>
    <row r="578" spans="4:4" x14ac:dyDescent="0.2">
      <c r="D578" s="6"/>
    </row>
    <row r="579" spans="4:4" x14ac:dyDescent="0.2">
      <c r="D579" s="6"/>
    </row>
    <row r="580" spans="4:4" x14ac:dyDescent="0.2">
      <c r="D580" s="6"/>
    </row>
    <row r="581" spans="4:4" x14ac:dyDescent="0.2">
      <c r="D581" s="6"/>
    </row>
    <row r="582" spans="4:4" x14ac:dyDescent="0.2">
      <c r="D582" s="6"/>
    </row>
    <row r="583" spans="4:4" x14ac:dyDescent="0.2">
      <c r="D583" s="6"/>
    </row>
    <row r="584" spans="4:4" x14ac:dyDescent="0.2">
      <c r="D584" s="6"/>
    </row>
    <row r="585" spans="4:4" x14ac:dyDescent="0.2">
      <c r="D585" s="6"/>
    </row>
    <row r="586" spans="4:4" x14ac:dyDescent="0.2">
      <c r="D586" s="6"/>
    </row>
    <row r="587" spans="4:4" x14ac:dyDescent="0.2">
      <c r="D587" s="6"/>
    </row>
    <row r="588" spans="4:4" x14ac:dyDescent="0.2">
      <c r="D588" s="6"/>
    </row>
    <row r="589" spans="4:4" x14ac:dyDescent="0.2">
      <c r="D589" s="6"/>
    </row>
    <row r="590" spans="4:4" x14ac:dyDescent="0.2">
      <c r="D590" s="6"/>
    </row>
    <row r="591" spans="4:4" x14ac:dyDescent="0.2">
      <c r="D591" s="6"/>
    </row>
    <row r="592" spans="4:4" x14ac:dyDescent="0.2">
      <c r="D592" s="6"/>
    </row>
    <row r="593" spans="4:4" x14ac:dyDescent="0.2">
      <c r="D593" s="6"/>
    </row>
    <row r="594" spans="4:4" x14ac:dyDescent="0.2">
      <c r="D594" s="6"/>
    </row>
    <row r="595" spans="4:4" x14ac:dyDescent="0.2">
      <c r="D595" s="6"/>
    </row>
    <row r="596" spans="4:4" x14ac:dyDescent="0.2">
      <c r="D596" s="6"/>
    </row>
    <row r="597" spans="4:4" x14ac:dyDescent="0.2">
      <c r="D597" s="6"/>
    </row>
    <row r="598" spans="4:4" x14ac:dyDescent="0.2">
      <c r="D598" s="6"/>
    </row>
    <row r="599" spans="4:4" x14ac:dyDescent="0.2">
      <c r="D599" s="6"/>
    </row>
    <row r="600" spans="4:4" x14ac:dyDescent="0.2">
      <c r="D600" s="6"/>
    </row>
    <row r="601" spans="4:4" x14ac:dyDescent="0.2">
      <c r="D601" s="6"/>
    </row>
    <row r="602" spans="4:4" x14ac:dyDescent="0.2">
      <c r="D602" s="6"/>
    </row>
    <row r="603" spans="4:4" x14ac:dyDescent="0.2">
      <c r="D603" s="6"/>
    </row>
    <row r="604" spans="4:4" x14ac:dyDescent="0.2">
      <c r="D604" s="6"/>
    </row>
    <row r="605" spans="4:4" x14ac:dyDescent="0.2">
      <c r="D605" s="6"/>
    </row>
    <row r="606" spans="4:4" x14ac:dyDescent="0.2">
      <c r="D606" s="6"/>
    </row>
    <row r="607" spans="4:4" x14ac:dyDescent="0.2">
      <c r="D607" s="6"/>
    </row>
    <row r="608" spans="4:4" x14ac:dyDescent="0.2">
      <c r="D608" s="6"/>
    </row>
    <row r="609" spans="4:4" x14ac:dyDescent="0.2">
      <c r="D609" s="6"/>
    </row>
    <row r="610" spans="4:4" x14ac:dyDescent="0.2">
      <c r="D610" s="6"/>
    </row>
    <row r="611" spans="4:4" x14ac:dyDescent="0.2">
      <c r="D611" s="6"/>
    </row>
    <row r="612" spans="4:4" x14ac:dyDescent="0.2">
      <c r="D612" s="6"/>
    </row>
    <row r="613" spans="4:4" x14ac:dyDescent="0.2">
      <c r="D613" s="6"/>
    </row>
    <row r="614" spans="4:4" x14ac:dyDescent="0.2">
      <c r="D614" s="6"/>
    </row>
    <row r="615" spans="4:4" x14ac:dyDescent="0.2">
      <c r="D615" s="6"/>
    </row>
    <row r="616" spans="4:4" x14ac:dyDescent="0.2">
      <c r="D616" s="6"/>
    </row>
    <row r="617" spans="4:4" x14ac:dyDescent="0.2">
      <c r="D617" s="6"/>
    </row>
    <row r="618" spans="4:4" x14ac:dyDescent="0.2">
      <c r="D618" s="6"/>
    </row>
    <row r="619" spans="4:4" x14ac:dyDescent="0.2">
      <c r="D619" s="6"/>
    </row>
    <row r="620" spans="4:4" x14ac:dyDescent="0.2">
      <c r="D620" s="6"/>
    </row>
    <row r="621" spans="4:4" x14ac:dyDescent="0.2">
      <c r="D621" s="6"/>
    </row>
    <row r="622" spans="4:4" x14ac:dyDescent="0.2">
      <c r="D622" s="6"/>
    </row>
    <row r="623" spans="4:4" x14ac:dyDescent="0.2">
      <c r="D623" s="6"/>
    </row>
    <row r="624" spans="4:4" x14ac:dyDescent="0.2">
      <c r="D624" s="6"/>
    </row>
    <row r="625" spans="4:4" x14ac:dyDescent="0.2">
      <c r="D625" s="6"/>
    </row>
    <row r="626" spans="4:4" x14ac:dyDescent="0.2">
      <c r="D626" s="6"/>
    </row>
    <row r="627" spans="4:4" x14ac:dyDescent="0.2">
      <c r="D627" s="6"/>
    </row>
    <row r="628" spans="4:4" x14ac:dyDescent="0.2">
      <c r="D628" s="6"/>
    </row>
    <row r="629" spans="4:4" x14ac:dyDescent="0.2">
      <c r="D629" s="6"/>
    </row>
    <row r="630" spans="4:4" x14ac:dyDescent="0.2">
      <c r="D630" s="6"/>
    </row>
    <row r="631" spans="4:4" x14ac:dyDescent="0.2">
      <c r="D631" s="6"/>
    </row>
    <row r="632" spans="4:4" x14ac:dyDescent="0.2">
      <c r="D632" s="6"/>
    </row>
    <row r="633" spans="4:4" x14ac:dyDescent="0.2">
      <c r="D633" s="6"/>
    </row>
    <row r="634" spans="4:4" x14ac:dyDescent="0.2">
      <c r="D634" s="6"/>
    </row>
    <row r="635" spans="4:4" x14ac:dyDescent="0.2">
      <c r="D635" s="6"/>
    </row>
    <row r="636" spans="4:4" x14ac:dyDescent="0.2">
      <c r="D636" s="6"/>
    </row>
    <row r="637" spans="4:4" x14ac:dyDescent="0.2">
      <c r="D637" s="6"/>
    </row>
    <row r="638" spans="4:4" x14ac:dyDescent="0.2">
      <c r="D638" s="6"/>
    </row>
    <row r="639" spans="4:4" x14ac:dyDescent="0.2">
      <c r="D639" s="6"/>
    </row>
    <row r="640" spans="4:4" x14ac:dyDescent="0.2">
      <c r="D640" s="6"/>
    </row>
    <row r="641" spans="4:4" x14ac:dyDescent="0.2">
      <c r="D641" s="6"/>
    </row>
    <row r="642" spans="4:4" x14ac:dyDescent="0.2">
      <c r="D642" s="6"/>
    </row>
    <row r="643" spans="4:4" x14ac:dyDescent="0.2">
      <c r="D643" s="6"/>
    </row>
    <row r="644" spans="4:4" x14ac:dyDescent="0.2">
      <c r="D644" s="6"/>
    </row>
    <row r="645" spans="4:4" x14ac:dyDescent="0.2">
      <c r="D645" s="6"/>
    </row>
    <row r="646" spans="4:4" x14ac:dyDescent="0.2">
      <c r="D646" s="6"/>
    </row>
    <row r="647" spans="4:4" x14ac:dyDescent="0.2">
      <c r="D647" s="6"/>
    </row>
    <row r="648" spans="4:4" x14ac:dyDescent="0.2">
      <c r="D648" s="6"/>
    </row>
    <row r="649" spans="4:4" x14ac:dyDescent="0.2">
      <c r="D649" s="6"/>
    </row>
    <row r="650" spans="4:4" x14ac:dyDescent="0.2">
      <c r="D650" s="6"/>
    </row>
    <row r="651" spans="4:4" x14ac:dyDescent="0.2">
      <c r="D651" s="6"/>
    </row>
    <row r="652" spans="4:4" x14ac:dyDescent="0.2">
      <c r="D652" s="6"/>
    </row>
    <row r="653" spans="4:4" x14ac:dyDescent="0.2">
      <c r="D653" s="6"/>
    </row>
    <row r="654" spans="4:4" x14ac:dyDescent="0.2">
      <c r="D654" s="6"/>
    </row>
    <row r="655" spans="4:4" x14ac:dyDescent="0.2">
      <c r="D655" s="6"/>
    </row>
    <row r="656" spans="4:4" x14ac:dyDescent="0.2">
      <c r="D656" s="6"/>
    </row>
    <row r="657" spans="4:4" x14ac:dyDescent="0.2">
      <c r="D657" s="6"/>
    </row>
    <row r="658" spans="4:4" x14ac:dyDescent="0.2">
      <c r="D658" s="6"/>
    </row>
    <row r="659" spans="4:4" x14ac:dyDescent="0.2">
      <c r="D659" s="6"/>
    </row>
    <row r="660" spans="4:4" x14ac:dyDescent="0.2">
      <c r="D660" s="6"/>
    </row>
    <row r="661" spans="4:4" x14ac:dyDescent="0.2">
      <c r="D661" s="6"/>
    </row>
    <row r="662" spans="4:4" x14ac:dyDescent="0.2">
      <c r="D662" s="6"/>
    </row>
    <row r="663" spans="4:4" x14ac:dyDescent="0.2">
      <c r="D663" s="6"/>
    </row>
    <row r="664" spans="4:4" x14ac:dyDescent="0.2">
      <c r="D664" s="6"/>
    </row>
    <row r="665" spans="4:4" x14ac:dyDescent="0.2">
      <c r="D665" s="6"/>
    </row>
    <row r="666" spans="4:4" x14ac:dyDescent="0.2">
      <c r="D666" s="6"/>
    </row>
    <row r="667" spans="4:4" x14ac:dyDescent="0.2">
      <c r="D667" s="6"/>
    </row>
    <row r="668" spans="4:4" x14ac:dyDescent="0.2">
      <c r="D668" s="6"/>
    </row>
    <row r="669" spans="4:4" x14ac:dyDescent="0.2">
      <c r="D669" s="6"/>
    </row>
    <row r="670" spans="4:4" x14ac:dyDescent="0.2">
      <c r="D670" s="6"/>
    </row>
    <row r="671" spans="4:4" x14ac:dyDescent="0.2">
      <c r="D671" s="6"/>
    </row>
    <row r="672" spans="4:4" x14ac:dyDescent="0.2">
      <c r="D672" s="6"/>
    </row>
    <row r="673" spans="4:4" x14ac:dyDescent="0.2">
      <c r="D673" s="6"/>
    </row>
    <row r="674" spans="4:4" x14ac:dyDescent="0.2">
      <c r="D674" s="6"/>
    </row>
    <row r="675" spans="4:4" x14ac:dyDescent="0.2">
      <c r="D675" s="6"/>
    </row>
    <row r="676" spans="4:4" x14ac:dyDescent="0.2">
      <c r="D676" s="6"/>
    </row>
    <row r="677" spans="4:4" x14ac:dyDescent="0.2">
      <c r="D677" s="6"/>
    </row>
    <row r="678" spans="4:4" x14ac:dyDescent="0.2">
      <c r="D678" s="6"/>
    </row>
    <row r="679" spans="4:4" x14ac:dyDescent="0.2">
      <c r="D679" s="6"/>
    </row>
    <row r="680" spans="4:4" x14ac:dyDescent="0.2">
      <c r="D680" s="6"/>
    </row>
    <row r="681" spans="4:4" x14ac:dyDescent="0.2">
      <c r="D681" s="6"/>
    </row>
    <row r="682" spans="4:4" x14ac:dyDescent="0.2">
      <c r="D682" s="6"/>
    </row>
    <row r="683" spans="4:4" x14ac:dyDescent="0.2">
      <c r="D683" s="6"/>
    </row>
    <row r="684" spans="4:4" x14ac:dyDescent="0.2">
      <c r="D684" s="6"/>
    </row>
    <row r="685" spans="4:4" x14ac:dyDescent="0.2">
      <c r="D685" s="6"/>
    </row>
    <row r="686" spans="4:4" x14ac:dyDescent="0.2">
      <c r="D686" s="6"/>
    </row>
    <row r="687" spans="4:4" x14ac:dyDescent="0.2">
      <c r="D687" s="6"/>
    </row>
    <row r="688" spans="4:4" x14ac:dyDescent="0.2">
      <c r="D688" s="6"/>
    </row>
    <row r="689" spans="4:4" x14ac:dyDescent="0.2">
      <c r="D689" s="6"/>
    </row>
    <row r="690" spans="4:4" x14ac:dyDescent="0.2">
      <c r="D690" s="6"/>
    </row>
    <row r="691" spans="4:4" x14ac:dyDescent="0.2">
      <c r="D691" s="6"/>
    </row>
    <row r="692" spans="4:4" x14ac:dyDescent="0.2">
      <c r="D692" s="6"/>
    </row>
    <row r="693" spans="4:4" x14ac:dyDescent="0.2">
      <c r="D693" s="6"/>
    </row>
    <row r="694" spans="4:4" x14ac:dyDescent="0.2">
      <c r="D694" s="6"/>
    </row>
    <row r="695" spans="4:4" x14ac:dyDescent="0.2">
      <c r="D695" s="6"/>
    </row>
    <row r="696" spans="4:4" x14ac:dyDescent="0.2">
      <c r="D696" s="6"/>
    </row>
    <row r="697" spans="4:4" x14ac:dyDescent="0.2">
      <c r="D697" s="6"/>
    </row>
    <row r="698" spans="4:4" x14ac:dyDescent="0.2">
      <c r="D698" s="6"/>
    </row>
    <row r="699" spans="4:4" x14ac:dyDescent="0.2">
      <c r="D699" s="6"/>
    </row>
    <row r="700" spans="4:4" x14ac:dyDescent="0.2">
      <c r="D700" s="6"/>
    </row>
    <row r="701" spans="4:4" x14ac:dyDescent="0.2">
      <c r="D701" s="6"/>
    </row>
    <row r="702" spans="4:4" x14ac:dyDescent="0.2">
      <c r="D702" s="6"/>
    </row>
    <row r="703" spans="4:4" x14ac:dyDescent="0.2">
      <c r="D703" s="6"/>
    </row>
    <row r="704" spans="4:4" x14ac:dyDescent="0.2">
      <c r="D704" s="6"/>
    </row>
    <row r="705" spans="4:4" x14ac:dyDescent="0.2">
      <c r="D705" s="6"/>
    </row>
    <row r="706" spans="4:4" x14ac:dyDescent="0.2">
      <c r="D706" s="6"/>
    </row>
    <row r="707" spans="4:4" x14ac:dyDescent="0.2">
      <c r="D707" s="6"/>
    </row>
    <row r="708" spans="4:4" x14ac:dyDescent="0.2">
      <c r="D708" s="6"/>
    </row>
    <row r="709" spans="4:4" x14ac:dyDescent="0.2">
      <c r="D709" s="6"/>
    </row>
    <row r="710" spans="4:4" x14ac:dyDescent="0.2">
      <c r="D710" s="6"/>
    </row>
    <row r="711" spans="4:4" x14ac:dyDescent="0.2">
      <c r="D711" s="6"/>
    </row>
    <row r="712" spans="4:4" x14ac:dyDescent="0.2">
      <c r="D712" s="6"/>
    </row>
    <row r="713" spans="4:4" x14ac:dyDescent="0.2">
      <c r="D713" s="6"/>
    </row>
    <row r="714" spans="4:4" x14ac:dyDescent="0.2">
      <c r="D714" s="6"/>
    </row>
    <row r="715" spans="4:4" x14ac:dyDescent="0.2">
      <c r="D715" s="6"/>
    </row>
    <row r="716" spans="4:4" x14ac:dyDescent="0.2">
      <c r="D716" s="6"/>
    </row>
    <row r="717" spans="4:4" x14ac:dyDescent="0.2">
      <c r="D717" s="6"/>
    </row>
    <row r="718" spans="4:4" x14ac:dyDescent="0.2">
      <c r="D718" s="6"/>
    </row>
    <row r="719" spans="4:4" x14ac:dyDescent="0.2">
      <c r="D719" s="6"/>
    </row>
    <row r="720" spans="4:4" x14ac:dyDescent="0.2">
      <c r="D720" s="6"/>
    </row>
    <row r="721" spans="4:4" x14ac:dyDescent="0.2">
      <c r="D721" s="6"/>
    </row>
    <row r="722" spans="4:4" x14ac:dyDescent="0.2">
      <c r="D722" s="6"/>
    </row>
    <row r="723" spans="4:4" x14ac:dyDescent="0.2">
      <c r="D723" s="6"/>
    </row>
    <row r="724" spans="4:4" x14ac:dyDescent="0.2">
      <c r="D724" s="6"/>
    </row>
    <row r="725" spans="4:4" x14ac:dyDescent="0.2">
      <c r="D725" s="6"/>
    </row>
    <row r="726" spans="4:4" x14ac:dyDescent="0.2">
      <c r="D726" s="6"/>
    </row>
    <row r="727" spans="4:4" x14ac:dyDescent="0.2">
      <c r="D727" s="6"/>
    </row>
    <row r="728" spans="4:4" x14ac:dyDescent="0.2">
      <c r="D728" s="6"/>
    </row>
    <row r="729" spans="4:4" x14ac:dyDescent="0.2">
      <c r="D729" s="6"/>
    </row>
    <row r="730" spans="4:4" x14ac:dyDescent="0.2">
      <c r="D730" s="6"/>
    </row>
    <row r="731" spans="4:4" x14ac:dyDescent="0.2">
      <c r="D731" s="6"/>
    </row>
    <row r="732" spans="4:4" x14ac:dyDescent="0.2">
      <c r="D732" s="6"/>
    </row>
    <row r="733" spans="4:4" x14ac:dyDescent="0.2">
      <c r="D733" s="6"/>
    </row>
    <row r="734" spans="4:4" x14ac:dyDescent="0.2">
      <c r="D734" s="6"/>
    </row>
    <row r="735" spans="4:4" x14ac:dyDescent="0.2">
      <c r="D735" s="6"/>
    </row>
    <row r="736" spans="4:4" x14ac:dyDescent="0.2">
      <c r="D736" s="6"/>
    </row>
    <row r="737" spans="4:4" x14ac:dyDescent="0.2">
      <c r="D737" s="6"/>
    </row>
    <row r="738" spans="4:4" x14ac:dyDescent="0.2">
      <c r="D738" s="6"/>
    </row>
    <row r="739" spans="4:4" x14ac:dyDescent="0.2">
      <c r="D739" s="6"/>
    </row>
    <row r="740" spans="4:4" x14ac:dyDescent="0.2">
      <c r="D740" s="6"/>
    </row>
    <row r="741" spans="4:4" x14ac:dyDescent="0.2">
      <c r="D741" s="6"/>
    </row>
    <row r="742" spans="4:4" x14ac:dyDescent="0.2">
      <c r="D742" s="6"/>
    </row>
    <row r="743" spans="4:4" x14ac:dyDescent="0.2">
      <c r="D743" s="6"/>
    </row>
    <row r="744" spans="4:4" x14ac:dyDescent="0.2">
      <c r="D744" s="6"/>
    </row>
    <row r="745" spans="4:4" x14ac:dyDescent="0.2">
      <c r="D745" s="6"/>
    </row>
    <row r="746" spans="4:4" x14ac:dyDescent="0.2">
      <c r="D746" s="6"/>
    </row>
    <row r="747" spans="4:4" x14ac:dyDescent="0.2">
      <c r="D747" s="6"/>
    </row>
    <row r="748" spans="4:4" x14ac:dyDescent="0.2">
      <c r="D748" s="6"/>
    </row>
    <row r="749" spans="4:4" x14ac:dyDescent="0.2">
      <c r="D749" s="6"/>
    </row>
    <row r="750" spans="4:4" x14ac:dyDescent="0.2">
      <c r="D750" s="6"/>
    </row>
    <row r="751" spans="4:4" x14ac:dyDescent="0.2">
      <c r="D751" s="6"/>
    </row>
    <row r="752" spans="4:4" x14ac:dyDescent="0.2">
      <c r="D752" s="6"/>
    </row>
    <row r="753" spans="4:4" x14ac:dyDescent="0.2">
      <c r="D753" s="6"/>
    </row>
    <row r="754" spans="4:4" x14ac:dyDescent="0.2">
      <c r="D754" s="6"/>
    </row>
    <row r="755" spans="4:4" x14ac:dyDescent="0.2">
      <c r="D755" s="6"/>
    </row>
    <row r="756" spans="4:4" x14ac:dyDescent="0.2">
      <c r="D756" s="6"/>
    </row>
    <row r="757" spans="4:4" x14ac:dyDescent="0.2">
      <c r="D757" s="6"/>
    </row>
    <row r="758" spans="4:4" x14ac:dyDescent="0.2">
      <c r="D758" s="6"/>
    </row>
    <row r="759" spans="4:4" x14ac:dyDescent="0.2">
      <c r="D759" s="6"/>
    </row>
    <row r="760" spans="4:4" x14ac:dyDescent="0.2">
      <c r="D760" s="6"/>
    </row>
    <row r="761" spans="4:4" x14ac:dyDescent="0.2">
      <c r="D761" s="6"/>
    </row>
    <row r="762" spans="4:4" x14ac:dyDescent="0.2">
      <c r="D762" s="6"/>
    </row>
    <row r="763" spans="4:4" x14ac:dyDescent="0.2">
      <c r="D763" s="6"/>
    </row>
    <row r="764" spans="4:4" x14ac:dyDescent="0.2">
      <c r="D764" s="6"/>
    </row>
    <row r="765" spans="4:4" x14ac:dyDescent="0.2">
      <c r="D765" s="6"/>
    </row>
    <row r="766" spans="4:4" x14ac:dyDescent="0.2">
      <c r="D766" s="6"/>
    </row>
    <row r="767" spans="4:4" x14ac:dyDescent="0.2">
      <c r="D767" s="6"/>
    </row>
    <row r="768" spans="4:4" x14ac:dyDescent="0.2">
      <c r="D768" s="6"/>
    </row>
    <row r="769" spans="4:4" x14ac:dyDescent="0.2">
      <c r="D769" s="6"/>
    </row>
    <row r="770" spans="4:4" x14ac:dyDescent="0.2">
      <c r="D770" s="6"/>
    </row>
    <row r="771" spans="4:4" x14ac:dyDescent="0.2">
      <c r="D771" s="6"/>
    </row>
    <row r="772" spans="4:4" x14ac:dyDescent="0.2">
      <c r="D772" s="6"/>
    </row>
    <row r="773" spans="4:4" x14ac:dyDescent="0.2">
      <c r="D773" s="6"/>
    </row>
    <row r="774" spans="4:4" x14ac:dyDescent="0.2">
      <c r="D774" s="6"/>
    </row>
    <row r="775" spans="4:4" x14ac:dyDescent="0.2">
      <c r="D775" s="6"/>
    </row>
    <row r="776" spans="4:4" x14ac:dyDescent="0.2">
      <c r="D776" s="6"/>
    </row>
    <row r="777" spans="4:4" x14ac:dyDescent="0.2">
      <c r="D777" s="6"/>
    </row>
    <row r="778" spans="4:4" x14ac:dyDescent="0.2">
      <c r="D778" s="6"/>
    </row>
    <row r="779" spans="4:4" x14ac:dyDescent="0.2">
      <c r="D779" s="6"/>
    </row>
    <row r="780" spans="4:4" x14ac:dyDescent="0.2">
      <c r="D780" s="6"/>
    </row>
    <row r="781" spans="4:4" x14ac:dyDescent="0.2">
      <c r="D781" s="6"/>
    </row>
    <row r="782" spans="4:4" x14ac:dyDescent="0.2">
      <c r="D782" s="6"/>
    </row>
    <row r="783" spans="4:4" x14ac:dyDescent="0.2">
      <c r="D783" s="6"/>
    </row>
    <row r="784" spans="4:4" x14ac:dyDescent="0.2">
      <c r="D784" s="6"/>
    </row>
    <row r="785" spans="4:4" x14ac:dyDescent="0.2">
      <c r="D785" s="6"/>
    </row>
    <row r="786" spans="4:4" x14ac:dyDescent="0.2">
      <c r="D786" s="6"/>
    </row>
    <row r="787" spans="4:4" x14ac:dyDescent="0.2">
      <c r="D787" s="6"/>
    </row>
    <row r="788" spans="4:4" x14ac:dyDescent="0.2">
      <c r="D788" s="6"/>
    </row>
    <row r="789" spans="4:4" x14ac:dyDescent="0.2">
      <c r="D789" s="6"/>
    </row>
    <row r="790" spans="4:4" x14ac:dyDescent="0.2">
      <c r="D790" s="6"/>
    </row>
    <row r="791" spans="4:4" x14ac:dyDescent="0.2">
      <c r="D791" s="6"/>
    </row>
    <row r="792" spans="4:4" x14ac:dyDescent="0.2">
      <c r="D792" s="6"/>
    </row>
    <row r="793" spans="4:4" x14ac:dyDescent="0.2">
      <c r="D793" s="6"/>
    </row>
    <row r="794" spans="4:4" x14ac:dyDescent="0.2">
      <c r="D794" s="6"/>
    </row>
    <row r="795" spans="4:4" x14ac:dyDescent="0.2">
      <c r="D795" s="6"/>
    </row>
    <row r="796" spans="4:4" x14ac:dyDescent="0.2">
      <c r="D796" s="6"/>
    </row>
    <row r="797" spans="4:4" x14ac:dyDescent="0.2">
      <c r="D797" s="6"/>
    </row>
    <row r="798" spans="4:4" x14ac:dyDescent="0.2">
      <c r="D798" s="6"/>
    </row>
    <row r="799" spans="4:4" x14ac:dyDescent="0.2">
      <c r="D799" s="6"/>
    </row>
    <row r="800" spans="4:4" x14ac:dyDescent="0.2">
      <c r="D800" s="6"/>
    </row>
    <row r="801" spans="4:4" x14ac:dyDescent="0.2">
      <c r="D801" s="6"/>
    </row>
    <row r="802" spans="4:4" x14ac:dyDescent="0.2">
      <c r="D802" s="6"/>
    </row>
    <row r="803" spans="4:4" x14ac:dyDescent="0.2">
      <c r="D803" s="6"/>
    </row>
    <row r="804" spans="4:4" x14ac:dyDescent="0.2">
      <c r="D804" s="6"/>
    </row>
    <row r="805" spans="4:4" x14ac:dyDescent="0.2">
      <c r="D805" s="6"/>
    </row>
    <row r="806" spans="4:4" x14ac:dyDescent="0.2">
      <c r="D806" s="6"/>
    </row>
    <row r="807" spans="4:4" x14ac:dyDescent="0.2">
      <c r="D807" s="6"/>
    </row>
    <row r="808" spans="4:4" x14ac:dyDescent="0.2">
      <c r="D808" s="6"/>
    </row>
    <row r="809" spans="4:4" x14ac:dyDescent="0.2">
      <c r="D809" s="6"/>
    </row>
    <row r="810" spans="4:4" x14ac:dyDescent="0.2">
      <c r="D810" s="6"/>
    </row>
    <row r="811" spans="4:4" x14ac:dyDescent="0.2">
      <c r="D811" s="6"/>
    </row>
    <row r="812" spans="4:4" x14ac:dyDescent="0.2">
      <c r="D812" s="6"/>
    </row>
    <row r="813" spans="4:4" x14ac:dyDescent="0.2">
      <c r="D813" s="6"/>
    </row>
    <row r="814" spans="4:4" x14ac:dyDescent="0.2">
      <c r="D814" s="6"/>
    </row>
    <row r="815" spans="4:4" x14ac:dyDescent="0.2">
      <c r="D815" s="6"/>
    </row>
    <row r="816" spans="4:4" x14ac:dyDescent="0.2">
      <c r="D816" s="6"/>
    </row>
    <row r="817" spans="4:4" x14ac:dyDescent="0.2">
      <c r="D817" s="6"/>
    </row>
    <row r="818" spans="4:4" x14ac:dyDescent="0.2">
      <c r="D818" s="6"/>
    </row>
    <row r="819" spans="4:4" x14ac:dyDescent="0.2">
      <c r="D819" s="6"/>
    </row>
    <row r="820" spans="4:4" x14ac:dyDescent="0.2">
      <c r="D820" s="6"/>
    </row>
    <row r="821" spans="4:4" x14ac:dyDescent="0.2">
      <c r="D821" s="6"/>
    </row>
    <row r="822" spans="4:4" x14ac:dyDescent="0.2">
      <c r="D822" s="6"/>
    </row>
    <row r="823" spans="4:4" x14ac:dyDescent="0.2">
      <c r="D823" s="6"/>
    </row>
    <row r="824" spans="4:4" x14ac:dyDescent="0.2">
      <c r="D824" s="6"/>
    </row>
    <row r="825" spans="4:4" x14ac:dyDescent="0.2">
      <c r="D825" s="6"/>
    </row>
    <row r="826" spans="4:4" x14ac:dyDescent="0.2">
      <c r="D826" s="6"/>
    </row>
    <row r="827" spans="4:4" x14ac:dyDescent="0.2">
      <c r="D827" s="6"/>
    </row>
    <row r="828" spans="4:4" x14ac:dyDescent="0.2">
      <c r="D828" s="6"/>
    </row>
    <row r="829" spans="4:4" x14ac:dyDescent="0.2">
      <c r="D829" s="6"/>
    </row>
    <row r="830" spans="4:4" x14ac:dyDescent="0.2">
      <c r="D830" s="6"/>
    </row>
    <row r="831" spans="4:4" x14ac:dyDescent="0.2">
      <c r="D831" s="6"/>
    </row>
    <row r="832" spans="4:4" x14ac:dyDescent="0.2">
      <c r="D832" s="6"/>
    </row>
    <row r="833" spans="4:4" x14ac:dyDescent="0.2">
      <c r="D833" s="6"/>
    </row>
    <row r="834" spans="4:4" x14ac:dyDescent="0.2">
      <c r="D834" s="6"/>
    </row>
    <row r="835" spans="4:4" x14ac:dyDescent="0.2">
      <c r="D835" s="6"/>
    </row>
    <row r="836" spans="4:4" x14ac:dyDescent="0.2">
      <c r="D836" s="6"/>
    </row>
    <row r="837" spans="4:4" x14ac:dyDescent="0.2">
      <c r="D837" s="6"/>
    </row>
    <row r="838" spans="4:4" x14ac:dyDescent="0.2">
      <c r="D838" s="6"/>
    </row>
    <row r="839" spans="4:4" x14ac:dyDescent="0.2">
      <c r="D839" s="6"/>
    </row>
    <row r="840" spans="4:4" x14ac:dyDescent="0.2">
      <c r="D840" s="6"/>
    </row>
    <row r="841" spans="4:4" x14ac:dyDescent="0.2">
      <c r="D841" s="6"/>
    </row>
    <row r="842" spans="4:4" x14ac:dyDescent="0.2">
      <c r="D842" s="6"/>
    </row>
    <row r="843" spans="4:4" x14ac:dyDescent="0.2">
      <c r="D843" s="6"/>
    </row>
    <row r="844" spans="4:4" x14ac:dyDescent="0.2">
      <c r="D844" s="6"/>
    </row>
    <row r="845" spans="4:4" x14ac:dyDescent="0.2">
      <c r="D845" s="6"/>
    </row>
    <row r="846" spans="4:4" x14ac:dyDescent="0.2">
      <c r="D846" s="6"/>
    </row>
    <row r="847" spans="4:4" x14ac:dyDescent="0.2">
      <c r="D847" s="6"/>
    </row>
    <row r="848" spans="4:4" x14ac:dyDescent="0.2">
      <c r="D848" s="6"/>
    </row>
    <row r="849" spans="4:4" x14ac:dyDescent="0.2">
      <c r="D849" s="6"/>
    </row>
    <row r="850" spans="4:4" x14ac:dyDescent="0.2">
      <c r="D850" s="6"/>
    </row>
    <row r="851" spans="4:4" x14ac:dyDescent="0.2">
      <c r="D851" s="6"/>
    </row>
    <row r="852" spans="4:4" x14ac:dyDescent="0.2">
      <c r="D852" s="6"/>
    </row>
    <row r="853" spans="4:4" x14ac:dyDescent="0.2">
      <c r="D853" s="6"/>
    </row>
    <row r="854" spans="4:4" x14ac:dyDescent="0.2">
      <c r="D854" s="6"/>
    </row>
    <row r="855" spans="4:4" x14ac:dyDescent="0.2">
      <c r="D855" s="6"/>
    </row>
    <row r="856" spans="4:4" x14ac:dyDescent="0.2">
      <c r="D856" s="6"/>
    </row>
    <row r="857" spans="4:4" x14ac:dyDescent="0.2">
      <c r="D857" s="6"/>
    </row>
    <row r="858" spans="4:4" x14ac:dyDescent="0.2">
      <c r="D858" s="6"/>
    </row>
    <row r="859" spans="4:4" x14ac:dyDescent="0.2">
      <c r="D859" s="6"/>
    </row>
    <row r="860" spans="4:4" x14ac:dyDescent="0.2">
      <c r="D860" s="6"/>
    </row>
    <row r="861" spans="4:4" x14ac:dyDescent="0.2">
      <c r="D861" s="6"/>
    </row>
    <row r="862" spans="4:4" x14ac:dyDescent="0.2">
      <c r="D862" s="6"/>
    </row>
    <row r="863" spans="4:4" x14ac:dyDescent="0.2">
      <c r="D863" s="6"/>
    </row>
    <row r="864" spans="4:4" x14ac:dyDescent="0.2">
      <c r="D864" s="6"/>
    </row>
    <row r="865" spans="4:4" x14ac:dyDescent="0.2">
      <c r="D865" s="6"/>
    </row>
    <row r="866" spans="4:4" x14ac:dyDescent="0.2">
      <c r="D866" s="6"/>
    </row>
    <row r="867" spans="4:4" x14ac:dyDescent="0.2">
      <c r="D867" s="6"/>
    </row>
    <row r="868" spans="4:4" x14ac:dyDescent="0.2">
      <c r="D868" s="6"/>
    </row>
    <row r="869" spans="4:4" x14ac:dyDescent="0.2">
      <c r="D869" s="6"/>
    </row>
    <row r="870" spans="4:4" x14ac:dyDescent="0.2">
      <c r="D870" s="6"/>
    </row>
    <row r="871" spans="4:4" x14ac:dyDescent="0.2">
      <c r="D871" s="6"/>
    </row>
    <row r="872" spans="4:4" x14ac:dyDescent="0.2">
      <c r="D872" s="6"/>
    </row>
    <row r="873" spans="4:4" x14ac:dyDescent="0.2">
      <c r="D873" s="6"/>
    </row>
    <row r="874" spans="4:4" x14ac:dyDescent="0.2">
      <c r="D874" s="6"/>
    </row>
    <row r="875" spans="4:4" x14ac:dyDescent="0.2">
      <c r="D875" s="6"/>
    </row>
    <row r="876" spans="4:4" x14ac:dyDescent="0.2">
      <c r="D876" s="6"/>
    </row>
    <row r="877" spans="4:4" x14ac:dyDescent="0.2">
      <c r="D877" s="6"/>
    </row>
    <row r="878" spans="4:4" x14ac:dyDescent="0.2">
      <c r="D878" s="6"/>
    </row>
    <row r="879" spans="4:4" x14ac:dyDescent="0.2">
      <c r="D879" s="6"/>
    </row>
    <row r="880" spans="4:4" x14ac:dyDescent="0.2">
      <c r="D880" s="6"/>
    </row>
    <row r="881" spans="4:4" x14ac:dyDescent="0.2">
      <c r="D881" s="6"/>
    </row>
    <row r="882" spans="4:4" x14ac:dyDescent="0.2">
      <c r="D882" s="6"/>
    </row>
    <row r="883" spans="4:4" x14ac:dyDescent="0.2">
      <c r="D883" s="6"/>
    </row>
    <row r="884" spans="4:4" x14ac:dyDescent="0.2">
      <c r="D884" s="6"/>
    </row>
    <row r="885" spans="4:4" x14ac:dyDescent="0.2">
      <c r="D885" s="6"/>
    </row>
    <row r="886" spans="4:4" x14ac:dyDescent="0.2">
      <c r="D886" s="6"/>
    </row>
    <row r="887" spans="4:4" x14ac:dyDescent="0.2">
      <c r="D887" s="6"/>
    </row>
    <row r="888" spans="4:4" x14ac:dyDescent="0.2">
      <c r="D888" s="6"/>
    </row>
    <row r="889" spans="4:4" x14ac:dyDescent="0.2">
      <c r="D889" s="6"/>
    </row>
    <row r="890" spans="4:4" x14ac:dyDescent="0.2">
      <c r="D890" s="6"/>
    </row>
    <row r="891" spans="4:4" x14ac:dyDescent="0.2">
      <c r="D891" s="6"/>
    </row>
    <row r="892" spans="4:4" x14ac:dyDescent="0.2">
      <c r="D892" s="6"/>
    </row>
    <row r="893" spans="4:4" x14ac:dyDescent="0.2">
      <c r="D893" s="6"/>
    </row>
    <row r="894" spans="4:4" x14ac:dyDescent="0.2">
      <c r="D894" s="6"/>
    </row>
    <row r="895" spans="4:4" x14ac:dyDescent="0.2">
      <c r="D895" s="6"/>
    </row>
    <row r="896" spans="4:4" x14ac:dyDescent="0.2">
      <c r="D896" s="6"/>
    </row>
    <row r="897" spans="4:4" x14ac:dyDescent="0.2">
      <c r="D897" s="6"/>
    </row>
    <row r="898" spans="4:4" x14ac:dyDescent="0.2">
      <c r="D898" s="6"/>
    </row>
    <row r="899" spans="4:4" x14ac:dyDescent="0.2">
      <c r="D899" s="6"/>
    </row>
    <row r="900" spans="4:4" x14ac:dyDescent="0.2">
      <c r="D900" s="6"/>
    </row>
    <row r="901" spans="4:4" x14ac:dyDescent="0.2">
      <c r="D901" s="6"/>
    </row>
    <row r="902" spans="4:4" x14ac:dyDescent="0.2">
      <c r="D902" s="6"/>
    </row>
    <row r="903" spans="4:4" x14ac:dyDescent="0.2">
      <c r="D903" s="6"/>
    </row>
    <row r="904" spans="4:4" x14ac:dyDescent="0.2">
      <c r="D904" s="6"/>
    </row>
    <row r="905" spans="4:4" x14ac:dyDescent="0.2">
      <c r="D905" s="6"/>
    </row>
    <row r="906" spans="4:4" x14ac:dyDescent="0.2">
      <c r="D906" s="6"/>
    </row>
    <row r="907" spans="4:4" x14ac:dyDescent="0.2">
      <c r="D907" s="6"/>
    </row>
    <row r="908" spans="4:4" x14ac:dyDescent="0.2">
      <c r="D908" s="6"/>
    </row>
    <row r="909" spans="4:4" x14ac:dyDescent="0.2">
      <c r="D909" s="6"/>
    </row>
    <row r="910" spans="4:4" x14ac:dyDescent="0.2">
      <c r="D910" s="6"/>
    </row>
    <row r="911" spans="4:4" x14ac:dyDescent="0.2">
      <c r="D911" s="6"/>
    </row>
    <row r="912" spans="4:4" x14ac:dyDescent="0.2">
      <c r="D912" s="6"/>
    </row>
    <row r="913" spans="4:4" x14ac:dyDescent="0.2">
      <c r="D913" s="6"/>
    </row>
    <row r="914" spans="4:4" x14ac:dyDescent="0.2">
      <c r="D914" s="6"/>
    </row>
    <row r="915" spans="4:4" x14ac:dyDescent="0.2">
      <c r="D915" s="6"/>
    </row>
    <row r="916" spans="4:4" x14ac:dyDescent="0.2">
      <c r="D916" s="6"/>
    </row>
    <row r="917" spans="4:4" x14ac:dyDescent="0.2">
      <c r="D917" s="6"/>
    </row>
    <row r="918" spans="4:4" x14ac:dyDescent="0.2">
      <c r="D918" s="6"/>
    </row>
    <row r="919" spans="4:4" x14ac:dyDescent="0.2">
      <c r="D919" s="6"/>
    </row>
    <row r="920" spans="4:4" x14ac:dyDescent="0.2">
      <c r="D920" s="6"/>
    </row>
    <row r="921" spans="4:4" x14ac:dyDescent="0.2">
      <c r="D921" s="6"/>
    </row>
    <row r="922" spans="4:4" x14ac:dyDescent="0.2">
      <c r="D922" s="6"/>
    </row>
    <row r="923" spans="4:4" x14ac:dyDescent="0.2">
      <c r="D923" s="6"/>
    </row>
    <row r="924" spans="4:4" x14ac:dyDescent="0.2">
      <c r="D924" s="6"/>
    </row>
    <row r="925" spans="4:4" x14ac:dyDescent="0.2">
      <c r="D925" s="6"/>
    </row>
    <row r="926" spans="4:4" x14ac:dyDescent="0.2">
      <c r="D926" s="6"/>
    </row>
    <row r="927" spans="4:4" x14ac:dyDescent="0.2">
      <c r="D927" s="6"/>
    </row>
    <row r="928" spans="4:4" x14ac:dyDescent="0.2">
      <c r="D928" s="6"/>
    </row>
    <row r="929" spans="4:4" x14ac:dyDescent="0.2">
      <c r="D929" s="6"/>
    </row>
    <row r="930" spans="4:4" x14ac:dyDescent="0.2">
      <c r="D930" s="6"/>
    </row>
    <row r="931" spans="4:4" x14ac:dyDescent="0.2">
      <c r="D931" s="6"/>
    </row>
    <row r="932" spans="4:4" x14ac:dyDescent="0.2">
      <c r="D932" s="6"/>
    </row>
    <row r="933" spans="4:4" x14ac:dyDescent="0.2">
      <c r="D933" s="6"/>
    </row>
    <row r="934" spans="4:4" x14ac:dyDescent="0.2">
      <c r="D934" s="6"/>
    </row>
    <row r="935" spans="4:4" x14ac:dyDescent="0.2">
      <c r="D935" s="6"/>
    </row>
    <row r="936" spans="4:4" x14ac:dyDescent="0.2">
      <c r="D936" s="6"/>
    </row>
    <row r="937" spans="4:4" x14ac:dyDescent="0.2">
      <c r="D937" s="6"/>
    </row>
    <row r="938" spans="4:4" x14ac:dyDescent="0.2">
      <c r="D938" s="6"/>
    </row>
    <row r="939" spans="4:4" x14ac:dyDescent="0.2">
      <c r="D939" s="6"/>
    </row>
    <row r="940" spans="4:4" x14ac:dyDescent="0.2">
      <c r="D940" s="6"/>
    </row>
    <row r="941" spans="4:4" x14ac:dyDescent="0.2">
      <c r="D941" s="6"/>
    </row>
    <row r="942" spans="4:4" x14ac:dyDescent="0.2">
      <c r="D942" s="6"/>
    </row>
    <row r="943" spans="4:4" x14ac:dyDescent="0.2">
      <c r="D943" s="6"/>
    </row>
    <row r="944" spans="4:4" x14ac:dyDescent="0.2">
      <c r="D944" s="6"/>
    </row>
    <row r="945" spans="4:4" x14ac:dyDescent="0.2">
      <c r="D945" s="6"/>
    </row>
    <row r="946" spans="4:4" x14ac:dyDescent="0.2">
      <c r="D946" s="6"/>
    </row>
    <row r="947" spans="4:4" x14ac:dyDescent="0.2">
      <c r="D947" s="6"/>
    </row>
    <row r="948" spans="4:4" x14ac:dyDescent="0.2">
      <c r="D948" s="6"/>
    </row>
    <row r="949" spans="4:4" x14ac:dyDescent="0.2">
      <c r="D949" s="6"/>
    </row>
    <row r="950" spans="4:4" x14ac:dyDescent="0.2">
      <c r="D950" s="6"/>
    </row>
    <row r="951" spans="4:4" x14ac:dyDescent="0.2">
      <c r="D951" s="6"/>
    </row>
    <row r="952" spans="4:4" x14ac:dyDescent="0.2">
      <c r="D952" s="6"/>
    </row>
    <row r="953" spans="4:4" x14ac:dyDescent="0.2">
      <c r="D953" s="6"/>
    </row>
    <row r="954" spans="4:4" x14ac:dyDescent="0.2">
      <c r="D954" s="6"/>
    </row>
    <row r="955" spans="4:4" x14ac:dyDescent="0.2">
      <c r="D955" s="6"/>
    </row>
    <row r="956" spans="4:4" x14ac:dyDescent="0.2">
      <c r="D956" s="6"/>
    </row>
    <row r="957" spans="4:4" x14ac:dyDescent="0.2">
      <c r="D957" s="6"/>
    </row>
    <row r="958" spans="4:4" x14ac:dyDescent="0.2">
      <c r="D958" s="6"/>
    </row>
    <row r="959" spans="4:4" x14ac:dyDescent="0.2">
      <c r="D959" s="6"/>
    </row>
    <row r="960" spans="4:4" x14ac:dyDescent="0.2">
      <c r="D960" s="6"/>
    </row>
    <row r="961" spans="4:4" x14ac:dyDescent="0.2">
      <c r="D961" s="6"/>
    </row>
    <row r="962" spans="4:4" x14ac:dyDescent="0.2">
      <c r="D962" s="6"/>
    </row>
    <row r="963" spans="4:4" x14ac:dyDescent="0.2">
      <c r="D963" s="6"/>
    </row>
    <row r="964" spans="4:4" x14ac:dyDescent="0.2">
      <c r="D964" s="6"/>
    </row>
    <row r="965" spans="4:4" x14ac:dyDescent="0.2">
      <c r="D965" s="6"/>
    </row>
    <row r="966" spans="4:4" x14ac:dyDescent="0.2">
      <c r="D966" s="6"/>
    </row>
    <row r="967" spans="4:4" x14ac:dyDescent="0.2">
      <c r="D967" s="6"/>
    </row>
    <row r="968" spans="4:4" x14ac:dyDescent="0.2">
      <c r="D968" s="6"/>
    </row>
    <row r="969" spans="4:4" x14ac:dyDescent="0.2">
      <c r="D969" s="6"/>
    </row>
    <row r="970" spans="4:4" x14ac:dyDescent="0.2">
      <c r="D970" s="6"/>
    </row>
    <row r="971" spans="4:4" x14ac:dyDescent="0.2">
      <c r="D971" s="6"/>
    </row>
    <row r="972" spans="4:4" x14ac:dyDescent="0.2">
      <c r="D972" s="6"/>
    </row>
    <row r="973" spans="4:4" x14ac:dyDescent="0.2">
      <c r="D973" s="6"/>
    </row>
    <row r="974" spans="4:4" x14ac:dyDescent="0.2">
      <c r="D974" s="6"/>
    </row>
    <row r="975" spans="4:4" x14ac:dyDescent="0.2">
      <c r="D975" s="6"/>
    </row>
    <row r="976" spans="4:4" x14ac:dyDescent="0.2">
      <c r="D976" s="6"/>
    </row>
    <row r="977" spans="4:4" x14ac:dyDescent="0.2">
      <c r="D977" s="6"/>
    </row>
    <row r="978" spans="4:4" x14ac:dyDescent="0.2">
      <c r="D978" s="6"/>
    </row>
    <row r="979" spans="4:4" x14ac:dyDescent="0.2">
      <c r="D979" s="6"/>
    </row>
    <row r="980" spans="4:4" x14ac:dyDescent="0.2">
      <c r="D980" s="6"/>
    </row>
    <row r="981" spans="4:4" x14ac:dyDescent="0.2">
      <c r="D981" s="6"/>
    </row>
    <row r="982" spans="4:4" x14ac:dyDescent="0.2">
      <c r="D982" s="6"/>
    </row>
    <row r="983" spans="4:4" x14ac:dyDescent="0.2">
      <c r="D983" s="6"/>
    </row>
    <row r="984" spans="4:4" x14ac:dyDescent="0.2">
      <c r="D984" s="6"/>
    </row>
    <row r="985" spans="4:4" x14ac:dyDescent="0.2">
      <c r="D985" s="6"/>
    </row>
    <row r="986" spans="4:4" x14ac:dyDescent="0.2">
      <c r="D986" s="6"/>
    </row>
    <row r="987" spans="4:4" x14ac:dyDescent="0.2">
      <c r="D987" s="6"/>
    </row>
    <row r="988" spans="4:4" x14ac:dyDescent="0.2">
      <c r="D988" s="6"/>
    </row>
    <row r="989" spans="4:4" x14ac:dyDescent="0.2">
      <c r="D989" s="6"/>
    </row>
    <row r="990" spans="4:4" x14ac:dyDescent="0.2">
      <c r="D990" s="6"/>
    </row>
    <row r="991" spans="4:4" x14ac:dyDescent="0.2">
      <c r="D991" s="6"/>
    </row>
    <row r="992" spans="4:4" x14ac:dyDescent="0.2">
      <c r="D992" s="6"/>
    </row>
    <row r="993" spans="4:4" x14ac:dyDescent="0.2">
      <c r="D993" s="6"/>
    </row>
    <row r="994" spans="4:4" x14ac:dyDescent="0.2">
      <c r="D994" s="6"/>
    </row>
    <row r="995" spans="4:4" x14ac:dyDescent="0.2">
      <c r="D995" s="6"/>
    </row>
    <row r="996" spans="4:4" x14ac:dyDescent="0.2">
      <c r="D996" s="6"/>
    </row>
    <row r="997" spans="4:4" x14ac:dyDescent="0.2">
      <c r="D997" s="6"/>
    </row>
    <row r="998" spans="4:4" x14ac:dyDescent="0.2">
      <c r="D998" s="6"/>
    </row>
    <row r="999" spans="4:4" x14ac:dyDescent="0.2">
      <c r="D999" s="6"/>
    </row>
    <row r="1000" spans="4:4" x14ac:dyDescent="0.2">
      <c r="D1000" s="6"/>
    </row>
    <row r="1001" spans="4:4" x14ac:dyDescent="0.2">
      <c r="D1001" s="6"/>
    </row>
    <row r="1002" spans="4:4" x14ac:dyDescent="0.2">
      <c r="D1002" s="6"/>
    </row>
    <row r="1003" spans="4:4" x14ac:dyDescent="0.2">
      <c r="D1003" s="6"/>
    </row>
    <row r="1004" spans="4:4" x14ac:dyDescent="0.2">
      <c r="D1004" s="6"/>
    </row>
    <row r="1005" spans="4:4" x14ac:dyDescent="0.2">
      <c r="D1005" s="6"/>
    </row>
    <row r="1006" spans="4:4" x14ac:dyDescent="0.2">
      <c r="D1006" s="6"/>
    </row>
    <row r="1007" spans="4:4" x14ac:dyDescent="0.2">
      <c r="D1007" s="6"/>
    </row>
    <row r="1008" spans="4:4" x14ac:dyDescent="0.2">
      <c r="D1008" s="6"/>
    </row>
    <row r="1009" spans="4:4" x14ac:dyDescent="0.2">
      <c r="D1009" s="6"/>
    </row>
    <row r="1010" spans="4:4" x14ac:dyDescent="0.2">
      <c r="D1010" s="6"/>
    </row>
    <row r="1011" spans="4:4" x14ac:dyDescent="0.2">
      <c r="D1011" s="6"/>
    </row>
    <row r="1012" spans="4:4" x14ac:dyDescent="0.2">
      <c r="D1012" s="6"/>
    </row>
    <row r="1013" spans="4:4" x14ac:dyDescent="0.2">
      <c r="D1013" s="6"/>
    </row>
    <row r="1014" spans="4:4" x14ac:dyDescent="0.2">
      <c r="D1014" s="6"/>
    </row>
    <row r="1015" spans="4:4" x14ac:dyDescent="0.2">
      <c r="D1015" s="6"/>
    </row>
    <row r="1016" spans="4:4" x14ac:dyDescent="0.2">
      <c r="D1016" s="6"/>
    </row>
    <row r="1017" spans="4:4" x14ac:dyDescent="0.2">
      <c r="D1017" s="6"/>
    </row>
    <row r="1018" spans="4:4" x14ac:dyDescent="0.2">
      <c r="D1018" s="6"/>
    </row>
    <row r="1019" spans="4:4" x14ac:dyDescent="0.2">
      <c r="D1019" s="6"/>
    </row>
    <row r="1020" spans="4:4" x14ac:dyDescent="0.2">
      <c r="D1020" s="6"/>
    </row>
    <row r="1021" spans="4:4" x14ac:dyDescent="0.2">
      <c r="D1021" s="6"/>
    </row>
    <row r="1022" spans="4:4" x14ac:dyDescent="0.2">
      <c r="D1022" s="6"/>
    </row>
    <row r="1023" spans="4:4" x14ac:dyDescent="0.2">
      <c r="D1023" s="6"/>
    </row>
    <row r="1024" spans="4:4" x14ac:dyDescent="0.2">
      <c r="D1024" s="6"/>
    </row>
    <row r="1025" spans="4:4" x14ac:dyDescent="0.2">
      <c r="D1025" s="6"/>
    </row>
    <row r="1026" spans="4:4" x14ac:dyDescent="0.2">
      <c r="D1026" s="6"/>
    </row>
    <row r="1027" spans="4:4" x14ac:dyDescent="0.2">
      <c r="D1027" s="6"/>
    </row>
    <row r="1028" spans="4:4" x14ac:dyDescent="0.2">
      <c r="D1028" s="6"/>
    </row>
    <row r="1029" spans="4:4" x14ac:dyDescent="0.2">
      <c r="D1029" s="6"/>
    </row>
    <row r="1030" spans="4:4" x14ac:dyDescent="0.2">
      <c r="D1030" s="6"/>
    </row>
    <row r="1031" spans="4:4" x14ac:dyDescent="0.2">
      <c r="D1031" s="6"/>
    </row>
    <row r="1032" spans="4:4" x14ac:dyDescent="0.2">
      <c r="D1032" s="6"/>
    </row>
    <row r="1033" spans="4:4" x14ac:dyDescent="0.2">
      <c r="D1033" s="6"/>
    </row>
    <row r="1034" spans="4:4" x14ac:dyDescent="0.2">
      <c r="D1034" s="6"/>
    </row>
    <row r="1035" spans="4:4" x14ac:dyDescent="0.2">
      <c r="D1035" s="6"/>
    </row>
    <row r="1036" spans="4:4" x14ac:dyDescent="0.2">
      <c r="D1036" s="6"/>
    </row>
    <row r="1037" spans="4:4" x14ac:dyDescent="0.2">
      <c r="D1037" s="6"/>
    </row>
    <row r="1038" spans="4:4" x14ac:dyDescent="0.2">
      <c r="D1038" s="6"/>
    </row>
    <row r="1039" spans="4:4" x14ac:dyDescent="0.2">
      <c r="D1039" s="6"/>
    </row>
    <row r="1040" spans="4:4" x14ac:dyDescent="0.2">
      <c r="D1040" s="6"/>
    </row>
    <row r="1041" spans="4:4" x14ac:dyDescent="0.2">
      <c r="D1041" s="6"/>
    </row>
    <row r="1042" spans="4:4" x14ac:dyDescent="0.2">
      <c r="D1042" s="6"/>
    </row>
    <row r="1043" spans="4:4" x14ac:dyDescent="0.2">
      <c r="D1043" s="6"/>
    </row>
    <row r="1044" spans="4:4" x14ac:dyDescent="0.2">
      <c r="D1044" s="6"/>
    </row>
    <row r="1045" spans="4:4" x14ac:dyDescent="0.2">
      <c r="D1045" s="6"/>
    </row>
    <row r="1046" spans="4:4" x14ac:dyDescent="0.2">
      <c r="D1046" s="6"/>
    </row>
    <row r="1047" spans="4:4" x14ac:dyDescent="0.2">
      <c r="D1047" s="6"/>
    </row>
    <row r="1048" spans="4:4" x14ac:dyDescent="0.2">
      <c r="D1048" s="6"/>
    </row>
    <row r="1049" spans="4:4" x14ac:dyDescent="0.2">
      <c r="D1049" s="6"/>
    </row>
    <row r="1050" spans="4:4" x14ac:dyDescent="0.2">
      <c r="D1050" s="6"/>
    </row>
    <row r="1051" spans="4:4" x14ac:dyDescent="0.2">
      <c r="D1051" s="6"/>
    </row>
    <row r="1052" spans="4:4" x14ac:dyDescent="0.2">
      <c r="D1052" s="6"/>
    </row>
    <row r="1053" spans="4:4" x14ac:dyDescent="0.2">
      <c r="D1053" s="6"/>
    </row>
    <row r="1054" spans="4:4" x14ac:dyDescent="0.2">
      <c r="D1054" s="6"/>
    </row>
    <row r="1055" spans="4:4" x14ac:dyDescent="0.2">
      <c r="D1055" s="6"/>
    </row>
    <row r="1056" spans="4:4" x14ac:dyDescent="0.2">
      <c r="D1056" s="6"/>
    </row>
    <row r="1057" spans="4:4" x14ac:dyDescent="0.2">
      <c r="D1057" s="6"/>
    </row>
    <row r="1058" spans="4:4" x14ac:dyDescent="0.2">
      <c r="D1058" s="6"/>
    </row>
    <row r="1059" spans="4:4" x14ac:dyDescent="0.2">
      <c r="D1059" s="6"/>
    </row>
    <row r="1060" spans="4:4" x14ac:dyDescent="0.2">
      <c r="D1060" s="6"/>
    </row>
    <row r="1061" spans="4:4" x14ac:dyDescent="0.2">
      <c r="D1061" s="6"/>
    </row>
    <row r="1062" spans="4:4" x14ac:dyDescent="0.2">
      <c r="D1062" s="6"/>
    </row>
    <row r="1063" spans="4:4" x14ac:dyDescent="0.2">
      <c r="D1063" s="6"/>
    </row>
    <row r="1064" spans="4:4" x14ac:dyDescent="0.2">
      <c r="D1064" s="6"/>
    </row>
    <row r="1065" spans="4:4" x14ac:dyDescent="0.2">
      <c r="D1065" s="6"/>
    </row>
    <row r="1066" spans="4:4" x14ac:dyDescent="0.2">
      <c r="D1066" s="6"/>
    </row>
    <row r="1067" spans="4:4" x14ac:dyDescent="0.2">
      <c r="D1067" s="6"/>
    </row>
    <row r="1068" spans="4:4" x14ac:dyDescent="0.2">
      <c r="D1068" s="6"/>
    </row>
    <row r="1069" spans="4:4" x14ac:dyDescent="0.2">
      <c r="D1069" s="6"/>
    </row>
    <row r="1070" spans="4:4" x14ac:dyDescent="0.2">
      <c r="D1070" s="6"/>
    </row>
    <row r="1071" spans="4:4" x14ac:dyDescent="0.2">
      <c r="D1071" s="6"/>
    </row>
    <row r="1072" spans="4:4" x14ac:dyDescent="0.2">
      <c r="D1072" s="6"/>
    </row>
    <row r="1073" spans="4:4" x14ac:dyDescent="0.2">
      <c r="D1073" s="6"/>
    </row>
    <row r="1074" spans="4:4" x14ac:dyDescent="0.2">
      <c r="D1074" s="6"/>
    </row>
    <row r="1075" spans="4:4" x14ac:dyDescent="0.2">
      <c r="D1075" s="6"/>
    </row>
    <row r="1076" spans="4:4" x14ac:dyDescent="0.2">
      <c r="D1076" s="6"/>
    </row>
    <row r="1077" spans="4:4" x14ac:dyDescent="0.2">
      <c r="D1077" s="6"/>
    </row>
    <row r="1078" spans="4:4" x14ac:dyDescent="0.2">
      <c r="D1078" s="6"/>
    </row>
    <row r="1079" spans="4:4" x14ac:dyDescent="0.2">
      <c r="D1079" s="6"/>
    </row>
    <row r="1080" spans="4:4" x14ac:dyDescent="0.2">
      <c r="D1080" s="6"/>
    </row>
    <row r="1081" spans="4:4" x14ac:dyDescent="0.2">
      <c r="D1081" s="6"/>
    </row>
    <row r="1082" spans="4:4" x14ac:dyDescent="0.2">
      <c r="D1082" s="6"/>
    </row>
    <row r="1083" spans="4:4" x14ac:dyDescent="0.2">
      <c r="D1083" s="6"/>
    </row>
    <row r="1084" spans="4:4" x14ac:dyDescent="0.2">
      <c r="D1084" s="6"/>
    </row>
    <row r="1085" spans="4:4" x14ac:dyDescent="0.2">
      <c r="D1085" s="6"/>
    </row>
    <row r="1086" spans="4:4" x14ac:dyDescent="0.2">
      <c r="D1086" s="6"/>
    </row>
    <row r="1087" spans="4:4" x14ac:dyDescent="0.2">
      <c r="D1087" s="6"/>
    </row>
    <row r="1088" spans="4:4" x14ac:dyDescent="0.2">
      <c r="D1088" s="6"/>
    </row>
    <row r="1089" spans="4:4" x14ac:dyDescent="0.2">
      <c r="D1089" s="6"/>
    </row>
    <row r="1090" spans="4:4" x14ac:dyDescent="0.2">
      <c r="D1090" s="6"/>
    </row>
    <row r="1091" spans="4:4" x14ac:dyDescent="0.2">
      <c r="D1091" s="6"/>
    </row>
    <row r="1092" spans="4:4" x14ac:dyDescent="0.2">
      <c r="D1092" s="6"/>
    </row>
    <row r="1093" spans="4:4" x14ac:dyDescent="0.2">
      <c r="D1093" s="6"/>
    </row>
    <row r="1094" spans="4:4" x14ac:dyDescent="0.2">
      <c r="D1094" s="6"/>
    </row>
    <row r="1095" spans="4:4" x14ac:dyDescent="0.2">
      <c r="D1095" s="6"/>
    </row>
    <row r="1096" spans="4:4" x14ac:dyDescent="0.2">
      <c r="D1096" s="6"/>
    </row>
    <row r="1097" spans="4:4" x14ac:dyDescent="0.2">
      <c r="D1097" s="6"/>
    </row>
    <row r="1098" spans="4:4" x14ac:dyDescent="0.2">
      <c r="D1098" s="6"/>
    </row>
    <row r="1099" spans="4:4" x14ac:dyDescent="0.2">
      <c r="D1099" s="6"/>
    </row>
    <row r="1100" spans="4:4" x14ac:dyDescent="0.2">
      <c r="D1100" s="6"/>
    </row>
    <row r="1101" spans="4:4" x14ac:dyDescent="0.2">
      <c r="D1101" s="6"/>
    </row>
    <row r="1102" spans="4:4" x14ac:dyDescent="0.2">
      <c r="D1102" s="6"/>
    </row>
    <row r="1103" spans="4:4" x14ac:dyDescent="0.2">
      <c r="D1103" s="6"/>
    </row>
    <row r="1104" spans="4:4" x14ac:dyDescent="0.2">
      <c r="D1104" s="6"/>
    </row>
    <row r="1105" spans="4:4" x14ac:dyDescent="0.2">
      <c r="D1105" s="6"/>
    </row>
    <row r="1106" spans="4:4" x14ac:dyDescent="0.2">
      <c r="D1106" s="6"/>
    </row>
    <row r="1107" spans="4:4" x14ac:dyDescent="0.2">
      <c r="D1107" s="6"/>
    </row>
    <row r="1108" spans="4:4" x14ac:dyDescent="0.2">
      <c r="D1108" s="6"/>
    </row>
    <row r="1109" spans="4:4" x14ac:dyDescent="0.2">
      <c r="D1109" s="6"/>
    </row>
    <row r="1110" spans="4:4" x14ac:dyDescent="0.2">
      <c r="D1110" s="6"/>
    </row>
    <row r="1111" spans="4:4" x14ac:dyDescent="0.2">
      <c r="D1111" s="6"/>
    </row>
    <row r="1112" spans="4:4" x14ac:dyDescent="0.2">
      <c r="D1112" s="6"/>
    </row>
    <row r="1113" spans="4:4" x14ac:dyDescent="0.2">
      <c r="D1113" s="6"/>
    </row>
    <row r="1114" spans="4:4" x14ac:dyDescent="0.2">
      <c r="D1114" s="6"/>
    </row>
    <row r="1115" spans="4:4" x14ac:dyDescent="0.2">
      <c r="D1115" s="6"/>
    </row>
    <row r="1116" spans="4:4" x14ac:dyDescent="0.2">
      <c r="D1116" s="6"/>
    </row>
    <row r="1117" spans="4:4" x14ac:dyDescent="0.2">
      <c r="D1117" s="6"/>
    </row>
    <row r="1118" spans="4:4" x14ac:dyDescent="0.2">
      <c r="D1118" s="6"/>
    </row>
    <row r="1119" spans="4:4" x14ac:dyDescent="0.2">
      <c r="D1119" s="6"/>
    </row>
    <row r="1120" spans="4:4" x14ac:dyDescent="0.2">
      <c r="D1120" s="6"/>
    </row>
    <row r="1121" spans="4:4" x14ac:dyDescent="0.2">
      <c r="D1121" s="6"/>
    </row>
    <row r="1122" spans="4:4" x14ac:dyDescent="0.2">
      <c r="D1122" s="6"/>
    </row>
    <row r="1123" spans="4:4" x14ac:dyDescent="0.2">
      <c r="D1123" s="6"/>
    </row>
    <row r="1124" spans="4:4" x14ac:dyDescent="0.2">
      <c r="D1124" s="6"/>
    </row>
    <row r="1125" spans="4:4" x14ac:dyDescent="0.2">
      <c r="D1125" s="6"/>
    </row>
    <row r="1126" spans="4:4" x14ac:dyDescent="0.2">
      <c r="D1126" s="6"/>
    </row>
    <row r="1127" spans="4:4" x14ac:dyDescent="0.2">
      <c r="D1127" s="6"/>
    </row>
    <row r="1128" spans="4:4" x14ac:dyDescent="0.2">
      <c r="D1128" s="6"/>
    </row>
    <row r="1129" spans="4:4" x14ac:dyDescent="0.2">
      <c r="D1129" s="6"/>
    </row>
    <row r="1130" spans="4:4" x14ac:dyDescent="0.2">
      <c r="D1130" s="6"/>
    </row>
    <row r="1131" spans="4:4" x14ac:dyDescent="0.2">
      <c r="D1131" s="6"/>
    </row>
    <row r="1132" spans="4:4" x14ac:dyDescent="0.2">
      <c r="D1132" s="6"/>
    </row>
    <row r="1133" spans="4:4" x14ac:dyDescent="0.2">
      <c r="D1133" s="6"/>
    </row>
    <row r="1134" spans="4:4" x14ac:dyDescent="0.2">
      <c r="D1134" s="6"/>
    </row>
    <row r="1135" spans="4:4" x14ac:dyDescent="0.2">
      <c r="D1135" s="6"/>
    </row>
    <row r="1136" spans="4:4" x14ac:dyDescent="0.2">
      <c r="D1136" s="6"/>
    </row>
    <row r="1137" spans="4:4" x14ac:dyDescent="0.2">
      <c r="D1137" s="6"/>
    </row>
    <row r="1138" spans="4:4" x14ac:dyDescent="0.2">
      <c r="D1138" s="6"/>
    </row>
    <row r="1139" spans="4:4" x14ac:dyDescent="0.2">
      <c r="D1139" s="6"/>
    </row>
    <row r="1140" spans="4:4" x14ac:dyDescent="0.2">
      <c r="D1140" s="6"/>
    </row>
    <row r="1141" spans="4:4" x14ac:dyDescent="0.2">
      <c r="D1141" s="6"/>
    </row>
    <row r="1142" spans="4:4" x14ac:dyDescent="0.2">
      <c r="D1142" s="6"/>
    </row>
    <row r="1143" spans="4:4" x14ac:dyDescent="0.2">
      <c r="D1143" s="6"/>
    </row>
    <row r="1144" spans="4:4" x14ac:dyDescent="0.2">
      <c r="D1144" s="6"/>
    </row>
    <row r="1145" spans="4:4" x14ac:dyDescent="0.2">
      <c r="D1145" s="6"/>
    </row>
    <row r="1146" spans="4:4" x14ac:dyDescent="0.2">
      <c r="D1146" s="6"/>
    </row>
    <row r="1147" spans="4:4" x14ac:dyDescent="0.2">
      <c r="D1147" s="6"/>
    </row>
    <row r="1148" spans="4:4" x14ac:dyDescent="0.2">
      <c r="D1148" s="6"/>
    </row>
    <row r="1149" spans="4:4" x14ac:dyDescent="0.2">
      <c r="D1149" s="6"/>
    </row>
    <row r="1150" spans="4:4" x14ac:dyDescent="0.2">
      <c r="D1150" s="6"/>
    </row>
    <row r="1151" spans="4:4" x14ac:dyDescent="0.2">
      <c r="D1151" s="6"/>
    </row>
    <row r="1152" spans="4:4" x14ac:dyDescent="0.2">
      <c r="D1152" s="6"/>
    </row>
    <row r="1153" spans="4:4" x14ac:dyDescent="0.2">
      <c r="D1153" s="6"/>
    </row>
    <row r="1154" spans="4:4" x14ac:dyDescent="0.2">
      <c r="D1154" s="6"/>
    </row>
    <row r="1155" spans="4:4" x14ac:dyDescent="0.2">
      <c r="D1155" s="6"/>
    </row>
    <row r="1156" spans="4:4" x14ac:dyDescent="0.2">
      <c r="D1156" s="6"/>
    </row>
    <row r="1157" spans="4:4" x14ac:dyDescent="0.2">
      <c r="D1157" s="6"/>
    </row>
    <row r="1158" spans="4:4" x14ac:dyDescent="0.2">
      <c r="D1158" s="6"/>
    </row>
    <row r="1159" spans="4:4" x14ac:dyDescent="0.2">
      <c r="D1159" s="6"/>
    </row>
    <row r="1160" spans="4:4" x14ac:dyDescent="0.2">
      <c r="D1160" s="6"/>
    </row>
    <row r="1161" spans="4:4" x14ac:dyDescent="0.2">
      <c r="D1161" s="6"/>
    </row>
    <row r="1162" spans="4:4" x14ac:dyDescent="0.2">
      <c r="D1162" s="6"/>
    </row>
    <row r="1163" spans="4:4" x14ac:dyDescent="0.2">
      <c r="D1163" s="6"/>
    </row>
    <row r="1164" spans="4:4" x14ac:dyDescent="0.2">
      <c r="D1164" s="6"/>
    </row>
    <row r="1165" spans="4:4" x14ac:dyDescent="0.2">
      <c r="D1165" s="6"/>
    </row>
    <row r="1166" spans="4:4" x14ac:dyDescent="0.2">
      <c r="D1166" s="6"/>
    </row>
    <row r="1167" spans="4:4" x14ac:dyDescent="0.2">
      <c r="D1167" s="6"/>
    </row>
    <row r="1168" spans="4:4" x14ac:dyDescent="0.2">
      <c r="D1168" s="6"/>
    </row>
    <row r="1169" spans="4:4" x14ac:dyDescent="0.2">
      <c r="D1169" s="6"/>
    </row>
    <row r="1170" spans="4:4" x14ac:dyDescent="0.2">
      <c r="D1170" s="6"/>
    </row>
    <row r="1171" spans="4:4" x14ac:dyDescent="0.2">
      <c r="D1171" s="6"/>
    </row>
    <row r="1172" spans="4:4" x14ac:dyDescent="0.2">
      <c r="D1172" s="6"/>
    </row>
    <row r="1173" spans="4:4" x14ac:dyDescent="0.2">
      <c r="D1173" s="6"/>
    </row>
    <row r="1174" spans="4:4" x14ac:dyDescent="0.2">
      <c r="D1174" s="6"/>
    </row>
    <row r="1175" spans="4:4" x14ac:dyDescent="0.2">
      <c r="D1175" s="6"/>
    </row>
    <row r="1176" spans="4:4" x14ac:dyDescent="0.2">
      <c r="D1176" s="6"/>
    </row>
    <row r="1177" spans="4:4" x14ac:dyDescent="0.2">
      <c r="D1177" s="6"/>
    </row>
    <row r="1178" spans="4:4" x14ac:dyDescent="0.2">
      <c r="D1178" s="6"/>
    </row>
    <row r="1179" spans="4:4" x14ac:dyDescent="0.2">
      <c r="D1179" s="6"/>
    </row>
    <row r="1180" spans="4:4" x14ac:dyDescent="0.2">
      <c r="D1180" s="6"/>
    </row>
    <row r="1181" spans="4:4" x14ac:dyDescent="0.2">
      <c r="D1181" s="6"/>
    </row>
    <row r="1182" spans="4:4" x14ac:dyDescent="0.2">
      <c r="D1182" s="6"/>
    </row>
    <row r="1183" spans="4:4" x14ac:dyDescent="0.2">
      <c r="D1183" s="6"/>
    </row>
    <row r="1184" spans="4:4" x14ac:dyDescent="0.2">
      <c r="D1184" s="6"/>
    </row>
    <row r="1185" spans="4:4" x14ac:dyDescent="0.2">
      <c r="D1185" s="6"/>
    </row>
    <row r="1186" spans="4:4" x14ac:dyDescent="0.2">
      <c r="D1186" s="6"/>
    </row>
    <row r="1187" spans="4:4" x14ac:dyDescent="0.2">
      <c r="D1187" s="6"/>
    </row>
    <row r="1188" spans="4:4" x14ac:dyDescent="0.2">
      <c r="D1188" s="6"/>
    </row>
    <row r="1189" spans="4:4" x14ac:dyDescent="0.2">
      <c r="D1189" s="6"/>
    </row>
    <row r="1190" spans="4:4" x14ac:dyDescent="0.2">
      <c r="D1190" s="6"/>
    </row>
    <row r="1191" spans="4:4" x14ac:dyDescent="0.2">
      <c r="D1191" s="6"/>
    </row>
    <row r="1192" spans="4:4" x14ac:dyDescent="0.2">
      <c r="D1192" s="6"/>
    </row>
    <row r="1193" spans="4:4" x14ac:dyDescent="0.2">
      <c r="D1193" s="6"/>
    </row>
    <row r="1194" spans="4:4" x14ac:dyDescent="0.2">
      <c r="D1194" s="6"/>
    </row>
    <row r="1195" spans="4:4" x14ac:dyDescent="0.2">
      <c r="D1195" s="6"/>
    </row>
    <row r="1196" spans="4:4" x14ac:dyDescent="0.2">
      <c r="D1196" s="6"/>
    </row>
    <row r="1197" spans="4:4" x14ac:dyDescent="0.2">
      <c r="D1197" s="6"/>
    </row>
    <row r="1198" spans="4:4" x14ac:dyDescent="0.2">
      <c r="D1198" s="6"/>
    </row>
    <row r="1199" spans="4:4" x14ac:dyDescent="0.2">
      <c r="D1199" s="6"/>
    </row>
    <row r="1200" spans="4:4" x14ac:dyDescent="0.2">
      <c r="D1200" s="6"/>
    </row>
    <row r="1201" spans="4:4" x14ac:dyDescent="0.2">
      <c r="D1201" s="6"/>
    </row>
    <row r="1202" spans="4:4" x14ac:dyDescent="0.2">
      <c r="D1202" s="6"/>
    </row>
    <row r="1203" spans="4:4" x14ac:dyDescent="0.2">
      <c r="D1203" s="6"/>
    </row>
    <row r="1204" spans="4:4" x14ac:dyDescent="0.2">
      <c r="D1204" s="6"/>
    </row>
    <row r="1205" spans="4:4" x14ac:dyDescent="0.2">
      <c r="D1205" s="6"/>
    </row>
    <row r="1206" spans="4:4" x14ac:dyDescent="0.2">
      <c r="D1206" s="6"/>
    </row>
    <row r="1207" spans="4:4" x14ac:dyDescent="0.2">
      <c r="D1207" s="6"/>
    </row>
    <row r="1208" spans="4:4" x14ac:dyDescent="0.2">
      <c r="D1208" s="6"/>
    </row>
    <row r="1209" spans="4:4" x14ac:dyDescent="0.2">
      <c r="D1209" s="6"/>
    </row>
    <row r="1210" spans="4:4" x14ac:dyDescent="0.2">
      <c r="D1210" s="6"/>
    </row>
    <row r="1211" spans="4:4" x14ac:dyDescent="0.2">
      <c r="D1211" s="6"/>
    </row>
    <row r="1212" spans="4:4" x14ac:dyDescent="0.2">
      <c r="D1212" s="6"/>
    </row>
    <row r="1213" spans="4:4" x14ac:dyDescent="0.2">
      <c r="D1213" s="6"/>
    </row>
    <row r="1214" spans="4:4" x14ac:dyDescent="0.2">
      <c r="D1214" s="6"/>
    </row>
    <row r="1215" spans="4:4" x14ac:dyDescent="0.2">
      <c r="D1215" s="6"/>
    </row>
    <row r="1216" spans="4:4" x14ac:dyDescent="0.2">
      <c r="D1216" s="6"/>
    </row>
    <row r="1217" spans="4:4" x14ac:dyDescent="0.2">
      <c r="D1217" s="6"/>
    </row>
    <row r="1218" spans="4:4" x14ac:dyDescent="0.2">
      <c r="D1218" s="6"/>
    </row>
    <row r="1219" spans="4:4" x14ac:dyDescent="0.2">
      <c r="D1219" s="6"/>
    </row>
    <row r="1220" spans="4:4" x14ac:dyDescent="0.2">
      <c r="D1220" s="6"/>
    </row>
    <row r="1221" spans="4:4" x14ac:dyDescent="0.2">
      <c r="D1221" s="6"/>
    </row>
    <row r="1222" spans="4:4" x14ac:dyDescent="0.2">
      <c r="D1222" s="6"/>
    </row>
    <row r="1223" spans="4:4" x14ac:dyDescent="0.2">
      <c r="D1223" s="6"/>
    </row>
    <row r="1224" spans="4:4" x14ac:dyDescent="0.2">
      <c r="D1224" s="6"/>
    </row>
    <row r="1225" spans="4:4" x14ac:dyDescent="0.2">
      <c r="D1225" s="6"/>
    </row>
    <row r="1226" spans="4:4" x14ac:dyDescent="0.2">
      <c r="D1226" s="6"/>
    </row>
    <row r="1227" spans="4:4" x14ac:dyDescent="0.2">
      <c r="D1227" s="6"/>
    </row>
    <row r="1228" spans="4:4" x14ac:dyDescent="0.2">
      <c r="D1228" s="6"/>
    </row>
    <row r="1229" spans="4:4" x14ac:dyDescent="0.2">
      <c r="D1229" s="6"/>
    </row>
    <row r="1230" spans="4:4" x14ac:dyDescent="0.2">
      <c r="D1230" s="6"/>
    </row>
    <row r="1231" spans="4:4" x14ac:dyDescent="0.2">
      <c r="D1231" s="6"/>
    </row>
    <row r="1232" spans="4:4" x14ac:dyDescent="0.2">
      <c r="D1232" s="6"/>
    </row>
    <row r="1233" spans="4:4" x14ac:dyDescent="0.2">
      <c r="D1233" s="6"/>
    </row>
    <row r="1234" spans="4:4" x14ac:dyDescent="0.2">
      <c r="D1234" s="6"/>
    </row>
    <row r="1235" spans="4:4" x14ac:dyDescent="0.2">
      <c r="D1235" s="6"/>
    </row>
    <row r="1236" spans="4:4" x14ac:dyDescent="0.2">
      <c r="D1236" s="6"/>
    </row>
    <row r="1237" spans="4:4" x14ac:dyDescent="0.2">
      <c r="D1237" s="6"/>
    </row>
    <row r="1238" spans="4:4" x14ac:dyDescent="0.2">
      <c r="D1238" s="6"/>
    </row>
    <row r="1239" spans="4:4" x14ac:dyDescent="0.2">
      <c r="D1239" s="6"/>
    </row>
    <row r="1240" spans="4:4" x14ac:dyDescent="0.2">
      <c r="D1240" s="6"/>
    </row>
    <row r="1241" spans="4:4" x14ac:dyDescent="0.2">
      <c r="D1241" s="6"/>
    </row>
    <row r="1242" spans="4:4" x14ac:dyDescent="0.2">
      <c r="D1242" s="6"/>
    </row>
    <row r="1243" spans="4:4" x14ac:dyDescent="0.2">
      <c r="D1243" s="6"/>
    </row>
    <row r="1244" spans="4:4" x14ac:dyDescent="0.2">
      <c r="D1244" s="6"/>
    </row>
    <row r="1245" spans="4:4" x14ac:dyDescent="0.2">
      <c r="D1245" s="6"/>
    </row>
    <row r="1246" spans="4:4" x14ac:dyDescent="0.2">
      <c r="D1246" s="6"/>
    </row>
    <row r="1247" spans="4:4" x14ac:dyDescent="0.2">
      <c r="D1247" s="6"/>
    </row>
    <row r="1248" spans="4:4" x14ac:dyDescent="0.2">
      <c r="D1248" s="6"/>
    </row>
    <row r="1249" spans="4:4" x14ac:dyDescent="0.2">
      <c r="D1249" s="6"/>
    </row>
    <row r="1250" spans="4:4" x14ac:dyDescent="0.2">
      <c r="D1250" s="6"/>
    </row>
    <row r="1251" spans="4:4" x14ac:dyDescent="0.2">
      <c r="D1251" s="6"/>
    </row>
    <row r="1252" spans="4:4" x14ac:dyDescent="0.2">
      <c r="D1252" s="6"/>
    </row>
    <row r="1253" spans="4:4" x14ac:dyDescent="0.2">
      <c r="D1253" s="6"/>
    </row>
    <row r="1254" spans="4:4" x14ac:dyDescent="0.2">
      <c r="D1254" s="6"/>
    </row>
    <row r="1255" spans="4:4" x14ac:dyDescent="0.2">
      <c r="D1255" s="6"/>
    </row>
    <row r="1256" spans="4:4" x14ac:dyDescent="0.2">
      <c r="D1256" s="6"/>
    </row>
    <row r="1257" spans="4:4" x14ac:dyDescent="0.2">
      <c r="D1257" s="6"/>
    </row>
    <row r="1258" spans="4:4" x14ac:dyDescent="0.2">
      <c r="D1258" s="6"/>
    </row>
    <row r="1259" spans="4:4" x14ac:dyDescent="0.2">
      <c r="D1259" s="6"/>
    </row>
    <row r="1260" spans="4:4" x14ac:dyDescent="0.2">
      <c r="D1260" s="6"/>
    </row>
    <row r="1261" spans="4:4" x14ac:dyDescent="0.2">
      <c r="D1261" s="6"/>
    </row>
    <row r="1262" spans="4:4" x14ac:dyDescent="0.2">
      <c r="D1262" s="6"/>
    </row>
    <row r="1263" spans="4:4" x14ac:dyDescent="0.2">
      <c r="D1263" s="6"/>
    </row>
    <row r="1264" spans="4:4" x14ac:dyDescent="0.2">
      <c r="D1264" s="6"/>
    </row>
    <row r="1265" spans="4:4" x14ac:dyDescent="0.2">
      <c r="D1265" s="6"/>
    </row>
    <row r="1266" spans="4:4" x14ac:dyDescent="0.2">
      <c r="D1266" s="6"/>
    </row>
    <row r="1267" spans="4:4" x14ac:dyDescent="0.2">
      <c r="D1267" s="6"/>
    </row>
    <row r="1268" spans="4:4" x14ac:dyDescent="0.2">
      <c r="D1268" s="6"/>
    </row>
    <row r="1269" spans="4:4" x14ac:dyDescent="0.2">
      <c r="D1269" s="6"/>
    </row>
    <row r="1270" spans="4:4" x14ac:dyDescent="0.2">
      <c r="D1270" s="6"/>
    </row>
    <row r="1271" spans="4:4" x14ac:dyDescent="0.2">
      <c r="D1271" s="6"/>
    </row>
    <row r="1272" spans="4:4" x14ac:dyDescent="0.2">
      <c r="D1272" s="6"/>
    </row>
    <row r="1273" spans="4:4" x14ac:dyDescent="0.2">
      <c r="D1273" s="6"/>
    </row>
    <row r="1274" spans="4:4" x14ac:dyDescent="0.2">
      <c r="D1274" s="6"/>
    </row>
    <row r="1275" spans="4:4" x14ac:dyDescent="0.2">
      <c r="D1275" s="6"/>
    </row>
    <row r="1276" spans="4:4" x14ac:dyDescent="0.2">
      <c r="D1276" s="6"/>
    </row>
    <row r="1277" spans="4:4" x14ac:dyDescent="0.2">
      <c r="D1277" s="6"/>
    </row>
    <row r="1278" spans="4:4" x14ac:dyDescent="0.2">
      <c r="D1278" s="6"/>
    </row>
    <row r="1279" spans="4:4" x14ac:dyDescent="0.2">
      <c r="D1279" s="6"/>
    </row>
    <row r="1280" spans="4:4" x14ac:dyDescent="0.2">
      <c r="D1280" s="6"/>
    </row>
    <row r="1281" spans="4:4" x14ac:dyDescent="0.2">
      <c r="D1281" s="6"/>
    </row>
    <row r="1282" spans="4:4" x14ac:dyDescent="0.2">
      <c r="D1282" s="6"/>
    </row>
    <row r="1283" spans="4:4" x14ac:dyDescent="0.2">
      <c r="D1283" s="6"/>
    </row>
    <row r="1284" spans="4:4" x14ac:dyDescent="0.2">
      <c r="D1284" s="6"/>
    </row>
    <row r="1285" spans="4:4" x14ac:dyDescent="0.2">
      <c r="D1285" s="6"/>
    </row>
    <row r="1286" spans="4:4" x14ac:dyDescent="0.2">
      <c r="D1286" s="6"/>
    </row>
    <row r="1287" spans="4:4" x14ac:dyDescent="0.2">
      <c r="D1287" s="6"/>
    </row>
    <row r="1288" spans="4:4" x14ac:dyDescent="0.2">
      <c r="D1288" s="6"/>
    </row>
    <row r="1289" spans="4:4" x14ac:dyDescent="0.2">
      <c r="D1289" s="6"/>
    </row>
    <row r="1290" spans="4:4" x14ac:dyDescent="0.2">
      <c r="D1290" s="6"/>
    </row>
    <row r="1291" spans="4:4" x14ac:dyDescent="0.2">
      <c r="D1291" s="6"/>
    </row>
    <row r="1292" spans="4:4" x14ac:dyDescent="0.2">
      <c r="D1292" s="6"/>
    </row>
    <row r="1293" spans="4:4" x14ac:dyDescent="0.2">
      <c r="D1293" s="6"/>
    </row>
    <row r="1294" spans="4:4" x14ac:dyDescent="0.2">
      <c r="D1294" s="6"/>
    </row>
    <row r="1295" spans="4:4" x14ac:dyDescent="0.2">
      <c r="D1295" s="6"/>
    </row>
    <row r="1296" spans="4:4" x14ac:dyDescent="0.2">
      <c r="D1296" s="6"/>
    </row>
    <row r="1297" spans="4:4" x14ac:dyDescent="0.2">
      <c r="D1297" s="6"/>
    </row>
    <row r="1298" spans="4:4" x14ac:dyDescent="0.2">
      <c r="D1298" s="6"/>
    </row>
    <row r="1299" spans="4:4" x14ac:dyDescent="0.2">
      <c r="D1299" s="6"/>
    </row>
    <row r="1300" spans="4:4" x14ac:dyDescent="0.2">
      <c r="D1300" s="6"/>
    </row>
    <row r="1301" spans="4:4" x14ac:dyDescent="0.2">
      <c r="D1301" s="6"/>
    </row>
    <row r="1302" spans="4:4" x14ac:dyDescent="0.2">
      <c r="D1302" s="6"/>
    </row>
    <row r="1303" spans="4:4" x14ac:dyDescent="0.2">
      <c r="D1303" s="6"/>
    </row>
    <row r="1304" spans="4:4" x14ac:dyDescent="0.2">
      <c r="D1304" s="6"/>
    </row>
    <row r="1305" spans="4:4" x14ac:dyDescent="0.2">
      <c r="D1305" s="6"/>
    </row>
    <row r="1306" spans="4:4" x14ac:dyDescent="0.2">
      <c r="D1306" s="6"/>
    </row>
    <row r="1307" spans="4:4" x14ac:dyDescent="0.2">
      <c r="D1307" s="6"/>
    </row>
    <row r="1308" spans="4:4" x14ac:dyDescent="0.2">
      <c r="D1308" s="6"/>
    </row>
    <row r="1309" spans="4:4" x14ac:dyDescent="0.2">
      <c r="D1309" s="6"/>
    </row>
    <row r="1310" spans="4:4" x14ac:dyDescent="0.2">
      <c r="D1310" s="6"/>
    </row>
    <row r="1311" spans="4:4" x14ac:dyDescent="0.2">
      <c r="D1311" s="6"/>
    </row>
    <row r="1312" spans="4:4" x14ac:dyDescent="0.2">
      <c r="D1312" s="6"/>
    </row>
    <row r="1313" spans="4:4" x14ac:dyDescent="0.2">
      <c r="D1313" s="6"/>
    </row>
    <row r="1314" spans="4:4" x14ac:dyDescent="0.2">
      <c r="D1314" s="6"/>
    </row>
    <row r="1315" spans="4:4" x14ac:dyDescent="0.2">
      <c r="D1315" s="6"/>
    </row>
    <row r="1316" spans="4:4" x14ac:dyDescent="0.2">
      <c r="D1316" s="6"/>
    </row>
    <row r="1317" spans="4:4" x14ac:dyDescent="0.2">
      <c r="D1317" s="6"/>
    </row>
    <row r="1318" spans="4:4" x14ac:dyDescent="0.2">
      <c r="D1318" s="6"/>
    </row>
    <row r="1319" spans="4:4" x14ac:dyDescent="0.2">
      <c r="D1319" s="6"/>
    </row>
    <row r="1320" spans="4:4" x14ac:dyDescent="0.2">
      <c r="D1320" s="6"/>
    </row>
    <row r="1321" spans="4:4" x14ac:dyDescent="0.2">
      <c r="D1321" s="6"/>
    </row>
    <row r="1322" spans="4:4" x14ac:dyDescent="0.2">
      <c r="D1322" s="6"/>
    </row>
    <row r="1323" spans="4:4" x14ac:dyDescent="0.2">
      <c r="D1323" s="6"/>
    </row>
    <row r="1324" spans="4:4" x14ac:dyDescent="0.2">
      <c r="D1324" s="6"/>
    </row>
    <row r="1325" spans="4:4" x14ac:dyDescent="0.2">
      <c r="D1325" s="6"/>
    </row>
    <row r="1326" spans="4:4" x14ac:dyDescent="0.2">
      <c r="D1326" s="6"/>
    </row>
    <row r="1327" spans="4:4" x14ac:dyDescent="0.2">
      <c r="D1327" s="6"/>
    </row>
    <row r="1328" spans="4:4" x14ac:dyDescent="0.2">
      <c r="D1328" s="6"/>
    </row>
    <row r="1329" spans="4:4" x14ac:dyDescent="0.2">
      <c r="D1329" s="6"/>
    </row>
    <row r="1330" spans="4:4" x14ac:dyDescent="0.2">
      <c r="D1330" s="6"/>
    </row>
    <row r="1331" spans="4:4" x14ac:dyDescent="0.2">
      <c r="D1331" s="6"/>
    </row>
    <row r="1332" spans="4:4" x14ac:dyDescent="0.2">
      <c r="D1332" s="6"/>
    </row>
    <row r="1333" spans="4:4" x14ac:dyDescent="0.2">
      <c r="D1333" s="6"/>
    </row>
    <row r="1334" spans="4:4" x14ac:dyDescent="0.2">
      <c r="D1334" s="6"/>
    </row>
    <row r="1335" spans="4:4" x14ac:dyDescent="0.2">
      <c r="D1335" s="6"/>
    </row>
    <row r="1336" spans="4:4" x14ac:dyDescent="0.2">
      <c r="D1336" s="6"/>
    </row>
    <row r="1337" spans="4:4" x14ac:dyDescent="0.2">
      <c r="D1337" s="6"/>
    </row>
    <row r="1338" spans="4:4" x14ac:dyDescent="0.2">
      <c r="D1338" s="6"/>
    </row>
    <row r="1339" spans="4:4" x14ac:dyDescent="0.2">
      <c r="D1339" s="6"/>
    </row>
    <row r="1340" spans="4:4" x14ac:dyDescent="0.2">
      <c r="D1340" s="6"/>
    </row>
    <row r="1341" spans="4:4" x14ac:dyDescent="0.2">
      <c r="D1341" s="6"/>
    </row>
    <row r="1342" spans="4:4" x14ac:dyDescent="0.2">
      <c r="D1342" s="6"/>
    </row>
    <row r="1343" spans="4:4" x14ac:dyDescent="0.2">
      <c r="D1343" s="6"/>
    </row>
    <row r="1344" spans="4:4" x14ac:dyDescent="0.2">
      <c r="D1344" s="6"/>
    </row>
    <row r="1345" spans="4:4" x14ac:dyDescent="0.2">
      <c r="D1345" s="6"/>
    </row>
    <row r="1346" spans="4:4" x14ac:dyDescent="0.2">
      <c r="D1346" s="6"/>
    </row>
    <row r="1347" spans="4:4" x14ac:dyDescent="0.2">
      <c r="D1347" s="6"/>
    </row>
    <row r="1348" spans="4:4" x14ac:dyDescent="0.2">
      <c r="D1348" s="6"/>
    </row>
    <row r="1349" spans="4:4" x14ac:dyDescent="0.2">
      <c r="D1349" s="6"/>
    </row>
    <row r="1350" spans="4:4" x14ac:dyDescent="0.2">
      <c r="D1350" s="6"/>
    </row>
    <row r="1351" spans="4:4" x14ac:dyDescent="0.2">
      <c r="D1351" s="6"/>
    </row>
    <row r="1352" spans="4:4" x14ac:dyDescent="0.2">
      <c r="D1352" s="6"/>
    </row>
    <row r="1353" spans="4:4" x14ac:dyDescent="0.2">
      <c r="D1353" s="6"/>
    </row>
    <row r="1354" spans="4:4" x14ac:dyDescent="0.2">
      <c r="D1354" s="6"/>
    </row>
    <row r="1355" spans="4:4" x14ac:dyDescent="0.2">
      <c r="D1355" s="6"/>
    </row>
    <row r="1356" spans="4:4" x14ac:dyDescent="0.2">
      <c r="D1356" s="6"/>
    </row>
    <row r="1357" spans="4:4" x14ac:dyDescent="0.2">
      <c r="D1357" s="6"/>
    </row>
    <row r="1358" spans="4:4" x14ac:dyDescent="0.2">
      <c r="D1358" s="6"/>
    </row>
    <row r="1359" spans="4:4" x14ac:dyDescent="0.2">
      <c r="D1359" s="6"/>
    </row>
    <row r="1360" spans="4:4" x14ac:dyDescent="0.2">
      <c r="D1360" s="6"/>
    </row>
    <row r="1361" spans="4:4" x14ac:dyDescent="0.2">
      <c r="D1361" s="6"/>
    </row>
    <row r="1362" spans="4:4" x14ac:dyDescent="0.2">
      <c r="D1362" s="6"/>
    </row>
    <row r="1363" spans="4:4" x14ac:dyDescent="0.2">
      <c r="D1363" s="6"/>
    </row>
    <row r="1364" spans="4:4" x14ac:dyDescent="0.2">
      <c r="D1364" s="6"/>
    </row>
    <row r="1365" spans="4:4" x14ac:dyDescent="0.2">
      <c r="D1365" s="6"/>
    </row>
    <row r="1366" spans="4:4" x14ac:dyDescent="0.2">
      <c r="D1366" s="6"/>
    </row>
    <row r="1367" spans="4:4" x14ac:dyDescent="0.2">
      <c r="D1367" s="6"/>
    </row>
    <row r="1368" spans="4:4" x14ac:dyDescent="0.2">
      <c r="D1368" s="6"/>
    </row>
    <row r="1369" spans="4:4" x14ac:dyDescent="0.2">
      <c r="D1369" s="6"/>
    </row>
    <row r="1370" spans="4:4" x14ac:dyDescent="0.2">
      <c r="D1370" s="6"/>
    </row>
    <row r="1371" spans="4:4" x14ac:dyDescent="0.2">
      <c r="D1371" s="6"/>
    </row>
    <row r="1372" spans="4:4" x14ac:dyDescent="0.2">
      <c r="D1372" s="6"/>
    </row>
    <row r="1373" spans="4:4" x14ac:dyDescent="0.2">
      <c r="D1373" s="6"/>
    </row>
    <row r="1374" spans="4:4" x14ac:dyDescent="0.2">
      <c r="D1374" s="6"/>
    </row>
    <row r="1375" spans="4:4" x14ac:dyDescent="0.2">
      <c r="D1375" s="6"/>
    </row>
    <row r="1376" spans="4:4" x14ac:dyDescent="0.2">
      <c r="D1376" s="6"/>
    </row>
    <row r="1377" spans="4:4" x14ac:dyDescent="0.2">
      <c r="D1377" s="6"/>
    </row>
    <row r="1378" spans="4:4" x14ac:dyDescent="0.2">
      <c r="D1378" s="6"/>
    </row>
    <row r="1379" spans="4:4" x14ac:dyDescent="0.2">
      <c r="D1379" s="6"/>
    </row>
    <row r="1380" spans="4:4" x14ac:dyDescent="0.2">
      <c r="D1380" s="6"/>
    </row>
    <row r="1381" spans="4:4" x14ac:dyDescent="0.2">
      <c r="D1381" s="6"/>
    </row>
    <row r="1382" spans="4:4" x14ac:dyDescent="0.2">
      <c r="D1382" s="6"/>
    </row>
    <row r="1383" spans="4:4" x14ac:dyDescent="0.2">
      <c r="D1383" s="6"/>
    </row>
    <row r="1384" spans="4:4" x14ac:dyDescent="0.2">
      <c r="D1384" s="6"/>
    </row>
    <row r="1385" spans="4:4" x14ac:dyDescent="0.2">
      <c r="D1385" s="6"/>
    </row>
    <row r="1386" spans="4:4" x14ac:dyDescent="0.2">
      <c r="D1386" s="6"/>
    </row>
    <row r="1387" spans="4:4" x14ac:dyDescent="0.2">
      <c r="D1387" s="6"/>
    </row>
    <row r="1388" spans="4:4" x14ac:dyDescent="0.2">
      <c r="D1388" s="6"/>
    </row>
    <row r="1389" spans="4:4" x14ac:dyDescent="0.2">
      <c r="D1389" s="6"/>
    </row>
    <row r="1390" spans="4:4" x14ac:dyDescent="0.2">
      <c r="D1390" s="6"/>
    </row>
    <row r="1391" spans="4:4" x14ac:dyDescent="0.2">
      <c r="D1391" s="6"/>
    </row>
    <row r="1392" spans="4:4" x14ac:dyDescent="0.2">
      <c r="D1392" s="6"/>
    </row>
    <row r="1393" spans="4:4" x14ac:dyDescent="0.2">
      <c r="D1393" s="6"/>
    </row>
    <row r="1394" spans="4:4" x14ac:dyDescent="0.2">
      <c r="D1394" s="6"/>
    </row>
    <row r="1395" spans="4:4" x14ac:dyDescent="0.2">
      <c r="D1395" s="6"/>
    </row>
    <row r="1396" spans="4:4" x14ac:dyDescent="0.2">
      <c r="D1396" s="6"/>
    </row>
    <row r="1397" spans="4:4" x14ac:dyDescent="0.2">
      <c r="D1397" s="6"/>
    </row>
    <row r="1398" spans="4:4" x14ac:dyDescent="0.2">
      <c r="D1398" s="6"/>
    </row>
    <row r="1399" spans="4:4" x14ac:dyDescent="0.2">
      <c r="D1399" s="6"/>
    </row>
    <row r="1400" spans="4:4" x14ac:dyDescent="0.2">
      <c r="D1400" s="6"/>
    </row>
    <row r="1401" spans="4:4" x14ac:dyDescent="0.2">
      <c r="D1401" s="6"/>
    </row>
    <row r="1402" spans="4:4" x14ac:dyDescent="0.2">
      <c r="D1402" s="6"/>
    </row>
    <row r="1403" spans="4:4" x14ac:dyDescent="0.2">
      <c r="D1403" s="6"/>
    </row>
    <row r="1404" spans="4:4" x14ac:dyDescent="0.2">
      <c r="D1404" s="6"/>
    </row>
    <row r="1405" spans="4:4" x14ac:dyDescent="0.2">
      <c r="D1405" s="6"/>
    </row>
    <row r="1406" spans="4:4" x14ac:dyDescent="0.2">
      <c r="D1406" s="6"/>
    </row>
    <row r="1407" spans="4:4" x14ac:dyDescent="0.2">
      <c r="D1407" s="6"/>
    </row>
    <row r="1408" spans="4:4" x14ac:dyDescent="0.2">
      <c r="D1408" s="6"/>
    </row>
    <row r="1409" spans="4:4" x14ac:dyDescent="0.2">
      <c r="D1409" s="6"/>
    </row>
    <row r="1410" spans="4:4" x14ac:dyDescent="0.2">
      <c r="D1410" s="6"/>
    </row>
    <row r="1411" spans="4:4" x14ac:dyDescent="0.2">
      <c r="D1411" s="6"/>
    </row>
    <row r="1412" spans="4:4" x14ac:dyDescent="0.2">
      <c r="D1412" s="6"/>
    </row>
    <row r="1413" spans="4:4" x14ac:dyDescent="0.2">
      <c r="D1413" s="6"/>
    </row>
    <row r="1414" spans="4:4" x14ac:dyDescent="0.2">
      <c r="D1414" s="6"/>
    </row>
    <row r="1415" spans="4:4" x14ac:dyDescent="0.2">
      <c r="D1415" s="6"/>
    </row>
    <row r="1416" spans="4:4" x14ac:dyDescent="0.2">
      <c r="D1416" s="6"/>
    </row>
    <row r="1417" spans="4:4" x14ac:dyDescent="0.2">
      <c r="D1417" s="6"/>
    </row>
    <row r="1418" spans="4:4" x14ac:dyDescent="0.2">
      <c r="D1418" s="6"/>
    </row>
    <row r="1419" spans="4:4" x14ac:dyDescent="0.2">
      <c r="D1419" s="6"/>
    </row>
    <row r="1420" spans="4:4" x14ac:dyDescent="0.2">
      <c r="D1420" s="6"/>
    </row>
    <row r="1421" spans="4:4" x14ac:dyDescent="0.2">
      <c r="D1421" s="6"/>
    </row>
    <row r="1422" spans="4:4" x14ac:dyDescent="0.2">
      <c r="D1422" s="6"/>
    </row>
    <row r="1423" spans="4:4" x14ac:dyDescent="0.2">
      <c r="D1423" s="6"/>
    </row>
    <row r="1424" spans="4:4" x14ac:dyDescent="0.2">
      <c r="D1424" s="6"/>
    </row>
    <row r="1425" spans="4:4" x14ac:dyDescent="0.2">
      <c r="D1425" s="6"/>
    </row>
    <row r="1426" spans="4:4" x14ac:dyDescent="0.2">
      <c r="D1426" s="6"/>
    </row>
    <row r="1427" spans="4:4" x14ac:dyDescent="0.2">
      <c r="D1427" s="6"/>
    </row>
    <row r="1428" spans="4:4" x14ac:dyDescent="0.2">
      <c r="D1428" s="6"/>
    </row>
    <row r="1429" spans="4:4" x14ac:dyDescent="0.2">
      <c r="D1429" s="6"/>
    </row>
    <row r="1430" spans="4:4" x14ac:dyDescent="0.2">
      <c r="D1430" s="6"/>
    </row>
    <row r="1431" spans="4:4" x14ac:dyDescent="0.2">
      <c r="D1431" s="6"/>
    </row>
    <row r="1432" spans="4:4" x14ac:dyDescent="0.2">
      <c r="D1432" s="6"/>
    </row>
    <row r="1433" spans="4:4" x14ac:dyDescent="0.2">
      <c r="D1433" s="6"/>
    </row>
    <row r="1434" spans="4:4" x14ac:dyDescent="0.2">
      <c r="D1434" s="6"/>
    </row>
    <row r="1435" spans="4:4" x14ac:dyDescent="0.2">
      <c r="D1435" s="6"/>
    </row>
    <row r="1436" spans="4:4" x14ac:dyDescent="0.2">
      <c r="D1436" s="6"/>
    </row>
    <row r="1437" spans="4:4" x14ac:dyDescent="0.2">
      <c r="D1437" s="6"/>
    </row>
    <row r="1438" spans="4:4" x14ac:dyDescent="0.2">
      <c r="D1438" s="6"/>
    </row>
    <row r="1439" spans="4:4" x14ac:dyDescent="0.2">
      <c r="D1439" s="6"/>
    </row>
    <row r="1440" spans="4:4" x14ac:dyDescent="0.2">
      <c r="D1440" s="6"/>
    </row>
    <row r="1441" spans="4:4" x14ac:dyDescent="0.2">
      <c r="D1441" s="6"/>
    </row>
    <row r="1442" spans="4:4" x14ac:dyDescent="0.2">
      <c r="D1442" s="6"/>
    </row>
    <row r="1443" spans="4:4" x14ac:dyDescent="0.2">
      <c r="D1443" s="6"/>
    </row>
    <row r="1444" spans="4:4" x14ac:dyDescent="0.2">
      <c r="D1444" s="6"/>
    </row>
    <row r="1445" spans="4:4" x14ac:dyDescent="0.2">
      <c r="D1445" s="6"/>
    </row>
    <row r="1446" spans="4:4" x14ac:dyDescent="0.2">
      <c r="D1446" s="6"/>
    </row>
    <row r="1447" spans="4:4" x14ac:dyDescent="0.2">
      <c r="D1447" s="6"/>
    </row>
    <row r="1448" spans="4:4" x14ac:dyDescent="0.2">
      <c r="D1448" s="6"/>
    </row>
    <row r="1449" spans="4:4" x14ac:dyDescent="0.2">
      <c r="D1449" s="6"/>
    </row>
    <row r="1450" spans="4:4" x14ac:dyDescent="0.2">
      <c r="D1450" s="6"/>
    </row>
    <row r="1451" spans="4:4" x14ac:dyDescent="0.2">
      <c r="D1451" s="6"/>
    </row>
    <row r="1452" spans="4:4" x14ac:dyDescent="0.2">
      <c r="D1452" s="6"/>
    </row>
    <row r="1453" spans="4:4" x14ac:dyDescent="0.2">
      <c r="D1453" s="6"/>
    </row>
    <row r="1454" spans="4:4" x14ac:dyDescent="0.2">
      <c r="D1454" s="6"/>
    </row>
    <row r="1455" spans="4:4" x14ac:dyDescent="0.2">
      <c r="D1455" s="6"/>
    </row>
    <row r="1456" spans="4:4" x14ac:dyDescent="0.2">
      <c r="D1456" s="6"/>
    </row>
    <row r="1457" spans="4:4" x14ac:dyDescent="0.2">
      <c r="D1457" s="6"/>
    </row>
    <row r="1458" spans="4:4" x14ac:dyDescent="0.2">
      <c r="D1458" s="6"/>
    </row>
    <row r="1459" spans="4:4" x14ac:dyDescent="0.2">
      <c r="D1459" s="6"/>
    </row>
    <row r="1460" spans="4:4" x14ac:dyDescent="0.2">
      <c r="D1460" s="6"/>
    </row>
    <row r="1461" spans="4:4" x14ac:dyDescent="0.2">
      <c r="D1461" s="6"/>
    </row>
    <row r="1462" spans="4:4" x14ac:dyDescent="0.2">
      <c r="D1462" s="6"/>
    </row>
    <row r="1463" spans="4:4" x14ac:dyDescent="0.2">
      <c r="D1463" s="6"/>
    </row>
    <row r="1464" spans="4:4" x14ac:dyDescent="0.2">
      <c r="D1464" s="6"/>
    </row>
    <row r="1465" spans="4:4" x14ac:dyDescent="0.2">
      <c r="D1465" s="6"/>
    </row>
    <row r="1466" spans="4:4" x14ac:dyDescent="0.2">
      <c r="D1466" s="6"/>
    </row>
    <row r="1467" spans="4:4" x14ac:dyDescent="0.2">
      <c r="D1467" s="6"/>
    </row>
    <row r="1468" spans="4:4" x14ac:dyDescent="0.2">
      <c r="D1468" s="6"/>
    </row>
    <row r="1469" spans="4:4" x14ac:dyDescent="0.2">
      <c r="D1469" s="6"/>
    </row>
    <row r="1470" spans="4:4" x14ac:dyDescent="0.2">
      <c r="D1470" s="6"/>
    </row>
    <row r="1471" spans="4:4" x14ac:dyDescent="0.2">
      <c r="D1471" s="6"/>
    </row>
    <row r="1472" spans="4:4" x14ac:dyDescent="0.2">
      <c r="D1472" s="6"/>
    </row>
    <row r="1473" spans="4:4" x14ac:dyDescent="0.2">
      <c r="D1473" s="6"/>
    </row>
    <row r="1474" spans="4:4" x14ac:dyDescent="0.2">
      <c r="D1474" s="6"/>
    </row>
    <row r="1475" spans="4:4" x14ac:dyDescent="0.2">
      <c r="D1475" s="6"/>
    </row>
    <row r="1476" spans="4:4" x14ac:dyDescent="0.2">
      <c r="D1476" s="6"/>
    </row>
    <row r="1477" spans="4:4" x14ac:dyDescent="0.2">
      <c r="D1477" s="6"/>
    </row>
    <row r="1478" spans="4:4" x14ac:dyDescent="0.2">
      <c r="D1478" s="6"/>
    </row>
    <row r="1479" spans="4:4" x14ac:dyDescent="0.2">
      <c r="D1479" s="6"/>
    </row>
    <row r="1480" spans="4:4" x14ac:dyDescent="0.2">
      <c r="D1480" s="6"/>
    </row>
    <row r="1481" spans="4:4" x14ac:dyDescent="0.2">
      <c r="D1481" s="6"/>
    </row>
    <row r="1482" spans="4:4" x14ac:dyDescent="0.2">
      <c r="D1482" s="6"/>
    </row>
    <row r="1483" spans="4:4" x14ac:dyDescent="0.2">
      <c r="D1483" s="6"/>
    </row>
    <row r="1484" spans="4:4" x14ac:dyDescent="0.2">
      <c r="D1484" s="6"/>
    </row>
    <row r="1485" spans="4:4" x14ac:dyDescent="0.2">
      <c r="D1485" s="6"/>
    </row>
    <row r="1486" spans="4:4" x14ac:dyDescent="0.2">
      <c r="D1486" s="6"/>
    </row>
    <row r="1487" spans="4:4" x14ac:dyDescent="0.2">
      <c r="D1487" s="6"/>
    </row>
    <row r="1488" spans="4:4" x14ac:dyDescent="0.2">
      <c r="D1488" s="6"/>
    </row>
    <row r="1489" spans="4:4" x14ac:dyDescent="0.2">
      <c r="D1489" s="6"/>
    </row>
    <row r="1490" spans="4:4" x14ac:dyDescent="0.2">
      <c r="D1490" s="6"/>
    </row>
    <row r="1491" spans="4:4" x14ac:dyDescent="0.2">
      <c r="D1491" s="6"/>
    </row>
    <row r="1492" spans="4:4" x14ac:dyDescent="0.2">
      <c r="D1492" s="6"/>
    </row>
    <row r="1493" spans="4:4" x14ac:dyDescent="0.2">
      <c r="D1493" s="6"/>
    </row>
    <row r="1494" spans="4:4" x14ac:dyDescent="0.2">
      <c r="D1494" s="6"/>
    </row>
    <row r="1495" spans="4:4" x14ac:dyDescent="0.2">
      <c r="D1495" s="6"/>
    </row>
    <row r="1496" spans="4:4" x14ac:dyDescent="0.2">
      <c r="D1496" s="6"/>
    </row>
    <row r="1497" spans="4:4" x14ac:dyDescent="0.2">
      <c r="D1497" s="6"/>
    </row>
    <row r="1498" spans="4:4" x14ac:dyDescent="0.2">
      <c r="D1498" s="6"/>
    </row>
    <row r="1499" spans="4:4" x14ac:dyDescent="0.2">
      <c r="D1499" s="6"/>
    </row>
    <row r="1500" spans="4:4" x14ac:dyDescent="0.2">
      <c r="D1500" s="6"/>
    </row>
    <row r="1501" spans="4:4" x14ac:dyDescent="0.2">
      <c r="D1501" s="6"/>
    </row>
    <row r="1502" spans="4:4" x14ac:dyDescent="0.2">
      <c r="D1502" s="6"/>
    </row>
    <row r="1503" spans="4:4" x14ac:dyDescent="0.2">
      <c r="D1503" s="6"/>
    </row>
    <row r="1504" spans="4:4" x14ac:dyDescent="0.2">
      <c r="D1504" s="6"/>
    </row>
    <row r="1505" spans="4:4" x14ac:dyDescent="0.2">
      <c r="D1505" s="6"/>
    </row>
    <row r="1506" spans="4:4" x14ac:dyDescent="0.2">
      <c r="D1506" s="6"/>
    </row>
    <row r="1507" spans="4:4" x14ac:dyDescent="0.2">
      <c r="D1507" s="6"/>
    </row>
    <row r="1508" spans="4:4" x14ac:dyDescent="0.2">
      <c r="D1508" s="6"/>
    </row>
    <row r="1509" spans="4:4" x14ac:dyDescent="0.2">
      <c r="D1509" s="6"/>
    </row>
    <row r="1510" spans="4:4" x14ac:dyDescent="0.2">
      <c r="D1510" s="6"/>
    </row>
    <row r="1511" spans="4:4" x14ac:dyDescent="0.2">
      <c r="D1511" s="6"/>
    </row>
    <row r="1512" spans="4:4" x14ac:dyDescent="0.2">
      <c r="D1512" s="6"/>
    </row>
    <row r="1513" spans="4:4" x14ac:dyDescent="0.2">
      <c r="D1513" s="6"/>
    </row>
    <row r="1514" spans="4:4" x14ac:dyDescent="0.2">
      <c r="D1514" s="6"/>
    </row>
    <row r="1515" spans="4:4" x14ac:dyDescent="0.2">
      <c r="D1515" s="6"/>
    </row>
    <row r="1516" spans="4:4" x14ac:dyDescent="0.2">
      <c r="D1516" s="6"/>
    </row>
    <row r="1517" spans="4:4" x14ac:dyDescent="0.2">
      <c r="D1517" s="6"/>
    </row>
    <row r="1518" spans="4:4" x14ac:dyDescent="0.2">
      <c r="D1518" s="6"/>
    </row>
    <row r="1519" spans="4:4" x14ac:dyDescent="0.2">
      <c r="D1519" s="6"/>
    </row>
    <row r="1520" spans="4:4" x14ac:dyDescent="0.2">
      <c r="D1520" s="6"/>
    </row>
    <row r="1521" spans="4:4" x14ac:dyDescent="0.2">
      <c r="D1521" s="6"/>
    </row>
    <row r="1522" spans="4:4" x14ac:dyDescent="0.2">
      <c r="D1522" s="6"/>
    </row>
    <row r="1523" spans="4:4" x14ac:dyDescent="0.2">
      <c r="D1523" s="6"/>
    </row>
    <row r="1524" spans="4:4" x14ac:dyDescent="0.2">
      <c r="D1524" s="6"/>
    </row>
    <row r="1525" spans="4:4" x14ac:dyDescent="0.2">
      <c r="D1525" s="6"/>
    </row>
    <row r="1526" spans="4:4" x14ac:dyDescent="0.2">
      <c r="D1526" s="6"/>
    </row>
    <row r="1527" spans="4:4" x14ac:dyDescent="0.2">
      <c r="D1527" s="6"/>
    </row>
    <row r="1528" spans="4:4" x14ac:dyDescent="0.2">
      <c r="D1528" s="6"/>
    </row>
    <row r="1529" spans="4:4" x14ac:dyDescent="0.2">
      <c r="D1529" s="6"/>
    </row>
    <row r="1530" spans="4:4" x14ac:dyDescent="0.2">
      <c r="D1530" s="6"/>
    </row>
    <row r="1531" spans="4:4" x14ac:dyDescent="0.2">
      <c r="D1531" s="6"/>
    </row>
    <row r="1532" spans="4:4" x14ac:dyDescent="0.2">
      <c r="D1532" s="6"/>
    </row>
    <row r="1533" spans="4:4" x14ac:dyDescent="0.2">
      <c r="D1533" s="6"/>
    </row>
    <row r="1534" spans="4:4" x14ac:dyDescent="0.2">
      <c r="D1534" s="6"/>
    </row>
    <row r="1535" spans="4:4" x14ac:dyDescent="0.2">
      <c r="D1535" s="6"/>
    </row>
    <row r="1536" spans="4:4" x14ac:dyDescent="0.2">
      <c r="D1536" s="6"/>
    </row>
    <row r="1537" spans="4:4" x14ac:dyDescent="0.2">
      <c r="D1537" s="6"/>
    </row>
    <row r="1538" spans="4:4" x14ac:dyDescent="0.2">
      <c r="D1538" s="6"/>
    </row>
    <row r="1539" spans="4:4" x14ac:dyDescent="0.2">
      <c r="D1539" s="6"/>
    </row>
    <row r="1540" spans="4:4" x14ac:dyDescent="0.2">
      <c r="D1540" s="6"/>
    </row>
    <row r="1541" spans="4:4" x14ac:dyDescent="0.2">
      <c r="D1541" s="6"/>
    </row>
    <row r="1542" spans="4:4" x14ac:dyDescent="0.2">
      <c r="D1542" s="6"/>
    </row>
    <row r="1543" spans="4:4" x14ac:dyDescent="0.2">
      <c r="D1543" s="6"/>
    </row>
    <row r="1544" spans="4:4" x14ac:dyDescent="0.2">
      <c r="D1544" s="6"/>
    </row>
    <row r="1545" spans="4:4" x14ac:dyDescent="0.2">
      <c r="D1545" s="6"/>
    </row>
    <row r="1546" spans="4:4" x14ac:dyDescent="0.2">
      <c r="D1546" s="6"/>
    </row>
    <row r="1547" spans="4:4" x14ac:dyDescent="0.2">
      <c r="D1547" s="6"/>
    </row>
    <row r="1548" spans="4:4" x14ac:dyDescent="0.2">
      <c r="D1548" s="6"/>
    </row>
    <row r="1549" spans="4:4" x14ac:dyDescent="0.2">
      <c r="D1549" s="6"/>
    </row>
    <row r="1550" spans="4:4" x14ac:dyDescent="0.2">
      <c r="D1550" s="6"/>
    </row>
    <row r="1551" spans="4:4" x14ac:dyDescent="0.2">
      <c r="D1551" s="6"/>
    </row>
    <row r="1552" spans="4:4" x14ac:dyDescent="0.2">
      <c r="D1552" s="6"/>
    </row>
    <row r="1553" spans="4:4" x14ac:dyDescent="0.2">
      <c r="D1553" s="6"/>
    </row>
    <row r="1554" spans="4:4" x14ac:dyDescent="0.2">
      <c r="D1554" s="6"/>
    </row>
    <row r="1555" spans="4:4" x14ac:dyDescent="0.2">
      <c r="D1555" s="6"/>
    </row>
    <row r="1556" spans="4:4" x14ac:dyDescent="0.2">
      <c r="D1556" s="6"/>
    </row>
    <row r="1557" spans="4:4" x14ac:dyDescent="0.2">
      <c r="D1557" s="6"/>
    </row>
    <row r="1558" spans="4:4" x14ac:dyDescent="0.2">
      <c r="D1558" s="6"/>
    </row>
    <row r="1559" spans="4:4" x14ac:dyDescent="0.2">
      <c r="D1559" s="6"/>
    </row>
    <row r="1560" spans="4:4" x14ac:dyDescent="0.2">
      <c r="D1560" s="6"/>
    </row>
    <row r="1561" spans="4:4" x14ac:dyDescent="0.2">
      <c r="D1561" s="6"/>
    </row>
    <row r="1562" spans="4:4" x14ac:dyDescent="0.2">
      <c r="D1562" s="6"/>
    </row>
    <row r="1563" spans="4:4" x14ac:dyDescent="0.2">
      <c r="D1563" s="6"/>
    </row>
    <row r="1564" spans="4:4" x14ac:dyDescent="0.2">
      <c r="D1564" s="6"/>
    </row>
    <row r="1565" spans="4:4" x14ac:dyDescent="0.2">
      <c r="D1565" s="6"/>
    </row>
    <row r="1566" spans="4:4" x14ac:dyDescent="0.2">
      <c r="D1566" s="6"/>
    </row>
    <row r="1567" spans="4:4" x14ac:dyDescent="0.2">
      <c r="D1567" s="6"/>
    </row>
    <row r="1568" spans="4:4" x14ac:dyDescent="0.2">
      <c r="D1568" s="6"/>
    </row>
    <row r="1569" spans="4:4" x14ac:dyDescent="0.2">
      <c r="D1569" s="6"/>
    </row>
    <row r="1570" spans="4:4" x14ac:dyDescent="0.2">
      <c r="D1570" s="6"/>
    </row>
    <row r="1571" spans="4:4" x14ac:dyDescent="0.2">
      <c r="D1571" s="6"/>
    </row>
    <row r="1572" spans="4:4" x14ac:dyDescent="0.2">
      <c r="D1572" s="6"/>
    </row>
    <row r="1573" spans="4:4" x14ac:dyDescent="0.2">
      <c r="D1573" s="6"/>
    </row>
    <row r="1574" spans="4:4" x14ac:dyDescent="0.2">
      <c r="D1574" s="6"/>
    </row>
    <row r="1575" spans="4:4" x14ac:dyDescent="0.2">
      <c r="D1575" s="6"/>
    </row>
    <row r="1576" spans="4:4" x14ac:dyDescent="0.2">
      <c r="D1576" s="6"/>
    </row>
    <row r="1577" spans="4:4" x14ac:dyDescent="0.2">
      <c r="D1577" s="6"/>
    </row>
    <row r="1578" spans="4:4" x14ac:dyDescent="0.2">
      <c r="D1578" s="6"/>
    </row>
    <row r="1579" spans="4:4" x14ac:dyDescent="0.2">
      <c r="D1579" s="6"/>
    </row>
    <row r="1580" spans="4:4" x14ac:dyDescent="0.2">
      <c r="D1580" s="6"/>
    </row>
    <row r="1581" spans="4:4" x14ac:dyDescent="0.2">
      <c r="D1581" s="6"/>
    </row>
    <row r="1582" spans="4:4" x14ac:dyDescent="0.2">
      <c r="D1582" s="6"/>
    </row>
    <row r="1583" spans="4:4" x14ac:dyDescent="0.2">
      <c r="D1583" s="6"/>
    </row>
    <row r="1584" spans="4:4" x14ac:dyDescent="0.2">
      <c r="D1584" s="6"/>
    </row>
    <row r="1585" spans="4:4" x14ac:dyDescent="0.2">
      <c r="D1585" s="6"/>
    </row>
    <row r="1586" spans="4:4" x14ac:dyDescent="0.2">
      <c r="D1586" s="6"/>
    </row>
    <row r="1587" spans="4:4" x14ac:dyDescent="0.2">
      <c r="D1587" s="6"/>
    </row>
    <row r="1588" spans="4:4" x14ac:dyDescent="0.2">
      <c r="D1588" s="6"/>
    </row>
    <row r="1589" spans="4:4" x14ac:dyDescent="0.2">
      <c r="D1589" s="6"/>
    </row>
    <row r="1590" spans="4:4" x14ac:dyDescent="0.2">
      <c r="D1590" s="6"/>
    </row>
    <row r="1591" spans="4:4" x14ac:dyDescent="0.2">
      <c r="D1591" s="6"/>
    </row>
    <row r="1592" spans="4:4" x14ac:dyDescent="0.2">
      <c r="D1592" s="6"/>
    </row>
    <row r="1593" spans="4:4" x14ac:dyDescent="0.2">
      <c r="D1593" s="6"/>
    </row>
    <row r="1594" spans="4:4" x14ac:dyDescent="0.2">
      <c r="D1594" s="6"/>
    </row>
    <row r="1595" spans="4:4" x14ac:dyDescent="0.2">
      <c r="D1595" s="6"/>
    </row>
    <row r="1596" spans="4:4" x14ac:dyDescent="0.2">
      <c r="D1596" s="6"/>
    </row>
    <row r="1597" spans="4:4" x14ac:dyDescent="0.2">
      <c r="D1597" s="6"/>
    </row>
    <row r="1598" spans="4:4" x14ac:dyDescent="0.2">
      <c r="D1598" s="6"/>
    </row>
    <row r="1599" spans="4:4" x14ac:dyDescent="0.2">
      <c r="D1599" s="6"/>
    </row>
    <row r="1600" spans="4:4" x14ac:dyDescent="0.2">
      <c r="D1600" s="6"/>
    </row>
    <row r="1601" spans="4:4" x14ac:dyDescent="0.2">
      <c r="D1601" s="6"/>
    </row>
    <row r="1602" spans="4:4" x14ac:dyDescent="0.2">
      <c r="D1602" s="6"/>
    </row>
    <row r="1603" spans="4:4" x14ac:dyDescent="0.2">
      <c r="D1603" s="6"/>
    </row>
    <row r="1604" spans="4:4" x14ac:dyDescent="0.2">
      <c r="D1604" s="6"/>
    </row>
    <row r="1605" spans="4:4" x14ac:dyDescent="0.2">
      <c r="D1605" s="6"/>
    </row>
    <row r="1606" spans="4:4" x14ac:dyDescent="0.2">
      <c r="D1606" s="6"/>
    </row>
    <row r="1607" spans="4:4" x14ac:dyDescent="0.2">
      <c r="D1607" s="6"/>
    </row>
    <row r="1608" spans="4:4" x14ac:dyDescent="0.2">
      <c r="D1608" s="6"/>
    </row>
    <row r="1609" spans="4:4" x14ac:dyDescent="0.2">
      <c r="D1609" s="6"/>
    </row>
    <row r="1610" spans="4:4" x14ac:dyDescent="0.2">
      <c r="D1610" s="6"/>
    </row>
    <row r="1611" spans="4:4" x14ac:dyDescent="0.2">
      <c r="D1611" s="6"/>
    </row>
    <row r="1612" spans="4:4" x14ac:dyDescent="0.2">
      <c r="D1612" s="6"/>
    </row>
    <row r="1613" spans="4:4" x14ac:dyDescent="0.2">
      <c r="D1613" s="6"/>
    </row>
    <row r="1614" spans="4:4" x14ac:dyDescent="0.2">
      <c r="D1614" s="6"/>
    </row>
    <row r="1615" spans="4:4" x14ac:dyDescent="0.2">
      <c r="D1615" s="6"/>
    </row>
    <row r="1616" spans="4:4" x14ac:dyDescent="0.2">
      <c r="D1616" s="6"/>
    </row>
    <row r="1617" spans="4:4" x14ac:dyDescent="0.2">
      <c r="D1617" s="6"/>
    </row>
    <row r="1618" spans="4:4" x14ac:dyDescent="0.2">
      <c r="D1618" s="6"/>
    </row>
    <row r="1619" spans="4:4" x14ac:dyDescent="0.2">
      <c r="D1619" s="6"/>
    </row>
    <row r="1620" spans="4:4" x14ac:dyDescent="0.2">
      <c r="D1620" s="6"/>
    </row>
    <row r="1621" spans="4:4" x14ac:dyDescent="0.2">
      <c r="D1621" s="6"/>
    </row>
    <row r="1622" spans="4:4" x14ac:dyDescent="0.2">
      <c r="D1622" s="6"/>
    </row>
    <row r="1623" spans="4:4" x14ac:dyDescent="0.2">
      <c r="D1623" s="6"/>
    </row>
    <row r="1624" spans="4:4" x14ac:dyDescent="0.2">
      <c r="D1624" s="6"/>
    </row>
    <row r="1625" spans="4:4" x14ac:dyDescent="0.2">
      <c r="D1625" s="6"/>
    </row>
    <row r="1626" spans="4:4" x14ac:dyDescent="0.2">
      <c r="D1626" s="6"/>
    </row>
    <row r="1627" spans="4:4" x14ac:dyDescent="0.2">
      <c r="D1627" s="6"/>
    </row>
    <row r="1628" spans="4:4" x14ac:dyDescent="0.2">
      <c r="D1628" s="6"/>
    </row>
    <row r="1629" spans="4:4" x14ac:dyDescent="0.2">
      <c r="D1629" s="6"/>
    </row>
    <row r="1630" spans="4:4" x14ac:dyDescent="0.2">
      <c r="D1630" s="6"/>
    </row>
    <row r="1631" spans="4:4" x14ac:dyDescent="0.2">
      <c r="D1631" s="6"/>
    </row>
    <row r="1632" spans="4:4" x14ac:dyDescent="0.2">
      <c r="D1632" s="6"/>
    </row>
    <row r="1633" spans="4:4" x14ac:dyDescent="0.2">
      <c r="D1633" s="6"/>
    </row>
    <row r="1634" spans="4:4" x14ac:dyDescent="0.2">
      <c r="D1634" s="6"/>
    </row>
    <row r="1635" spans="4:4" x14ac:dyDescent="0.2">
      <c r="D1635" s="6"/>
    </row>
    <row r="1636" spans="4:4" x14ac:dyDescent="0.2">
      <c r="D1636" s="6"/>
    </row>
    <row r="1637" spans="4:4" x14ac:dyDescent="0.2">
      <c r="D1637" s="6"/>
    </row>
    <row r="1638" spans="4:4" x14ac:dyDescent="0.2">
      <c r="D1638" s="6"/>
    </row>
    <row r="1639" spans="4:4" x14ac:dyDescent="0.2">
      <c r="D1639" s="6"/>
    </row>
    <row r="1640" spans="4:4" x14ac:dyDescent="0.2">
      <c r="D1640" s="6"/>
    </row>
    <row r="1641" spans="4:4" x14ac:dyDescent="0.2">
      <c r="D1641" s="6"/>
    </row>
    <row r="1642" spans="4:4" x14ac:dyDescent="0.2">
      <c r="D1642" s="6"/>
    </row>
    <row r="1643" spans="4:4" x14ac:dyDescent="0.2">
      <c r="D1643" s="6"/>
    </row>
    <row r="1644" spans="4:4" x14ac:dyDescent="0.2">
      <c r="D1644" s="6"/>
    </row>
    <row r="1645" spans="4:4" x14ac:dyDescent="0.2">
      <c r="D1645" s="6"/>
    </row>
    <row r="1646" spans="4:4" x14ac:dyDescent="0.2">
      <c r="D1646" s="6"/>
    </row>
    <row r="1647" spans="4:4" x14ac:dyDescent="0.2">
      <c r="D1647" s="6"/>
    </row>
    <row r="1648" spans="4:4" x14ac:dyDescent="0.2">
      <c r="D1648" s="6"/>
    </row>
    <row r="1649" spans="4:4" x14ac:dyDescent="0.2">
      <c r="D1649" s="6"/>
    </row>
    <row r="1650" spans="4:4" x14ac:dyDescent="0.2">
      <c r="D1650" s="6"/>
    </row>
    <row r="1651" spans="4:4" x14ac:dyDescent="0.2">
      <c r="D1651" s="6"/>
    </row>
    <row r="1652" spans="4:4" x14ac:dyDescent="0.2">
      <c r="D1652" s="6"/>
    </row>
    <row r="1653" spans="4:4" x14ac:dyDescent="0.2">
      <c r="D1653" s="6"/>
    </row>
    <row r="1654" spans="4:4" x14ac:dyDescent="0.2">
      <c r="D1654" s="6"/>
    </row>
    <row r="1655" spans="4:4" x14ac:dyDescent="0.2">
      <c r="D1655" s="6"/>
    </row>
    <row r="1656" spans="4:4" x14ac:dyDescent="0.2">
      <c r="D1656" s="6"/>
    </row>
    <row r="1657" spans="4:4" x14ac:dyDescent="0.2">
      <c r="D1657" s="6"/>
    </row>
    <row r="1658" spans="4:4" x14ac:dyDescent="0.2">
      <c r="D1658" s="6"/>
    </row>
    <row r="1659" spans="4:4" x14ac:dyDescent="0.2">
      <c r="D1659" s="6"/>
    </row>
    <row r="1660" spans="4:4" x14ac:dyDescent="0.2">
      <c r="D1660" s="6"/>
    </row>
    <row r="1661" spans="4:4" x14ac:dyDescent="0.2">
      <c r="D1661" s="6"/>
    </row>
    <row r="1662" spans="4:4" x14ac:dyDescent="0.2">
      <c r="D1662" s="6"/>
    </row>
    <row r="1663" spans="4:4" x14ac:dyDescent="0.2">
      <c r="D1663" s="6"/>
    </row>
    <row r="1664" spans="4:4" x14ac:dyDescent="0.2">
      <c r="D1664" s="6"/>
    </row>
    <row r="1665" spans="4:4" x14ac:dyDescent="0.2">
      <c r="D1665" s="6"/>
    </row>
    <row r="1666" spans="4:4" x14ac:dyDescent="0.2">
      <c r="D1666" s="6"/>
    </row>
    <row r="1667" spans="4:4" x14ac:dyDescent="0.2">
      <c r="D1667" s="6"/>
    </row>
    <row r="1668" spans="4:4" x14ac:dyDescent="0.2">
      <c r="D1668" s="6"/>
    </row>
    <row r="1669" spans="4:4" x14ac:dyDescent="0.2">
      <c r="D1669" s="6"/>
    </row>
    <row r="1670" spans="4:4" x14ac:dyDescent="0.2">
      <c r="D1670" s="6"/>
    </row>
    <row r="1671" spans="4:4" x14ac:dyDescent="0.2">
      <c r="D1671" s="6"/>
    </row>
    <row r="1672" spans="4:4" x14ac:dyDescent="0.2">
      <c r="D1672" s="6"/>
    </row>
    <row r="1673" spans="4:4" x14ac:dyDescent="0.2">
      <c r="D1673" s="6"/>
    </row>
    <row r="1674" spans="4:4" x14ac:dyDescent="0.2">
      <c r="D1674" s="6"/>
    </row>
    <row r="1675" spans="4:4" x14ac:dyDescent="0.2">
      <c r="D1675" s="6"/>
    </row>
    <row r="1676" spans="4:4" x14ac:dyDescent="0.2">
      <c r="D1676" s="6"/>
    </row>
    <row r="1677" spans="4:4" x14ac:dyDescent="0.2">
      <c r="D1677" s="6"/>
    </row>
    <row r="1678" spans="4:4" x14ac:dyDescent="0.2">
      <c r="D1678" s="6"/>
    </row>
    <row r="1679" spans="4:4" x14ac:dyDescent="0.2">
      <c r="D1679" s="6"/>
    </row>
    <row r="1680" spans="4:4" x14ac:dyDescent="0.2">
      <c r="D1680" s="6"/>
    </row>
    <row r="1681" spans="4:4" x14ac:dyDescent="0.2">
      <c r="D1681" s="6"/>
    </row>
    <row r="1682" spans="4:4" x14ac:dyDescent="0.2">
      <c r="D1682" s="6"/>
    </row>
    <row r="1683" spans="4:4" x14ac:dyDescent="0.2">
      <c r="D1683" s="6"/>
    </row>
    <row r="1684" spans="4:4" x14ac:dyDescent="0.2">
      <c r="D1684" s="6"/>
    </row>
    <row r="1685" spans="4:4" x14ac:dyDescent="0.2">
      <c r="D1685" s="6"/>
    </row>
    <row r="1686" spans="4:4" x14ac:dyDescent="0.2">
      <c r="D1686" s="6"/>
    </row>
    <row r="1687" spans="4:4" x14ac:dyDescent="0.2">
      <c r="D1687" s="6"/>
    </row>
    <row r="1688" spans="4:4" x14ac:dyDescent="0.2">
      <c r="D1688" s="6"/>
    </row>
    <row r="1689" spans="4:4" x14ac:dyDescent="0.2">
      <c r="D1689" s="6"/>
    </row>
    <row r="1690" spans="4:4" x14ac:dyDescent="0.2">
      <c r="D1690" s="6"/>
    </row>
    <row r="1691" spans="4:4" x14ac:dyDescent="0.2">
      <c r="D1691" s="6"/>
    </row>
    <row r="1692" spans="4:4" x14ac:dyDescent="0.2">
      <c r="D1692" s="6"/>
    </row>
    <row r="1693" spans="4:4" x14ac:dyDescent="0.2">
      <c r="D1693" s="6"/>
    </row>
    <row r="1694" spans="4:4" x14ac:dyDescent="0.2">
      <c r="D1694" s="6"/>
    </row>
    <row r="1695" spans="4:4" x14ac:dyDescent="0.2">
      <c r="D1695" s="6"/>
    </row>
    <row r="1696" spans="4:4" x14ac:dyDescent="0.2">
      <c r="D1696" s="6"/>
    </row>
    <row r="1697" spans="4:4" x14ac:dyDescent="0.2">
      <c r="D1697" s="6"/>
    </row>
    <row r="1698" spans="4:4" x14ac:dyDescent="0.2">
      <c r="D1698" s="6"/>
    </row>
    <row r="1699" spans="4:4" x14ac:dyDescent="0.2">
      <c r="D1699" s="6"/>
    </row>
    <row r="1700" spans="4:4" x14ac:dyDescent="0.2">
      <c r="D1700" s="6"/>
    </row>
    <row r="1701" spans="4:4" x14ac:dyDescent="0.2">
      <c r="D1701" s="6"/>
    </row>
    <row r="1702" spans="4:4" x14ac:dyDescent="0.2">
      <c r="D1702" s="6"/>
    </row>
    <row r="1703" spans="4:4" x14ac:dyDescent="0.2">
      <c r="D1703" s="6"/>
    </row>
    <row r="1704" spans="4:4" x14ac:dyDescent="0.2">
      <c r="D1704" s="6"/>
    </row>
    <row r="1705" spans="4:4" x14ac:dyDescent="0.2">
      <c r="D1705" s="6"/>
    </row>
    <row r="1706" spans="4:4" x14ac:dyDescent="0.2">
      <c r="D1706" s="6"/>
    </row>
    <row r="1707" spans="4:4" x14ac:dyDescent="0.2">
      <c r="D1707" s="6"/>
    </row>
    <row r="1708" spans="4:4" x14ac:dyDescent="0.2">
      <c r="D1708" s="6"/>
    </row>
    <row r="1709" spans="4:4" x14ac:dyDescent="0.2">
      <c r="D1709" s="6"/>
    </row>
    <row r="1710" spans="4:4" x14ac:dyDescent="0.2">
      <c r="D1710" s="6"/>
    </row>
    <row r="1711" spans="4:4" x14ac:dyDescent="0.2">
      <c r="D1711" s="6"/>
    </row>
    <row r="1712" spans="4:4" x14ac:dyDescent="0.2">
      <c r="D1712" s="6"/>
    </row>
    <row r="1713" spans="4:4" x14ac:dyDescent="0.2">
      <c r="D1713" s="6"/>
    </row>
    <row r="1714" spans="4:4" x14ac:dyDescent="0.2">
      <c r="D1714" s="6"/>
    </row>
    <row r="1715" spans="4:4" x14ac:dyDescent="0.2">
      <c r="D1715" s="6"/>
    </row>
    <row r="1716" spans="4:4" x14ac:dyDescent="0.2">
      <c r="D1716" s="6"/>
    </row>
    <row r="1717" spans="4:4" x14ac:dyDescent="0.2">
      <c r="D1717" s="6"/>
    </row>
    <row r="1718" spans="4:4" x14ac:dyDescent="0.2">
      <c r="D1718" s="6"/>
    </row>
    <row r="1719" spans="4:4" x14ac:dyDescent="0.2">
      <c r="D1719" s="6"/>
    </row>
    <row r="1720" spans="4:4" x14ac:dyDescent="0.2">
      <c r="D1720" s="6"/>
    </row>
    <row r="1721" spans="4:4" x14ac:dyDescent="0.2">
      <c r="D1721" s="6"/>
    </row>
    <row r="1722" spans="4:4" x14ac:dyDescent="0.2">
      <c r="D1722" s="6"/>
    </row>
    <row r="1723" spans="4:4" x14ac:dyDescent="0.2">
      <c r="D1723" s="6"/>
    </row>
    <row r="1724" spans="4:4" x14ac:dyDescent="0.2">
      <c r="D1724" s="6"/>
    </row>
    <row r="1725" spans="4:4" x14ac:dyDescent="0.2">
      <c r="D1725" s="6"/>
    </row>
    <row r="1726" spans="4:4" x14ac:dyDescent="0.2">
      <c r="D1726" s="6"/>
    </row>
    <row r="1727" spans="4:4" x14ac:dyDescent="0.2">
      <c r="D1727" s="6"/>
    </row>
    <row r="1728" spans="4:4" x14ac:dyDescent="0.2">
      <c r="D1728" s="6"/>
    </row>
    <row r="1729" spans="4:4" x14ac:dyDescent="0.2">
      <c r="D1729" s="6"/>
    </row>
    <row r="1730" spans="4:4" x14ac:dyDescent="0.2">
      <c r="D1730" s="6"/>
    </row>
    <row r="1731" spans="4:4" x14ac:dyDescent="0.2">
      <c r="D1731" s="6"/>
    </row>
    <row r="1732" spans="4:4" x14ac:dyDescent="0.2">
      <c r="D1732" s="6"/>
    </row>
    <row r="1733" spans="4:4" x14ac:dyDescent="0.2">
      <c r="D1733" s="6"/>
    </row>
    <row r="1734" spans="4:4" x14ac:dyDescent="0.2">
      <c r="D1734" s="6"/>
    </row>
    <row r="1735" spans="4:4" x14ac:dyDescent="0.2">
      <c r="D1735" s="6"/>
    </row>
    <row r="1736" spans="4:4" x14ac:dyDescent="0.2">
      <c r="D1736" s="6"/>
    </row>
    <row r="1737" spans="4:4" x14ac:dyDescent="0.2">
      <c r="D1737" s="6"/>
    </row>
    <row r="1738" spans="4:4" x14ac:dyDescent="0.2">
      <c r="D1738" s="6"/>
    </row>
    <row r="1739" spans="4:4" x14ac:dyDescent="0.2">
      <c r="D1739" s="6"/>
    </row>
    <row r="1740" spans="4:4" x14ac:dyDescent="0.2">
      <c r="D1740" s="6"/>
    </row>
    <row r="1741" spans="4:4" x14ac:dyDescent="0.2">
      <c r="D1741" s="6"/>
    </row>
    <row r="1742" spans="4:4" x14ac:dyDescent="0.2">
      <c r="D1742" s="6"/>
    </row>
    <row r="1743" spans="4:4" x14ac:dyDescent="0.2">
      <c r="D1743" s="6"/>
    </row>
    <row r="1744" spans="4:4" x14ac:dyDescent="0.2">
      <c r="D1744" s="6"/>
    </row>
    <row r="1745" spans="4:4" x14ac:dyDescent="0.2">
      <c r="D1745" s="6"/>
    </row>
    <row r="1746" spans="4:4" x14ac:dyDescent="0.2">
      <c r="D1746" s="6"/>
    </row>
    <row r="1747" spans="4:4" x14ac:dyDescent="0.2">
      <c r="D1747" s="6"/>
    </row>
    <row r="1748" spans="4:4" x14ac:dyDescent="0.2">
      <c r="D1748" s="6"/>
    </row>
    <row r="1749" spans="4:4" x14ac:dyDescent="0.2">
      <c r="D1749" s="6"/>
    </row>
    <row r="1750" spans="4:4" x14ac:dyDescent="0.2">
      <c r="D1750" s="6"/>
    </row>
    <row r="1751" spans="4:4" x14ac:dyDescent="0.2">
      <c r="D1751" s="6"/>
    </row>
    <row r="1752" spans="4:4" x14ac:dyDescent="0.2">
      <c r="D1752" s="6"/>
    </row>
    <row r="1753" spans="4:4" x14ac:dyDescent="0.2">
      <c r="D1753" s="6"/>
    </row>
    <row r="1754" spans="4:4" x14ac:dyDescent="0.2">
      <c r="D1754" s="6"/>
    </row>
    <row r="1755" spans="4:4" x14ac:dyDescent="0.2">
      <c r="D1755" s="6"/>
    </row>
    <row r="1756" spans="4:4" x14ac:dyDescent="0.2">
      <c r="D1756" s="6"/>
    </row>
    <row r="1757" spans="4:4" x14ac:dyDescent="0.2">
      <c r="D1757" s="6"/>
    </row>
    <row r="1758" spans="4:4" x14ac:dyDescent="0.2">
      <c r="D1758" s="6"/>
    </row>
    <row r="1759" spans="4:4" x14ac:dyDescent="0.2">
      <c r="D1759" s="6"/>
    </row>
    <row r="1760" spans="4:4" x14ac:dyDescent="0.2">
      <c r="D1760" s="6"/>
    </row>
    <row r="1761" spans="4:4" x14ac:dyDescent="0.2">
      <c r="D1761" s="6"/>
    </row>
    <row r="1762" spans="4:4" x14ac:dyDescent="0.2">
      <c r="D1762" s="6"/>
    </row>
    <row r="1763" spans="4:4" x14ac:dyDescent="0.2">
      <c r="D1763" s="6"/>
    </row>
    <row r="1764" spans="4:4" x14ac:dyDescent="0.2">
      <c r="D1764" s="6"/>
    </row>
    <row r="1765" spans="4:4" x14ac:dyDescent="0.2">
      <c r="D1765" s="6"/>
    </row>
    <row r="1766" spans="4:4" x14ac:dyDescent="0.2">
      <c r="D1766" s="6"/>
    </row>
    <row r="1767" spans="4:4" x14ac:dyDescent="0.2">
      <c r="D1767" s="6"/>
    </row>
    <row r="1768" spans="4:4" x14ac:dyDescent="0.2">
      <c r="D1768" s="6"/>
    </row>
    <row r="1769" spans="4:4" x14ac:dyDescent="0.2">
      <c r="D1769" s="6"/>
    </row>
    <row r="1770" spans="4:4" x14ac:dyDescent="0.2">
      <c r="D1770" s="6"/>
    </row>
    <row r="1771" spans="4:4" x14ac:dyDescent="0.2">
      <c r="D1771" s="6"/>
    </row>
    <row r="1772" spans="4:4" x14ac:dyDescent="0.2">
      <c r="D1772" s="6"/>
    </row>
    <row r="1773" spans="4:4" x14ac:dyDescent="0.2">
      <c r="D1773" s="6"/>
    </row>
    <row r="1774" spans="4:4" x14ac:dyDescent="0.2">
      <c r="D1774" s="6"/>
    </row>
    <row r="1775" spans="4:4" x14ac:dyDescent="0.2">
      <c r="D1775" s="6"/>
    </row>
    <row r="1776" spans="4:4" x14ac:dyDescent="0.2">
      <c r="D1776" s="6"/>
    </row>
    <row r="1777" spans="4:4" x14ac:dyDescent="0.2">
      <c r="D1777" s="6"/>
    </row>
    <row r="1778" spans="4:4" x14ac:dyDescent="0.2">
      <c r="D1778" s="6"/>
    </row>
    <row r="1779" spans="4:4" x14ac:dyDescent="0.2">
      <c r="D1779" s="6"/>
    </row>
    <row r="1780" spans="4:4" x14ac:dyDescent="0.2">
      <c r="D1780" s="6"/>
    </row>
    <row r="1781" spans="4:4" x14ac:dyDescent="0.2">
      <c r="D1781" s="6"/>
    </row>
    <row r="1782" spans="4:4" x14ac:dyDescent="0.2">
      <c r="D1782" s="6"/>
    </row>
    <row r="1783" spans="4:4" x14ac:dyDescent="0.2">
      <c r="D1783" s="6"/>
    </row>
    <row r="1784" spans="4:4" x14ac:dyDescent="0.2">
      <c r="D1784" s="6"/>
    </row>
    <row r="1785" spans="4:4" x14ac:dyDescent="0.2">
      <c r="D1785" s="6"/>
    </row>
    <row r="1786" spans="4:4" x14ac:dyDescent="0.2">
      <c r="D1786" s="6"/>
    </row>
    <row r="1787" spans="4:4" x14ac:dyDescent="0.2">
      <c r="D1787" s="6"/>
    </row>
    <row r="1788" spans="4:4" x14ac:dyDescent="0.2">
      <c r="D1788" s="6"/>
    </row>
    <row r="1789" spans="4:4" x14ac:dyDescent="0.2">
      <c r="D1789" s="6"/>
    </row>
    <row r="1790" spans="4:4" x14ac:dyDescent="0.2">
      <c r="D1790" s="6"/>
    </row>
    <row r="1791" spans="4:4" x14ac:dyDescent="0.2">
      <c r="D1791" s="6"/>
    </row>
    <row r="1792" spans="4:4" x14ac:dyDescent="0.2">
      <c r="D1792" s="6"/>
    </row>
    <row r="1793" spans="4:4" x14ac:dyDescent="0.2">
      <c r="D1793" s="6"/>
    </row>
    <row r="1794" spans="4:4" x14ac:dyDescent="0.2">
      <c r="D1794" s="6"/>
    </row>
    <row r="1795" spans="4:4" x14ac:dyDescent="0.2">
      <c r="D1795" s="6"/>
    </row>
    <row r="1796" spans="4:4" x14ac:dyDescent="0.2">
      <c r="D1796" s="6"/>
    </row>
    <row r="1797" spans="4:4" x14ac:dyDescent="0.2">
      <c r="D1797" s="6"/>
    </row>
    <row r="1798" spans="4:4" x14ac:dyDescent="0.2">
      <c r="D1798" s="6"/>
    </row>
    <row r="1799" spans="4:4" x14ac:dyDescent="0.2">
      <c r="D1799" s="6"/>
    </row>
    <row r="1800" spans="4:4" x14ac:dyDescent="0.2">
      <c r="D1800" s="6"/>
    </row>
    <row r="1801" spans="4:4" x14ac:dyDescent="0.2">
      <c r="D1801" s="6"/>
    </row>
    <row r="1802" spans="4:4" x14ac:dyDescent="0.2">
      <c r="D1802" s="6"/>
    </row>
    <row r="1803" spans="4:4" x14ac:dyDescent="0.2">
      <c r="D1803" s="6"/>
    </row>
    <row r="1804" spans="4:4" x14ac:dyDescent="0.2">
      <c r="D1804" s="6"/>
    </row>
    <row r="1805" spans="4:4" x14ac:dyDescent="0.2">
      <c r="D1805" s="6"/>
    </row>
    <row r="1806" spans="4:4" x14ac:dyDescent="0.2">
      <c r="D1806" s="6"/>
    </row>
    <row r="1807" spans="4:4" x14ac:dyDescent="0.2">
      <c r="D1807" s="6"/>
    </row>
    <row r="1808" spans="4:4" x14ac:dyDescent="0.2">
      <c r="D1808" s="6"/>
    </row>
    <row r="1809" spans="4:4" x14ac:dyDescent="0.2">
      <c r="D1809" s="6"/>
    </row>
    <row r="1810" spans="4:4" x14ac:dyDescent="0.2">
      <c r="D1810" s="6"/>
    </row>
    <row r="1811" spans="4:4" x14ac:dyDescent="0.2">
      <c r="D1811" s="6"/>
    </row>
    <row r="1812" spans="4:4" x14ac:dyDescent="0.2">
      <c r="D1812" s="6"/>
    </row>
    <row r="1813" spans="4:4" x14ac:dyDescent="0.2">
      <c r="D1813" s="6"/>
    </row>
    <row r="1814" spans="4:4" x14ac:dyDescent="0.2">
      <c r="D1814" s="6"/>
    </row>
    <row r="1815" spans="4:4" x14ac:dyDescent="0.2">
      <c r="D1815" s="6"/>
    </row>
    <row r="1816" spans="4:4" x14ac:dyDescent="0.2">
      <c r="D1816" s="6"/>
    </row>
    <row r="1817" spans="4:4" x14ac:dyDescent="0.2">
      <c r="D1817" s="6"/>
    </row>
    <row r="1818" spans="4:4" x14ac:dyDescent="0.2">
      <c r="D1818" s="6"/>
    </row>
    <row r="1819" spans="4:4" x14ac:dyDescent="0.2">
      <c r="D1819" s="6"/>
    </row>
    <row r="1820" spans="4:4" x14ac:dyDescent="0.2">
      <c r="D1820" s="6"/>
    </row>
    <row r="1821" spans="4:4" x14ac:dyDescent="0.2">
      <c r="D1821" s="6"/>
    </row>
    <row r="1822" spans="4:4" x14ac:dyDescent="0.2">
      <c r="D1822" s="6"/>
    </row>
    <row r="1823" spans="4:4" x14ac:dyDescent="0.2">
      <c r="D1823" s="6"/>
    </row>
    <row r="1824" spans="4:4" x14ac:dyDescent="0.2">
      <c r="D1824" s="6"/>
    </row>
    <row r="1825" spans="4:4" x14ac:dyDescent="0.2">
      <c r="D1825" s="6"/>
    </row>
    <row r="1826" spans="4:4" x14ac:dyDescent="0.2">
      <c r="D1826" s="6"/>
    </row>
    <row r="1827" spans="4:4" x14ac:dyDescent="0.2">
      <c r="D1827" s="6"/>
    </row>
    <row r="1828" spans="4:4" x14ac:dyDescent="0.2">
      <c r="D1828" s="6"/>
    </row>
    <row r="1829" spans="4:4" x14ac:dyDescent="0.2">
      <c r="D1829" s="6"/>
    </row>
    <row r="1830" spans="4:4" x14ac:dyDescent="0.2">
      <c r="D1830" s="6"/>
    </row>
    <row r="1831" spans="4:4" x14ac:dyDescent="0.2">
      <c r="D1831" s="6"/>
    </row>
    <row r="1832" spans="4:4" x14ac:dyDescent="0.2">
      <c r="D1832" s="6"/>
    </row>
    <row r="1833" spans="4:4" x14ac:dyDescent="0.2">
      <c r="D1833" s="6"/>
    </row>
    <row r="1834" spans="4:4" x14ac:dyDescent="0.2">
      <c r="D1834" s="6"/>
    </row>
    <row r="1835" spans="4:4" x14ac:dyDescent="0.2">
      <c r="D1835" s="6"/>
    </row>
    <row r="1836" spans="4:4" x14ac:dyDescent="0.2">
      <c r="D1836" s="6"/>
    </row>
    <row r="1837" spans="4:4" x14ac:dyDescent="0.2">
      <c r="D1837" s="6"/>
    </row>
    <row r="1838" spans="4:4" x14ac:dyDescent="0.2">
      <c r="D1838" s="6"/>
    </row>
    <row r="1839" spans="4:4" x14ac:dyDescent="0.2">
      <c r="D1839" s="6"/>
    </row>
    <row r="1840" spans="4:4" x14ac:dyDescent="0.2">
      <c r="D1840" s="6"/>
    </row>
    <row r="1841" spans="4:4" x14ac:dyDescent="0.2">
      <c r="D1841" s="6"/>
    </row>
    <row r="1842" spans="4:4" x14ac:dyDescent="0.2">
      <c r="D1842" s="6"/>
    </row>
    <row r="1843" spans="4:4" x14ac:dyDescent="0.2">
      <c r="D1843" s="6"/>
    </row>
    <row r="1844" spans="4:4" x14ac:dyDescent="0.2">
      <c r="D1844" s="6"/>
    </row>
    <row r="1845" spans="4:4" x14ac:dyDescent="0.2">
      <c r="D1845" s="6"/>
    </row>
    <row r="1846" spans="4:4" x14ac:dyDescent="0.2">
      <c r="D1846" s="6"/>
    </row>
    <row r="1847" spans="4:4" x14ac:dyDescent="0.2">
      <c r="D1847" s="6"/>
    </row>
    <row r="1848" spans="4:4" x14ac:dyDescent="0.2">
      <c r="D1848" s="6"/>
    </row>
    <row r="1849" spans="4:4" x14ac:dyDescent="0.2">
      <c r="D1849" s="6"/>
    </row>
    <row r="1850" spans="4:4" x14ac:dyDescent="0.2">
      <c r="D1850" s="6"/>
    </row>
    <row r="1851" spans="4:4" x14ac:dyDescent="0.2">
      <c r="D1851" s="6"/>
    </row>
    <row r="1852" spans="4:4" x14ac:dyDescent="0.2">
      <c r="D1852" s="6"/>
    </row>
    <row r="1853" spans="4:4" x14ac:dyDescent="0.2">
      <c r="D1853" s="6"/>
    </row>
    <row r="1854" spans="4:4" x14ac:dyDescent="0.2">
      <c r="D1854" s="6"/>
    </row>
    <row r="1855" spans="4:4" x14ac:dyDescent="0.2">
      <c r="D1855" s="6"/>
    </row>
    <row r="1856" spans="4:4" x14ac:dyDescent="0.2">
      <c r="D1856" s="6"/>
    </row>
    <row r="1857" spans="4:4" x14ac:dyDescent="0.2">
      <c r="D1857" s="6"/>
    </row>
    <row r="1858" spans="4:4" x14ac:dyDescent="0.2">
      <c r="D1858" s="6"/>
    </row>
    <row r="1859" spans="4:4" x14ac:dyDescent="0.2">
      <c r="D1859" s="6"/>
    </row>
    <row r="1860" spans="4:4" x14ac:dyDescent="0.2">
      <c r="D1860" s="6"/>
    </row>
    <row r="1861" spans="4:4" x14ac:dyDescent="0.2">
      <c r="D1861" s="6"/>
    </row>
    <row r="1862" spans="4:4" x14ac:dyDescent="0.2">
      <c r="D1862" s="6"/>
    </row>
    <row r="1863" spans="4:4" x14ac:dyDescent="0.2">
      <c r="D1863" s="6"/>
    </row>
    <row r="1864" spans="4:4" x14ac:dyDescent="0.2">
      <c r="D1864" s="6"/>
    </row>
    <row r="1865" spans="4:4" x14ac:dyDescent="0.2">
      <c r="D1865" s="6"/>
    </row>
    <row r="1866" spans="4:4" x14ac:dyDescent="0.2">
      <c r="D1866" s="6"/>
    </row>
    <row r="1867" spans="4:4" x14ac:dyDescent="0.2">
      <c r="D1867" s="6"/>
    </row>
    <row r="1868" spans="4:4" x14ac:dyDescent="0.2">
      <c r="D1868" s="6"/>
    </row>
    <row r="1869" spans="4:4" x14ac:dyDescent="0.2">
      <c r="D1869" s="6"/>
    </row>
    <row r="1870" spans="4:4" x14ac:dyDescent="0.2">
      <c r="D1870" s="6"/>
    </row>
    <row r="1871" spans="4:4" x14ac:dyDescent="0.2">
      <c r="D1871" s="6"/>
    </row>
    <row r="1872" spans="4:4" x14ac:dyDescent="0.2">
      <c r="D1872" s="6"/>
    </row>
    <row r="1873" spans="4:4" x14ac:dyDescent="0.2">
      <c r="D1873" s="6"/>
    </row>
    <row r="1874" spans="4:4" x14ac:dyDescent="0.2">
      <c r="D1874" s="6"/>
    </row>
    <row r="1875" spans="4:4" x14ac:dyDescent="0.2">
      <c r="D1875" s="6"/>
    </row>
    <row r="1876" spans="4:4" x14ac:dyDescent="0.2">
      <c r="D1876" s="6"/>
    </row>
    <row r="1877" spans="4:4" x14ac:dyDescent="0.2">
      <c r="D1877" s="6"/>
    </row>
    <row r="1878" spans="4:4" x14ac:dyDescent="0.2">
      <c r="D1878" s="6"/>
    </row>
    <row r="1879" spans="4:4" x14ac:dyDescent="0.2">
      <c r="D1879" s="6"/>
    </row>
    <row r="1880" spans="4:4" x14ac:dyDescent="0.2">
      <c r="D1880" s="6"/>
    </row>
    <row r="1881" spans="4:4" x14ac:dyDescent="0.2">
      <c r="D1881" s="6"/>
    </row>
    <row r="1882" spans="4:4" x14ac:dyDescent="0.2">
      <c r="D1882" s="6"/>
    </row>
    <row r="1883" spans="4:4" x14ac:dyDescent="0.2">
      <c r="D1883" s="6"/>
    </row>
    <row r="1884" spans="4:4" x14ac:dyDescent="0.2">
      <c r="D1884" s="6"/>
    </row>
    <row r="1885" spans="4:4" x14ac:dyDescent="0.2">
      <c r="D1885" s="6"/>
    </row>
    <row r="1886" spans="4:4" x14ac:dyDescent="0.2">
      <c r="D1886" s="6"/>
    </row>
    <row r="1887" spans="4:4" x14ac:dyDescent="0.2">
      <c r="D1887" s="6"/>
    </row>
    <row r="1888" spans="4:4" x14ac:dyDescent="0.2">
      <c r="D1888" s="6"/>
    </row>
    <row r="1889" spans="4:4" x14ac:dyDescent="0.2">
      <c r="D1889" s="6"/>
    </row>
    <row r="1890" spans="4:4" x14ac:dyDescent="0.2">
      <c r="D1890" s="6"/>
    </row>
    <row r="1891" spans="4:4" x14ac:dyDescent="0.2">
      <c r="D1891" s="6"/>
    </row>
    <row r="1892" spans="4:4" x14ac:dyDescent="0.2">
      <c r="D1892" s="6"/>
    </row>
    <row r="1893" spans="4:4" x14ac:dyDescent="0.2">
      <c r="D1893" s="6"/>
    </row>
    <row r="1894" spans="4:4" x14ac:dyDescent="0.2">
      <c r="D1894" s="6"/>
    </row>
    <row r="1895" spans="4:4" x14ac:dyDescent="0.2">
      <c r="D1895" s="6"/>
    </row>
    <row r="1896" spans="4:4" x14ac:dyDescent="0.2">
      <c r="D1896" s="6"/>
    </row>
    <row r="1897" spans="4:4" x14ac:dyDescent="0.2">
      <c r="D1897" s="6"/>
    </row>
    <row r="1898" spans="4:4" x14ac:dyDescent="0.2">
      <c r="D1898" s="6"/>
    </row>
    <row r="1899" spans="4:4" x14ac:dyDescent="0.2">
      <c r="D1899" s="6"/>
    </row>
    <row r="1900" spans="4:4" x14ac:dyDescent="0.2">
      <c r="D1900" s="6"/>
    </row>
    <row r="1901" spans="4:4" x14ac:dyDescent="0.2">
      <c r="D1901" s="6"/>
    </row>
    <row r="1902" spans="4:4" x14ac:dyDescent="0.2">
      <c r="D1902" s="6"/>
    </row>
    <row r="1903" spans="4:4" x14ac:dyDescent="0.2">
      <c r="D1903" s="6"/>
    </row>
    <row r="1904" spans="4:4" x14ac:dyDescent="0.2">
      <c r="D1904" s="6"/>
    </row>
    <row r="1905" spans="4:4" x14ac:dyDescent="0.2">
      <c r="D1905" s="6"/>
    </row>
    <row r="1906" spans="4:4" x14ac:dyDescent="0.2">
      <c r="D1906" s="6"/>
    </row>
    <row r="1907" spans="4:4" x14ac:dyDescent="0.2">
      <c r="D1907" s="6"/>
    </row>
    <row r="1908" spans="4:4" x14ac:dyDescent="0.2">
      <c r="D1908" s="6"/>
    </row>
    <row r="1909" spans="4:4" x14ac:dyDescent="0.2">
      <c r="D1909" s="6"/>
    </row>
    <row r="1910" spans="4:4" x14ac:dyDescent="0.2">
      <c r="D1910" s="6"/>
    </row>
    <row r="1911" spans="4:4" x14ac:dyDescent="0.2">
      <c r="D1911" s="6"/>
    </row>
    <row r="1912" spans="4:4" x14ac:dyDescent="0.2">
      <c r="D1912" s="6"/>
    </row>
    <row r="1913" spans="4:4" x14ac:dyDescent="0.2">
      <c r="D1913" s="6"/>
    </row>
    <row r="1914" spans="4:4" x14ac:dyDescent="0.2">
      <c r="D1914" s="6"/>
    </row>
    <row r="1915" spans="4:4" x14ac:dyDescent="0.2">
      <c r="D1915" s="6"/>
    </row>
    <row r="1916" spans="4:4" x14ac:dyDescent="0.2">
      <c r="D1916" s="6"/>
    </row>
    <row r="1917" spans="4:4" x14ac:dyDescent="0.2">
      <c r="D1917" s="6"/>
    </row>
    <row r="1918" spans="4:4" x14ac:dyDescent="0.2">
      <c r="D1918" s="6"/>
    </row>
    <row r="1919" spans="4:4" x14ac:dyDescent="0.2">
      <c r="D1919" s="6"/>
    </row>
    <row r="1920" spans="4:4" x14ac:dyDescent="0.2">
      <c r="D1920" s="6"/>
    </row>
    <row r="1921" spans="4:4" x14ac:dyDescent="0.2">
      <c r="D1921" s="6"/>
    </row>
    <row r="1922" spans="4:4" x14ac:dyDescent="0.2">
      <c r="D1922" s="6"/>
    </row>
    <row r="1923" spans="4:4" x14ac:dyDescent="0.2">
      <c r="D1923" s="6"/>
    </row>
    <row r="1924" spans="4:4" x14ac:dyDescent="0.2">
      <c r="D1924" s="6"/>
    </row>
    <row r="1925" spans="4:4" x14ac:dyDescent="0.2">
      <c r="D1925" s="6"/>
    </row>
    <row r="1926" spans="4:4" x14ac:dyDescent="0.2">
      <c r="D1926" s="6"/>
    </row>
    <row r="1927" spans="4:4" x14ac:dyDescent="0.2">
      <c r="D1927" s="6"/>
    </row>
    <row r="1928" spans="4:4" x14ac:dyDescent="0.2">
      <c r="D1928" s="6"/>
    </row>
    <row r="1929" spans="4:4" x14ac:dyDescent="0.2">
      <c r="D1929" s="6"/>
    </row>
    <row r="1930" spans="4:4" x14ac:dyDescent="0.2">
      <c r="D1930" s="6"/>
    </row>
    <row r="1931" spans="4:4" x14ac:dyDescent="0.2">
      <c r="D1931" s="6"/>
    </row>
    <row r="1932" spans="4:4" x14ac:dyDescent="0.2">
      <c r="D1932" s="6"/>
    </row>
    <row r="1933" spans="4:4" x14ac:dyDescent="0.2">
      <c r="D1933" s="6"/>
    </row>
    <row r="1934" spans="4:4" x14ac:dyDescent="0.2">
      <c r="D1934" s="6"/>
    </row>
    <row r="1935" spans="4:4" x14ac:dyDescent="0.2">
      <c r="D1935" s="6"/>
    </row>
    <row r="1936" spans="4:4" x14ac:dyDescent="0.2">
      <c r="D1936" s="6"/>
    </row>
    <row r="1937" spans="4:4" x14ac:dyDescent="0.2">
      <c r="D1937" s="6"/>
    </row>
    <row r="1938" spans="4:4" x14ac:dyDescent="0.2">
      <c r="D1938" s="6"/>
    </row>
    <row r="1939" spans="4:4" x14ac:dyDescent="0.2">
      <c r="D1939" s="6"/>
    </row>
    <row r="1940" spans="4:4" x14ac:dyDescent="0.2">
      <c r="D1940" s="6"/>
    </row>
    <row r="1941" spans="4:4" x14ac:dyDescent="0.2">
      <c r="D1941" s="6"/>
    </row>
    <row r="1942" spans="4:4" x14ac:dyDescent="0.2">
      <c r="D1942" s="6"/>
    </row>
    <row r="1943" spans="4:4" x14ac:dyDescent="0.2">
      <c r="D1943" s="6"/>
    </row>
    <row r="1944" spans="4:4" x14ac:dyDescent="0.2">
      <c r="D1944" s="6"/>
    </row>
    <row r="1945" spans="4:4" x14ac:dyDescent="0.2">
      <c r="D1945" s="6"/>
    </row>
    <row r="1946" spans="4:4" x14ac:dyDescent="0.2">
      <c r="D1946" s="6"/>
    </row>
    <row r="1947" spans="4:4" x14ac:dyDescent="0.2">
      <c r="D1947" s="6"/>
    </row>
    <row r="1948" spans="4:4" x14ac:dyDescent="0.2">
      <c r="D1948" s="6"/>
    </row>
    <row r="1949" spans="4:4" x14ac:dyDescent="0.2">
      <c r="D1949" s="6"/>
    </row>
    <row r="1950" spans="4:4" x14ac:dyDescent="0.2">
      <c r="D1950" s="6"/>
    </row>
    <row r="1951" spans="4:4" x14ac:dyDescent="0.2">
      <c r="D1951" s="6"/>
    </row>
    <row r="1952" spans="4:4" x14ac:dyDescent="0.2">
      <c r="D1952" s="6"/>
    </row>
    <row r="1953" spans="4:4" x14ac:dyDescent="0.2">
      <c r="D1953" s="6"/>
    </row>
    <row r="1954" spans="4:4" x14ac:dyDescent="0.2">
      <c r="D1954" s="6"/>
    </row>
    <row r="1955" spans="4:4" x14ac:dyDescent="0.2">
      <c r="D1955" s="6"/>
    </row>
    <row r="1956" spans="4:4" x14ac:dyDescent="0.2">
      <c r="D1956" s="6"/>
    </row>
    <row r="1957" spans="4:4" x14ac:dyDescent="0.2">
      <c r="D1957" s="6"/>
    </row>
    <row r="1958" spans="4:4" x14ac:dyDescent="0.2">
      <c r="D1958" s="6"/>
    </row>
    <row r="1959" spans="4:4" x14ac:dyDescent="0.2">
      <c r="D1959" s="6"/>
    </row>
    <row r="1960" spans="4:4" x14ac:dyDescent="0.2">
      <c r="D1960" s="6"/>
    </row>
    <row r="1961" spans="4:4" x14ac:dyDescent="0.2">
      <c r="D1961" s="6"/>
    </row>
    <row r="1962" spans="4:4" x14ac:dyDescent="0.2">
      <c r="D1962" s="6"/>
    </row>
    <row r="1963" spans="4:4" x14ac:dyDescent="0.2">
      <c r="D1963" s="6"/>
    </row>
    <row r="1964" spans="4:4" x14ac:dyDescent="0.2">
      <c r="D1964" s="6"/>
    </row>
    <row r="1965" spans="4:4" x14ac:dyDescent="0.2">
      <c r="D1965" s="6"/>
    </row>
    <row r="1966" spans="4:4" x14ac:dyDescent="0.2">
      <c r="D1966" s="6"/>
    </row>
    <row r="1967" spans="4:4" x14ac:dyDescent="0.2">
      <c r="D1967" s="6"/>
    </row>
    <row r="1968" spans="4:4" x14ac:dyDescent="0.2">
      <c r="D1968" s="6"/>
    </row>
    <row r="1969" spans="4:4" x14ac:dyDescent="0.2">
      <c r="D1969" s="6"/>
    </row>
    <row r="1970" spans="4:4" x14ac:dyDescent="0.2">
      <c r="D1970" s="6"/>
    </row>
    <row r="1971" spans="4:4" x14ac:dyDescent="0.2">
      <c r="D1971" s="6"/>
    </row>
    <row r="1972" spans="4:4" x14ac:dyDescent="0.2">
      <c r="D1972" s="6"/>
    </row>
    <row r="1973" spans="4:4" x14ac:dyDescent="0.2">
      <c r="D1973" s="6"/>
    </row>
    <row r="1974" spans="4:4" x14ac:dyDescent="0.2">
      <c r="D1974" s="6"/>
    </row>
    <row r="1975" spans="4:4" x14ac:dyDescent="0.2">
      <c r="D1975" s="6"/>
    </row>
    <row r="1976" spans="4:4" x14ac:dyDescent="0.2">
      <c r="D1976" s="6"/>
    </row>
    <row r="1977" spans="4:4" x14ac:dyDescent="0.2">
      <c r="D1977" s="6"/>
    </row>
    <row r="1978" spans="4:4" x14ac:dyDescent="0.2">
      <c r="D1978" s="6"/>
    </row>
    <row r="1979" spans="4:4" x14ac:dyDescent="0.2">
      <c r="D1979" s="6"/>
    </row>
    <row r="1980" spans="4:4" x14ac:dyDescent="0.2">
      <c r="D1980" s="6"/>
    </row>
    <row r="1981" spans="4:4" x14ac:dyDescent="0.2">
      <c r="D1981" s="6"/>
    </row>
    <row r="1982" spans="4:4" x14ac:dyDescent="0.2">
      <c r="D1982" s="6"/>
    </row>
    <row r="1983" spans="4:4" x14ac:dyDescent="0.2">
      <c r="D1983" s="6"/>
    </row>
    <row r="1984" spans="4:4" x14ac:dyDescent="0.2">
      <c r="D1984" s="6"/>
    </row>
    <row r="1985" spans="4:4" x14ac:dyDescent="0.2">
      <c r="D1985" s="6"/>
    </row>
    <row r="1986" spans="4:4" x14ac:dyDescent="0.2">
      <c r="D1986" s="6"/>
    </row>
    <row r="1987" spans="4:4" x14ac:dyDescent="0.2">
      <c r="D1987" s="6"/>
    </row>
    <row r="1988" spans="4:4" x14ac:dyDescent="0.2">
      <c r="D1988" s="6"/>
    </row>
    <row r="1989" spans="4:4" x14ac:dyDescent="0.2">
      <c r="D1989" s="6"/>
    </row>
    <row r="1990" spans="4:4" x14ac:dyDescent="0.2">
      <c r="D1990" s="6"/>
    </row>
    <row r="1991" spans="4:4" x14ac:dyDescent="0.2">
      <c r="D1991" s="6"/>
    </row>
    <row r="1992" spans="4:4" x14ac:dyDescent="0.2">
      <c r="D1992" s="6"/>
    </row>
    <row r="1993" spans="4:4" x14ac:dyDescent="0.2">
      <c r="D1993" s="6"/>
    </row>
    <row r="1994" spans="4:4" x14ac:dyDescent="0.2">
      <c r="D1994" s="6"/>
    </row>
    <row r="1995" spans="4:4" x14ac:dyDescent="0.2">
      <c r="D1995" s="6"/>
    </row>
    <row r="1996" spans="4:4" x14ac:dyDescent="0.2">
      <c r="D1996" s="6"/>
    </row>
    <row r="1997" spans="4:4" x14ac:dyDescent="0.2">
      <c r="D1997" s="6"/>
    </row>
    <row r="1998" spans="4:4" x14ac:dyDescent="0.2">
      <c r="D1998" s="6"/>
    </row>
    <row r="1999" spans="4:4" x14ac:dyDescent="0.2">
      <c r="D1999" s="6"/>
    </row>
    <row r="2000" spans="4:4" x14ac:dyDescent="0.2">
      <c r="D2000" s="6"/>
    </row>
    <row r="2001" spans="4:4" x14ac:dyDescent="0.2">
      <c r="D2001" s="6"/>
    </row>
    <row r="2002" spans="4:4" x14ac:dyDescent="0.2">
      <c r="D2002" s="6"/>
    </row>
    <row r="2003" spans="4:4" x14ac:dyDescent="0.2">
      <c r="D2003" s="6"/>
    </row>
    <row r="2004" spans="4:4" x14ac:dyDescent="0.2">
      <c r="D2004" s="6"/>
    </row>
    <row r="2005" spans="4:4" x14ac:dyDescent="0.2">
      <c r="D2005" s="6"/>
    </row>
    <row r="2006" spans="4:4" x14ac:dyDescent="0.2">
      <c r="D2006" s="6"/>
    </row>
    <row r="2007" spans="4:4" x14ac:dyDescent="0.2">
      <c r="D2007" s="6"/>
    </row>
    <row r="2008" spans="4:4" x14ac:dyDescent="0.2">
      <c r="D2008" s="6"/>
    </row>
    <row r="2009" spans="4:4" x14ac:dyDescent="0.2">
      <c r="D2009" s="6"/>
    </row>
    <row r="2010" spans="4:4" x14ac:dyDescent="0.2">
      <c r="D2010" s="6"/>
    </row>
    <row r="2011" spans="4:4" x14ac:dyDescent="0.2">
      <c r="D2011" s="6"/>
    </row>
    <row r="2012" spans="4:4" x14ac:dyDescent="0.2">
      <c r="D2012" s="6"/>
    </row>
    <row r="2013" spans="4:4" x14ac:dyDescent="0.2">
      <c r="D2013" s="6"/>
    </row>
    <row r="2014" spans="4:4" x14ac:dyDescent="0.2">
      <c r="D2014" s="6"/>
    </row>
    <row r="2015" spans="4:4" x14ac:dyDescent="0.2">
      <c r="D2015" s="6"/>
    </row>
    <row r="2016" spans="4:4" x14ac:dyDescent="0.2">
      <c r="D2016" s="6"/>
    </row>
    <row r="2017" spans="4:4" x14ac:dyDescent="0.2">
      <c r="D2017" s="6"/>
    </row>
    <row r="2018" spans="4:4" x14ac:dyDescent="0.2">
      <c r="D2018" s="6"/>
    </row>
    <row r="2019" spans="4:4" x14ac:dyDescent="0.2">
      <c r="D2019" s="6"/>
    </row>
    <row r="2020" spans="4:4" x14ac:dyDescent="0.2">
      <c r="D2020" s="6"/>
    </row>
    <row r="2021" spans="4:4" x14ac:dyDescent="0.2">
      <c r="D2021" s="6"/>
    </row>
    <row r="2022" spans="4:4" x14ac:dyDescent="0.2">
      <c r="D2022" s="6"/>
    </row>
    <row r="2023" spans="4:4" x14ac:dyDescent="0.2">
      <c r="D2023" s="6"/>
    </row>
    <row r="2024" spans="4:4" x14ac:dyDescent="0.2">
      <c r="D2024" s="6"/>
    </row>
    <row r="2025" spans="4:4" x14ac:dyDescent="0.2">
      <c r="D2025" s="6"/>
    </row>
    <row r="2026" spans="4:4" x14ac:dyDescent="0.2">
      <c r="D2026" s="6"/>
    </row>
    <row r="2027" spans="4:4" x14ac:dyDescent="0.2">
      <c r="D2027" s="6"/>
    </row>
    <row r="2028" spans="4:4" x14ac:dyDescent="0.2">
      <c r="D2028" s="6"/>
    </row>
    <row r="2029" spans="4:4" x14ac:dyDescent="0.2">
      <c r="D2029" s="6"/>
    </row>
    <row r="2030" spans="4:4" x14ac:dyDescent="0.2">
      <c r="D2030" s="6"/>
    </row>
    <row r="2031" spans="4:4" x14ac:dyDescent="0.2">
      <c r="D2031" s="6"/>
    </row>
    <row r="2032" spans="4:4" x14ac:dyDescent="0.2">
      <c r="D2032" s="6"/>
    </row>
    <row r="2033" spans="4:4" x14ac:dyDescent="0.2">
      <c r="D2033" s="6"/>
    </row>
    <row r="2034" spans="4:4" x14ac:dyDescent="0.2">
      <c r="D2034" s="6"/>
    </row>
    <row r="2035" spans="4:4" x14ac:dyDescent="0.2">
      <c r="D2035" s="6"/>
    </row>
    <row r="2036" spans="4:4" x14ac:dyDescent="0.2">
      <c r="D2036" s="6"/>
    </row>
    <row r="2037" spans="4:4" x14ac:dyDescent="0.2">
      <c r="D2037" s="6"/>
    </row>
    <row r="2038" spans="4:4" x14ac:dyDescent="0.2">
      <c r="D2038" s="6"/>
    </row>
    <row r="2039" spans="4:4" x14ac:dyDescent="0.2">
      <c r="D2039" s="6"/>
    </row>
    <row r="2040" spans="4:4" x14ac:dyDescent="0.2">
      <c r="D2040" s="6"/>
    </row>
    <row r="2041" spans="4:4" x14ac:dyDescent="0.2">
      <c r="D2041" s="6"/>
    </row>
    <row r="2042" spans="4:4" x14ac:dyDescent="0.2">
      <c r="D2042" s="6"/>
    </row>
    <row r="2043" spans="4:4" x14ac:dyDescent="0.2">
      <c r="D2043" s="6"/>
    </row>
    <row r="2044" spans="4:4" x14ac:dyDescent="0.2">
      <c r="D2044" s="6"/>
    </row>
    <row r="2045" spans="4:4" x14ac:dyDescent="0.2">
      <c r="D2045" s="6"/>
    </row>
    <row r="2046" spans="4:4" x14ac:dyDescent="0.2">
      <c r="D2046" s="6"/>
    </row>
    <row r="2047" spans="4:4" x14ac:dyDescent="0.2">
      <c r="D2047" s="6"/>
    </row>
    <row r="2048" spans="4:4" x14ac:dyDescent="0.2">
      <c r="D2048" s="6"/>
    </row>
    <row r="2049" spans="4:4" x14ac:dyDescent="0.2">
      <c r="D2049" s="6"/>
    </row>
    <row r="2050" spans="4:4" x14ac:dyDescent="0.2">
      <c r="D2050" s="6"/>
    </row>
    <row r="2051" spans="4:4" x14ac:dyDescent="0.2">
      <c r="D2051" s="6"/>
    </row>
    <row r="2052" spans="4:4" x14ac:dyDescent="0.2">
      <c r="D2052" s="6"/>
    </row>
    <row r="2053" spans="4:4" x14ac:dyDescent="0.2">
      <c r="D2053" s="6"/>
    </row>
    <row r="2054" spans="4:4" x14ac:dyDescent="0.2">
      <c r="D2054" s="6"/>
    </row>
    <row r="2055" spans="4:4" x14ac:dyDescent="0.2">
      <c r="D2055" s="6"/>
    </row>
    <row r="2056" spans="4:4" x14ac:dyDescent="0.2">
      <c r="D2056" s="6"/>
    </row>
    <row r="2057" spans="4:4" x14ac:dyDescent="0.2">
      <c r="D2057" s="6"/>
    </row>
    <row r="2058" spans="4:4" x14ac:dyDescent="0.2">
      <c r="D2058" s="6"/>
    </row>
    <row r="2059" spans="4:4" x14ac:dyDescent="0.2">
      <c r="D2059" s="6"/>
    </row>
    <row r="2060" spans="4:4" x14ac:dyDescent="0.2">
      <c r="D2060" s="6"/>
    </row>
    <row r="2061" spans="4:4" x14ac:dyDescent="0.2">
      <c r="D2061" s="6"/>
    </row>
    <row r="2062" spans="4:4" x14ac:dyDescent="0.2">
      <c r="D2062" s="6"/>
    </row>
    <row r="2063" spans="4:4" x14ac:dyDescent="0.2">
      <c r="D2063" s="6"/>
    </row>
    <row r="2064" spans="4:4" x14ac:dyDescent="0.2">
      <c r="D2064" s="6"/>
    </row>
    <row r="2065" spans="4:4" x14ac:dyDescent="0.2">
      <c r="D2065" s="6"/>
    </row>
    <row r="2066" spans="4:4" x14ac:dyDescent="0.2">
      <c r="D2066" s="6"/>
    </row>
    <row r="2067" spans="4:4" x14ac:dyDescent="0.2">
      <c r="D2067" s="6"/>
    </row>
    <row r="2068" spans="4:4" x14ac:dyDescent="0.2">
      <c r="D2068" s="6"/>
    </row>
    <row r="2069" spans="4:4" x14ac:dyDescent="0.2">
      <c r="D2069" s="6"/>
    </row>
    <row r="2070" spans="4:4" x14ac:dyDescent="0.2">
      <c r="D2070" s="6"/>
    </row>
    <row r="2071" spans="4:4" x14ac:dyDescent="0.2">
      <c r="D2071" s="6"/>
    </row>
    <row r="2072" spans="4:4" x14ac:dyDescent="0.2">
      <c r="D2072" s="6"/>
    </row>
    <row r="2073" spans="4:4" x14ac:dyDescent="0.2">
      <c r="D2073" s="6"/>
    </row>
    <row r="2074" spans="4:4" x14ac:dyDescent="0.2">
      <c r="D2074" s="6"/>
    </row>
    <row r="2075" spans="4:4" x14ac:dyDescent="0.2">
      <c r="D2075" s="6"/>
    </row>
    <row r="2076" spans="4:4" x14ac:dyDescent="0.2">
      <c r="D2076" s="6"/>
    </row>
    <row r="2077" spans="4:4" x14ac:dyDescent="0.2">
      <c r="D2077" s="6"/>
    </row>
    <row r="2078" spans="4:4" x14ac:dyDescent="0.2">
      <c r="D2078" s="6"/>
    </row>
    <row r="2079" spans="4:4" x14ac:dyDescent="0.2">
      <c r="D2079" s="6"/>
    </row>
    <row r="2080" spans="4:4" x14ac:dyDescent="0.2">
      <c r="D2080" s="6"/>
    </row>
    <row r="2081" spans="4:4" x14ac:dyDescent="0.2">
      <c r="D2081" s="6"/>
    </row>
    <row r="2082" spans="4:4" x14ac:dyDescent="0.2">
      <c r="D2082" s="6"/>
    </row>
    <row r="2083" spans="4:4" x14ac:dyDescent="0.2">
      <c r="D2083" s="6"/>
    </row>
    <row r="2084" spans="4:4" x14ac:dyDescent="0.2">
      <c r="D2084" s="6"/>
    </row>
    <row r="2085" spans="4:4" x14ac:dyDescent="0.2">
      <c r="D2085" s="6"/>
    </row>
    <row r="2086" spans="4:4" x14ac:dyDescent="0.2">
      <c r="D2086" s="6"/>
    </row>
    <row r="2087" spans="4:4" x14ac:dyDescent="0.2">
      <c r="D2087" s="6"/>
    </row>
    <row r="2088" spans="4:4" x14ac:dyDescent="0.2">
      <c r="D2088" s="6"/>
    </row>
    <row r="2089" spans="4:4" x14ac:dyDescent="0.2">
      <c r="D2089" s="6"/>
    </row>
    <row r="2090" spans="4:4" x14ac:dyDescent="0.2">
      <c r="D2090" s="6"/>
    </row>
    <row r="2091" spans="4:4" x14ac:dyDescent="0.2">
      <c r="D2091" s="6"/>
    </row>
    <row r="2092" spans="4:4" x14ac:dyDescent="0.2">
      <c r="D2092" s="6"/>
    </row>
    <row r="2093" spans="4:4" x14ac:dyDescent="0.2">
      <c r="D2093" s="6"/>
    </row>
    <row r="2094" spans="4:4" x14ac:dyDescent="0.2">
      <c r="D2094" s="6"/>
    </row>
    <row r="2095" spans="4:4" x14ac:dyDescent="0.2">
      <c r="D2095" s="6"/>
    </row>
    <row r="2096" spans="4:4" x14ac:dyDescent="0.2">
      <c r="D2096" s="6"/>
    </row>
    <row r="2097" spans="4:4" x14ac:dyDescent="0.2">
      <c r="D2097" s="6"/>
    </row>
    <row r="2098" spans="4:4" x14ac:dyDescent="0.2">
      <c r="D2098" s="6"/>
    </row>
    <row r="2099" spans="4:4" x14ac:dyDescent="0.2">
      <c r="D2099" s="6"/>
    </row>
    <row r="2100" spans="4:4" x14ac:dyDescent="0.2">
      <c r="D2100" s="6"/>
    </row>
    <row r="2101" spans="4:4" x14ac:dyDescent="0.2">
      <c r="D2101" s="6"/>
    </row>
    <row r="2102" spans="4:4" x14ac:dyDescent="0.2">
      <c r="D2102" s="6"/>
    </row>
    <row r="2103" spans="4:4" x14ac:dyDescent="0.2">
      <c r="D2103" s="6"/>
    </row>
    <row r="2104" spans="4:4" x14ac:dyDescent="0.2">
      <c r="D2104" s="6"/>
    </row>
    <row r="2105" spans="4:4" x14ac:dyDescent="0.2">
      <c r="D2105" s="6"/>
    </row>
    <row r="2106" spans="4:4" x14ac:dyDescent="0.2">
      <c r="D2106" s="6"/>
    </row>
    <row r="2107" spans="4:4" x14ac:dyDescent="0.2">
      <c r="D2107" s="6"/>
    </row>
    <row r="2108" spans="4:4" x14ac:dyDescent="0.2">
      <c r="D2108" s="6"/>
    </row>
    <row r="2109" spans="4:4" x14ac:dyDescent="0.2">
      <c r="D2109" s="6"/>
    </row>
    <row r="2110" spans="4:4" x14ac:dyDescent="0.2">
      <c r="D2110" s="6"/>
    </row>
    <row r="2111" spans="4:4" x14ac:dyDescent="0.2">
      <c r="D2111" s="6"/>
    </row>
    <row r="2112" spans="4:4" x14ac:dyDescent="0.2">
      <c r="D2112" s="6"/>
    </row>
    <row r="2113" spans="4:4" x14ac:dyDescent="0.2">
      <c r="D2113" s="6"/>
    </row>
    <row r="2114" spans="4:4" x14ac:dyDescent="0.2">
      <c r="D2114" s="6"/>
    </row>
    <row r="2115" spans="4:4" x14ac:dyDescent="0.2">
      <c r="D2115" s="6"/>
    </row>
    <row r="2116" spans="4:4" x14ac:dyDescent="0.2">
      <c r="D2116" s="6"/>
    </row>
    <row r="2117" spans="4:4" x14ac:dyDescent="0.2">
      <c r="D2117" s="6"/>
    </row>
    <row r="2118" spans="4:4" x14ac:dyDescent="0.2">
      <c r="D2118" s="6"/>
    </row>
    <row r="2119" spans="4:4" x14ac:dyDescent="0.2">
      <c r="D2119" s="6"/>
    </row>
    <row r="2120" spans="4:4" x14ac:dyDescent="0.2">
      <c r="D2120" s="6"/>
    </row>
    <row r="2121" spans="4:4" x14ac:dyDescent="0.2">
      <c r="D2121" s="6"/>
    </row>
    <row r="2122" spans="4:4" x14ac:dyDescent="0.2">
      <c r="D2122" s="6"/>
    </row>
    <row r="2123" spans="4:4" x14ac:dyDescent="0.2">
      <c r="D2123" s="6"/>
    </row>
    <row r="2124" spans="4:4" x14ac:dyDescent="0.2">
      <c r="D2124" s="6"/>
    </row>
    <row r="2125" spans="4:4" x14ac:dyDescent="0.2">
      <c r="D2125" s="6"/>
    </row>
    <row r="2126" spans="4:4" x14ac:dyDescent="0.2">
      <c r="D2126" s="6"/>
    </row>
    <row r="2127" spans="4:4" x14ac:dyDescent="0.2">
      <c r="D2127" s="6"/>
    </row>
    <row r="2128" spans="4:4" x14ac:dyDescent="0.2">
      <c r="D2128" s="6"/>
    </row>
    <row r="2129" spans="4:4" x14ac:dyDescent="0.2">
      <c r="D2129" s="6"/>
    </row>
    <row r="2130" spans="4:4" x14ac:dyDescent="0.2">
      <c r="D2130" s="6"/>
    </row>
    <row r="2131" spans="4:4" x14ac:dyDescent="0.2">
      <c r="D2131" s="6"/>
    </row>
    <row r="2132" spans="4:4" x14ac:dyDescent="0.2">
      <c r="D2132" s="6"/>
    </row>
    <row r="2133" spans="4:4" x14ac:dyDescent="0.2">
      <c r="D2133" s="6"/>
    </row>
    <row r="2134" spans="4:4" x14ac:dyDescent="0.2">
      <c r="D2134" s="6"/>
    </row>
    <row r="2135" spans="4:4" x14ac:dyDescent="0.2">
      <c r="D2135" s="6"/>
    </row>
    <row r="2136" spans="4:4" x14ac:dyDescent="0.2">
      <c r="D2136" s="6"/>
    </row>
    <row r="2137" spans="4:4" x14ac:dyDescent="0.2">
      <c r="D2137" s="6"/>
    </row>
    <row r="2138" spans="4:4" x14ac:dyDescent="0.2">
      <c r="D2138" s="6"/>
    </row>
    <row r="2139" spans="4:4" x14ac:dyDescent="0.2">
      <c r="D2139" s="6"/>
    </row>
    <row r="2140" spans="4:4" x14ac:dyDescent="0.2">
      <c r="D2140" s="6"/>
    </row>
    <row r="2141" spans="4:4" x14ac:dyDescent="0.2">
      <c r="D2141" s="6"/>
    </row>
    <row r="2142" spans="4:4" x14ac:dyDescent="0.2">
      <c r="D2142" s="6"/>
    </row>
    <row r="2143" spans="4:4" x14ac:dyDescent="0.2">
      <c r="D2143" s="6"/>
    </row>
    <row r="2144" spans="4:4" x14ac:dyDescent="0.2">
      <c r="D2144" s="6"/>
    </row>
    <row r="2145" spans="4:4" x14ac:dyDescent="0.2">
      <c r="D2145" s="6"/>
    </row>
    <row r="2146" spans="4:4" x14ac:dyDescent="0.2">
      <c r="D2146" s="6"/>
    </row>
    <row r="2147" spans="4:4" x14ac:dyDescent="0.2">
      <c r="D2147" s="6"/>
    </row>
    <row r="2148" spans="4:4" x14ac:dyDescent="0.2">
      <c r="D2148" s="6"/>
    </row>
    <row r="2149" spans="4:4" x14ac:dyDescent="0.2">
      <c r="D2149" s="6"/>
    </row>
    <row r="2150" spans="4:4" x14ac:dyDescent="0.2">
      <c r="D2150" s="6"/>
    </row>
    <row r="2151" spans="4:4" x14ac:dyDescent="0.2">
      <c r="D2151" s="6"/>
    </row>
    <row r="2152" spans="4:4" x14ac:dyDescent="0.2">
      <c r="D2152" s="6"/>
    </row>
    <row r="2153" spans="4:4" x14ac:dyDescent="0.2">
      <c r="D2153" s="6"/>
    </row>
    <row r="2154" spans="4:4" x14ac:dyDescent="0.2">
      <c r="D2154" s="6"/>
    </row>
    <row r="2155" spans="4:4" x14ac:dyDescent="0.2">
      <c r="D2155" s="6"/>
    </row>
    <row r="2156" spans="4:4" x14ac:dyDescent="0.2">
      <c r="D2156" s="6"/>
    </row>
    <row r="2157" spans="4:4" x14ac:dyDescent="0.2">
      <c r="D2157" s="6"/>
    </row>
    <row r="2158" spans="4:4" x14ac:dyDescent="0.2">
      <c r="D2158" s="6"/>
    </row>
    <row r="2159" spans="4:4" x14ac:dyDescent="0.2">
      <c r="D2159" s="6"/>
    </row>
    <row r="2160" spans="4:4" x14ac:dyDescent="0.2">
      <c r="D2160" s="6"/>
    </row>
    <row r="2161" spans="4:4" x14ac:dyDescent="0.2">
      <c r="D2161" s="6"/>
    </row>
    <row r="2162" spans="4:4" x14ac:dyDescent="0.2">
      <c r="D2162" s="6"/>
    </row>
    <row r="2163" spans="4:4" x14ac:dyDescent="0.2">
      <c r="D2163" s="6"/>
    </row>
    <row r="2164" spans="4:4" x14ac:dyDescent="0.2">
      <c r="D2164" s="6"/>
    </row>
    <row r="2165" spans="4:4" x14ac:dyDescent="0.2">
      <c r="D2165" s="6"/>
    </row>
    <row r="2166" spans="4:4" x14ac:dyDescent="0.2">
      <c r="D2166" s="6"/>
    </row>
    <row r="2167" spans="4:4" x14ac:dyDescent="0.2">
      <c r="D2167" s="6"/>
    </row>
    <row r="2168" spans="4:4" x14ac:dyDescent="0.2">
      <c r="D2168" s="6"/>
    </row>
    <row r="2169" spans="4:4" x14ac:dyDescent="0.2">
      <c r="D2169" s="6"/>
    </row>
    <row r="2170" spans="4:4" x14ac:dyDescent="0.2">
      <c r="D2170" s="6"/>
    </row>
    <row r="2171" spans="4:4" x14ac:dyDescent="0.2">
      <c r="D2171" s="6"/>
    </row>
    <row r="2172" spans="4:4" x14ac:dyDescent="0.2">
      <c r="D2172" s="6"/>
    </row>
    <row r="2173" spans="4:4" x14ac:dyDescent="0.2">
      <c r="D2173" s="6"/>
    </row>
    <row r="2174" spans="4:4" x14ac:dyDescent="0.2">
      <c r="D2174" s="6"/>
    </row>
    <row r="2175" spans="4:4" x14ac:dyDescent="0.2">
      <c r="D2175" s="6"/>
    </row>
    <row r="2176" spans="4:4" x14ac:dyDescent="0.2">
      <c r="D2176" s="6"/>
    </row>
    <row r="2177" spans="4:4" x14ac:dyDescent="0.2">
      <c r="D2177" s="6"/>
    </row>
    <row r="2178" spans="4:4" x14ac:dyDescent="0.2">
      <c r="D2178" s="6"/>
    </row>
    <row r="2179" spans="4:4" x14ac:dyDescent="0.2">
      <c r="D2179" s="6"/>
    </row>
    <row r="2180" spans="4:4" x14ac:dyDescent="0.2">
      <c r="D2180" s="6"/>
    </row>
    <row r="2181" spans="4:4" x14ac:dyDescent="0.2">
      <c r="D2181" s="6"/>
    </row>
    <row r="2182" spans="4:4" x14ac:dyDescent="0.2">
      <c r="D2182" s="6"/>
    </row>
    <row r="2183" spans="4:4" x14ac:dyDescent="0.2">
      <c r="D2183" s="6"/>
    </row>
    <row r="2184" spans="4:4" x14ac:dyDescent="0.2">
      <c r="D2184" s="6"/>
    </row>
    <row r="2185" spans="4:4" x14ac:dyDescent="0.2">
      <c r="D2185" s="6"/>
    </row>
    <row r="2186" spans="4:4" x14ac:dyDescent="0.2">
      <c r="D2186" s="6"/>
    </row>
    <row r="2187" spans="4:4" x14ac:dyDescent="0.2">
      <c r="D2187" s="6"/>
    </row>
    <row r="2188" spans="4:4" x14ac:dyDescent="0.2">
      <c r="D2188" s="6"/>
    </row>
    <row r="2189" spans="4:4" x14ac:dyDescent="0.2">
      <c r="D2189" s="6"/>
    </row>
    <row r="2190" spans="4:4" x14ac:dyDescent="0.2">
      <c r="D2190" s="6"/>
    </row>
    <row r="2191" spans="4:4" x14ac:dyDescent="0.2">
      <c r="D2191" s="6"/>
    </row>
    <row r="2192" spans="4:4" x14ac:dyDescent="0.2">
      <c r="D2192" s="6"/>
    </row>
    <row r="2193" spans="4:4" x14ac:dyDescent="0.2">
      <c r="D2193" s="6"/>
    </row>
    <row r="2194" spans="4:4" x14ac:dyDescent="0.2">
      <c r="D2194" s="6"/>
    </row>
    <row r="2195" spans="4:4" x14ac:dyDescent="0.2">
      <c r="D2195" s="6"/>
    </row>
    <row r="2196" spans="4:4" x14ac:dyDescent="0.2">
      <c r="D2196" s="6"/>
    </row>
    <row r="2197" spans="4:4" x14ac:dyDescent="0.2">
      <c r="D2197" s="6"/>
    </row>
    <row r="2198" spans="4:4" x14ac:dyDescent="0.2">
      <c r="D2198" s="6"/>
    </row>
    <row r="2199" spans="4:4" x14ac:dyDescent="0.2">
      <c r="D2199" s="6"/>
    </row>
    <row r="2200" spans="4:4" x14ac:dyDescent="0.2">
      <c r="D2200" s="6"/>
    </row>
    <row r="2201" spans="4:4" x14ac:dyDescent="0.2">
      <c r="D2201" s="6"/>
    </row>
    <row r="2202" spans="4:4" x14ac:dyDescent="0.2">
      <c r="D2202" s="6"/>
    </row>
    <row r="2203" spans="4:4" x14ac:dyDescent="0.2">
      <c r="D2203" s="6"/>
    </row>
    <row r="2204" spans="4:4" x14ac:dyDescent="0.2">
      <c r="D2204" s="6"/>
    </row>
    <row r="2205" spans="4:4" x14ac:dyDescent="0.2">
      <c r="D2205" s="6"/>
    </row>
    <row r="2206" spans="4:4" x14ac:dyDescent="0.2">
      <c r="D2206" s="6"/>
    </row>
    <row r="2207" spans="4:4" x14ac:dyDescent="0.2">
      <c r="D2207" s="6"/>
    </row>
    <row r="2208" spans="4:4" x14ac:dyDescent="0.2">
      <c r="D2208" s="6"/>
    </row>
    <row r="2209" spans="4:4" x14ac:dyDescent="0.2">
      <c r="D2209" s="6"/>
    </row>
    <row r="2210" spans="4:4" x14ac:dyDescent="0.2">
      <c r="D2210" s="6"/>
    </row>
    <row r="2211" spans="4:4" x14ac:dyDescent="0.2">
      <c r="D2211" s="6"/>
    </row>
    <row r="2212" spans="4:4" x14ac:dyDescent="0.2">
      <c r="D2212" s="6"/>
    </row>
    <row r="2213" spans="4:4" x14ac:dyDescent="0.2">
      <c r="D2213" s="6"/>
    </row>
    <row r="2214" spans="4:4" x14ac:dyDescent="0.2">
      <c r="D2214" s="6"/>
    </row>
    <row r="2215" spans="4:4" x14ac:dyDescent="0.2">
      <c r="D2215" s="6"/>
    </row>
    <row r="2216" spans="4:4" x14ac:dyDescent="0.2">
      <c r="D2216" s="6"/>
    </row>
    <row r="2217" spans="4:4" x14ac:dyDescent="0.2">
      <c r="D2217" s="6"/>
    </row>
    <row r="2218" spans="4:4" x14ac:dyDescent="0.2">
      <c r="D2218" s="6"/>
    </row>
    <row r="2219" spans="4:4" x14ac:dyDescent="0.2">
      <c r="D2219" s="6"/>
    </row>
    <row r="2220" spans="4:4" x14ac:dyDescent="0.2">
      <c r="D2220" s="6"/>
    </row>
    <row r="2221" spans="4:4" x14ac:dyDescent="0.2">
      <c r="D2221" s="6"/>
    </row>
    <row r="2222" spans="4:4" x14ac:dyDescent="0.2">
      <c r="D2222" s="6"/>
    </row>
    <row r="2223" spans="4:4" x14ac:dyDescent="0.2">
      <c r="D2223" s="6"/>
    </row>
    <row r="2224" spans="4:4" x14ac:dyDescent="0.2">
      <c r="D2224" s="6"/>
    </row>
    <row r="2225" spans="4:4" x14ac:dyDescent="0.2">
      <c r="D2225" s="6"/>
    </row>
    <row r="2226" spans="4:4" x14ac:dyDescent="0.2">
      <c r="D2226" s="6"/>
    </row>
    <row r="2227" spans="4:4" x14ac:dyDescent="0.2">
      <c r="D2227" s="6"/>
    </row>
    <row r="2228" spans="4:4" x14ac:dyDescent="0.2">
      <c r="D2228" s="6"/>
    </row>
    <row r="2229" spans="4:4" x14ac:dyDescent="0.2">
      <c r="D2229" s="6"/>
    </row>
    <row r="2230" spans="4:4" x14ac:dyDescent="0.2">
      <c r="D2230" s="6"/>
    </row>
    <row r="2231" spans="4:4" x14ac:dyDescent="0.2">
      <c r="D2231" s="6"/>
    </row>
    <row r="2232" spans="4:4" x14ac:dyDescent="0.2">
      <c r="D2232" s="6"/>
    </row>
    <row r="2233" spans="4:4" x14ac:dyDescent="0.2">
      <c r="D2233" s="6"/>
    </row>
    <row r="2234" spans="4:4" x14ac:dyDescent="0.2">
      <c r="D2234" s="6"/>
    </row>
    <row r="2235" spans="4:4" x14ac:dyDescent="0.2">
      <c r="D2235" s="6"/>
    </row>
    <row r="2236" spans="4:4" x14ac:dyDescent="0.2">
      <c r="D2236" s="6"/>
    </row>
    <row r="2237" spans="4:4" x14ac:dyDescent="0.2">
      <c r="D2237" s="6"/>
    </row>
    <row r="2238" spans="4:4" x14ac:dyDescent="0.2">
      <c r="D2238" s="6"/>
    </row>
    <row r="2239" spans="4:4" x14ac:dyDescent="0.2">
      <c r="D2239" s="6"/>
    </row>
    <row r="2240" spans="4:4" x14ac:dyDescent="0.2">
      <c r="D2240" s="6"/>
    </row>
    <row r="2241" spans="4:4" x14ac:dyDescent="0.2">
      <c r="D2241" s="6"/>
    </row>
    <row r="2242" spans="4:4" x14ac:dyDescent="0.2">
      <c r="D2242" s="6"/>
    </row>
    <row r="2243" spans="4:4" x14ac:dyDescent="0.2">
      <c r="D2243" s="6"/>
    </row>
    <row r="2244" spans="4:4" x14ac:dyDescent="0.2">
      <c r="D2244" s="6"/>
    </row>
    <row r="2245" spans="4:4" x14ac:dyDescent="0.2">
      <c r="D2245" s="6"/>
    </row>
    <row r="2246" spans="4:4" x14ac:dyDescent="0.2">
      <c r="D2246" s="6"/>
    </row>
    <row r="2247" spans="4:4" x14ac:dyDescent="0.2">
      <c r="D2247" s="6"/>
    </row>
    <row r="2248" spans="4:4" x14ac:dyDescent="0.2">
      <c r="D2248" s="6"/>
    </row>
    <row r="2249" spans="4:4" x14ac:dyDescent="0.2">
      <c r="D2249" s="6"/>
    </row>
    <row r="2250" spans="4:4" x14ac:dyDescent="0.2">
      <c r="D2250" s="6"/>
    </row>
    <row r="2251" spans="4:4" x14ac:dyDescent="0.2">
      <c r="D2251" s="6"/>
    </row>
    <row r="2252" spans="4:4" x14ac:dyDescent="0.2">
      <c r="D2252" s="6"/>
    </row>
    <row r="2253" spans="4:4" x14ac:dyDescent="0.2">
      <c r="D2253" s="6"/>
    </row>
    <row r="2254" spans="4:4" x14ac:dyDescent="0.2">
      <c r="D2254" s="6"/>
    </row>
    <row r="2255" spans="4:4" x14ac:dyDescent="0.2">
      <c r="D2255" s="6"/>
    </row>
    <row r="2256" spans="4:4" x14ac:dyDescent="0.2">
      <c r="D2256" s="6"/>
    </row>
    <row r="2257" spans="4:4" x14ac:dyDescent="0.2">
      <c r="D2257" s="6"/>
    </row>
    <row r="2258" spans="4:4" x14ac:dyDescent="0.2">
      <c r="D2258" s="6"/>
    </row>
    <row r="2259" spans="4:4" x14ac:dyDescent="0.2">
      <c r="D2259" s="6"/>
    </row>
    <row r="2260" spans="4:4" x14ac:dyDescent="0.2">
      <c r="D2260" s="6"/>
    </row>
    <row r="2261" spans="4:4" x14ac:dyDescent="0.2">
      <c r="D2261" s="6"/>
    </row>
    <row r="2262" spans="4:4" x14ac:dyDescent="0.2">
      <c r="D2262" s="6"/>
    </row>
    <row r="2263" spans="4:4" x14ac:dyDescent="0.2">
      <c r="D2263" s="6"/>
    </row>
    <row r="2264" spans="4:4" x14ac:dyDescent="0.2">
      <c r="D2264" s="6"/>
    </row>
    <row r="2265" spans="4:4" x14ac:dyDescent="0.2">
      <c r="D2265" s="6"/>
    </row>
    <row r="2266" spans="4:4" x14ac:dyDescent="0.2">
      <c r="D2266" s="6"/>
    </row>
    <row r="2267" spans="4:4" x14ac:dyDescent="0.2">
      <c r="D2267" s="6"/>
    </row>
    <row r="2268" spans="4:4" x14ac:dyDescent="0.2">
      <c r="D2268" s="6"/>
    </row>
    <row r="2269" spans="4:4" x14ac:dyDescent="0.2">
      <c r="D2269" s="6"/>
    </row>
    <row r="2270" spans="4:4" x14ac:dyDescent="0.2">
      <c r="D2270" s="6"/>
    </row>
    <row r="2271" spans="4:4" x14ac:dyDescent="0.2">
      <c r="D2271" s="6"/>
    </row>
    <row r="2272" spans="4:4" x14ac:dyDescent="0.2">
      <c r="D2272" s="6"/>
    </row>
    <row r="2273" spans="4:4" x14ac:dyDescent="0.2">
      <c r="D2273" s="6"/>
    </row>
    <row r="2274" spans="4:4" x14ac:dyDescent="0.2">
      <c r="D2274" s="6"/>
    </row>
    <row r="2275" spans="4:4" x14ac:dyDescent="0.2">
      <c r="D2275" s="6"/>
    </row>
    <row r="2276" spans="4:4" x14ac:dyDescent="0.2">
      <c r="D2276" s="6"/>
    </row>
    <row r="2277" spans="4:4" x14ac:dyDescent="0.2">
      <c r="D2277" s="6"/>
    </row>
    <row r="2278" spans="4:4" x14ac:dyDescent="0.2">
      <c r="D2278" s="6"/>
    </row>
    <row r="2279" spans="4:4" x14ac:dyDescent="0.2">
      <c r="D2279" s="6"/>
    </row>
    <row r="2280" spans="4:4" x14ac:dyDescent="0.2">
      <c r="D2280" s="6"/>
    </row>
    <row r="2281" spans="4:4" x14ac:dyDescent="0.2">
      <c r="D2281" s="6"/>
    </row>
    <row r="2282" spans="4:4" x14ac:dyDescent="0.2">
      <c r="D2282" s="6"/>
    </row>
    <row r="2283" spans="4:4" x14ac:dyDescent="0.2">
      <c r="D2283" s="6"/>
    </row>
    <row r="2284" spans="4:4" x14ac:dyDescent="0.2">
      <c r="D2284" s="6"/>
    </row>
    <row r="2285" spans="4:4" x14ac:dyDescent="0.2">
      <c r="D2285" s="6"/>
    </row>
    <row r="2286" spans="4:4" x14ac:dyDescent="0.2">
      <c r="D2286" s="6"/>
    </row>
    <row r="2287" spans="4:4" x14ac:dyDescent="0.2">
      <c r="D2287" s="6"/>
    </row>
    <row r="2288" spans="4:4" x14ac:dyDescent="0.2">
      <c r="D2288" s="6"/>
    </row>
    <row r="2289" spans="4:4" x14ac:dyDescent="0.2">
      <c r="D2289" s="6"/>
    </row>
    <row r="2290" spans="4:4" x14ac:dyDescent="0.2">
      <c r="D2290" s="6"/>
    </row>
    <row r="2291" spans="4:4" x14ac:dyDescent="0.2">
      <c r="D2291" s="6"/>
    </row>
    <row r="2292" spans="4:4" x14ac:dyDescent="0.2">
      <c r="D2292" s="6"/>
    </row>
    <row r="2293" spans="4:4" x14ac:dyDescent="0.2">
      <c r="D2293" s="6"/>
    </row>
    <row r="2294" spans="4:4" x14ac:dyDescent="0.2">
      <c r="D2294" s="6"/>
    </row>
    <row r="2295" spans="4:4" x14ac:dyDescent="0.2">
      <c r="D2295" s="6"/>
    </row>
    <row r="2296" spans="4:4" x14ac:dyDescent="0.2">
      <c r="D2296" s="6"/>
    </row>
    <row r="2297" spans="4:4" x14ac:dyDescent="0.2">
      <c r="D2297" s="6"/>
    </row>
    <row r="2298" spans="4:4" x14ac:dyDescent="0.2">
      <c r="D2298" s="6"/>
    </row>
    <row r="2299" spans="4:4" x14ac:dyDescent="0.2">
      <c r="D2299" s="6"/>
    </row>
    <row r="2300" spans="4:4" x14ac:dyDescent="0.2">
      <c r="D2300" s="6"/>
    </row>
    <row r="2301" spans="4:4" x14ac:dyDescent="0.2">
      <c r="D2301" s="6"/>
    </row>
    <row r="2302" spans="4:4" x14ac:dyDescent="0.2">
      <c r="D2302" s="6"/>
    </row>
    <row r="2303" spans="4:4" x14ac:dyDescent="0.2">
      <c r="D2303" s="6"/>
    </row>
    <row r="2304" spans="4:4" x14ac:dyDescent="0.2">
      <c r="D2304" s="6"/>
    </row>
    <row r="2305" spans="4:4" x14ac:dyDescent="0.2">
      <c r="D2305" s="6"/>
    </row>
    <row r="2306" spans="4:4" x14ac:dyDescent="0.2">
      <c r="D2306" s="6"/>
    </row>
    <row r="2307" spans="4:4" x14ac:dyDescent="0.2">
      <c r="D2307" s="6"/>
    </row>
    <row r="2308" spans="4:4" x14ac:dyDescent="0.2">
      <c r="D2308" s="6"/>
    </row>
    <row r="2309" spans="4:4" x14ac:dyDescent="0.2">
      <c r="D2309" s="6"/>
    </row>
    <row r="2310" spans="4:4" x14ac:dyDescent="0.2">
      <c r="D2310" s="6"/>
    </row>
    <row r="2311" spans="4:4" x14ac:dyDescent="0.2">
      <c r="D2311" s="6"/>
    </row>
    <row r="2312" spans="4:4" x14ac:dyDescent="0.2">
      <c r="D2312" s="6"/>
    </row>
    <row r="2313" spans="4:4" x14ac:dyDescent="0.2">
      <c r="D2313" s="6"/>
    </row>
    <row r="2314" spans="4:4" x14ac:dyDescent="0.2">
      <c r="D2314" s="6"/>
    </row>
    <row r="2315" spans="4:4" x14ac:dyDescent="0.2">
      <c r="D2315" s="6"/>
    </row>
    <row r="2316" spans="4:4" x14ac:dyDescent="0.2">
      <c r="D2316" s="6"/>
    </row>
    <row r="2317" spans="4:4" x14ac:dyDescent="0.2">
      <c r="D2317" s="6"/>
    </row>
    <row r="2318" spans="4:4" x14ac:dyDescent="0.2">
      <c r="D2318" s="6"/>
    </row>
    <row r="2319" spans="4:4" x14ac:dyDescent="0.2">
      <c r="D2319" s="6"/>
    </row>
    <row r="2320" spans="4:4" x14ac:dyDescent="0.2">
      <c r="D2320" s="6"/>
    </row>
    <row r="2321" spans="4:4" x14ac:dyDescent="0.2">
      <c r="D2321" s="6"/>
    </row>
    <row r="2322" spans="4:4" x14ac:dyDescent="0.2">
      <c r="D2322" s="6"/>
    </row>
    <row r="2323" spans="4:4" x14ac:dyDescent="0.2">
      <c r="D2323" s="6"/>
    </row>
    <row r="2324" spans="4:4" x14ac:dyDescent="0.2">
      <c r="D2324" s="6"/>
    </row>
    <row r="2325" spans="4:4" x14ac:dyDescent="0.2">
      <c r="D2325" s="6"/>
    </row>
    <row r="2326" spans="4:4" x14ac:dyDescent="0.2">
      <c r="D2326" s="6"/>
    </row>
    <row r="2327" spans="4:4" x14ac:dyDescent="0.2">
      <c r="D2327" s="6"/>
    </row>
    <row r="2328" spans="4:4" x14ac:dyDescent="0.2">
      <c r="D2328" s="6"/>
    </row>
    <row r="2329" spans="4:4" x14ac:dyDescent="0.2">
      <c r="D2329" s="6"/>
    </row>
    <row r="2330" spans="4:4" x14ac:dyDescent="0.2">
      <c r="D2330" s="6"/>
    </row>
    <row r="2331" spans="4:4" x14ac:dyDescent="0.2">
      <c r="D2331" s="6"/>
    </row>
    <row r="2332" spans="4:4" x14ac:dyDescent="0.2">
      <c r="D2332" s="6"/>
    </row>
    <row r="2333" spans="4:4" x14ac:dyDescent="0.2">
      <c r="D2333" s="6"/>
    </row>
    <row r="2334" spans="4:4" x14ac:dyDescent="0.2">
      <c r="D2334" s="6"/>
    </row>
    <row r="2335" spans="4:4" x14ac:dyDescent="0.2">
      <c r="D2335" s="6"/>
    </row>
    <row r="2336" spans="4:4" x14ac:dyDescent="0.2">
      <c r="D2336" s="6"/>
    </row>
    <row r="2337" spans="4:4" x14ac:dyDescent="0.2">
      <c r="D2337" s="6"/>
    </row>
    <row r="2338" spans="4:4" x14ac:dyDescent="0.2">
      <c r="D2338" s="6"/>
    </row>
    <row r="2339" spans="4:4" x14ac:dyDescent="0.2">
      <c r="D2339" s="6"/>
    </row>
    <row r="2340" spans="4:4" x14ac:dyDescent="0.2">
      <c r="D2340" s="6"/>
    </row>
    <row r="2341" spans="4:4" x14ac:dyDescent="0.2">
      <c r="D2341" s="6"/>
    </row>
    <row r="2342" spans="4:4" x14ac:dyDescent="0.2">
      <c r="D2342" s="6"/>
    </row>
    <row r="2343" spans="4:4" x14ac:dyDescent="0.2">
      <c r="D2343" s="6"/>
    </row>
    <row r="2344" spans="4:4" x14ac:dyDescent="0.2">
      <c r="D2344" s="6"/>
    </row>
    <row r="2345" spans="4:4" x14ac:dyDescent="0.2">
      <c r="D2345" s="6"/>
    </row>
    <row r="2346" spans="4:4" x14ac:dyDescent="0.2">
      <c r="D2346" s="6"/>
    </row>
    <row r="2347" spans="4:4" x14ac:dyDescent="0.2">
      <c r="D2347" s="6"/>
    </row>
    <row r="2348" spans="4:4" x14ac:dyDescent="0.2">
      <c r="D2348" s="6"/>
    </row>
    <row r="2349" spans="4:4" x14ac:dyDescent="0.2">
      <c r="D2349" s="6"/>
    </row>
    <row r="2350" spans="4:4" x14ac:dyDescent="0.2">
      <c r="D2350" s="6"/>
    </row>
    <row r="2351" spans="4:4" x14ac:dyDescent="0.2">
      <c r="D2351" s="6"/>
    </row>
    <row r="2352" spans="4:4" x14ac:dyDescent="0.2">
      <c r="D2352" s="6"/>
    </row>
    <row r="2353" spans="4:4" x14ac:dyDescent="0.2">
      <c r="D2353" s="6"/>
    </row>
    <row r="2354" spans="4:4" x14ac:dyDescent="0.2">
      <c r="D2354" s="6"/>
    </row>
    <row r="2355" spans="4:4" x14ac:dyDescent="0.2">
      <c r="D2355" s="6"/>
    </row>
    <row r="2356" spans="4:4" x14ac:dyDescent="0.2">
      <c r="D2356" s="6"/>
    </row>
    <row r="2357" spans="4:4" x14ac:dyDescent="0.2">
      <c r="D2357" s="6"/>
    </row>
    <row r="2358" spans="4:4" x14ac:dyDescent="0.2">
      <c r="D2358" s="6"/>
    </row>
    <row r="2359" spans="4:4" x14ac:dyDescent="0.2">
      <c r="D2359" s="6"/>
    </row>
    <row r="2360" spans="4:4" x14ac:dyDescent="0.2">
      <c r="D2360" s="6"/>
    </row>
    <row r="2361" spans="4:4" x14ac:dyDescent="0.2">
      <c r="D2361" s="6"/>
    </row>
    <row r="2362" spans="4:4" x14ac:dyDescent="0.2">
      <c r="D2362" s="6"/>
    </row>
    <row r="2363" spans="4:4" x14ac:dyDescent="0.2">
      <c r="D2363" s="6"/>
    </row>
    <row r="2364" spans="4:4" x14ac:dyDescent="0.2">
      <c r="D2364" s="6"/>
    </row>
    <row r="2365" spans="4:4" x14ac:dyDescent="0.2">
      <c r="D2365" s="6"/>
    </row>
    <row r="2366" spans="4:4" x14ac:dyDescent="0.2">
      <c r="D2366" s="6"/>
    </row>
    <row r="2367" spans="4:4" x14ac:dyDescent="0.2">
      <c r="D2367" s="6"/>
    </row>
    <row r="2368" spans="4:4" x14ac:dyDescent="0.2">
      <c r="D2368" s="6"/>
    </row>
    <row r="2369" spans="4:4" x14ac:dyDescent="0.2">
      <c r="D2369" s="6"/>
    </row>
    <row r="2370" spans="4:4" x14ac:dyDescent="0.2">
      <c r="D2370" s="6"/>
    </row>
    <row r="2371" spans="4:4" x14ac:dyDescent="0.2">
      <c r="D2371" s="6"/>
    </row>
    <row r="2372" spans="4:4" x14ac:dyDescent="0.2">
      <c r="D2372" s="6"/>
    </row>
    <row r="2373" spans="4:4" x14ac:dyDescent="0.2">
      <c r="D2373" s="6"/>
    </row>
    <row r="2374" spans="4:4" x14ac:dyDescent="0.2">
      <c r="D2374" s="6"/>
    </row>
    <row r="2375" spans="4:4" x14ac:dyDescent="0.2">
      <c r="D2375" s="6"/>
    </row>
    <row r="2376" spans="4:4" x14ac:dyDescent="0.2">
      <c r="D2376" s="6"/>
    </row>
    <row r="2377" spans="4:4" x14ac:dyDescent="0.2">
      <c r="D2377" s="6"/>
    </row>
    <row r="2378" spans="4:4" x14ac:dyDescent="0.2">
      <c r="D2378" s="6"/>
    </row>
    <row r="2379" spans="4:4" x14ac:dyDescent="0.2">
      <c r="D2379" s="6"/>
    </row>
    <row r="2380" spans="4:4" x14ac:dyDescent="0.2">
      <c r="D2380" s="6"/>
    </row>
    <row r="2381" spans="4:4" x14ac:dyDescent="0.2">
      <c r="D2381" s="6"/>
    </row>
    <row r="2382" spans="4:4" x14ac:dyDescent="0.2">
      <c r="D2382" s="6"/>
    </row>
    <row r="2383" spans="4:4" x14ac:dyDescent="0.2">
      <c r="D2383" s="6"/>
    </row>
    <row r="2384" spans="4:4" x14ac:dyDescent="0.2">
      <c r="D2384" s="6"/>
    </row>
    <row r="2385" spans="4:4" x14ac:dyDescent="0.2">
      <c r="D2385" s="6"/>
    </row>
    <row r="2386" spans="4:4" x14ac:dyDescent="0.2">
      <c r="D2386" s="6"/>
    </row>
    <row r="2387" spans="4:4" x14ac:dyDescent="0.2">
      <c r="D2387" s="6"/>
    </row>
    <row r="2388" spans="4:4" x14ac:dyDescent="0.2">
      <c r="D2388" s="6"/>
    </row>
    <row r="2389" spans="4:4" x14ac:dyDescent="0.2">
      <c r="D2389" s="6"/>
    </row>
    <row r="2390" spans="4:4" x14ac:dyDescent="0.2">
      <c r="D2390" s="6"/>
    </row>
    <row r="2391" spans="4:4" x14ac:dyDescent="0.2">
      <c r="D2391" s="6"/>
    </row>
    <row r="2392" spans="4:4" x14ac:dyDescent="0.2">
      <c r="D2392" s="6"/>
    </row>
    <row r="2393" spans="4:4" x14ac:dyDescent="0.2">
      <c r="D2393" s="6"/>
    </row>
    <row r="2394" spans="4:4" x14ac:dyDescent="0.2">
      <c r="D2394" s="6"/>
    </row>
    <row r="2395" spans="4:4" x14ac:dyDescent="0.2">
      <c r="D2395" s="6"/>
    </row>
    <row r="2396" spans="4:4" x14ac:dyDescent="0.2">
      <c r="D2396" s="6"/>
    </row>
    <row r="2397" spans="4:4" x14ac:dyDescent="0.2">
      <c r="D2397" s="6"/>
    </row>
    <row r="2398" spans="4:4" x14ac:dyDescent="0.2">
      <c r="D2398" s="6"/>
    </row>
    <row r="2399" spans="4:4" x14ac:dyDescent="0.2">
      <c r="D2399" s="6"/>
    </row>
    <row r="2400" spans="4:4" x14ac:dyDescent="0.2">
      <c r="D2400" s="6"/>
    </row>
    <row r="2401" spans="4:4" x14ac:dyDescent="0.2">
      <c r="D2401" s="6"/>
    </row>
    <row r="2402" spans="4:4" x14ac:dyDescent="0.2">
      <c r="D2402" s="6"/>
    </row>
    <row r="2403" spans="4:4" x14ac:dyDescent="0.2">
      <c r="D2403" s="6"/>
    </row>
    <row r="2404" spans="4:4" x14ac:dyDescent="0.2">
      <c r="D2404" s="6"/>
    </row>
    <row r="2405" spans="4:4" x14ac:dyDescent="0.2">
      <c r="D2405" s="6"/>
    </row>
    <row r="2406" spans="4:4" x14ac:dyDescent="0.2">
      <c r="D2406" s="6"/>
    </row>
    <row r="2407" spans="4:4" x14ac:dyDescent="0.2">
      <c r="D2407" s="6"/>
    </row>
    <row r="2408" spans="4:4" x14ac:dyDescent="0.2">
      <c r="D2408" s="6"/>
    </row>
    <row r="2409" spans="4:4" x14ac:dyDescent="0.2">
      <c r="D2409" s="6"/>
    </row>
    <row r="2410" spans="4:4" x14ac:dyDescent="0.2">
      <c r="D2410" s="6"/>
    </row>
    <row r="2411" spans="4:4" x14ac:dyDescent="0.2">
      <c r="D2411" s="6"/>
    </row>
    <row r="2412" spans="4:4" x14ac:dyDescent="0.2">
      <c r="D2412" s="6"/>
    </row>
    <row r="2413" spans="4:4" x14ac:dyDescent="0.2">
      <c r="D2413" s="6"/>
    </row>
    <row r="2414" spans="4:4" x14ac:dyDescent="0.2">
      <c r="D2414" s="6"/>
    </row>
    <row r="2415" spans="4:4" x14ac:dyDescent="0.2">
      <c r="D2415" s="6"/>
    </row>
    <row r="2416" spans="4:4" x14ac:dyDescent="0.2">
      <c r="D2416" s="6"/>
    </row>
    <row r="2417" spans="4:4" x14ac:dyDescent="0.2">
      <c r="D2417" s="6"/>
    </row>
    <row r="2418" spans="4:4" x14ac:dyDescent="0.2">
      <c r="D2418" s="6"/>
    </row>
    <row r="2419" spans="4:4" x14ac:dyDescent="0.2">
      <c r="D2419" s="6"/>
    </row>
    <row r="2420" spans="4:4" x14ac:dyDescent="0.2">
      <c r="D2420" s="6"/>
    </row>
    <row r="2421" spans="4:4" x14ac:dyDescent="0.2">
      <c r="D2421" s="6"/>
    </row>
    <row r="2422" spans="4:4" x14ac:dyDescent="0.2">
      <c r="D2422" s="6"/>
    </row>
    <row r="2423" spans="4:4" x14ac:dyDescent="0.2">
      <c r="D2423" s="6"/>
    </row>
    <row r="2424" spans="4:4" x14ac:dyDescent="0.2">
      <c r="D2424" s="6"/>
    </row>
    <row r="2425" spans="4:4" x14ac:dyDescent="0.2">
      <c r="D2425" s="6"/>
    </row>
    <row r="2426" spans="4:4" x14ac:dyDescent="0.2">
      <c r="D2426" s="6"/>
    </row>
    <row r="2427" spans="4:4" x14ac:dyDescent="0.2">
      <c r="D2427" s="6"/>
    </row>
    <row r="2428" spans="4:4" x14ac:dyDescent="0.2">
      <c r="D2428" s="6"/>
    </row>
    <row r="2429" spans="4:4" x14ac:dyDescent="0.2">
      <c r="D2429" s="6"/>
    </row>
    <row r="2430" spans="4:4" x14ac:dyDescent="0.2">
      <c r="D2430" s="6"/>
    </row>
    <row r="2431" spans="4:4" x14ac:dyDescent="0.2">
      <c r="D2431" s="6"/>
    </row>
    <row r="2432" spans="4:4" x14ac:dyDescent="0.2">
      <c r="D2432" s="6"/>
    </row>
    <row r="2433" spans="4:4" x14ac:dyDescent="0.2">
      <c r="D2433" s="6"/>
    </row>
    <row r="2434" spans="4:4" x14ac:dyDescent="0.2">
      <c r="D2434" s="6"/>
    </row>
    <row r="2435" spans="4:4" x14ac:dyDescent="0.2">
      <c r="D2435" s="6"/>
    </row>
    <row r="2436" spans="4:4" x14ac:dyDescent="0.2">
      <c r="D2436" s="6"/>
    </row>
    <row r="2437" spans="4:4" x14ac:dyDescent="0.2">
      <c r="D2437" s="6"/>
    </row>
    <row r="2438" spans="4:4" x14ac:dyDescent="0.2">
      <c r="D2438" s="6"/>
    </row>
    <row r="2439" spans="4:4" x14ac:dyDescent="0.2">
      <c r="D2439" s="6"/>
    </row>
    <row r="2440" spans="4:4" x14ac:dyDescent="0.2">
      <c r="D2440" s="6"/>
    </row>
    <row r="2441" spans="4:4" x14ac:dyDescent="0.2">
      <c r="D2441" s="6"/>
    </row>
    <row r="2442" spans="4:4" x14ac:dyDescent="0.2">
      <c r="D2442" s="6"/>
    </row>
    <row r="2443" spans="4:4" x14ac:dyDescent="0.2">
      <c r="D2443" s="6"/>
    </row>
    <row r="2444" spans="4:4" x14ac:dyDescent="0.2">
      <c r="D2444" s="6"/>
    </row>
    <row r="2445" spans="4:4" x14ac:dyDescent="0.2">
      <c r="D2445" s="6"/>
    </row>
    <row r="2446" spans="4:4" x14ac:dyDescent="0.2">
      <c r="D2446" s="6"/>
    </row>
    <row r="2447" spans="4:4" x14ac:dyDescent="0.2">
      <c r="D2447" s="6"/>
    </row>
    <row r="2448" spans="4:4" x14ac:dyDescent="0.2">
      <c r="D2448" s="6"/>
    </row>
    <row r="2449" spans="4:4" x14ac:dyDescent="0.2">
      <c r="D2449" s="6"/>
    </row>
    <row r="2450" spans="4:4" x14ac:dyDescent="0.2">
      <c r="D2450" s="6"/>
    </row>
    <row r="2451" spans="4:4" x14ac:dyDescent="0.2">
      <c r="D2451" s="6"/>
    </row>
    <row r="2452" spans="4:4" x14ac:dyDescent="0.2">
      <c r="D2452" s="6"/>
    </row>
    <row r="2453" spans="4:4" x14ac:dyDescent="0.2">
      <c r="D2453" s="6"/>
    </row>
    <row r="2454" spans="4:4" x14ac:dyDescent="0.2">
      <c r="D2454" s="6"/>
    </row>
    <row r="2455" spans="4:4" x14ac:dyDescent="0.2">
      <c r="D2455" s="6"/>
    </row>
    <row r="2456" spans="4:4" x14ac:dyDescent="0.2">
      <c r="D2456" s="6"/>
    </row>
    <row r="2457" spans="4:4" x14ac:dyDescent="0.2">
      <c r="D2457" s="6"/>
    </row>
    <row r="2458" spans="4:4" x14ac:dyDescent="0.2">
      <c r="D2458" s="6"/>
    </row>
    <row r="2459" spans="4:4" x14ac:dyDescent="0.2">
      <c r="D2459" s="6"/>
    </row>
    <row r="2460" spans="4:4" x14ac:dyDescent="0.2">
      <c r="D2460" s="6"/>
    </row>
    <row r="2461" spans="4:4" x14ac:dyDescent="0.2">
      <c r="D2461" s="6"/>
    </row>
    <row r="2462" spans="4:4" x14ac:dyDescent="0.2">
      <c r="D2462" s="6"/>
    </row>
    <row r="2463" spans="4:4" x14ac:dyDescent="0.2">
      <c r="D2463" s="6"/>
    </row>
    <row r="2464" spans="4:4" x14ac:dyDescent="0.2">
      <c r="D2464" s="6"/>
    </row>
    <row r="2465" spans="4:4" x14ac:dyDescent="0.2">
      <c r="D2465" s="6"/>
    </row>
    <row r="2466" spans="4:4" x14ac:dyDescent="0.2">
      <c r="D2466" s="6"/>
    </row>
    <row r="2467" spans="4:4" x14ac:dyDescent="0.2">
      <c r="D2467" s="6"/>
    </row>
    <row r="2468" spans="4:4" x14ac:dyDescent="0.2">
      <c r="D2468" s="6"/>
    </row>
    <row r="2469" spans="4:4" x14ac:dyDescent="0.2">
      <c r="D2469" s="6"/>
    </row>
    <row r="2470" spans="4:4" x14ac:dyDescent="0.2">
      <c r="D2470" s="6"/>
    </row>
    <row r="2471" spans="4:4" x14ac:dyDescent="0.2">
      <c r="D2471" s="6"/>
    </row>
    <row r="2472" spans="4:4" x14ac:dyDescent="0.2">
      <c r="D2472" s="6"/>
    </row>
    <row r="2473" spans="4:4" x14ac:dyDescent="0.2">
      <c r="D2473" s="6"/>
    </row>
    <row r="2474" spans="4:4" x14ac:dyDescent="0.2">
      <c r="D2474" s="6"/>
    </row>
    <row r="2475" spans="4:4" x14ac:dyDescent="0.2">
      <c r="D2475" s="6"/>
    </row>
    <row r="2476" spans="4:4" x14ac:dyDescent="0.2">
      <c r="D2476" s="6"/>
    </row>
    <row r="2477" spans="4:4" x14ac:dyDescent="0.2">
      <c r="D2477" s="6"/>
    </row>
    <row r="2478" spans="4:4" x14ac:dyDescent="0.2">
      <c r="D2478" s="6"/>
    </row>
    <row r="2479" spans="4:4" x14ac:dyDescent="0.2">
      <c r="D2479" s="6"/>
    </row>
    <row r="2480" spans="4:4" x14ac:dyDescent="0.2">
      <c r="D2480" s="6"/>
    </row>
    <row r="2481" spans="4:4" x14ac:dyDescent="0.2">
      <c r="D2481" s="6"/>
    </row>
    <row r="2482" spans="4:4" x14ac:dyDescent="0.2">
      <c r="D2482" s="6"/>
    </row>
    <row r="2483" spans="4:4" x14ac:dyDescent="0.2">
      <c r="D2483" s="6"/>
    </row>
    <row r="2484" spans="4:4" x14ac:dyDescent="0.2">
      <c r="D2484" s="6"/>
    </row>
    <row r="2485" spans="4:4" x14ac:dyDescent="0.2">
      <c r="D2485" s="6"/>
    </row>
    <row r="2486" spans="4:4" x14ac:dyDescent="0.2">
      <c r="D2486" s="6"/>
    </row>
    <row r="2487" spans="4:4" x14ac:dyDescent="0.2">
      <c r="D2487" s="6"/>
    </row>
    <row r="2488" spans="4:4" x14ac:dyDescent="0.2">
      <c r="D2488" s="6"/>
    </row>
    <row r="2489" spans="4:4" x14ac:dyDescent="0.2">
      <c r="D2489" s="6"/>
    </row>
    <row r="2490" spans="4:4" x14ac:dyDescent="0.2">
      <c r="D2490" s="6"/>
    </row>
    <row r="2491" spans="4:4" x14ac:dyDescent="0.2">
      <c r="D2491" s="6"/>
    </row>
    <row r="2492" spans="4:4" x14ac:dyDescent="0.2">
      <c r="D2492" s="6"/>
    </row>
    <row r="2493" spans="4:4" x14ac:dyDescent="0.2">
      <c r="D2493" s="6"/>
    </row>
    <row r="2494" spans="4:4" x14ac:dyDescent="0.2">
      <c r="D2494" s="6"/>
    </row>
    <row r="2495" spans="4:4" x14ac:dyDescent="0.2">
      <c r="D2495" s="6"/>
    </row>
    <row r="2496" spans="4:4" x14ac:dyDescent="0.2">
      <c r="D2496" s="6"/>
    </row>
    <row r="2497" spans="4:4" x14ac:dyDescent="0.2">
      <c r="D2497" s="6"/>
    </row>
    <row r="2498" spans="4:4" x14ac:dyDescent="0.2">
      <c r="D2498" s="6"/>
    </row>
    <row r="2499" spans="4:4" x14ac:dyDescent="0.2">
      <c r="D2499" s="6"/>
    </row>
    <row r="2500" spans="4:4" x14ac:dyDescent="0.2">
      <c r="D2500" s="6"/>
    </row>
    <row r="2501" spans="4:4" x14ac:dyDescent="0.2">
      <c r="D2501" s="6"/>
    </row>
    <row r="2502" spans="4:4" x14ac:dyDescent="0.2">
      <c r="D2502" s="6"/>
    </row>
    <row r="2503" spans="4:4" x14ac:dyDescent="0.2">
      <c r="D2503" s="6"/>
    </row>
    <row r="2504" spans="4:4" x14ac:dyDescent="0.2">
      <c r="D2504" s="6"/>
    </row>
    <row r="2505" spans="4:4" x14ac:dyDescent="0.2">
      <c r="D2505" s="6"/>
    </row>
    <row r="2506" spans="4:4" x14ac:dyDescent="0.2">
      <c r="D2506" s="6"/>
    </row>
    <row r="2507" spans="4:4" x14ac:dyDescent="0.2">
      <c r="D2507" s="6"/>
    </row>
    <row r="2508" spans="4:4" x14ac:dyDescent="0.2">
      <c r="D2508" s="6"/>
    </row>
    <row r="2509" spans="4:4" x14ac:dyDescent="0.2">
      <c r="D2509" s="6"/>
    </row>
    <row r="2510" spans="4:4" x14ac:dyDescent="0.2">
      <c r="D2510" s="6"/>
    </row>
    <row r="2511" spans="4:4" x14ac:dyDescent="0.2">
      <c r="D2511" s="6"/>
    </row>
    <row r="2512" spans="4:4" x14ac:dyDescent="0.2">
      <c r="D2512" s="6"/>
    </row>
    <row r="2513" spans="4:4" x14ac:dyDescent="0.2">
      <c r="D2513" s="6"/>
    </row>
    <row r="2514" spans="4:4" x14ac:dyDescent="0.2">
      <c r="D2514" s="6"/>
    </row>
    <row r="2515" spans="4:4" x14ac:dyDescent="0.2">
      <c r="D2515" s="6"/>
    </row>
    <row r="2516" spans="4:4" x14ac:dyDescent="0.2">
      <c r="D2516" s="6"/>
    </row>
    <row r="2517" spans="4:4" x14ac:dyDescent="0.2">
      <c r="D2517" s="6"/>
    </row>
    <row r="2518" spans="4:4" x14ac:dyDescent="0.2">
      <c r="D2518" s="6"/>
    </row>
    <row r="2519" spans="4:4" x14ac:dyDescent="0.2">
      <c r="D2519" s="6"/>
    </row>
    <row r="2520" spans="4:4" x14ac:dyDescent="0.2">
      <c r="D2520" s="6"/>
    </row>
    <row r="2521" spans="4:4" x14ac:dyDescent="0.2">
      <c r="D2521" s="6"/>
    </row>
    <row r="2522" spans="4:4" x14ac:dyDescent="0.2">
      <c r="D2522" s="6"/>
    </row>
    <row r="2523" spans="4:4" x14ac:dyDescent="0.2">
      <c r="D2523" s="6"/>
    </row>
    <row r="2524" spans="4:4" x14ac:dyDescent="0.2">
      <c r="D2524" s="6"/>
    </row>
    <row r="2525" spans="4:4" x14ac:dyDescent="0.2">
      <c r="D2525" s="6"/>
    </row>
    <row r="2526" spans="4:4" x14ac:dyDescent="0.2">
      <c r="D2526" s="6"/>
    </row>
    <row r="2527" spans="4:4" x14ac:dyDescent="0.2">
      <c r="D2527" s="6"/>
    </row>
    <row r="2528" spans="4:4" x14ac:dyDescent="0.2">
      <c r="D2528" s="6"/>
    </row>
    <row r="2529" spans="4:4" x14ac:dyDescent="0.2">
      <c r="D2529" s="6"/>
    </row>
    <row r="2530" spans="4:4" x14ac:dyDescent="0.2">
      <c r="D2530" s="6"/>
    </row>
    <row r="2531" spans="4:4" x14ac:dyDescent="0.2">
      <c r="D2531" s="6"/>
    </row>
    <row r="2532" spans="4:4" x14ac:dyDescent="0.2">
      <c r="D2532" s="6"/>
    </row>
    <row r="2533" spans="4:4" x14ac:dyDescent="0.2">
      <c r="D2533" s="6"/>
    </row>
    <row r="2534" spans="4:4" x14ac:dyDescent="0.2">
      <c r="D2534" s="6"/>
    </row>
    <row r="2535" spans="4:4" x14ac:dyDescent="0.2">
      <c r="D2535" s="6"/>
    </row>
    <row r="2536" spans="4:4" x14ac:dyDescent="0.2">
      <c r="D2536" s="6"/>
    </row>
    <row r="2537" spans="4:4" x14ac:dyDescent="0.2">
      <c r="D2537" s="6"/>
    </row>
    <row r="2538" spans="4:4" x14ac:dyDescent="0.2">
      <c r="D2538" s="6"/>
    </row>
    <row r="2539" spans="4:4" x14ac:dyDescent="0.2">
      <c r="D2539" s="6"/>
    </row>
    <row r="2540" spans="4:4" x14ac:dyDescent="0.2">
      <c r="D2540" s="6"/>
    </row>
    <row r="2541" spans="4:4" x14ac:dyDescent="0.2">
      <c r="D2541" s="6"/>
    </row>
    <row r="2542" spans="4:4" x14ac:dyDescent="0.2">
      <c r="D2542" s="6"/>
    </row>
    <row r="2543" spans="4:4" x14ac:dyDescent="0.2">
      <c r="D2543" s="6"/>
    </row>
    <row r="2544" spans="4:4" x14ac:dyDescent="0.2">
      <c r="D2544" s="6"/>
    </row>
    <row r="2545" spans="4:4" x14ac:dyDescent="0.2">
      <c r="D2545" s="6"/>
    </row>
    <row r="2546" spans="4:4" x14ac:dyDescent="0.2">
      <c r="D2546" s="6"/>
    </row>
    <row r="2547" spans="4:4" x14ac:dyDescent="0.2">
      <c r="D2547" s="6"/>
    </row>
    <row r="2548" spans="4:4" x14ac:dyDescent="0.2">
      <c r="D2548" s="6"/>
    </row>
    <row r="2549" spans="4:4" x14ac:dyDescent="0.2">
      <c r="D2549" s="6"/>
    </row>
    <row r="2550" spans="4:4" x14ac:dyDescent="0.2">
      <c r="D2550" s="6"/>
    </row>
    <row r="2551" spans="4:4" x14ac:dyDescent="0.2">
      <c r="D2551" s="6"/>
    </row>
    <row r="2552" spans="4:4" x14ac:dyDescent="0.2">
      <c r="D2552" s="6"/>
    </row>
    <row r="2553" spans="4:4" x14ac:dyDescent="0.2">
      <c r="D2553" s="6"/>
    </row>
    <row r="2554" spans="4:4" x14ac:dyDescent="0.2">
      <c r="D2554" s="6"/>
    </row>
    <row r="2555" spans="4:4" x14ac:dyDescent="0.2">
      <c r="D2555" s="6"/>
    </row>
    <row r="2556" spans="4:4" x14ac:dyDescent="0.2">
      <c r="D2556" s="6"/>
    </row>
    <row r="2557" spans="4:4" x14ac:dyDescent="0.2">
      <c r="D2557" s="6"/>
    </row>
    <row r="2558" spans="4:4" x14ac:dyDescent="0.2">
      <c r="D2558" s="6"/>
    </row>
    <row r="2559" spans="4:4" x14ac:dyDescent="0.2">
      <c r="D2559" s="6"/>
    </row>
    <row r="2560" spans="4:4" x14ac:dyDescent="0.2">
      <c r="D2560" s="6"/>
    </row>
    <row r="2561" spans="4:4" x14ac:dyDescent="0.2">
      <c r="D2561" s="6"/>
    </row>
    <row r="2562" spans="4:4" x14ac:dyDescent="0.2">
      <c r="D2562" s="6"/>
    </row>
    <row r="2563" spans="4:4" x14ac:dyDescent="0.2">
      <c r="D2563" s="6"/>
    </row>
    <row r="2564" spans="4:4" x14ac:dyDescent="0.2">
      <c r="D2564" s="6"/>
    </row>
    <row r="2565" spans="4:4" x14ac:dyDescent="0.2">
      <c r="D2565" s="6"/>
    </row>
    <row r="2566" spans="4:4" x14ac:dyDescent="0.2">
      <c r="D2566" s="6"/>
    </row>
    <row r="2567" spans="4:4" x14ac:dyDescent="0.2">
      <c r="D2567" s="6"/>
    </row>
    <row r="2568" spans="4:4" x14ac:dyDescent="0.2">
      <c r="D2568" s="6"/>
    </row>
    <row r="2569" spans="4:4" x14ac:dyDescent="0.2">
      <c r="D2569" s="6"/>
    </row>
    <row r="2570" spans="4:4" x14ac:dyDescent="0.2">
      <c r="D2570" s="6"/>
    </row>
    <row r="2571" spans="4:4" x14ac:dyDescent="0.2">
      <c r="D2571" s="6"/>
    </row>
    <row r="2572" spans="4:4" x14ac:dyDescent="0.2">
      <c r="D2572" s="6"/>
    </row>
    <row r="2573" spans="4:4" x14ac:dyDescent="0.2">
      <c r="D2573" s="6"/>
    </row>
    <row r="2574" spans="4:4" x14ac:dyDescent="0.2">
      <c r="D2574" s="6"/>
    </row>
    <row r="2575" spans="4:4" x14ac:dyDescent="0.2">
      <c r="D2575" s="6"/>
    </row>
    <row r="2576" spans="4:4" x14ac:dyDescent="0.2">
      <c r="D2576" s="6"/>
    </row>
    <row r="2577" spans="4:4" x14ac:dyDescent="0.2">
      <c r="D2577" s="6"/>
    </row>
    <row r="2578" spans="4:4" x14ac:dyDescent="0.2">
      <c r="D2578" s="6"/>
    </row>
    <row r="2579" spans="4:4" x14ac:dyDescent="0.2">
      <c r="D2579" s="6"/>
    </row>
    <row r="2580" spans="4:4" x14ac:dyDescent="0.2">
      <c r="D2580" s="6"/>
    </row>
    <row r="2581" spans="4:4" x14ac:dyDescent="0.2">
      <c r="D2581" s="6"/>
    </row>
    <row r="2582" spans="4:4" x14ac:dyDescent="0.2">
      <c r="D2582" s="6"/>
    </row>
    <row r="2583" spans="4:4" x14ac:dyDescent="0.2">
      <c r="D2583" s="6"/>
    </row>
    <row r="2584" spans="4:4" x14ac:dyDescent="0.2">
      <c r="D2584" s="6"/>
    </row>
    <row r="2585" spans="4:4" x14ac:dyDescent="0.2">
      <c r="D2585" s="6"/>
    </row>
    <row r="2586" spans="4:4" x14ac:dyDescent="0.2">
      <c r="D2586" s="6"/>
    </row>
    <row r="2587" spans="4:4" x14ac:dyDescent="0.2">
      <c r="D2587" s="6"/>
    </row>
    <row r="2588" spans="4:4" x14ac:dyDescent="0.2">
      <c r="D2588" s="6"/>
    </row>
    <row r="2589" spans="4:4" x14ac:dyDescent="0.2">
      <c r="D2589" s="6"/>
    </row>
    <row r="2590" spans="4:4" x14ac:dyDescent="0.2">
      <c r="D2590" s="6"/>
    </row>
    <row r="2591" spans="4:4" x14ac:dyDescent="0.2">
      <c r="D2591" s="6"/>
    </row>
    <row r="2592" spans="4:4" x14ac:dyDescent="0.2">
      <c r="D2592" s="6"/>
    </row>
    <row r="2593" spans="4:4" x14ac:dyDescent="0.2">
      <c r="D2593" s="6"/>
    </row>
    <row r="2594" spans="4:4" x14ac:dyDescent="0.2">
      <c r="D2594" s="6"/>
    </row>
    <row r="2595" spans="4:4" x14ac:dyDescent="0.2">
      <c r="D2595" s="6"/>
    </row>
    <row r="2596" spans="4:4" x14ac:dyDescent="0.2">
      <c r="D2596" s="6"/>
    </row>
    <row r="2597" spans="4:4" x14ac:dyDescent="0.2">
      <c r="D2597" s="6"/>
    </row>
    <row r="2598" spans="4:4" x14ac:dyDescent="0.2">
      <c r="D2598" s="6"/>
    </row>
    <row r="2599" spans="4:4" x14ac:dyDescent="0.2">
      <c r="D2599" s="6"/>
    </row>
    <row r="2600" spans="4:4" x14ac:dyDescent="0.2">
      <c r="D2600" s="6"/>
    </row>
    <row r="2601" spans="4:4" x14ac:dyDescent="0.2">
      <c r="D2601" s="6"/>
    </row>
    <row r="2602" spans="4:4" x14ac:dyDescent="0.2">
      <c r="D2602" s="6"/>
    </row>
    <row r="2603" spans="4:4" x14ac:dyDescent="0.2">
      <c r="D2603" s="6"/>
    </row>
    <row r="2604" spans="4:4" x14ac:dyDescent="0.2">
      <c r="D2604" s="6"/>
    </row>
    <row r="2605" spans="4:4" x14ac:dyDescent="0.2">
      <c r="D2605" s="6"/>
    </row>
    <row r="2606" spans="4:4" x14ac:dyDescent="0.2">
      <c r="D2606" s="6"/>
    </row>
    <row r="2607" spans="4:4" x14ac:dyDescent="0.2">
      <c r="D2607" s="6"/>
    </row>
    <row r="2608" spans="4:4" x14ac:dyDescent="0.2">
      <c r="D2608" s="6"/>
    </row>
    <row r="2609" spans="4:4" x14ac:dyDescent="0.2">
      <c r="D2609" s="6"/>
    </row>
    <row r="2610" spans="4:4" x14ac:dyDescent="0.2">
      <c r="D2610" s="6"/>
    </row>
    <row r="2611" spans="4:4" x14ac:dyDescent="0.2">
      <c r="D2611" s="6"/>
    </row>
    <row r="2612" spans="4:4" x14ac:dyDescent="0.2">
      <c r="D2612" s="6"/>
    </row>
    <row r="2613" spans="4:4" x14ac:dyDescent="0.2">
      <c r="D2613" s="6"/>
    </row>
    <row r="2614" spans="4:4" x14ac:dyDescent="0.2">
      <c r="D2614" s="6"/>
    </row>
    <row r="2615" spans="4:4" x14ac:dyDescent="0.2">
      <c r="D2615" s="6"/>
    </row>
    <row r="2616" spans="4:4" x14ac:dyDescent="0.2">
      <c r="D2616" s="6"/>
    </row>
    <row r="2617" spans="4:4" x14ac:dyDescent="0.2">
      <c r="D2617" s="6"/>
    </row>
    <row r="2618" spans="4:4" x14ac:dyDescent="0.2">
      <c r="D2618" s="6"/>
    </row>
    <row r="2619" spans="4:4" x14ac:dyDescent="0.2">
      <c r="D2619" s="6"/>
    </row>
    <row r="2620" spans="4:4" x14ac:dyDescent="0.2">
      <c r="D2620" s="6"/>
    </row>
    <row r="2621" spans="4:4" x14ac:dyDescent="0.2">
      <c r="D2621" s="6"/>
    </row>
    <row r="2622" spans="4:4" x14ac:dyDescent="0.2">
      <c r="D2622" s="6"/>
    </row>
    <row r="2623" spans="4:4" x14ac:dyDescent="0.2">
      <c r="D2623" s="6"/>
    </row>
    <row r="2624" spans="4:4" x14ac:dyDescent="0.2">
      <c r="D2624" s="6"/>
    </row>
    <row r="2625" spans="4:4" x14ac:dyDescent="0.2">
      <c r="D2625" s="6"/>
    </row>
    <row r="2626" spans="4:4" x14ac:dyDescent="0.2">
      <c r="D2626" s="6"/>
    </row>
    <row r="2627" spans="4:4" x14ac:dyDescent="0.2">
      <c r="D2627" s="6"/>
    </row>
    <row r="2628" spans="4:4" x14ac:dyDescent="0.2">
      <c r="D2628" s="6"/>
    </row>
    <row r="2629" spans="4:4" x14ac:dyDescent="0.2">
      <c r="D2629" s="6"/>
    </row>
    <row r="2630" spans="4:4" x14ac:dyDescent="0.2">
      <c r="D2630" s="6"/>
    </row>
    <row r="2631" spans="4:4" x14ac:dyDescent="0.2">
      <c r="D2631" s="6"/>
    </row>
    <row r="2632" spans="4:4" x14ac:dyDescent="0.2">
      <c r="D2632" s="6"/>
    </row>
    <row r="2633" spans="4:4" x14ac:dyDescent="0.2">
      <c r="D2633" s="6"/>
    </row>
    <row r="2634" spans="4:4" x14ac:dyDescent="0.2">
      <c r="D2634" s="6"/>
    </row>
    <row r="2635" spans="4:4" x14ac:dyDescent="0.2">
      <c r="D2635" s="6"/>
    </row>
    <row r="2636" spans="4:4" x14ac:dyDescent="0.2">
      <c r="D2636" s="6"/>
    </row>
    <row r="2637" spans="4:4" x14ac:dyDescent="0.2">
      <c r="D2637" s="6"/>
    </row>
    <row r="2638" spans="4:4" x14ac:dyDescent="0.2">
      <c r="D2638" s="6"/>
    </row>
    <row r="2639" spans="4:4" x14ac:dyDescent="0.2">
      <c r="D2639" s="6"/>
    </row>
    <row r="2640" spans="4:4" x14ac:dyDescent="0.2">
      <c r="D2640" s="6"/>
    </row>
    <row r="2641" spans="4:4" x14ac:dyDescent="0.2">
      <c r="D2641" s="6"/>
    </row>
    <row r="2642" spans="4:4" x14ac:dyDescent="0.2">
      <c r="D2642" s="6"/>
    </row>
    <row r="2643" spans="4:4" x14ac:dyDescent="0.2">
      <c r="D2643" s="6"/>
    </row>
    <row r="2644" spans="4:4" x14ac:dyDescent="0.2">
      <c r="D2644" s="6"/>
    </row>
    <row r="2645" spans="4:4" x14ac:dyDescent="0.2">
      <c r="D2645" s="6"/>
    </row>
    <row r="2646" spans="4:4" x14ac:dyDescent="0.2">
      <c r="D2646" s="6"/>
    </row>
    <row r="2647" spans="4:4" x14ac:dyDescent="0.2">
      <c r="D2647" s="6"/>
    </row>
    <row r="2648" spans="4:4" x14ac:dyDescent="0.2">
      <c r="D2648" s="6"/>
    </row>
    <row r="2649" spans="4:4" x14ac:dyDescent="0.2">
      <c r="D2649" s="6"/>
    </row>
    <row r="2650" spans="4:4" x14ac:dyDescent="0.2">
      <c r="D2650" s="6"/>
    </row>
    <row r="2651" spans="4:4" x14ac:dyDescent="0.2">
      <c r="D2651" s="6"/>
    </row>
    <row r="2652" spans="4:4" x14ac:dyDescent="0.2">
      <c r="D2652" s="6"/>
    </row>
    <row r="2653" spans="4:4" x14ac:dyDescent="0.2">
      <c r="D2653" s="6"/>
    </row>
    <row r="2654" spans="4:4" x14ac:dyDescent="0.2">
      <c r="D2654" s="6"/>
    </row>
    <row r="2655" spans="4:4" x14ac:dyDescent="0.2">
      <c r="D2655" s="6"/>
    </row>
    <row r="2656" spans="4:4" x14ac:dyDescent="0.2">
      <c r="D2656" s="6"/>
    </row>
    <row r="2657" spans="4:4" x14ac:dyDescent="0.2">
      <c r="D2657" s="6"/>
    </row>
    <row r="2658" spans="4:4" x14ac:dyDescent="0.2">
      <c r="D2658" s="6"/>
    </row>
    <row r="2659" spans="4:4" x14ac:dyDescent="0.2">
      <c r="D2659" s="6"/>
    </row>
    <row r="2660" spans="4:4" x14ac:dyDescent="0.2">
      <c r="D2660" s="6"/>
    </row>
    <row r="2661" spans="4:4" x14ac:dyDescent="0.2">
      <c r="D2661" s="6"/>
    </row>
    <row r="2662" spans="4:4" x14ac:dyDescent="0.2">
      <c r="D2662" s="6"/>
    </row>
    <row r="2663" spans="4:4" x14ac:dyDescent="0.2">
      <c r="D2663" s="6"/>
    </row>
    <row r="2664" spans="4:4" x14ac:dyDescent="0.2">
      <c r="D2664" s="6"/>
    </row>
    <row r="2665" spans="4:4" x14ac:dyDescent="0.2">
      <c r="D2665" s="6"/>
    </row>
    <row r="2666" spans="4:4" x14ac:dyDescent="0.2">
      <c r="D2666" s="6"/>
    </row>
    <row r="2667" spans="4:4" x14ac:dyDescent="0.2">
      <c r="D2667" s="6"/>
    </row>
    <row r="2668" spans="4:4" x14ac:dyDescent="0.2">
      <c r="D2668" s="6"/>
    </row>
    <row r="2669" spans="4:4" x14ac:dyDescent="0.2">
      <c r="D2669" s="6"/>
    </row>
    <row r="2670" spans="4:4" x14ac:dyDescent="0.2">
      <c r="D2670" s="6"/>
    </row>
    <row r="2671" spans="4:4" x14ac:dyDescent="0.2">
      <c r="D2671" s="6"/>
    </row>
    <row r="2672" spans="4:4" x14ac:dyDescent="0.2">
      <c r="D2672" s="6"/>
    </row>
    <row r="2673" spans="4:4" x14ac:dyDescent="0.2">
      <c r="D2673" s="6"/>
    </row>
    <row r="2674" spans="4:4" x14ac:dyDescent="0.2">
      <c r="D2674" s="6"/>
    </row>
    <row r="2675" spans="4:4" x14ac:dyDescent="0.2">
      <c r="D2675" s="6"/>
    </row>
    <row r="2676" spans="4:4" x14ac:dyDescent="0.2">
      <c r="D2676" s="6"/>
    </row>
    <row r="2677" spans="4:4" x14ac:dyDescent="0.2">
      <c r="D2677" s="6"/>
    </row>
    <row r="2678" spans="4:4" x14ac:dyDescent="0.2">
      <c r="D2678" s="6"/>
    </row>
    <row r="2679" spans="4:4" x14ac:dyDescent="0.2">
      <c r="D2679" s="6"/>
    </row>
    <row r="2680" spans="4:4" x14ac:dyDescent="0.2">
      <c r="D2680" s="6"/>
    </row>
    <row r="2681" spans="4:4" x14ac:dyDescent="0.2">
      <c r="D2681" s="6"/>
    </row>
    <row r="2682" spans="4:4" x14ac:dyDescent="0.2">
      <c r="D2682" s="6"/>
    </row>
    <row r="2683" spans="4:4" x14ac:dyDescent="0.2">
      <c r="D2683" s="6"/>
    </row>
    <row r="2684" spans="4:4" x14ac:dyDescent="0.2">
      <c r="D2684" s="6"/>
    </row>
    <row r="2685" spans="4:4" x14ac:dyDescent="0.2">
      <c r="D2685" s="6"/>
    </row>
    <row r="2686" spans="4:4" x14ac:dyDescent="0.2">
      <c r="D2686" s="6"/>
    </row>
    <row r="2687" spans="4:4" x14ac:dyDescent="0.2">
      <c r="D2687" s="6"/>
    </row>
    <row r="2688" spans="4:4" x14ac:dyDescent="0.2">
      <c r="D2688" s="6"/>
    </row>
    <row r="2689" spans="4:4" x14ac:dyDescent="0.2">
      <c r="D2689" s="6"/>
    </row>
    <row r="2690" spans="4:4" x14ac:dyDescent="0.2">
      <c r="D2690" s="6"/>
    </row>
    <row r="2691" spans="4:4" x14ac:dyDescent="0.2">
      <c r="D2691" s="6"/>
    </row>
    <row r="2692" spans="4:4" x14ac:dyDescent="0.2">
      <c r="D2692" s="6"/>
    </row>
    <row r="2693" spans="4:4" x14ac:dyDescent="0.2">
      <c r="D2693" s="6"/>
    </row>
    <row r="2694" spans="4:4" x14ac:dyDescent="0.2">
      <c r="D2694" s="6"/>
    </row>
    <row r="2695" spans="4:4" x14ac:dyDescent="0.2">
      <c r="D2695" s="6"/>
    </row>
    <row r="2696" spans="4:4" x14ac:dyDescent="0.2">
      <c r="D2696" s="6"/>
    </row>
    <row r="2697" spans="4:4" x14ac:dyDescent="0.2">
      <c r="D2697" s="6"/>
    </row>
    <row r="2698" spans="4:4" x14ac:dyDescent="0.2">
      <c r="D2698" s="6"/>
    </row>
    <row r="2699" spans="4:4" x14ac:dyDescent="0.2">
      <c r="D2699" s="6"/>
    </row>
    <row r="2700" spans="4:4" x14ac:dyDescent="0.2">
      <c r="D2700" s="6"/>
    </row>
    <row r="2701" spans="4:4" x14ac:dyDescent="0.2">
      <c r="D2701" s="6"/>
    </row>
    <row r="2702" spans="4:4" x14ac:dyDescent="0.2">
      <c r="D2702" s="6"/>
    </row>
    <row r="2703" spans="4:4" x14ac:dyDescent="0.2">
      <c r="D2703" s="6"/>
    </row>
    <row r="2704" spans="4:4" x14ac:dyDescent="0.2">
      <c r="D2704" s="6"/>
    </row>
    <row r="2705" spans="4:4" x14ac:dyDescent="0.2">
      <c r="D2705" s="6"/>
    </row>
    <row r="2706" spans="4:4" x14ac:dyDescent="0.2">
      <c r="D2706" s="6"/>
    </row>
    <row r="2707" spans="4:4" x14ac:dyDescent="0.2">
      <c r="D2707" s="6"/>
    </row>
    <row r="2708" spans="4:4" x14ac:dyDescent="0.2">
      <c r="D2708" s="6"/>
    </row>
    <row r="2709" spans="4:4" x14ac:dyDescent="0.2">
      <c r="D2709" s="6"/>
    </row>
    <row r="2710" spans="4:4" x14ac:dyDescent="0.2">
      <c r="D2710" s="6"/>
    </row>
    <row r="2711" spans="4:4" x14ac:dyDescent="0.2">
      <c r="D2711" s="6"/>
    </row>
    <row r="2712" spans="4:4" x14ac:dyDescent="0.2">
      <c r="D2712" s="6"/>
    </row>
    <row r="2713" spans="4:4" x14ac:dyDescent="0.2">
      <c r="D2713" s="6"/>
    </row>
    <row r="2714" spans="4:4" x14ac:dyDescent="0.2">
      <c r="D2714" s="6"/>
    </row>
    <row r="2715" spans="4:4" x14ac:dyDescent="0.2">
      <c r="D2715" s="6"/>
    </row>
    <row r="2716" spans="4:4" x14ac:dyDescent="0.2">
      <c r="D2716" s="6"/>
    </row>
    <row r="2717" spans="4:4" x14ac:dyDescent="0.2">
      <c r="D2717" s="6"/>
    </row>
    <row r="2718" spans="4:4" x14ac:dyDescent="0.2">
      <c r="D2718" s="6"/>
    </row>
    <row r="2719" spans="4:4" x14ac:dyDescent="0.2">
      <c r="D2719" s="6"/>
    </row>
    <row r="2720" spans="4:4" x14ac:dyDescent="0.2">
      <c r="D2720" s="6"/>
    </row>
    <row r="2721" spans="4:4" x14ac:dyDescent="0.2">
      <c r="D2721" s="6"/>
    </row>
    <row r="2722" spans="4:4" x14ac:dyDescent="0.2">
      <c r="D2722" s="6"/>
    </row>
    <row r="2723" spans="4:4" x14ac:dyDescent="0.2">
      <c r="D2723" s="6"/>
    </row>
    <row r="2724" spans="4:4" x14ac:dyDescent="0.2">
      <c r="D2724" s="6"/>
    </row>
    <row r="2725" spans="4:4" x14ac:dyDescent="0.2">
      <c r="D2725" s="6"/>
    </row>
    <row r="2726" spans="4:4" x14ac:dyDescent="0.2">
      <c r="D2726" s="6"/>
    </row>
    <row r="2727" spans="4:4" x14ac:dyDescent="0.2">
      <c r="D2727" s="6"/>
    </row>
    <row r="2728" spans="4:4" x14ac:dyDescent="0.2">
      <c r="D2728" s="6"/>
    </row>
    <row r="2729" spans="4:4" x14ac:dyDescent="0.2">
      <c r="D2729" s="6"/>
    </row>
    <row r="2730" spans="4:4" x14ac:dyDescent="0.2">
      <c r="D2730" s="6"/>
    </row>
    <row r="2731" spans="4:4" x14ac:dyDescent="0.2">
      <c r="D2731" s="6"/>
    </row>
    <row r="2732" spans="4:4" x14ac:dyDescent="0.2">
      <c r="D2732" s="6"/>
    </row>
    <row r="2733" spans="4:4" x14ac:dyDescent="0.2">
      <c r="D2733" s="6"/>
    </row>
    <row r="2734" spans="4:4" x14ac:dyDescent="0.2">
      <c r="D2734" s="6"/>
    </row>
    <row r="2735" spans="4:4" x14ac:dyDescent="0.2">
      <c r="D2735" s="6"/>
    </row>
    <row r="2736" spans="4:4" x14ac:dyDescent="0.2">
      <c r="D2736" s="6"/>
    </row>
    <row r="2737" spans="4:4" x14ac:dyDescent="0.2">
      <c r="D2737" s="6"/>
    </row>
    <row r="2738" spans="4:4" x14ac:dyDescent="0.2">
      <c r="D2738" s="6"/>
    </row>
    <row r="2739" spans="4:4" x14ac:dyDescent="0.2">
      <c r="D2739" s="6"/>
    </row>
    <row r="2740" spans="4:4" x14ac:dyDescent="0.2">
      <c r="D2740" s="6"/>
    </row>
    <row r="2741" spans="4:4" x14ac:dyDescent="0.2">
      <c r="D2741" s="6"/>
    </row>
    <row r="2742" spans="4:4" x14ac:dyDescent="0.2">
      <c r="D2742" s="6"/>
    </row>
    <row r="2743" spans="4:4" x14ac:dyDescent="0.2">
      <c r="D2743" s="6"/>
    </row>
    <row r="2744" spans="4:4" x14ac:dyDescent="0.2">
      <c r="D2744" s="6"/>
    </row>
    <row r="2745" spans="4:4" x14ac:dyDescent="0.2">
      <c r="D2745" s="6"/>
    </row>
    <row r="2746" spans="4:4" x14ac:dyDescent="0.2">
      <c r="D2746" s="6"/>
    </row>
    <row r="2747" spans="4:4" x14ac:dyDescent="0.2">
      <c r="D2747" s="6"/>
    </row>
    <row r="2748" spans="4:4" x14ac:dyDescent="0.2">
      <c r="D2748" s="6"/>
    </row>
    <row r="2749" spans="4:4" x14ac:dyDescent="0.2">
      <c r="D2749" s="6"/>
    </row>
    <row r="2750" spans="4:4" x14ac:dyDescent="0.2">
      <c r="D2750" s="6"/>
    </row>
    <row r="2751" spans="4:4" x14ac:dyDescent="0.2">
      <c r="D2751" s="6"/>
    </row>
    <row r="2752" spans="4:4" x14ac:dyDescent="0.2">
      <c r="D2752" s="6"/>
    </row>
    <row r="2753" spans="4:4" x14ac:dyDescent="0.2">
      <c r="D2753" s="6"/>
    </row>
    <row r="2754" spans="4:4" x14ac:dyDescent="0.2">
      <c r="D2754" s="6"/>
    </row>
    <row r="2755" spans="4:4" x14ac:dyDescent="0.2">
      <c r="D2755" s="6"/>
    </row>
    <row r="2756" spans="4:4" x14ac:dyDescent="0.2">
      <c r="D2756" s="6"/>
    </row>
    <row r="2757" spans="4:4" x14ac:dyDescent="0.2">
      <c r="D2757" s="6"/>
    </row>
    <row r="2758" spans="4:4" x14ac:dyDescent="0.2">
      <c r="D2758" s="6"/>
    </row>
    <row r="2759" spans="4:4" x14ac:dyDescent="0.2">
      <c r="D2759" s="6"/>
    </row>
    <row r="2760" spans="4:4" x14ac:dyDescent="0.2">
      <c r="D2760" s="6"/>
    </row>
    <row r="2761" spans="4:4" x14ac:dyDescent="0.2">
      <c r="D2761" s="6"/>
    </row>
    <row r="2762" spans="4:4" x14ac:dyDescent="0.2">
      <c r="D2762" s="6"/>
    </row>
    <row r="2763" spans="4:4" x14ac:dyDescent="0.2">
      <c r="D2763" s="6"/>
    </row>
    <row r="2764" spans="4:4" x14ac:dyDescent="0.2">
      <c r="D2764" s="6"/>
    </row>
    <row r="2765" spans="4:4" x14ac:dyDescent="0.2">
      <c r="D2765" s="6"/>
    </row>
    <row r="2766" spans="4:4" x14ac:dyDescent="0.2">
      <c r="D2766" s="6"/>
    </row>
    <row r="2767" spans="4:4" x14ac:dyDescent="0.2">
      <c r="D2767" s="6"/>
    </row>
    <row r="2768" spans="4:4" x14ac:dyDescent="0.2">
      <c r="D2768" s="6"/>
    </row>
    <row r="2769" spans="4:4" x14ac:dyDescent="0.2">
      <c r="D2769" s="6"/>
    </row>
    <row r="2770" spans="4:4" x14ac:dyDescent="0.2">
      <c r="D2770" s="6"/>
    </row>
    <row r="2771" spans="4:4" x14ac:dyDescent="0.2">
      <c r="D2771" s="6"/>
    </row>
    <row r="2772" spans="4:4" x14ac:dyDescent="0.2">
      <c r="D2772" s="6"/>
    </row>
    <row r="2773" spans="4:4" x14ac:dyDescent="0.2">
      <c r="D2773" s="6"/>
    </row>
    <row r="2774" spans="4:4" x14ac:dyDescent="0.2">
      <c r="D2774" s="6"/>
    </row>
    <row r="2775" spans="4:4" x14ac:dyDescent="0.2">
      <c r="D2775" s="6"/>
    </row>
    <row r="2776" spans="4:4" x14ac:dyDescent="0.2">
      <c r="D2776" s="6"/>
    </row>
    <row r="2777" spans="4:4" x14ac:dyDescent="0.2">
      <c r="D2777" s="6"/>
    </row>
    <row r="2778" spans="4:4" x14ac:dyDescent="0.2">
      <c r="D2778" s="6"/>
    </row>
    <row r="2779" spans="4:4" x14ac:dyDescent="0.2">
      <c r="D2779" s="6"/>
    </row>
    <row r="2780" spans="4:4" x14ac:dyDescent="0.2">
      <c r="D2780" s="6"/>
    </row>
    <row r="2781" spans="4:4" x14ac:dyDescent="0.2">
      <c r="D2781" s="6"/>
    </row>
    <row r="2782" spans="4:4" x14ac:dyDescent="0.2">
      <c r="D2782" s="6"/>
    </row>
    <row r="2783" spans="4:4" x14ac:dyDescent="0.2">
      <c r="D2783" s="6"/>
    </row>
    <row r="2784" spans="4:4" x14ac:dyDescent="0.2">
      <c r="D2784" s="6"/>
    </row>
    <row r="2785" spans="4:4" x14ac:dyDescent="0.2">
      <c r="D2785" s="6"/>
    </row>
    <row r="2786" spans="4:4" x14ac:dyDescent="0.2">
      <c r="D2786" s="6"/>
    </row>
    <row r="2787" spans="4:4" x14ac:dyDescent="0.2">
      <c r="D2787" s="6"/>
    </row>
    <row r="2788" spans="4:4" x14ac:dyDescent="0.2">
      <c r="D2788" s="6"/>
    </row>
    <row r="2789" spans="4:4" x14ac:dyDescent="0.2">
      <c r="D2789" s="6"/>
    </row>
    <row r="2790" spans="4:4" x14ac:dyDescent="0.2">
      <c r="D2790" s="6"/>
    </row>
    <row r="2791" spans="4:4" x14ac:dyDescent="0.2">
      <c r="D2791" s="6"/>
    </row>
    <row r="2792" spans="4:4" x14ac:dyDescent="0.2">
      <c r="D2792" s="6"/>
    </row>
    <row r="2793" spans="4:4" x14ac:dyDescent="0.2">
      <c r="D2793" s="6"/>
    </row>
    <row r="2794" spans="4:4" x14ac:dyDescent="0.2">
      <c r="D2794" s="6"/>
    </row>
    <row r="2795" spans="4:4" x14ac:dyDescent="0.2">
      <c r="D2795" s="6"/>
    </row>
    <row r="2796" spans="4:4" x14ac:dyDescent="0.2">
      <c r="D2796" s="6"/>
    </row>
    <row r="2797" spans="4:4" x14ac:dyDescent="0.2">
      <c r="D2797" s="6"/>
    </row>
    <row r="2798" spans="4:4" x14ac:dyDescent="0.2">
      <c r="D2798" s="6"/>
    </row>
    <row r="2799" spans="4:4" x14ac:dyDescent="0.2">
      <c r="D2799" s="6"/>
    </row>
    <row r="2800" spans="4:4" x14ac:dyDescent="0.2">
      <c r="D2800" s="6"/>
    </row>
    <row r="2801" spans="4:4" x14ac:dyDescent="0.2">
      <c r="D2801" s="6"/>
    </row>
    <row r="2802" spans="4:4" x14ac:dyDescent="0.2">
      <c r="D2802" s="6"/>
    </row>
    <row r="2803" spans="4:4" x14ac:dyDescent="0.2">
      <c r="D2803" s="6"/>
    </row>
    <row r="2804" spans="4:4" x14ac:dyDescent="0.2">
      <c r="D2804" s="6"/>
    </row>
    <row r="2805" spans="4:4" x14ac:dyDescent="0.2">
      <c r="D2805" s="6"/>
    </row>
    <row r="2806" spans="4:4" x14ac:dyDescent="0.2">
      <c r="D2806" s="6"/>
    </row>
    <row r="2807" spans="4:4" x14ac:dyDescent="0.2">
      <c r="D2807" s="6"/>
    </row>
    <row r="2808" spans="4:4" x14ac:dyDescent="0.2">
      <c r="D2808" s="6"/>
    </row>
    <row r="2809" spans="4:4" x14ac:dyDescent="0.2">
      <c r="D2809" s="6"/>
    </row>
    <row r="2810" spans="4:4" x14ac:dyDescent="0.2">
      <c r="D2810" s="6"/>
    </row>
    <row r="2811" spans="4:4" x14ac:dyDescent="0.2">
      <c r="D2811" s="6"/>
    </row>
    <row r="2812" spans="4:4" x14ac:dyDescent="0.2">
      <c r="D2812" s="6"/>
    </row>
    <row r="2813" spans="4:4" x14ac:dyDescent="0.2">
      <c r="D2813" s="6"/>
    </row>
    <row r="2814" spans="4:4" x14ac:dyDescent="0.2">
      <c r="D2814" s="6"/>
    </row>
    <row r="2815" spans="4:4" x14ac:dyDescent="0.2">
      <c r="D2815" s="6"/>
    </row>
    <row r="2816" spans="4:4" x14ac:dyDescent="0.2">
      <c r="D2816" s="6"/>
    </row>
    <row r="2817" spans="4:4" x14ac:dyDescent="0.2">
      <c r="D2817" s="6"/>
    </row>
    <row r="2818" spans="4:4" x14ac:dyDescent="0.2">
      <c r="D2818" s="6"/>
    </row>
    <row r="2819" spans="4:4" x14ac:dyDescent="0.2">
      <c r="D2819" s="6"/>
    </row>
    <row r="2820" spans="4:4" x14ac:dyDescent="0.2">
      <c r="D2820" s="6"/>
    </row>
    <row r="2821" spans="4:4" x14ac:dyDescent="0.2">
      <c r="D2821" s="6"/>
    </row>
    <row r="2822" spans="4:4" x14ac:dyDescent="0.2">
      <c r="D2822" s="6"/>
    </row>
    <row r="2823" spans="4:4" x14ac:dyDescent="0.2">
      <c r="D2823" s="6"/>
    </row>
    <row r="2824" spans="4:4" x14ac:dyDescent="0.2">
      <c r="D2824" s="6"/>
    </row>
    <row r="2825" spans="4:4" x14ac:dyDescent="0.2">
      <c r="D2825" s="6"/>
    </row>
    <row r="2826" spans="4:4" x14ac:dyDescent="0.2">
      <c r="D2826" s="6"/>
    </row>
    <row r="2827" spans="4:4" x14ac:dyDescent="0.2">
      <c r="D2827" s="6"/>
    </row>
    <row r="2828" spans="4:4" x14ac:dyDescent="0.2">
      <c r="D2828" s="6"/>
    </row>
    <row r="2829" spans="4:4" x14ac:dyDescent="0.2">
      <c r="D2829" s="6"/>
    </row>
    <row r="2830" spans="4:4" x14ac:dyDescent="0.2">
      <c r="D2830" s="6"/>
    </row>
    <row r="2831" spans="4:4" x14ac:dyDescent="0.2">
      <c r="D2831" s="6"/>
    </row>
    <row r="2832" spans="4:4" x14ac:dyDescent="0.2">
      <c r="D2832" s="6"/>
    </row>
    <row r="2833" spans="4:4" x14ac:dyDescent="0.2">
      <c r="D2833" s="6"/>
    </row>
    <row r="2834" spans="4:4" x14ac:dyDescent="0.2">
      <c r="D2834" s="6"/>
    </row>
    <row r="2835" spans="4:4" x14ac:dyDescent="0.2">
      <c r="D2835" s="6"/>
    </row>
    <row r="2836" spans="4:4" x14ac:dyDescent="0.2">
      <c r="D2836" s="6"/>
    </row>
    <row r="2837" spans="4:4" x14ac:dyDescent="0.2">
      <c r="D2837" s="6"/>
    </row>
    <row r="2838" spans="4:4" x14ac:dyDescent="0.2">
      <c r="D2838" s="6"/>
    </row>
    <row r="2839" spans="4:4" x14ac:dyDescent="0.2">
      <c r="D2839" s="6"/>
    </row>
    <row r="2840" spans="4:4" x14ac:dyDescent="0.2">
      <c r="D2840" s="6"/>
    </row>
    <row r="2841" spans="4:4" x14ac:dyDescent="0.2">
      <c r="D2841" s="6"/>
    </row>
    <row r="2842" spans="4:4" x14ac:dyDescent="0.2">
      <c r="D2842" s="6"/>
    </row>
    <row r="2843" spans="4:4" x14ac:dyDescent="0.2">
      <c r="D2843" s="6"/>
    </row>
    <row r="2844" spans="4:4" x14ac:dyDescent="0.2">
      <c r="D2844" s="6"/>
    </row>
    <row r="2845" spans="4:4" x14ac:dyDescent="0.2">
      <c r="D2845" s="6"/>
    </row>
    <row r="2846" spans="4:4" x14ac:dyDescent="0.2">
      <c r="D2846" s="6"/>
    </row>
    <row r="2847" spans="4:4" x14ac:dyDescent="0.2">
      <c r="D2847" s="6"/>
    </row>
    <row r="2848" spans="4:4" x14ac:dyDescent="0.2">
      <c r="D2848" s="6"/>
    </row>
    <row r="2849" spans="4:4" x14ac:dyDescent="0.2">
      <c r="D2849" s="6"/>
    </row>
    <row r="2850" spans="4:4" x14ac:dyDescent="0.2">
      <c r="D2850" s="6"/>
    </row>
    <row r="2851" spans="4:4" x14ac:dyDescent="0.2">
      <c r="D2851" s="6"/>
    </row>
    <row r="2852" spans="4:4" x14ac:dyDescent="0.2">
      <c r="D2852" s="6"/>
    </row>
    <row r="2853" spans="4:4" x14ac:dyDescent="0.2">
      <c r="D2853" s="6"/>
    </row>
    <row r="2854" spans="4:4" x14ac:dyDescent="0.2">
      <c r="D2854" s="6"/>
    </row>
    <row r="2855" spans="4:4" x14ac:dyDescent="0.2">
      <c r="D2855" s="6"/>
    </row>
    <row r="2856" spans="4:4" x14ac:dyDescent="0.2">
      <c r="D2856" s="6"/>
    </row>
    <row r="2857" spans="4:4" x14ac:dyDescent="0.2">
      <c r="D2857" s="6"/>
    </row>
    <row r="2858" spans="4:4" x14ac:dyDescent="0.2">
      <c r="D2858" s="6"/>
    </row>
    <row r="2859" spans="4:4" x14ac:dyDescent="0.2">
      <c r="D2859" s="6"/>
    </row>
    <row r="2860" spans="4:4" x14ac:dyDescent="0.2">
      <c r="D2860" s="6"/>
    </row>
    <row r="2861" spans="4:4" x14ac:dyDescent="0.2">
      <c r="D2861" s="6"/>
    </row>
    <row r="2862" spans="4:4" x14ac:dyDescent="0.2">
      <c r="D2862" s="6"/>
    </row>
    <row r="2863" spans="4:4" x14ac:dyDescent="0.2">
      <c r="D2863" s="6"/>
    </row>
    <row r="2864" spans="4:4" x14ac:dyDescent="0.2">
      <c r="D2864" s="6"/>
    </row>
    <row r="2865" spans="4:4" x14ac:dyDescent="0.2">
      <c r="D2865" s="6"/>
    </row>
    <row r="2866" spans="4:4" x14ac:dyDescent="0.2">
      <c r="D2866" s="6"/>
    </row>
    <row r="2867" spans="4:4" x14ac:dyDescent="0.2">
      <c r="D2867" s="6"/>
    </row>
    <row r="2868" spans="4:4" x14ac:dyDescent="0.2">
      <c r="D2868" s="6"/>
    </row>
    <row r="2869" spans="4:4" x14ac:dyDescent="0.2">
      <c r="D2869" s="6"/>
    </row>
    <row r="2870" spans="4:4" x14ac:dyDescent="0.2">
      <c r="D2870" s="6"/>
    </row>
    <row r="2871" spans="4:4" x14ac:dyDescent="0.2">
      <c r="D2871" s="6"/>
    </row>
    <row r="2872" spans="4:4" x14ac:dyDescent="0.2">
      <c r="D2872" s="6"/>
    </row>
    <row r="2873" spans="4:4" x14ac:dyDescent="0.2">
      <c r="D2873" s="6"/>
    </row>
    <row r="2874" spans="4:4" x14ac:dyDescent="0.2">
      <c r="D2874" s="6"/>
    </row>
    <row r="2875" spans="4:4" x14ac:dyDescent="0.2">
      <c r="D2875" s="6"/>
    </row>
    <row r="2876" spans="4:4" x14ac:dyDescent="0.2">
      <c r="D2876" s="6"/>
    </row>
    <row r="2877" spans="4:4" x14ac:dyDescent="0.2">
      <c r="D2877" s="6"/>
    </row>
    <row r="2878" spans="4:4" x14ac:dyDescent="0.2">
      <c r="D2878" s="6"/>
    </row>
    <row r="2879" spans="4:4" x14ac:dyDescent="0.2">
      <c r="D2879" s="6"/>
    </row>
    <row r="2880" spans="4:4" x14ac:dyDescent="0.2">
      <c r="D2880" s="6"/>
    </row>
    <row r="2881" spans="4:4" x14ac:dyDescent="0.2">
      <c r="D2881" s="6"/>
    </row>
    <row r="2882" spans="4:4" x14ac:dyDescent="0.2">
      <c r="D2882" s="6"/>
    </row>
    <row r="2883" spans="4:4" x14ac:dyDescent="0.2">
      <c r="D2883" s="6"/>
    </row>
    <row r="2884" spans="4:4" x14ac:dyDescent="0.2">
      <c r="D2884" s="6"/>
    </row>
    <row r="2885" spans="4:4" x14ac:dyDescent="0.2">
      <c r="D2885" s="6"/>
    </row>
    <row r="2886" spans="4:4" x14ac:dyDescent="0.2">
      <c r="D2886" s="6"/>
    </row>
    <row r="2887" spans="4:4" x14ac:dyDescent="0.2">
      <c r="D2887" s="6"/>
    </row>
    <row r="2888" spans="4:4" x14ac:dyDescent="0.2">
      <c r="D2888" s="6"/>
    </row>
    <row r="2889" spans="4:4" x14ac:dyDescent="0.2">
      <c r="D2889" s="6"/>
    </row>
    <row r="2890" spans="4:4" x14ac:dyDescent="0.2">
      <c r="D2890" s="6"/>
    </row>
    <row r="2891" spans="4:4" x14ac:dyDescent="0.2">
      <c r="D2891" s="6"/>
    </row>
    <row r="2892" spans="4:4" x14ac:dyDescent="0.2">
      <c r="D2892" s="6"/>
    </row>
    <row r="2893" spans="4:4" x14ac:dyDescent="0.2">
      <c r="D2893" s="6"/>
    </row>
    <row r="2894" spans="4:4" x14ac:dyDescent="0.2">
      <c r="D2894" s="6"/>
    </row>
    <row r="2895" spans="4:4" x14ac:dyDescent="0.2">
      <c r="D2895" s="6"/>
    </row>
    <row r="2896" spans="4:4" x14ac:dyDescent="0.2">
      <c r="D2896" s="6"/>
    </row>
    <row r="2897" spans="4:4" x14ac:dyDescent="0.2">
      <c r="D2897" s="6"/>
    </row>
    <row r="2898" spans="4:4" x14ac:dyDescent="0.2">
      <c r="D2898" s="6"/>
    </row>
    <row r="2899" spans="4:4" x14ac:dyDescent="0.2">
      <c r="D2899" s="6"/>
    </row>
    <row r="2900" spans="4:4" x14ac:dyDescent="0.2">
      <c r="D2900" s="6"/>
    </row>
    <row r="2901" spans="4:4" x14ac:dyDescent="0.2">
      <c r="D2901" s="6"/>
    </row>
    <row r="2902" spans="4:4" x14ac:dyDescent="0.2">
      <c r="D2902" s="6"/>
    </row>
    <row r="2903" spans="4:4" x14ac:dyDescent="0.2">
      <c r="D2903" s="6"/>
    </row>
    <row r="2904" spans="4:4" x14ac:dyDescent="0.2">
      <c r="D2904" s="6"/>
    </row>
    <row r="2905" spans="4:4" x14ac:dyDescent="0.2">
      <c r="D2905" s="6"/>
    </row>
    <row r="2906" spans="4:4" x14ac:dyDescent="0.2">
      <c r="D2906" s="6"/>
    </row>
    <row r="2907" spans="4:4" x14ac:dyDescent="0.2">
      <c r="D2907" s="6"/>
    </row>
    <row r="2908" spans="4:4" x14ac:dyDescent="0.2">
      <c r="D2908" s="6"/>
    </row>
    <row r="2909" spans="4:4" x14ac:dyDescent="0.2">
      <c r="D2909" s="6"/>
    </row>
    <row r="2910" spans="4:4" x14ac:dyDescent="0.2">
      <c r="D2910" s="6"/>
    </row>
    <row r="2911" spans="4:4" x14ac:dyDescent="0.2">
      <c r="D2911" s="6"/>
    </row>
    <row r="2912" spans="4:4" x14ac:dyDescent="0.2">
      <c r="D2912" s="6"/>
    </row>
    <row r="2913" spans="4:4" x14ac:dyDescent="0.2">
      <c r="D2913" s="6"/>
    </row>
    <row r="2914" spans="4:4" x14ac:dyDescent="0.2">
      <c r="D2914" s="6"/>
    </row>
    <row r="2915" spans="4:4" x14ac:dyDescent="0.2">
      <c r="D2915" s="6"/>
    </row>
    <row r="2916" spans="4:4" x14ac:dyDescent="0.2">
      <c r="D2916" s="6"/>
    </row>
    <row r="2917" spans="4:4" x14ac:dyDescent="0.2">
      <c r="D2917" s="6"/>
    </row>
    <row r="2918" spans="4:4" x14ac:dyDescent="0.2">
      <c r="D2918" s="6"/>
    </row>
    <row r="2919" spans="4:4" x14ac:dyDescent="0.2">
      <c r="D2919" s="6"/>
    </row>
    <row r="2920" spans="4:4" x14ac:dyDescent="0.2">
      <c r="D2920" s="6"/>
    </row>
    <row r="2921" spans="4:4" x14ac:dyDescent="0.2">
      <c r="D2921" s="6"/>
    </row>
    <row r="2922" spans="4:4" x14ac:dyDescent="0.2">
      <c r="D2922" s="6"/>
    </row>
    <row r="2923" spans="4:4" x14ac:dyDescent="0.2">
      <c r="D2923" s="6"/>
    </row>
    <row r="2924" spans="4:4" x14ac:dyDescent="0.2">
      <c r="D2924" s="6"/>
    </row>
    <row r="2925" spans="4:4" x14ac:dyDescent="0.2">
      <c r="D2925" s="6"/>
    </row>
    <row r="2926" spans="4:4" x14ac:dyDescent="0.2">
      <c r="D2926" s="6"/>
    </row>
    <row r="2927" spans="4:4" x14ac:dyDescent="0.2">
      <c r="D2927" s="6"/>
    </row>
    <row r="2928" spans="4:4" x14ac:dyDescent="0.2">
      <c r="D2928" s="6"/>
    </row>
    <row r="2929" spans="4:4" x14ac:dyDescent="0.2">
      <c r="D2929" s="6"/>
    </row>
    <row r="2930" spans="4:4" x14ac:dyDescent="0.2">
      <c r="D2930" s="6"/>
    </row>
    <row r="2931" spans="4:4" x14ac:dyDescent="0.2">
      <c r="D2931" s="6"/>
    </row>
    <row r="2932" spans="4:4" x14ac:dyDescent="0.2">
      <c r="D2932" s="6"/>
    </row>
    <row r="2933" spans="4:4" x14ac:dyDescent="0.2">
      <c r="D2933" s="6"/>
    </row>
    <row r="2934" spans="4:4" x14ac:dyDescent="0.2">
      <c r="D2934" s="6"/>
    </row>
    <row r="2935" spans="4:4" x14ac:dyDescent="0.2">
      <c r="D2935" s="6"/>
    </row>
    <row r="2936" spans="4:4" x14ac:dyDescent="0.2">
      <c r="D2936" s="6"/>
    </row>
    <row r="2937" spans="4:4" x14ac:dyDescent="0.2">
      <c r="D2937" s="6"/>
    </row>
    <row r="2938" spans="4:4" x14ac:dyDescent="0.2">
      <c r="D2938" s="6"/>
    </row>
    <row r="2939" spans="4:4" x14ac:dyDescent="0.2">
      <c r="D2939" s="6"/>
    </row>
    <row r="2940" spans="4:4" x14ac:dyDescent="0.2">
      <c r="D2940" s="6"/>
    </row>
    <row r="2941" spans="4:4" x14ac:dyDescent="0.2">
      <c r="D2941" s="6"/>
    </row>
    <row r="2942" spans="4:4" x14ac:dyDescent="0.2">
      <c r="D2942" s="6"/>
    </row>
    <row r="2943" spans="4:4" x14ac:dyDescent="0.2">
      <c r="D2943" s="6"/>
    </row>
    <row r="2944" spans="4:4" x14ac:dyDescent="0.2">
      <c r="D2944" s="6"/>
    </row>
    <row r="2945" spans="4:4" x14ac:dyDescent="0.2">
      <c r="D2945" s="6"/>
    </row>
    <row r="2946" spans="4:4" x14ac:dyDescent="0.2">
      <c r="D2946" s="6"/>
    </row>
    <row r="2947" spans="4:4" x14ac:dyDescent="0.2">
      <c r="D2947" s="6"/>
    </row>
    <row r="2948" spans="4:4" x14ac:dyDescent="0.2">
      <c r="D2948" s="6"/>
    </row>
    <row r="2949" spans="4:4" x14ac:dyDescent="0.2">
      <c r="D2949" s="6"/>
    </row>
    <row r="2950" spans="4:4" x14ac:dyDescent="0.2">
      <c r="D2950" s="6"/>
    </row>
    <row r="2951" spans="4:4" x14ac:dyDescent="0.2">
      <c r="D2951" s="6"/>
    </row>
    <row r="2952" spans="4:4" x14ac:dyDescent="0.2">
      <c r="D2952" s="6"/>
    </row>
    <row r="2953" spans="4:4" x14ac:dyDescent="0.2">
      <c r="D2953" s="6"/>
    </row>
    <row r="2954" spans="4:4" x14ac:dyDescent="0.2">
      <c r="D2954" s="6"/>
    </row>
    <row r="2955" spans="4:4" x14ac:dyDescent="0.2">
      <c r="D2955" s="6"/>
    </row>
    <row r="2956" spans="4:4" x14ac:dyDescent="0.2">
      <c r="D2956" s="6"/>
    </row>
    <row r="2957" spans="4:4" x14ac:dyDescent="0.2">
      <c r="D2957" s="6"/>
    </row>
    <row r="2958" spans="4:4" x14ac:dyDescent="0.2">
      <c r="D2958" s="6"/>
    </row>
    <row r="2959" spans="4:4" x14ac:dyDescent="0.2">
      <c r="D2959" s="6"/>
    </row>
    <row r="2960" spans="4:4" x14ac:dyDescent="0.2">
      <c r="D2960" s="6"/>
    </row>
    <row r="2961" spans="4:4" x14ac:dyDescent="0.2">
      <c r="D2961" s="6"/>
    </row>
    <row r="2962" spans="4:4" x14ac:dyDescent="0.2">
      <c r="D2962" s="6"/>
    </row>
    <row r="2963" spans="4:4" x14ac:dyDescent="0.2">
      <c r="D2963" s="6"/>
    </row>
    <row r="2964" spans="4:4" x14ac:dyDescent="0.2">
      <c r="D2964" s="6"/>
    </row>
    <row r="2965" spans="4:4" x14ac:dyDescent="0.2">
      <c r="D2965" s="6"/>
    </row>
    <row r="2966" spans="4:4" x14ac:dyDescent="0.2">
      <c r="D2966" s="6"/>
    </row>
    <row r="2967" spans="4:4" x14ac:dyDescent="0.2">
      <c r="D2967" s="6"/>
    </row>
    <row r="2968" spans="4:4" x14ac:dyDescent="0.2">
      <c r="D2968" s="6"/>
    </row>
    <row r="2969" spans="4:4" x14ac:dyDescent="0.2">
      <c r="D2969" s="6"/>
    </row>
    <row r="2970" spans="4:4" x14ac:dyDescent="0.2">
      <c r="D2970" s="6"/>
    </row>
    <row r="2971" spans="4:4" x14ac:dyDescent="0.2">
      <c r="D2971" s="6"/>
    </row>
    <row r="2972" spans="4:4" x14ac:dyDescent="0.2">
      <c r="D2972" s="6"/>
    </row>
    <row r="2973" spans="4:4" x14ac:dyDescent="0.2">
      <c r="D2973" s="6"/>
    </row>
    <row r="2974" spans="4:4" x14ac:dyDescent="0.2">
      <c r="D2974" s="6"/>
    </row>
    <row r="2975" spans="4:4" x14ac:dyDescent="0.2">
      <c r="D2975" s="6"/>
    </row>
    <row r="2976" spans="4:4" x14ac:dyDescent="0.2">
      <c r="D2976" s="6"/>
    </row>
    <row r="2977" spans="4:4" x14ac:dyDescent="0.2">
      <c r="D2977" s="6"/>
    </row>
    <row r="2978" spans="4:4" x14ac:dyDescent="0.2">
      <c r="D2978" s="6"/>
    </row>
    <row r="2979" spans="4:4" x14ac:dyDescent="0.2">
      <c r="D2979" s="6"/>
    </row>
    <row r="2980" spans="4:4" x14ac:dyDescent="0.2">
      <c r="D2980" s="6"/>
    </row>
    <row r="2981" spans="4:4" x14ac:dyDescent="0.2">
      <c r="D2981" s="6"/>
    </row>
    <row r="2982" spans="4:4" x14ac:dyDescent="0.2">
      <c r="D2982" s="6"/>
    </row>
    <row r="2983" spans="4:4" x14ac:dyDescent="0.2">
      <c r="D2983" s="6"/>
    </row>
    <row r="2984" spans="4:4" x14ac:dyDescent="0.2">
      <c r="D2984" s="6"/>
    </row>
    <row r="2985" spans="4:4" x14ac:dyDescent="0.2">
      <c r="D2985" s="6"/>
    </row>
    <row r="2986" spans="4:4" x14ac:dyDescent="0.2">
      <c r="D2986" s="6"/>
    </row>
    <row r="2987" spans="4:4" x14ac:dyDescent="0.2">
      <c r="D2987" s="6"/>
    </row>
    <row r="2988" spans="4:4" x14ac:dyDescent="0.2">
      <c r="D2988" s="6"/>
    </row>
    <row r="2989" spans="4:4" x14ac:dyDescent="0.2">
      <c r="D2989" s="6"/>
    </row>
    <row r="2990" spans="4:4" x14ac:dyDescent="0.2">
      <c r="D2990" s="6"/>
    </row>
    <row r="2991" spans="4:4" x14ac:dyDescent="0.2">
      <c r="D2991" s="6"/>
    </row>
    <row r="2992" spans="4:4" x14ac:dyDescent="0.2">
      <c r="D2992" s="6"/>
    </row>
    <row r="2993" spans="4:4" x14ac:dyDescent="0.2">
      <c r="D2993" s="6"/>
    </row>
    <row r="2994" spans="4:4" x14ac:dyDescent="0.2">
      <c r="D2994" s="6"/>
    </row>
    <row r="2995" spans="4:4" x14ac:dyDescent="0.2">
      <c r="D2995" s="6"/>
    </row>
    <row r="2996" spans="4:4" x14ac:dyDescent="0.2">
      <c r="D2996" s="6"/>
    </row>
    <row r="2997" spans="4:4" x14ac:dyDescent="0.2">
      <c r="D2997" s="6"/>
    </row>
    <row r="2998" spans="4:4" x14ac:dyDescent="0.2">
      <c r="D2998" s="6"/>
    </row>
    <row r="2999" spans="4:4" x14ac:dyDescent="0.2">
      <c r="D2999" s="6"/>
    </row>
    <row r="3000" spans="4:4" x14ac:dyDescent="0.2">
      <c r="D3000" s="6"/>
    </row>
    <row r="3001" spans="4:4" x14ac:dyDescent="0.2">
      <c r="D3001" s="6"/>
    </row>
    <row r="3002" spans="4:4" x14ac:dyDescent="0.2">
      <c r="D3002" s="6"/>
    </row>
    <row r="3003" spans="4:4" x14ac:dyDescent="0.2">
      <c r="D3003" s="6"/>
    </row>
    <row r="3004" spans="4:4" x14ac:dyDescent="0.2">
      <c r="D3004" s="6"/>
    </row>
    <row r="3005" spans="4:4" x14ac:dyDescent="0.2">
      <c r="D3005" s="6"/>
    </row>
    <row r="3006" spans="4:4" x14ac:dyDescent="0.2">
      <c r="D3006" s="6"/>
    </row>
    <row r="3007" spans="4:4" x14ac:dyDescent="0.2">
      <c r="D3007" s="6"/>
    </row>
    <row r="3008" spans="4:4" x14ac:dyDescent="0.2">
      <c r="D3008" s="6"/>
    </row>
    <row r="3009" spans="4:4" x14ac:dyDescent="0.2">
      <c r="D3009" s="6"/>
    </row>
    <row r="3010" spans="4:4" x14ac:dyDescent="0.2">
      <c r="D3010" s="6"/>
    </row>
    <row r="3011" spans="4:4" x14ac:dyDescent="0.2">
      <c r="D3011" s="6"/>
    </row>
    <row r="3012" spans="4:4" x14ac:dyDescent="0.2">
      <c r="D3012" s="6"/>
    </row>
    <row r="3013" spans="4:4" x14ac:dyDescent="0.2">
      <c r="D3013" s="6"/>
    </row>
    <row r="3014" spans="4:4" x14ac:dyDescent="0.2">
      <c r="D3014" s="6"/>
    </row>
    <row r="3015" spans="4:4" x14ac:dyDescent="0.2">
      <c r="D3015" s="6"/>
    </row>
    <row r="3016" spans="4:4" x14ac:dyDescent="0.2">
      <c r="D3016" s="6"/>
    </row>
    <row r="3017" spans="4:4" x14ac:dyDescent="0.2">
      <c r="D3017" s="6"/>
    </row>
    <row r="3018" spans="4:4" x14ac:dyDescent="0.2">
      <c r="D3018" s="6"/>
    </row>
    <row r="3019" spans="4:4" x14ac:dyDescent="0.2">
      <c r="D3019" s="6"/>
    </row>
    <row r="3020" spans="4:4" x14ac:dyDescent="0.2">
      <c r="D3020" s="6"/>
    </row>
    <row r="3021" spans="4:4" x14ac:dyDescent="0.2">
      <c r="D3021" s="6"/>
    </row>
    <row r="3022" spans="4:4" x14ac:dyDescent="0.2">
      <c r="D3022" s="6"/>
    </row>
    <row r="3023" spans="4:4" x14ac:dyDescent="0.2">
      <c r="D3023" s="6"/>
    </row>
    <row r="3024" spans="4:4" x14ac:dyDescent="0.2">
      <c r="D3024" s="6"/>
    </row>
    <row r="3025" spans="4:4" x14ac:dyDescent="0.2">
      <c r="D3025" s="6"/>
    </row>
    <row r="3026" spans="4:4" x14ac:dyDescent="0.2">
      <c r="D3026" s="6"/>
    </row>
    <row r="3027" spans="4:4" x14ac:dyDescent="0.2">
      <c r="D3027" s="6"/>
    </row>
    <row r="3028" spans="4:4" x14ac:dyDescent="0.2">
      <c r="D3028" s="6"/>
    </row>
    <row r="3029" spans="4:4" x14ac:dyDescent="0.2">
      <c r="D3029" s="6"/>
    </row>
    <row r="3030" spans="4:4" x14ac:dyDescent="0.2">
      <c r="D3030" s="6"/>
    </row>
    <row r="3031" spans="4:4" x14ac:dyDescent="0.2">
      <c r="D3031" s="6"/>
    </row>
    <row r="3032" spans="4:4" x14ac:dyDescent="0.2">
      <c r="D3032" s="6"/>
    </row>
    <row r="3033" spans="4:4" x14ac:dyDescent="0.2">
      <c r="D3033" s="6"/>
    </row>
    <row r="3034" spans="4:4" x14ac:dyDescent="0.2">
      <c r="D3034" s="6"/>
    </row>
    <row r="3035" spans="4:4" x14ac:dyDescent="0.2">
      <c r="D3035" s="6"/>
    </row>
    <row r="3036" spans="4:4" x14ac:dyDescent="0.2">
      <c r="D3036" s="6"/>
    </row>
    <row r="3037" spans="4:4" x14ac:dyDescent="0.2">
      <c r="D3037" s="6"/>
    </row>
    <row r="3038" spans="4:4" x14ac:dyDescent="0.2">
      <c r="D3038" s="6"/>
    </row>
    <row r="3039" spans="4:4" x14ac:dyDescent="0.2">
      <c r="D3039" s="6"/>
    </row>
    <row r="3040" spans="4:4" x14ac:dyDescent="0.2">
      <c r="D3040" s="6"/>
    </row>
    <row r="3041" spans="4:4" x14ac:dyDescent="0.2">
      <c r="D3041" s="6"/>
    </row>
    <row r="3042" spans="4:4" x14ac:dyDescent="0.2">
      <c r="D3042" s="6"/>
    </row>
    <row r="3043" spans="4:4" x14ac:dyDescent="0.2">
      <c r="D3043" s="6"/>
    </row>
    <row r="3044" spans="4:4" x14ac:dyDescent="0.2">
      <c r="D3044" s="6"/>
    </row>
    <row r="3045" spans="4:4" x14ac:dyDescent="0.2">
      <c r="D3045" s="6"/>
    </row>
    <row r="3046" spans="4:4" x14ac:dyDescent="0.2">
      <c r="D3046" s="6"/>
    </row>
    <row r="3047" spans="4:4" x14ac:dyDescent="0.2">
      <c r="D3047" s="6"/>
    </row>
    <row r="3048" spans="4:4" x14ac:dyDescent="0.2">
      <c r="D3048" s="6"/>
    </row>
    <row r="3049" spans="4:4" x14ac:dyDescent="0.2">
      <c r="D3049" s="6"/>
    </row>
    <row r="3050" spans="4:4" x14ac:dyDescent="0.2">
      <c r="D3050" s="6"/>
    </row>
    <row r="3051" spans="4:4" x14ac:dyDescent="0.2">
      <c r="D3051" s="6"/>
    </row>
    <row r="3052" spans="4:4" x14ac:dyDescent="0.2">
      <c r="D3052" s="6"/>
    </row>
    <row r="3053" spans="4:4" x14ac:dyDescent="0.2">
      <c r="D3053" s="6"/>
    </row>
    <row r="3054" spans="4:4" x14ac:dyDescent="0.2">
      <c r="D3054" s="6"/>
    </row>
    <row r="3055" spans="4:4" x14ac:dyDescent="0.2">
      <c r="D3055" s="6"/>
    </row>
    <row r="3056" spans="4:4" x14ac:dyDescent="0.2">
      <c r="D3056" s="6"/>
    </row>
    <row r="3057" spans="4:4" x14ac:dyDescent="0.2">
      <c r="D3057" s="6"/>
    </row>
    <row r="3058" spans="4:4" x14ac:dyDescent="0.2">
      <c r="D3058" s="6"/>
    </row>
    <row r="3059" spans="4:4" x14ac:dyDescent="0.2">
      <c r="D3059" s="6"/>
    </row>
    <row r="3060" spans="4:4" x14ac:dyDescent="0.2">
      <c r="D3060" s="6"/>
    </row>
    <row r="3061" spans="4:4" x14ac:dyDescent="0.2">
      <c r="D3061" s="6"/>
    </row>
    <row r="3062" spans="4:4" x14ac:dyDescent="0.2">
      <c r="D3062" s="6"/>
    </row>
    <row r="3063" spans="4:4" x14ac:dyDescent="0.2">
      <c r="D3063" s="6"/>
    </row>
    <row r="3064" spans="4:4" x14ac:dyDescent="0.2">
      <c r="D3064" s="6"/>
    </row>
    <row r="3065" spans="4:4" x14ac:dyDescent="0.2">
      <c r="D3065" s="6"/>
    </row>
    <row r="3066" spans="4:4" x14ac:dyDescent="0.2">
      <c r="D3066" s="6"/>
    </row>
    <row r="3067" spans="4:4" x14ac:dyDescent="0.2">
      <c r="D3067" s="6"/>
    </row>
    <row r="3068" spans="4:4" x14ac:dyDescent="0.2">
      <c r="D3068" s="6"/>
    </row>
    <row r="3069" spans="4:4" x14ac:dyDescent="0.2">
      <c r="D3069" s="6"/>
    </row>
    <row r="3070" spans="4:4" x14ac:dyDescent="0.2">
      <c r="D3070" s="6"/>
    </row>
    <row r="3071" spans="4:4" x14ac:dyDescent="0.2">
      <c r="D3071" s="6"/>
    </row>
    <row r="3072" spans="4:4" x14ac:dyDescent="0.2">
      <c r="D3072" s="6"/>
    </row>
    <row r="3073" spans="4:4" x14ac:dyDescent="0.2">
      <c r="D3073" s="6"/>
    </row>
    <row r="3074" spans="4:4" x14ac:dyDescent="0.2">
      <c r="D3074" s="6"/>
    </row>
    <row r="3075" spans="4:4" x14ac:dyDescent="0.2">
      <c r="D3075" s="6"/>
    </row>
    <row r="3076" spans="4:4" x14ac:dyDescent="0.2">
      <c r="D3076" s="6"/>
    </row>
    <row r="3077" spans="4:4" x14ac:dyDescent="0.2">
      <c r="D3077" s="6"/>
    </row>
    <row r="3078" spans="4:4" x14ac:dyDescent="0.2">
      <c r="D3078" s="6"/>
    </row>
    <row r="3079" spans="4:4" x14ac:dyDescent="0.2">
      <c r="D3079" s="6"/>
    </row>
    <row r="3080" spans="4:4" x14ac:dyDescent="0.2">
      <c r="D3080" s="6"/>
    </row>
    <row r="3081" spans="4:4" x14ac:dyDescent="0.2">
      <c r="D3081" s="6"/>
    </row>
    <row r="3082" spans="4:4" x14ac:dyDescent="0.2">
      <c r="D3082" s="6"/>
    </row>
    <row r="3083" spans="4:4" x14ac:dyDescent="0.2">
      <c r="D3083" s="6"/>
    </row>
    <row r="3084" spans="4:4" x14ac:dyDescent="0.2">
      <c r="D3084" s="6"/>
    </row>
    <row r="3085" spans="4:4" x14ac:dyDescent="0.2">
      <c r="D3085" s="6"/>
    </row>
    <row r="3086" spans="4:4" x14ac:dyDescent="0.2">
      <c r="D3086" s="6"/>
    </row>
    <row r="3087" spans="4:4" x14ac:dyDescent="0.2">
      <c r="D3087" s="6"/>
    </row>
    <row r="3088" spans="4:4" x14ac:dyDescent="0.2">
      <c r="D3088" s="6"/>
    </row>
    <row r="3089" spans="4:4" x14ac:dyDescent="0.2">
      <c r="D3089" s="6"/>
    </row>
    <row r="3090" spans="4:4" x14ac:dyDescent="0.2">
      <c r="D3090" s="6"/>
    </row>
    <row r="3091" spans="4:4" x14ac:dyDescent="0.2">
      <c r="D3091" s="6"/>
    </row>
    <row r="3092" spans="4:4" x14ac:dyDescent="0.2">
      <c r="D3092" s="6"/>
    </row>
    <row r="3093" spans="4:4" x14ac:dyDescent="0.2">
      <c r="D3093" s="6"/>
    </row>
    <row r="3094" spans="4:4" x14ac:dyDescent="0.2">
      <c r="D3094" s="6"/>
    </row>
    <row r="3095" spans="4:4" x14ac:dyDescent="0.2">
      <c r="D3095" s="6"/>
    </row>
    <row r="3096" spans="4:4" x14ac:dyDescent="0.2">
      <c r="D3096" s="6"/>
    </row>
    <row r="3097" spans="4:4" x14ac:dyDescent="0.2">
      <c r="D3097" s="6"/>
    </row>
    <row r="3098" spans="4:4" x14ac:dyDescent="0.2">
      <c r="D3098" s="6"/>
    </row>
    <row r="3099" spans="4:4" x14ac:dyDescent="0.2">
      <c r="D3099" s="6"/>
    </row>
    <row r="3100" spans="4:4" x14ac:dyDescent="0.2">
      <c r="D3100" s="6"/>
    </row>
    <row r="3101" spans="4:4" x14ac:dyDescent="0.2">
      <c r="D3101" s="6"/>
    </row>
    <row r="3102" spans="4:4" x14ac:dyDescent="0.2">
      <c r="D3102" s="6"/>
    </row>
    <row r="3103" spans="4:4" x14ac:dyDescent="0.2">
      <c r="D3103" s="6"/>
    </row>
    <row r="3104" spans="4:4" x14ac:dyDescent="0.2">
      <c r="D3104" s="6"/>
    </row>
    <row r="3105" spans="4:4" x14ac:dyDescent="0.2">
      <c r="D3105" s="6"/>
    </row>
    <row r="3106" spans="4:4" x14ac:dyDescent="0.2">
      <c r="D3106" s="6"/>
    </row>
    <row r="3107" spans="4:4" x14ac:dyDescent="0.2">
      <c r="D3107" s="6"/>
    </row>
    <row r="3108" spans="4:4" x14ac:dyDescent="0.2">
      <c r="D3108" s="6"/>
    </row>
    <row r="3109" spans="4:4" x14ac:dyDescent="0.2">
      <c r="D3109" s="6"/>
    </row>
    <row r="3110" spans="4:4" x14ac:dyDescent="0.2">
      <c r="D3110" s="6"/>
    </row>
    <row r="3111" spans="4:4" x14ac:dyDescent="0.2">
      <c r="D3111" s="6"/>
    </row>
    <row r="3112" spans="4:4" x14ac:dyDescent="0.2">
      <c r="D3112" s="6"/>
    </row>
    <row r="3113" spans="4:4" x14ac:dyDescent="0.2">
      <c r="D3113" s="6"/>
    </row>
    <row r="3114" spans="4:4" x14ac:dyDescent="0.2">
      <c r="D3114" s="6"/>
    </row>
    <row r="3115" spans="4:4" x14ac:dyDescent="0.2">
      <c r="D3115" s="6"/>
    </row>
    <row r="3116" spans="4:4" x14ac:dyDescent="0.2">
      <c r="D3116" s="6"/>
    </row>
    <row r="3117" spans="4:4" x14ac:dyDescent="0.2">
      <c r="D3117" s="6"/>
    </row>
    <row r="3118" spans="4:4" x14ac:dyDescent="0.2">
      <c r="D3118" s="6"/>
    </row>
    <row r="3119" spans="4:4" x14ac:dyDescent="0.2">
      <c r="D3119" s="6"/>
    </row>
    <row r="3120" spans="4:4" x14ac:dyDescent="0.2">
      <c r="D3120" s="6"/>
    </row>
    <row r="3121" spans="4:4" x14ac:dyDescent="0.2">
      <c r="D3121" s="6"/>
    </row>
    <row r="3122" spans="4:4" x14ac:dyDescent="0.2">
      <c r="D3122" s="6"/>
    </row>
    <row r="3123" spans="4:4" x14ac:dyDescent="0.2">
      <c r="D3123" s="6"/>
    </row>
    <row r="3124" spans="4:4" x14ac:dyDescent="0.2">
      <c r="D3124" s="6"/>
    </row>
    <row r="3125" spans="4:4" x14ac:dyDescent="0.2">
      <c r="D3125" s="6"/>
    </row>
    <row r="3126" spans="4:4" x14ac:dyDescent="0.2">
      <c r="D3126" s="6"/>
    </row>
    <row r="3127" spans="4:4" x14ac:dyDescent="0.2">
      <c r="D3127" s="6"/>
    </row>
    <row r="3128" spans="4:4" x14ac:dyDescent="0.2">
      <c r="D3128" s="6"/>
    </row>
    <row r="3129" spans="4:4" x14ac:dyDescent="0.2">
      <c r="D3129" s="6"/>
    </row>
    <row r="3130" spans="4:4" x14ac:dyDescent="0.2">
      <c r="D3130" s="6"/>
    </row>
    <row r="3131" spans="4:4" x14ac:dyDescent="0.2">
      <c r="D3131" s="6"/>
    </row>
    <row r="3132" spans="4:4" x14ac:dyDescent="0.2">
      <c r="D3132" s="6"/>
    </row>
    <row r="3133" spans="4:4" x14ac:dyDescent="0.2">
      <c r="D3133" s="6"/>
    </row>
    <row r="3134" spans="4:4" x14ac:dyDescent="0.2">
      <c r="D3134" s="6"/>
    </row>
    <row r="3135" spans="4:4" x14ac:dyDescent="0.2">
      <c r="D3135" s="6"/>
    </row>
    <row r="3136" spans="4:4" x14ac:dyDescent="0.2">
      <c r="D3136" s="6"/>
    </row>
    <row r="3137" spans="4:4" x14ac:dyDescent="0.2">
      <c r="D3137" s="6"/>
    </row>
    <row r="3138" spans="4:4" x14ac:dyDescent="0.2">
      <c r="D3138" s="6"/>
    </row>
    <row r="3139" spans="4:4" x14ac:dyDescent="0.2">
      <c r="D3139" s="6"/>
    </row>
    <row r="3140" spans="4:4" x14ac:dyDescent="0.2">
      <c r="D3140" s="6"/>
    </row>
    <row r="3141" spans="4:4" x14ac:dyDescent="0.2">
      <c r="D3141" s="6"/>
    </row>
    <row r="3142" spans="4:4" x14ac:dyDescent="0.2">
      <c r="D3142" s="6"/>
    </row>
    <row r="3143" spans="4:4" x14ac:dyDescent="0.2">
      <c r="D3143" s="6"/>
    </row>
    <row r="3144" spans="4:4" x14ac:dyDescent="0.2">
      <c r="D3144" s="6"/>
    </row>
    <row r="3145" spans="4:4" x14ac:dyDescent="0.2">
      <c r="D3145" s="6"/>
    </row>
    <row r="3146" spans="4:4" x14ac:dyDescent="0.2">
      <c r="D3146" s="6"/>
    </row>
    <row r="3147" spans="4:4" x14ac:dyDescent="0.2">
      <c r="D3147" s="6"/>
    </row>
    <row r="3148" spans="4:4" x14ac:dyDescent="0.2">
      <c r="D3148" s="6"/>
    </row>
    <row r="3149" spans="4:4" x14ac:dyDescent="0.2">
      <c r="D3149" s="6"/>
    </row>
    <row r="3150" spans="4:4" x14ac:dyDescent="0.2">
      <c r="D3150" s="6"/>
    </row>
    <row r="3151" spans="4:4" x14ac:dyDescent="0.2">
      <c r="D3151" s="6"/>
    </row>
    <row r="3152" spans="4:4" x14ac:dyDescent="0.2">
      <c r="D3152" s="6"/>
    </row>
    <row r="3153" spans="4:4" x14ac:dyDescent="0.2">
      <c r="D3153" s="6"/>
    </row>
    <row r="3154" spans="4:4" x14ac:dyDescent="0.2">
      <c r="D3154" s="6"/>
    </row>
    <row r="3155" spans="4:4" x14ac:dyDescent="0.2">
      <c r="D3155" s="6"/>
    </row>
    <row r="3156" spans="4:4" x14ac:dyDescent="0.2">
      <c r="D3156" s="6"/>
    </row>
    <row r="3157" spans="4:4" x14ac:dyDescent="0.2">
      <c r="D3157" s="6"/>
    </row>
    <row r="3158" spans="4:4" x14ac:dyDescent="0.2">
      <c r="D3158" s="6"/>
    </row>
    <row r="3159" spans="4:4" x14ac:dyDescent="0.2">
      <c r="D3159" s="6"/>
    </row>
    <row r="3160" spans="4:4" x14ac:dyDescent="0.2">
      <c r="D3160" s="6"/>
    </row>
    <row r="3161" spans="4:4" x14ac:dyDescent="0.2">
      <c r="D3161" s="6"/>
    </row>
    <row r="3162" spans="4:4" x14ac:dyDescent="0.2">
      <c r="D3162" s="6"/>
    </row>
    <row r="3163" spans="4:4" x14ac:dyDescent="0.2">
      <c r="D3163" s="6"/>
    </row>
    <row r="3164" spans="4:4" x14ac:dyDescent="0.2">
      <c r="D3164" s="6"/>
    </row>
    <row r="3165" spans="4:4" x14ac:dyDescent="0.2">
      <c r="D3165" s="6"/>
    </row>
    <row r="3166" spans="4:4" x14ac:dyDescent="0.2">
      <c r="D3166" s="6"/>
    </row>
    <row r="3167" spans="4:4" x14ac:dyDescent="0.2">
      <c r="D3167" s="6"/>
    </row>
    <row r="3168" spans="4:4" x14ac:dyDescent="0.2">
      <c r="D3168" s="6"/>
    </row>
    <row r="3169" spans="4:4" x14ac:dyDescent="0.2">
      <c r="D3169" s="6"/>
    </row>
    <row r="3170" spans="4:4" x14ac:dyDescent="0.2">
      <c r="D3170" s="6"/>
    </row>
    <row r="3171" spans="4:4" x14ac:dyDescent="0.2">
      <c r="D3171" s="6"/>
    </row>
    <row r="3172" spans="4:4" x14ac:dyDescent="0.2">
      <c r="D3172" s="6"/>
    </row>
    <row r="3173" spans="4:4" x14ac:dyDescent="0.2">
      <c r="D3173" s="6"/>
    </row>
    <row r="3174" spans="4:4" x14ac:dyDescent="0.2">
      <c r="D3174" s="6"/>
    </row>
    <row r="3175" spans="4:4" x14ac:dyDescent="0.2">
      <c r="D3175" s="6"/>
    </row>
    <row r="3176" spans="4:4" x14ac:dyDescent="0.2">
      <c r="D3176" s="6"/>
    </row>
    <row r="3177" spans="4:4" x14ac:dyDescent="0.2">
      <c r="D3177" s="6"/>
    </row>
    <row r="3178" spans="4:4" x14ac:dyDescent="0.2">
      <c r="D3178" s="6"/>
    </row>
    <row r="3179" spans="4:4" x14ac:dyDescent="0.2">
      <c r="D3179" s="6"/>
    </row>
    <row r="3180" spans="4:4" x14ac:dyDescent="0.2">
      <c r="D3180" s="6"/>
    </row>
    <row r="3181" spans="4:4" x14ac:dyDescent="0.2">
      <c r="D3181" s="6"/>
    </row>
    <row r="3182" spans="4:4" x14ac:dyDescent="0.2">
      <c r="D3182" s="6"/>
    </row>
    <row r="3183" spans="4:4" x14ac:dyDescent="0.2">
      <c r="D3183" s="6"/>
    </row>
    <row r="3184" spans="4:4" x14ac:dyDescent="0.2">
      <c r="D3184" s="6"/>
    </row>
    <row r="3185" spans="4:4" x14ac:dyDescent="0.2">
      <c r="D3185" s="6"/>
    </row>
    <row r="3186" spans="4:4" x14ac:dyDescent="0.2">
      <c r="D3186" s="6"/>
    </row>
    <row r="3187" spans="4:4" x14ac:dyDescent="0.2">
      <c r="D3187" s="6"/>
    </row>
    <row r="3188" spans="4:4" x14ac:dyDescent="0.2">
      <c r="D3188" s="6"/>
    </row>
    <row r="3189" spans="4:4" x14ac:dyDescent="0.2">
      <c r="D3189" s="6"/>
    </row>
    <row r="3190" spans="4:4" x14ac:dyDescent="0.2">
      <c r="D3190" s="6"/>
    </row>
    <row r="3191" spans="4:4" x14ac:dyDescent="0.2">
      <c r="D3191" s="6"/>
    </row>
    <row r="3192" spans="4:4" x14ac:dyDescent="0.2">
      <c r="D3192" s="6"/>
    </row>
    <row r="3193" spans="4:4" x14ac:dyDescent="0.2">
      <c r="D3193" s="6"/>
    </row>
    <row r="3194" spans="4:4" x14ac:dyDescent="0.2">
      <c r="D3194" s="6"/>
    </row>
    <row r="3195" spans="4:4" x14ac:dyDescent="0.2">
      <c r="D3195" s="6"/>
    </row>
    <row r="3196" spans="4:4" x14ac:dyDescent="0.2">
      <c r="D3196" s="6"/>
    </row>
    <row r="3197" spans="4:4" x14ac:dyDescent="0.2">
      <c r="D3197" s="6"/>
    </row>
    <row r="3198" spans="4:4" x14ac:dyDescent="0.2">
      <c r="D3198" s="6"/>
    </row>
    <row r="3199" spans="4:4" x14ac:dyDescent="0.2">
      <c r="D3199" s="6"/>
    </row>
    <row r="3200" spans="4:4" x14ac:dyDescent="0.2">
      <c r="D3200" s="6"/>
    </row>
    <row r="3201" spans="4:4" x14ac:dyDescent="0.2">
      <c r="D3201" s="6"/>
    </row>
    <row r="3202" spans="4:4" x14ac:dyDescent="0.2">
      <c r="D3202" s="6"/>
    </row>
    <row r="3203" spans="4:4" x14ac:dyDescent="0.2">
      <c r="D3203" s="6"/>
    </row>
    <row r="3204" spans="4:4" x14ac:dyDescent="0.2">
      <c r="D3204" s="6"/>
    </row>
    <row r="3205" spans="4:4" x14ac:dyDescent="0.2">
      <c r="D3205" s="6"/>
    </row>
    <row r="3206" spans="4:4" x14ac:dyDescent="0.2">
      <c r="D3206" s="6"/>
    </row>
    <row r="3207" spans="4:4" x14ac:dyDescent="0.2">
      <c r="D3207" s="6"/>
    </row>
    <row r="3208" spans="4:4" x14ac:dyDescent="0.2">
      <c r="D3208" s="6"/>
    </row>
    <row r="3209" spans="4:4" x14ac:dyDescent="0.2">
      <c r="D3209" s="6"/>
    </row>
    <row r="3210" spans="4:4" x14ac:dyDescent="0.2">
      <c r="D3210" s="6"/>
    </row>
    <row r="3211" spans="4:4" x14ac:dyDescent="0.2">
      <c r="D3211" s="6"/>
    </row>
    <row r="3212" spans="4:4" x14ac:dyDescent="0.2">
      <c r="D3212" s="6"/>
    </row>
    <row r="3213" spans="4:4" x14ac:dyDescent="0.2">
      <c r="D3213" s="6"/>
    </row>
    <row r="3214" spans="4:4" x14ac:dyDescent="0.2">
      <c r="D3214" s="6"/>
    </row>
    <row r="3215" spans="4:4" x14ac:dyDescent="0.2">
      <c r="D3215" s="6"/>
    </row>
    <row r="3216" spans="4:4" x14ac:dyDescent="0.2">
      <c r="D3216" s="6"/>
    </row>
    <row r="3217" spans="4:4" x14ac:dyDescent="0.2">
      <c r="D3217" s="6"/>
    </row>
    <row r="3218" spans="4:4" x14ac:dyDescent="0.2">
      <c r="D3218" s="6"/>
    </row>
    <row r="3219" spans="4:4" x14ac:dyDescent="0.2">
      <c r="D3219" s="6"/>
    </row>
    <row r="3220" spans="4:4" x14ac:dyDescent="0.2">
      <c r="D3220" s="6"/>
    </row>
    <row r="3221" spans="4:4" x14ac:dyDescent="0.2">
      <c r="D3221" s="6"/>
    </row>
    <row r="3222" spans="4:4" x14ac:dyDescent="0.2">
      <c r="D3222" s="6"/>
    </row>
    <row r="3223" spans="4:4" x14ac:dyDescent="0.2">
      <c r="D3223" s="6"/>
    </row>
    <row r="3224" spans="4:4" x14ac:dyDescent="0.2">
      <c r="D3224" s="6"/>
    </row>
    <row r="3225" spans="4:4" x14ac:dyDescent="0.2">
      <c r="D3225" s="6"/>
    </row>
    <row r="3226" spans="4:4" x14ac:dyDescent="0.2">
      <c r="D3226" s="6"/>
    </row>
    <row r="3227" spans="4:4" x14ac:dyDescent="0.2">
      <c r="D3227" s="6"/>
    </row>
    <row r="3228" spans="4:4" x14ac:dyDescent="0.2">
      <c r="D3228" s="6"/>
    </row>
    <row r="3229" spans="4:4" x14ac:dyDescent="0.2">
      <c r="D3229" s="6"/>
    </row>
    <row r="3230" spans="4:4" x14ac:dyDescent="0.2">
      <c r="D3230" s="6"/>
    </row>
    <row r="3231" spans="4:4" x14ac:dyDescent="0.2">
      <c r="D3231" s="6"/>
    </row>
    <row r="3232" spans="4:4" x14ac:dyDescent="0.2">
      <c r="D3232" s="6"/>
    </row>
    <row r="3233" spans="4:4" x14ac:dyDescent="0.2">
      <c r="D3233" s="6"/>
    </row>
    <row r="3234" spans="4:4" x14ac:dyDescent="0.2">
      <c r="D3234" s="6"/>
    </row>
    <row r="3235" spans="4:4" x14ac:dyDescent="0.2">
      <c r="D3235" s="6"/>
    </row>
    <row r="3236" spans="4:4" x14ac:dyDescent="0.2">
      <c r="D3236" s="6"/>
    </row>
    <row r="3237" spans="4:4" x14ac:dyDescent="0.2">
      <c r="D3237" s="6"/>
    </row>
    <row r="3238" spans="4:4" x14ac:dyDescent="0.2">
      <c r="D3238" s="6"/>
    </row>
    <row r="3239" spans="4:4" x14ac:dyDescent="0.2">
      <c r="D3239" s="6"/>
    </row>
    <row r="3240" spans="4:4" x14ac:dyDescent="0.2">
      <c r="D3240" s="6"/>
    </row>
    <row r="3241" spans="4:4" x14ac:dyDescent="0.2">
      <c r="D3241" s="6"/>
    </row>
    <row r="3242" spans="4:4" x14ac:dyDescent="0.2">
      <c r="D3242" s="6"/>
    </row>
    <row r="3243" spans="4:4" x14ac:dyDescent="0.2">
      <c r="D3243" s="6"/>
    </row>
    <row r="3244" spans="4:4" x14ac:dyDescent="0.2">
      <c r="D3244" s="6"/>
    </row>
    <row r="3245" spans="4:4" x14ac:dyDescent="0.2">
      <c r="D3245" s="6"/>
    </row>
    <row r="3246" spans="4:4" x14ac:dyDescent="0.2">
      <c r="D3246" s="6"/>
    </row>
    <row r="3247" spans="4:4" x14ac:dyDescent="0.2">
      <c r="D3247" s="6"/>
    </row>
    <row r="3248" spans="4:4" x14ac:dyDescent="0.2">
      <c r="D3248" s="6"/>
    </row>
    <row r="3249" spans="4:4" x14ac:dyDescent="0.2">
      <c r="D3249" s="6"/>
    </row>
    <row r="3250" spans="4:4" x14ac:dyDescent="0.2">
      <c r="D3250" s="6"/>
    </row>
    <row r="3251" spans="4:4" x14ac:dyDescent="0.2">
      <c r="D3251" s="6"/>
    </row>
    <row r="3252" spans="4:4" x14ac:dyDescent="0.2">
      <c r="D3252" s="6"/>
    </row>
    <row r="3253" spans="4:4" x14ac:dyDescent="0.2">
      <c r="D3253" s="6"/>
    </row>
    <row r="3254" spans="4:4" x14ac:dyDescent="0.2">
      <c r="D3254" s="6"/>
    </row>
    <row r="3255" spans="4:4" x14ac:dyDescent="0.2">
      <c r="D3255" s="6"/>
    </row>
    <row r="3256" spans="4:4" x14ac:dyDescent="0.2">
      <c r="D3256" s="6"/>
    </row>
    <row r="3257" spans="4:4" x14ac:dyDescent="0.2">
      <c r="D3257" s="6"/>
    </row>
    <row r="3258" spans="4:4" x14ac:dyDescent="0.2">
      <c r="D3258" s="6"/>
    </row>
    <row r="3259" spans="4:4" x14ac:dyDescent="0.2">
      <c r="D3259" s="6"/>
    </row>
    <row r="3260" spans="4:4" x14ac:dyDescent="0.2">
      <c r="D3260" s="6"/>
    </row>
    <row r="3261" spans="4:4" x14ac:dyDescent="0.2">
      <c r="D3261" s="6"/>
    </row>
    <row r="3262" spans="4:4" x14ac:dyDescent="0.2">
      <c r="D3262" s="6"/>
    </row>
    <row r="3263" spans="4:4" x14ac:dyDescent="0.2">
      <c r="D3263" s="6"/>
    </row>
    <row r="3264" spans="4:4" x14ac:dyDescent="0.2">
      <c r="D3264" s="6"/>
    </row>
    <row r="3265" spans="4:4" x14ac:dyDescent="0.2">
      <c r="D3265" s="6"/>
    </row>
    <row r="3266" spans="4:4" x14ac:dyDescent="0.2">
      <c r="D3266" s="6"/>
    </row>
    <row r="3267" spans="4:4" x14ac:dyDescent="0.2">
      <c r="D3267" s="6"/>
    </row>
    <row r="3268" spans="4:4" x14ac:dyDescent="0.2">
      <c r="D3268" s="6"/>
    </row>
    <row r="3269" spans="4:4" x14ac:dyDescent="0.2">
      <c r="D3269" s="6"/>
    </row>
    <row r="3270" spans="4:4" x14ac:dyDescent="0.2">
      <c r="D3270" s="6"/>
    </row>
    <row r="3271" spans="4:4" x14ac:dyDescent="0.2">
      <c r="D3271" s="6"/>
    </row>
    <row r="3272" spans="4:4" x14ac:dyDescent="0.2">
      <c r="D3272" s="6"/>
    </row>
    <row r="3273" spans="4:4" x14ac:dyDescent="0.2">
      <c r="D3273" s="6"/>
    </row>
    <row r="3274" spans="4:4" x14ac:dyDescent="0.2">
      <c r="D3274" s="6"/>
    </row>
    <row r="3275" spans="4:4" x14ac:dyDescent="0.2">
      <c r="D3275" s="6"/>
    </row>
    <row r="3276" spans="4:4" x14ac:dyDescent="0.2">
      <c r="D3276" s="6"/>
    </row>
    <row r="3277" spans="4:4" x14ac:dyDescent="0.2">
      <c r="D3277" s="6"/>
    </row>
    <row r="3278" spans="4:4" x14ac:dyDescent="0.2">
      <c r="D3278" s="6"/>
    </row>
    <row r="3279" spans="4:4" x14ac:dyDescent="0.2">
      <c r="D3279" s="6"/>
    </row>
    <row r="3280" spans="4:4" x14ac:dyDescent="0.2">
      <c r="D3280" s="6"/>
    </row>
    <row r="3281" spans="4:4" x14ac:dyDescent="0.2">
      <c r="D3281" s="6"/>
    </row>
    <row r="3282" spans="4:4" x14ac:dyDescent="0.2">
      <c r="D3282" s="6"/>
    </row>
    <row r="3283" spans="4:4" x14ac:dyDescent="0.2">
      <c r="D3283" s="6"/>
    </row>
    <row r="3284" spans="4:4" x14ac:dyDescent="0.2">
      <c r="D3284" s="6"/>
    </row>
    <row r="3285" spans="4:4" x14ac:dyDescent="0.2">
      <c r="D3285" s="6"/>
    </row>
    <row r="3286" spans="4:4" x14ac:dyDescent="0.2">
      <c r="D3286" s="6"/>
    </row>
    <row r="3287" spans="4:4" x14ac:dyDescent="0.2">
      <c r="D3287" s="6"/>
    </row>
    <row r="3288" spans="4:4" x14ac:dyDescent="0.2">
      <c r="D3288" s="6"/>
    </row>
    <row r="3289" spans="4:4" x14ac:dyDescent="0.2">
      <c r="D3289" s="6"/>
    </row>
    <row r="3290" spans="4:4" x14ac:dyDescent="0.2">
      <c r="D3290" s="6"/>
    </row>
    <row r="3291" spans="4:4" x14ac:dyDescent="0.2">
      <c r="D3291" s="6"/>
    </row>
    <row r="3292" spans="4:4" x14ac:dyDescent="0.2">
      <c r="D3292" s="6"/>
    </row>
    <row r="3293" spans="4:4" x14ac:dyDescent="0.2">
      <c r="D3293" s="6"/>
    </row>
    <row r="3294" spans="4:4" x14ac:dyDescent="0.2">
      <c r="D3294" s="6"/>
    </row>
    <row r="3295" spans="4:4" x14ac:dyDescent="0.2">
      <c r="D3295" s="6"/>
    </row>
    <row r="3296" spans="4:4" x14ac:dyDescent="0.2">
      <c r="D3296" s="6"/>
    </row>
    <row r="3297" spans="4:4" x14ac:dyDescent="0.2">
      <c r="D3297" s="6"/>
    </row>
    <row r="3298" spans="4:4" x14ac:dyDescent="0.2">
      <c r="D3298" s="6"/>
    </row>
    <row r="3299" spans="4:4" x14ac:dyDescent="0.2">
      <c r="D3299" s="6"/>
    </row>
    <row r="3300" spans="4:4" x14ac:dyDescent="0.2">
      <c r="D3300" s="6"/>
    </row>
    <row r="3301" spans="4:4" x14ac:dyDescent="0.2">
      <c r="D3301" s="6"/>
    </row>
    <row r="3302" spans="4:4" x14ac:dyDescent="0.2">
      <c r="D3302" s="6"/>
    </row>
    <row r="3303" spans="4:4" x14ac:dyDescent="0.2">
      <c r="D3303" s="6"/>
    </row>
    <row r="3304" spans="4:4" x14ac:dyDescent="0.2">
      <c r="D3304" s="6"/>
    </row>
    <row r="3305" spans="4:4" x14ac:dyDescent="0.2">
      <c r="D3305" s="6"/>
    </row>
    <row r="3306" spans="4:4" x14ac:dyDescent="0.2">
      <c r="D3306" s="6"/>
    </row>
    <row r="3307" spans="4:4" x14ac:dyDescent="0.2">
      <c r="D3307" s="6"/>
    </row>
    <row r="3308" spans="4:4" x14ac:dyDescent="0.2">
      <c r="D3308" s="6"/>
    </row>
    <row r="3309" spans="4:4" x14ac:dyDescent="0.2">
      <c r="D3309" s="6"/>
    </row>
    <row r="3310" spans="4:4" x14ac:dyDescent="0.2">
      <c r="D3310" s="6"/>
    </row>
    <row r="3311" spans="4:4" x14ac:dyDescent="0.2">
      <c r="D3311" s="6"/>
    </row>
    <row r="3312" spans="4:4" x14ac:dyDescent="0.2">
      <c r="D3312" s="6"/>
    </row>
    <row r="3313" spans="4:4" x14ac:dyDescent="0.2">
      <c r="D3313" s="6"/>
    </row>
    <row r="3314" spans="4:4" x14ac:dyDescent="0.2">
      <c r="D3314" s="6"/>
    </row>
    <row r="3315" spans="4:4" x14ac:dyDescent="0.2">
      <c r="D3315" s="6"/>
    </row>
    <row r="3316" spans="4:4" x14ac:dyDescent="0.2">
      <c r="D3316" s="6"/>
    </row>
    <row r="3317" spans="4:4" x14ac:dyDescent="0.2">
      <c r="D3317" s="6"/>
    </row>
    <row r="3318" spans="4:4" x14ac:dyDescent="0.2">
      <c r="D3318" s="6"/>
    </row>
    <row r="3319" spans="4:4" x14ac:dyDescent="0.2">
      <c r="D3319" s="6"/>
    </row>
    <row r="3320" spans="4:4" x14ac:dyDescent="0.2">
      <c r="D3320" s="6"/>
    </row>
    <row r="3321" spans="4:4" x14ac:dyDescent="0.2">
      <c r="D3321" s="6"/>
    </row>
    <row r="3322" spans="4:4" x14ac:dyDescent="0.2">
      <c r="D3322" s="6"/>
    </row>
    <row r="3323" spans="4:4" x14ac:dyDescent="0.2">
      <c r="D3323" s="6"/>
    </row>
    <row r="3324" spans="4:4" x14ac:dyDescent="0.2">
      <c r="D3324" s="6"/>
    </row>
    <row r="3325" spans="4:4" x14ac:dyDescent="0.2">
      <c r="D3325" s="6"/>
    </row>
    <row r="3326" spans="4:4" x14ac:dyDescent="0.2">
      <c r="D3326" s="6"/>
    </row>
    <row r="3327" spans="4:4" x14ac:dyDescent="0.2">
      <c r="D3327" s="6"/>
    </row>
    <row r="3328" spans="4:4" x14ac:dyDescent="0.2">
      <c r="D3328" s="6"/>
    </row>
    <row r="3329" spans="4:4" x14ac:dyDescent="0.2">
      <c r="D3329" s="6"/>
    </row>
    <row r="3330" spans="4:4" x14ac:dyDescent="0.2">
      <c r="D3330" s="6"/>
    </row>
    <row r="3331" spans="4:4" x14ac:dyDescent="0.2">
      <c r="D3331" s="6"/>
    </row>
    <row r="3332" spans="4:4" x14ac:dyDescent="0.2">
      <c r="D3332" s="6"/>
    </row>
    <row r="3333" spans="4:4" x14ac:dyDescent="0.2">
      <c r="D3333" s="6"/>
    </row>
    <row r="3334" spans="4:4" x14ac:dyDescent="0.2">
      <c r="D3334" s="6"/>
    </row>
    <row r="3335" spans="4:4" x14ac:dyDescent="0.2">
      <c r="D3335" s="6"/>
    </row>
    <row r="3336" spans="4:4" x14ac:dyDescent="0.2">
      <c r="D3336" s="6"/>
    </row>
    <row r="3337" spans="4:4" x14ac:dyDescent="0.2">
      <c r="D3337" s="6"/>
    </row>
    <row r="3338" spans="4:4" x14ac:dyDescent="0.2">
      <c r="D3338" s="6"/>
    </row>
    <row r="3339" spans="4:4" x14ac:dyDescent="0.2">
      <c r="D3339" s="6"/>
    </row>
    <row r="3340" spans="4:4" x14ac:dyDescent="0.2">
      <c r="D3340" s="6"/>
    </row>
    <row r="3341" spans="4:4" x14ac:dyDescent="0.2">
      <c r="D3341" s="6"/>
    </row>
    <row r="3342" spans="4:4" x14ac:dyDescent="0.2">
      <c r="D3342" s="6"/>
    </row>
    <row r="3343" spans="4:4" x14ac:dyDescent="0.2">
      <c r="D3343" s="6"/>
    </row>
    <row r="3344" spans="4:4" x14ac:dyDescent="0.2">
      <c r="D3344" s="6"/>
    </row>
    <row r="3345" spans="4:4" x14ac:dyDescent="0.2">
      <c r="D3345" s="6"/>
    </row>
    <row r="3346" spans="4:4" x14ac:dyDescent="0.2">
      <c r="D3346" s="6"/>
    </row>
    <row r="3347" spans="4:4" x14ac:dyDescent="0.2">
      <c r="D3347" s="6"/>
    </row>
    <row r="3348" spans="4:4" x14ac:dyDescent="0.2">
      <c r="D3348" s="6"/>
    </row>
    <row r="3349" spans="4:4" x14ac:dyDescent="0.2">
      <c r="D3349" s="6"/>
    </row>
    <row r="3350" spans="4:4" x14ac:dyDescent="0.2">
      <c r="D3350" s="6"/>
    </row>
    <row r="3351" spans="4:4" x14ac:dyDescent="0.2">
      <c r="D3351" s="6"/>
    </row>
    <row r="3352" spans="4:4" x14ac:dyDescent="0.2">
      <c r="D3352" s="6"/>
    </row>
    <row r="3353" spans="4:4" x14ac:dyDescent="0.2">
      <c r="D3353" s="6"/>
    </row>
    <row r="3354" spans="4:4" x14ac:dyDescent="0.2">
      <c r="D3354" s="6"/>
    </row>
    <row r="3355" spans="4:4" x14ac:dyDescent="0.2">
      <c r="D3355" s="6"/>
    </row>
    <row r="3356" spans="4:4" x14ac:dyDescent="0.2">
      <c r="D3356" s="6"/>
    </row>
    <row r="3357" spans="4:4" x14ac:dyDescent="0.2">
      <c r="D3357" s="6"/>
    </row>
    <row r="3358" spans="4:4" x14ac:dyDescent="0.2">
      <c r="D3358" s="6"/>
    </row>
    <row r="3359" spans="4:4" x14ac:dyDescent="0.2">
      <c r="D3359" s="6"/>
    </row>
    <row r="3360" spans="4:4" x14ac:dyDescent="0.2">
      <c r="D3360" s="6"/>
    </row>
    <row r="3361" spans="4:4" x14ac:dyDescent="0.2">
      <c r="D3361" s="6"/>
    </row>
    <row r="3362" spans="4:4" x14ac:dyDescent="0.2">
      <c r="D3362" s="6"/>
    </row>
    <row r="3363" spans="4:4" x14ac:dyDescent="0.2">
      <c r="D3363" s="6"/>
    </row>
    <row r="3364" spans="4:4" x14ac:dyDescent="0.2">
      <c r="D3364" s="6"/>
    </row>
    <row r="3365" spans="4:4" x14ac:dyDescent="0.2">
      <c r="D3365" s="6"/>
    </row>
    <row r="3366" spans="4:4" x14ac:dyDescent="0.2">
      <c r="D3366" s="6"/>
    </row>
    <row r="3367" spans="4:4" x14ac:dyDescent="0.2">
      <c r="D3367" s="6"/>
    </row>
    <row r="3368" spans="4:4" x14ac:dyDescent="0.2">
      <c r="D3368" s="6"/>
    </row>
    <row r="3369" spans="4:4" x14ac:dyDescent="0.2">
      <c r="D3369" s="6"/>
    </row>
    <row r="3370" spans="4:4" x14ac:dyDescent="0.2">
      <c r="D3370" s="6"/>
    </row>
    <row r="3371" spans="4:4" x14ac:dyDescent="0.2">
      <c r="D3371" s="6"/>
    </row>
    <row r="3372" spans="4:4" x14ac:dyDescent="0.2">
      <c r="D3372" s="6"/>
    </row>
    <row r="3373" spans="4:4" x14ac:dyDescent="0.2">
      <c r="D3373" s="6"/>
    </row>
    <row r="3374" spans="4:4" x14ac:dyDescent="0.2">
      <c r="D3374" s="6"/>
    </row>
    <row r="3375" spans="4:4" x14ac:dyDescent="0.2">
      <c r="D3375" s="6"/>
    </row>
    <row r="3376" spans="4:4" x14ac:dyDescent="0.2">
      <c r="D3376" s="6"/>
    </row>
    <row r="3377" spans="4:4" x14ac:dyDescent="0.2">
      <c r="D3377" s="6"/>
    </row>
    <row r="3378" spans="4:4" x14ac:dyDescent="0.2">
      <c r="D3378" s="6"/>
    </row>
    <row r="3379" spans="4:4" x14ac:dyDescent="0.2">
      <c r="D3379" s="6"/>
    </row>
    <row r="3380" spans="4:4" x14ac:dyDescent="0.2">
      <c r="D3380" s="6"/>
    </row>
    <row r="3381" spans="4:4" x14ac:dyDescent="0.2">
      <c r="D3381" s="6"/>
    </row>
    <row r="3382" spans="4:4" x14ac:dyDescent="0.2">
      <c r="D3382" s="6"/>
    </row>
    <row r="3383" spans="4:4" x14ac:dyDescent="0.2">
      <c r="D3383" s="6"/>
    </row>
    <row r="3384" spans="4:4" x14ac:dyDescent="0.2">
      <c r="D3384" s="6"/>
    </row>
    <row r="3385" spans="4:4" x14ac:dyDescent="0.2">
      <c r="D3385" s="6"/>
    </row>
    <row r="3386" spans="4:4" x14ac:dyDescent="0.2">
      <c r="D3386" s="6"/>
    </row>
    <row r="3387" spans="4:4" x14ac:dyDescent="0.2">
      <c r="D3387" s="6"/>
    </row>
    <row r="3388" spans="4:4" x14ac:dyDescent="0.2">
      <c r="D3388" s="6"/>
    </row>
    <row r="3389" spans="4:4" x14ac:dyDescent="0.2">
      <c r="D3389" s="6"/>
    </row>
    <row r="3390" spans="4:4" x14ac:dyDescent="0.2">
      <c r="D3390" s="6"/>
    </row>
    <row r="3391" spans="4:4" x14ac:dyDescent="0.2">
      <c r="D3391" s="6"/>
    </row>
    <row r="3392" spans="4:4" x14ac:dyDescent="0.2">
      <c r="D3392" s="6"/>
    </row>
    <row r="3393" spans="4:4" x14ac:dyDescent="0.2">
      <c r="D3393" s="6"/>
    </row>
    <row r="3394" spans="4:4" x14ac:dyDescent="0.2">
      <c r="D3394" s="6"/>
    </row>
    <row r="3395" spans="4:4" x14ac:dyDescent="0.2">
      <c r="D3395" s="6"/>
    </row>
    <row r="3396" spans="4:4" x14ac:dyDescent="0.2">
      <c r="D3396" s="6"/>
    </row>
    <row r="3397" spans="4:4" x14ac:dyDescent="0.2">
      <c r="D3397" s="6"/>
    </row>
    <row r="3398" spans="4:4" x14ac:dyDescent="0.2">
      <c r="D3398" s="6"/>
    </row>
    <row r="3399" spans="4:4" x14ac:dyDescent="0.2">
      <c r="D3399" s="6"/>
    </row>
    <row r="3400" spans="4:4" x14ac:dyDescent="0.2">
      <c r="D3400" s="6"/>
    </row>
    <row r="3401" spans="4:4" x14ac:dyDescent="0.2">
      <c r="D3401" s="6"/>
    </row>
    <row r="3402" spans="4:4" x14ac:dyDescent="0.2">
      <c r="D3402" s="6"/>
    </row>
    <row r="3403" spans="4:4" x14ac:dyDescent="0.2">
      <c r="D3403" s="6"/>
    </row>
    <row r="3404" spans="4:4" x14ac:dyDescent="0.2">
      <c r="D3404" s="6"/>
    </row>
    <row r="3405" spans="4:4" x14ac:dyDescent="0.2">
      <c r="D3405" s="6"/>
    </row>
    <row r="3406" spans="4:4" x14ac:dyDescent="0.2">
      <c r="D3406" s="6"/>
    </row>
    <row r="3407" spans="4:4" x14ac:dyDescent="0.2">
      <c r="D3407" s="6"/>
    </row>
    <row r="3408" spans="4:4" x14ac:dyDescent="0.2">
      <c r="D3408" s="6"/>
    </row>
    <row r="3409" spans="4:4" x14ac:dyDescent="0.2">
      <c r="D3409" s="6"/>
    </row>
    <row r="3410" spans="4:4" x14ac:dyDescent="0.2">
      <c r="D3410" s="6"/>
    </row>
    <row r="3411" spans="4:4" x14ac:dyDescent="0.2">
      <c r="D3411" s="6"/>
    </row>
    <row r="3412" spans="4:4" x14ac:dyDescent="0.2">
      <c r="D3412" s="6"/>
    </row>
    <row r="3413" spans="4:4" x14ac:dyDescent="0.2">
      <c r="D3413" s="6"/>
    </row>
    <row r="3414" spans="4:4" x14ac:dyDescent="0.2">
      <c r="D3414" s="6"/>
    </row>
    <row r="3415" spans="4:4" x14ac:dyDescent="0.2">
      <c r="D3415" s="6"/>
    </row>
    <row r="3416" spans="4:4" x14ac:dyDescent="0.2">
      <c r="D3416" s="6"/>
    </row>
    <row r="3417" spans="4:4" x14ac:dyDescent="0.2">
      <c r="D3417" s="6"/>
    </row>
    <row r="3418" spans="4:4" x14ac:dyDescent="0.2">
      <c r="D3418" s="6"/>
    </row>
    <row r="3419" spans="4:4" x14ac:dyDescent="0.2">
      <c r="D3419" s="6"/>
    </row>
    <row r="3420" spans="4:4" x14ac:dyDescent="0.2">
      <c r="D3420" s="6"/>
    </row>
    <row r="3421" spans="4:4" x14ac:dyDescent="0.2">
      <c r="D3421" s="6"/>
    </row>
    <row r="3422" spans="4:4" x14ac:dyDescent="0.2">
      <c r="D3422" s="6"/>
    </row>
    <row r="3423" spans="4:4" x14ac:dyDescent="0.2">
      <c r="D3423" s="6"/>
    </row>
    <row r="3424" spans="4:4" x14ac:dyDescent="0.2">
      <c r="D3424" s="6"/>
    </row>
    <row r="3425" spans="4:4" x14ac:dyDescent="0.2">
      <c r="D3425" s="6"/>
    </row>
    <row r="3426" spans="4:4" x14ac:dyDescent="0.2">
      <c r="D3426" s="6"/>
    </row>
    <row r="3427" spans="4:4" x14ac:dyDescent="0.2">
      <c r="D3427" s="6"/>
    </row>
    <row r="3428" spans="4:4" x14ac:dyDescent="0.2">
      <c r="D3428" s="6"/>
    </row>
    <row r="3429" spans="4:4" x14ac:dyDescent="0.2">
      <c r="D3429" s="6"/>
    </row>
    <row r="3430" spans="4:4" x14ac:dyDescent="0.2">
      <c r="D3430" s="6"/>
    </row>
    <row r="3431" spans="4:4" x14ac:dyDescent="0.2">
      <c r="D3431" s="6"/>
    </row>
    <row r="3432" spans="4:4" x14ac:dyDescent="0.2">
      <c r="D3432" s="6"/>
    </row>
    <row r="3433" spans="4:4" x14ac:dyDescent="0.2">
      <c r="D3433" s="6"/>
    </row>
    <row r="3434" spans="4:4" x14ac:dyDescent="0.2">
      <c r="D3434" s="6"/>
    </row>
    <row r="3435" spans="4:4" x14ac:dyDescent="0.2">
      <c r="D3435" s="6"/>
    </row>
    <row r="3436" spans="4:4" x14ac:dyDescent="0.2">
      <c r="D3436" s="6"/>
    </row>
    <row r="3437" spans="4:4" x14ac:dyDescent="0.2">
      <c r="D3437" s="6"/>
    </row>
    <row r="3438" spans="4:4" x14ac:dyDescent="0.2">
      <c r="D3438" s="6"/>
    </row>
    <row r="3439" spans="4:4" x14ac:dyDescent="0.2">
      <c r="D3439" s="6"/>
    </row>
    <row r="3440" spans="4:4" x14ac:dyDescent="0.2">
      <c r="D3440" s="6"/>
    </row>
    <row r="3441" spans="4:4" x14ac:dyDescent="0.2">
      <c r="D3441" s="6"/>
    </row>
    <row r="3442" spans="4:4" x14ac:dyDescent="0.2">
      <c r="D3442" s="6"/>
    </row>
    <row r="3443" spans="4:4" x14ac:dyDescent="0.2">
      <c r="D3443" s="6"/>
    </row>
    <row r="3444" spans="4:4" x14ac:dyDescent="0.2">
      <c r="D3444" s="6"/>
    </row>
    <row r="3445" spans="4:4" x14ac:dyDescent="0.2">
      <c r="D3445" s="6"/>
    </row>
    <row r="3446" spans="4:4" x14ac:dyDescent="0.2">
      <c r="D3446" s="6"/>
    </row>
    <row r="3447" spans="4:4" x14ac:dyDescent="0.2">
      <c r="D3447" s="6"/>
    </row>
    <row r="3448" spans="4:4" x14ac:dyDescent="0.2">
      <c r="D3448" s="6"/>
    </row>
    <row r="3449" spans="4:4" x14ac:dyDescent="0.2">
      <c r="D3449" s="6"/>
    </row>
    <row r="3450" spans="4:4" x14ac:dyDescent="0.2">
      <c r="D3450" s="6"/>
    </row>
    <row r="3451" spans="4:4" x14ac:dyDescent="0.2">
      <c r="D3451" s="6"/>
    </row>
    <row r="3452" spans="4:4" x14ac:dyDescent="0.2">
      <c r="D3452" s="6"/>
    </row>
    <row r="3453" spans="4:4" x14ac:dyDescent="0.2">
      <c r="D3453" s="6"/>
    </row>
    <row r="3454" spans="4:4" x14ac:dyDescent="0.2">
      <c r="D3454" s="6"/>
    </row>
    <row r="3455" spans="4:4" x14ac:dyDescent="0.2">
      <c r="D3455" s="6"/>
    </row>
    <row r="3456" spans="4:4" x14ac:dyDescent="0.2">
      <c r="D3456" s="6"/>
    </row>
    <row r="3457" spans="4:4" x14ac:dyDescent="0.2">
      <c r="D3457" s="6"/>
    </row>
    <row r="3458" spans="4:4" x14ac:dyDescent="0.2">
      <c r="D3458" s="6"/>
    </row>
    <row r="3459" spans="4:4" x14ac:dyDescent="0.2">
      <c r="D3459" s="6"/>
    </row>
    <row r="3460" spans="4:4" x14ac:dyDescent="0.2">
      <c r="D3460" s="6"/>
    </row>
    <row r="3461" spans="4:4" x14ac:dyDescent="0.2">
      <c r="D3461" s="6"/>
    </row>
    <row r="3462" spans="4:4" x14ac:dyDescent="0.2">
      <c r="D3462" s="6"/>
    </row>
    <row r="3463" spans="4:4" x14ac:dyDescent="0.2">
      <c r="D3463" s="6"/>
    </row>
    <row r="3464" spans="4:4" x14ac:dyDescent="0.2">
      <c r="D3464" s="6"/>
    </row>
    <row r="3465" spans="4:4" x14ac:dyDescent="0.2">
      <c r="D3465" s="6"/>
    </row>
    <row r="3466" spans="4:4" x14ac:dyDescent="0.2">
      <c r="D3466" s="6"/>
    </row>
    <row r="3467" spans="4:4" x14ac:dyDescent="0.2">
      <c r="D3467" s="6"/>
    </row>
    <row r="3468" spans="4:4" x14ac:dyDescent="0.2">
      <c r="D3468" s="6"/>
    </row>
    <row r="3469" spans="4:4" x14ac:dyDescent="0.2">
      <c r="D3469" s="6"/>
    </row>
    <row r="3470" spans="4:4" x14ac:dyDescent="0.2">
      <c r="D3470" s="6"/>
    </row>
    <row r="3471" spans="4:4" x14ac:dyDescent="0.2">
      <c r="D3471" s="6"/>
    </row>
    <row r="3472" spans="4:4" x14ac:dyDescent="0.2">
      <c r="D3472" s="6"/>
    </row>
    <row r="3473" spans="4:4" x14ac:dyDescent="0.2">
      <c r="D3473" s="6"/>
    </row>
    <row r="3474" spans="4:4" x14ac:dyDescent="0.2">
      <c r="D3474" s="6"/>
    </row>
    <row r="3475" spans="4:4" x14ac:dyDescent="0.2">
      <c r="D3475" s="6"/>
    </row>
    <row r="3476" spans="4:4" x14ac:dyDescent="0.2">
      <c r="D3476" s="6"/>
    </row>
    <row r="3477" spans="4:4" x14ac:dyDescent="0.2">
      <c r="D3477" s="6"/>
    </row>
    <row r="3478" spans="4:4" x14ac:dyDescent="0.2">
      <c r="D3478" s="6"/>
    </row>
    <row r="3479" spans="4:4" x14ac:dyDescent="0.2">
      <c r="D3479" s="6"/>
    </row>
    <row r="3480" spans="4:4" x14ac:dyDescent="0.2">
      <c r="D3480" s="6"/>
    </row>
    <row r="3481" spans="4:4" x14ac:dyDescent="0.2">
      <c r="D3481" s="6"/>
    </row>
    <row r="3482" spans="4:4" x14ac:dyDescent="0.2">
      <c r="D3482" s="6"/>
    </row>
    <row r="3483" spans="4:4" x14ac:dyDescent="0.2">
      <c r="D3483" s="6"/>
    </row>
    <row r="3484" spans="4:4" x14ac:dyDescent="0.2">
      <c r="D3484" s="6"/>
    </row>
    <row r="3485" spans="4:4" x14ac:dyDescent="0.2">
      <c r="D3485" s="6"/>
    </row>
    <row r="3486" spans="4:4" x14ac:dyDescent="0.2">
      <c r="D3486" s="6"/>
    </row>
    <row r="3487" spans="4:4" x14ac:dyDescent="0.2">
      <c r="D3487" s="6"/>
    </row>
    <row r="3488" spans="4:4" x14ac:dyDescent="0.2">
      <c r="D3488" s="6"/>
    </row>
    <row r="3489" spans="4:4" x14ac:dyDescent="0.2">
      <c r="D3489" s="6"/>
    </row>
    <row r="3490" spans="4:4" x14ac:dyDescent="0.2">
      <c r="D3490" s="6"/>
    </row>
    <row r="3491" spans="4:4" x14ac:dyDescent="0.2">
      <c r="D3491" s="6"/>
    </row>
    <row r="3492" spans="4:4" x14ac:dyDescent="0.2">
      <c r="D3492" s="6"/>
    </row>
    <row r="3493" spans="4:4" x14ac:dyDescent="0.2">
      <c r="D3493" s="6"/>
    </row>
    <row r="3494" spans="4:4" x14ac:dyDescent="0.2">
      <c r="D3494" s="6"/>
    </row>
    <row r="3495" spans="4:4" x14ac:dyDescent="0.2">
      <c r="D3495" s="6"/>
    </row>
    <row r="3496" spans="4:4" x14ac:dyDescent="0.2">
      <c r="D3496" s="6"/>
    </row>
    <row r="3497" spans="4:4" x14ac:dyDescent="0.2">
      <c r="D3497" s="6"/>
    </row>
    <row r="3498" spans="4:4" x14ac:dyDescent="0.2">
      <c r="D3498" s="6"/>
    </row>
    <row r="3499" spans="4:4" x14ac:dyDescent="0.2">
      <c r="D3499" s="6"/>
    </row>
    <row r="3500" spans="4:4" x14ac:dyDescent="0.2">
      <c r="D3500" s="6"/>
    </row>
    <row r="3501" spans="4:4" x14ac:dyDescent="0.2">
      <c r="D3501" s="6"/>
    </row>
    <row r="3502" spans="4:4" x14ac:dyDescent="0.2">
      <c r="D3502" s="6"/>
    </row>
    <row r="3503" spans="4:4" x14ac:dyDescent="0.2">
      <c r="D3503" s="6"/>
    </row>
    <row r="3504" spans="4:4" x14ac:dyDescent="0.2">
      <c r="D3504" s="6"/>
    </row>
    <row r="3505" spans="4:4" x14ac:dyDescent="0.2">
      <c r="D3505" s="6"/>
    </row>
    <row r="3506" spans="4:4" x14ac:dyDescent="0.2">
      <c r="D3506" s="6"/>
    </row>
    <row r="3507" spans="4:4" x14ac:dyDescent="0.2">
      <c r="D3507" s="6"/>
    </row>
    <row r="3508" spans="4:4" x14ac:dyDescent="0.2">
      <c r="D3508" s="6"/>
    </row>
    <row r="3509" spans="4:4" x14ac:dyDescent="0.2">
      <c r="D3509" s="6"/>
    </row>
    <row r="3510" spans="4:4" x14ac:dyDescent="0.2">
      <c r="D3510" s="6"/>
    </row>
    <row r="3511" spans="4:4" x14ac:dyDescent="0.2">
      <c r="D3511" s="6"/>
    </row>
    <row r="3512" spans="4:4" x14ac:dyDescent="0.2">
      <c r="D3512" s="6"/>
    </row>
    <row r="3513" spans="4:4" x14ac:dyDescent="0.2">
      <c r="D3513" s="6"/>
    </row>
    <row r="3514" spans="4:4" x14ac:dyDescent="0.2">
      <c r="D3514" s="6"/>
    </row>
    <row r="3515" spans="4:4" x14ac:dyDescent="0.2">
      <c r="D3515" s="6"/>
    </row>
    <row r="3516" spans="4:4" x14ac:dyDescent="0.2">
      <c r="D3516" s="6"/>
    </row>
    <row r="3517" spans="4:4" x14ac:dyDescent="0.2">
      <c r="D3517" s="6"/>
    </row>
    <row r="3518" spans="4:4" x14ac:dyDescent="0.2">
      <c r="D3518" s="6"/>
    </row>
    <row r="3519" spans="4:4" x14ac:dyDescent="0.2">
      <c r="D3519" s="6"/>
    </row>
    <row r="3520" spans="4:4" x14ac:dyDescent="0.2">
      <c r="D3520" s="6"/>
    </row>
    <row r="3521" spans="4:4" x14ac:dyDescent="0.2">
      <c r="D3521" s="6"/>
    </row>
    <row r="3522" spans="4:4" x14ac:dyDescent="0.2">
      <c r="D3522" s="6"/>
    </row>
    <row r="3523" spans="4:4" x14ac:dyDescent="0.2">
      <c r="D3523" s="6"/>
    </row>
    <row r="3524" spans="4:4" x14ac:dyDescent="0.2">
      <c r="D3524" s="6"/>
    </row>
    <row r="3525" spans="4:4" x14ac:dyDescent="0.2">
      <c r="D3525" s="6"/>
    </row>
    <row r="3526" spans="4:4" x14ac:dyDescent="0.2">
      <c r="D3526" s="6"/>
    </row>
    <row r="3527" spans="4:4" x14ac:dyDescent="0.2">
      <c r="D3527" s="6"/>
    </row>
    <row r="3528" spans="4:4" x14ac:dyDescent="0.2">
      <c r="D3528" s="6"/>
    </row>
    <row r="3529" spans="4:4" x14ac:dyDescent="0.2">
      <c r="D3529" s="6"/>
    </row>
    <row r="3530" spans="4:4" x14ac:dyDescent="0.2">
      <c r="D3530" s="6"/>
    </row>
    <row r="3531" spans="4:4" x14ac:dyDescent="0.2">
      <c r="D3531" s="6"/>
    </row>
    <row r="3532" spans="4:4" x14ac:dyDescent="0.2">
      <c r="D3532" s="6"/>
    </row>
    <row r="3533" spans="4:4" x14ac:dyDescent="0.2">
      <c r="D3533" s="6"/>
    </row>
    <row r="3534" spans="4:4" x14ac:dyDescent="0.2">
      <c r="D3534" s="6"/>
    </row>
    <row r="3535" spans="4:4" x14ac:dyDescent="0.2">
      <c r="D3535" s="6"/>
    </row>
    <row r="3536" spans="4:4" x14ac:dyDescent="0.2">
      <c r="D3536" s="6"/>
    </row>
    <row r="3537" spans="4:4" x14ac:dyDescent="0.2">
      <c r="D3537" s="6"/>
    </row>
    <row r="3538" spans="4:4" x14ac:dyDescent="0.2">
      <c r="D3538" s="6"/>
    </row>
    <row r="3539" spans="4:4" x14ac:dyDescent="0.2">
      <c r="D3539" s="6"/>
    </row>
    <row r="3540" spans="4:4" x14ac:dyDescent="0.2">
      <c r="D3540" s="6"/>
    </row>
    <row r="3541" spans="4:4" x14ac:dyDescent="0.2">
      <c r="D3541" s="6"/>
    </row>
    <row r="3542" spans="4:4" x14ac:dyDescent="0.2">
      <c r="D3542" s="6"/>
    </row>
    <row r="3543" spans="4:4" x14ac:dyDescent="0.2">
      <c r="D3543" s="6"/>
    </row>
    <row r="3544" spans="4:4" x14ac:dyDescent="0.2">
      <c r="D3544" s="6"/>
    </row>
    <row r="3545" spans="4:4" x14ac:dyDescent="0.2">
      <c r="D3545" s="6"/>
    </row>
    <row r="3546" spans="4:4" x14ac:dyDescent="0.2">
      <c r="D3546" s="6"/>
    </row>
    <row r="3547" spans="4:4" x14ac:dyDescent="0.2">
      <c r="D3547" s="6"/>
    </row>
    <row r="3548" spans="4:4" x14ac:dyDescent="0.2">
      <c r="D3548" s="6"/>
    </row>
    <row r="3549" spans="4:4" x14ac:dyDescent="0.2">
      <c r="D3549" s="6"/>
    </row>
    <row r="3550" spans="4:4" x14ac:dyDescent="0.2">
      <c r="D3550" s="6"/>
    </row>
    <row r="3551" spans="4:4" x14ac:dyDescent="0.2">
      <c r="D3551" s="6"/>
    </row>
    <row r="3552" spans="4:4" x14ac:dyDescent="0.2">
      <c r="D3552" s="6"/>
    </row>
    <row r="3553" spans="4:4" x14ac:dyDescent="0.2">
      <c r="D3553" s="6"/>
    </row>
    <row r="3554" spans="4:4" x14ac:dyDescent="0.2">
      <c r="D3554" s="6"/>
    </row>
    <row r="3555" spans="4:4" x14ac:dyDescent="0.2">
      <c r="D3555" s="6"/>
    </row>
    <row r="3556" spans="4:4" x14ac:dyDescent="0.2">
      <c r="D3556" s="6"/>
    </row>
    <row r="3557" spans="4:4" x14ac:dyDescent="0.2">
      <c r="D3557" s="6"/>
    </row>
    <row r="3558" spans="4:4" x14ac:dyDescent="0.2">
      <c r="D3558" s="6"/>
    </row>
    <row r="3559" spans="4:4" x14ac:dyDescent="0.2">
      <c r="D3559" s="6"/>
    </row>
    <row r="3560" spans="4:4" x14ac:dyDescent="0.2">
      <c r="D3560" s="6"/>
    </row>
    <row r="3561" spans="4:4" x14ac:dyDescent="0.2">
      <c r="D3561" s="6"/>
    </row>
    <row r="3562" spans="4:4" x14ac:dyDescent="0.2">
      <c r="D3562" s="6"/>
    </row>
    <row r="3563" spans="4:4" x14ac:dyDescent="0.2">
      <c r="D3563" s="6"/>
    </row>
    <row r="3564" spans="4:4" x14ac:dyDescent="0.2">
      <c r="D3564" s="6"/>
    </row>
    <row r="3565" spans="4:4" x14ac:dyDescent="0.2">
      <c r="D3565" s="6"/>
    </row>
    <row r="3566" spans="4:4" x14ac:dyDescent="0.2">
      <c r="D3566" s="6"/>
    </row>
    <row r="3567" spans="4:4" x14ac:dyDescent="0.2">
      <c r="D3567" s="6"/>
    </row>
    <row r="3568" spans="4:4" x14ac:dyDescent="0.2">
      <c r="D3568" s="6"/>
    </row>
    <row r="3569" spans="4:4" x14ac:dyDescent="0.2">
      <c r="D3569" s="6"/>
    </row>
    <row r="3570" spans="4:4" x14ac:dyDescent="0.2">
      <c r="D3570" s="6"/>
    </row>
    <row r="3571" spans="4:4" x14ac:dyDescent="0.2">
      <c r="D3571" s="6"/>
    </row>
    <row r="3572" spans="4:4" x14ac:dyDescent="0.2">
      <c r="D3572" s="6"/>
    </row>
    <row r="3573" spans="4:4" x14ac:dyDescent="0.2">
      <c r="D3573" s="6"/>
    </row>
    <row r="3574" spans="4:4" x14ac:dyDescent="0.2">
      <c r="D3574" s="6"/>
    </row>
    <row r="3575" spans="4:4" x14ac:dyDescent="0.2">
      <c r="D3575" s="6"/>
    </row>
    <row r="3576" spans="4:4" x14ac:dyDescent="0.2">
      <c r="D3576" s="6"/>
    </row>
    <row r="3577" spans="4:4" x14ac:dyDescent="0.2">
      <c r="D3577" s="6"/>
    </row>
    <row r="3578" spans="4:4" x14ac:dyDescent="0.2">
      <c r="D3578" s="6"/>
    </row>
    <row r="3579" spans="4:4" x14ac:dyDescent="0.2">
      <c r="D3579" s="6"/>
    </row>
    <row r="3580" spans="4:4" x14ac:dyDescent="0.2">
      <c r="D3580" s="6"/>
    </row>
    <row r="3581" spans="4:4" x14ac:dyDescent="0.2">
      <c r="D3581" s="6"/>
    </row>
    <row r="3582" spans="4:4" x14ac:dyDescent="0.2">
      <c r="D3582" s="6"/>
    </row>
    <row r="3583" spans="4:4" x14ac:dyDescent="0.2">
      <c r="D3583" s="6"/>
    </row>
    <row r="3584" spans="4:4" x14ac:dyDescent="0.2">
      <c r="D3584" s="6"/>
    </row>
    <row r="3585" spans="4:4" x14ac:dyDescent="0.2">
      <c r="D3585" s="6"/>
    </row>
    <row r="3586" spans="4:4" x14ac:dyDescent="0.2">
      <c r="D3586" s="6"/>
    </row>
    <row r="3587" spans="4:4" x14ac:dyDescent="0.2">
      <c r="D3587" s="6"/>
    </row>
    <row r="3588" spans="4:4" x14ac:dyDescent="0.2">
      <c r="D3588" s="6"/>
    </row>
    <row r="3589" spans="4:4" x14ac:dyDescent="0.2">
      <c r="D3589" s="6"/>
    </row>
    <row r="3590" spans="4:4" x14ac:dyDescent="0.2">
      <c r="D3590" s="6"/>
    </row>
    <row r="3591" spans="4:4" x14ac:dyDescent="0.2">
      <c r="D3591" s="6"/>
    </row>
    <row r="3592" spans="4:4" x14ac:dyDescent="0.2">
      <c r="D3592" s="6"/>
    </row>
    <row r="3593" spans="4:4" x14ac:dyDescent="0.2">
      <c r="D3593" s="6"/>
    </row>
    <row r="3594" spans="4:4" x14ac:dyDescent="0.2">
      <c r="D3594" s="6"/>
    </row>
    <row r="3595" spans="4:4" x14ac:dyDescent="0.2">
      <c r="D3595" s="6"/>
    </row>
    <row r="3596" spans="4:4" x14ac:dyDescent="0.2">
      <c r="D3596" s="6"/>
    </row>
    <row r="3597" spans="4:4" x14ac:dyDescent="0.2">
      <c r="D3597" s="6"/>
    </row>
    <row r="3598" spans="4:4" x14ac:dyDescent="0.2">
      <c r="D3598" s="6"/>
    </row>
    <row r="3599" spans="4:4" x14ac:dyDescent="0.2">
      <c r="D3599" s="6"/>
    </row>
    <row r="3600" spans="4:4" x14ac:dyDescent="0.2">
      <c r="D3600" s="6"/>
    </row>
    <row r="3601" spans="4:4" x14ac:dyDescent="0.2">
      <c r="D3601" s="6"/>
    </row>
    <row r="3602" spans="4:4" x14ac:dyDescent="0.2">
      <c r="D3602" s="6"/>
    </row>
    <row r="3603" spans="4:4" x14ac:dyDescent="0.2">
      <c r="D3603" s="6"/>
    </row>
    <row r="3604" spans="4:4" x14ac:dyDescent="0.2">
      <c r="D3604" s="6"/>
    </row>
    <row r="3605" spans="4:4" x14ac:dyDescent="0.2">
      <c r="D3605" s="6"/>
    </row>
    <row r="3606" spans="4:4" x14ac:dyDescent="0.2">
      <c r="D3606" s="6"/>
    </row>
    <row r="3607" spans="4:4" x14ac:dyDescent="0.2">
      <c r="D3607" s="6"/>
    </row>
    <row r="3608" spans="4:4" x14ac:dyDescent="0.2">
      <c r="D3608" s="6"/>
    </row>
    <row r="3609" spans="4:4" x14ac:dyDescent="0.2">
      <c r="D3609" s="6"/>
    </row>
    <row r="3610" spans="4:4" x14ac:dyDescent="0.2">
      <c r="D3610" s="6"/>
    </row>
    <row r="3611" spans="4:4" x14ac:dyDescent="0.2">
      <c r="D3611" s="6"/>
    </row>
    <row r="3612" spans="4:4" x14ac:dyDescent="0.2">
      <c r="D3612" s="6"/>
    </row>
    <row r="3613" spans="4:4" x14ac:dyDescent="0.2">
      <c r="D3613" s="6"/>
    </row>
    <row r="3614" spans="4:4" x14ac:dyDescent="0.2">
      <c r="D3614" s="6"/>
    </row>
    <row r="3615" spans="4:4" x14ac:dyDescent="0.2">
      <c r="D3615" s="6"/>
    </row>
    <row r="3616" spans="4:4" x14ac:dyDescent="0.2">
      <c r="D3616" s="6"/>
    </row>
    <row r="3617" spans="4:4" x14ac:dyDescent="0.2">
      <c r="D3617" s="6"/>
    </row>
    <row r="3618" spans="4:4" x14ac:dyDescent="0.2">
      <c r="D3618" s="6"/>
    </row>
    <row r="3619" spans="4:4" x14ac:dyDescent="0.2">
      <c r="D3619" s="6"/>
    </row>
    <row r="3620" spans="4:4" x14ac:dyDescent="0.2">
      <c r="D3620" s="6"/>
    </row>
    <row r="3621" spans="4:4" x14ac:dyDescent="0.2">
      <c r="D3621" s="6"/>
    </row>
    <row r="3622" spans="4:4" x14ac:dyDescent="0.2">
      <c r="D3622" s="6"/>
    </row>
    <row r="3623" spans="4:4" x14ac:dyDescent="0.2">
      <c r="D3623" s="6"/>
    </row>
    <row r="3624" spans="4:4" x14ac:dyDescent="0.2">
      <c r="D3624" s="6"/>
    </row>
    <row r="3625" spans="4:4" x14ac:dyDescent="0.2">
      <c r="D3625" s="6"/>
    </row>
    <row r="3626" spans="4:4" x14ac:dyDescent="0.2">
      <c r="D3626" s="6"/>
    </row>
    <row r="3627" spans="4:4" x14ac:dyDescent="0.2">
      <c r="D3627" s="6"/>
    </row>
    <row r="3628" spans="4:4" x14ac:dyDescent="0.2">
      <c r="D3628" s="6"/>
    </row>
    <row r="3629" spans="4:4" x14ac:dyDescent="0.2">
      <c r="D3629" s="6"/>
    </row>
    <row r="3630" spans="4:4" x14ac:dyDescent="0.2">
      <c r="D3630" s="6"/>
    </row>
    <row r="3631" spans="4:4" x14ac:dyDescent="0.2">
      <c r="D3631" s="6"/>
    </row>
    <row r="3632" spans="4:4" x14ac:dyDescent="0.2">
      <c r="D3632" s="6"/>
    </row>
    <row r="3633" spans="4:4" x14ac:dyDescent="0.2">
      <c r="D3633" s="6"/>
    </row>
    <row r="3634" spans="4:4" x14ac:dyDescent="0.2">
      <c r="D3634" s="6"/>
    </row>
    <row r="3635" spans="4:4" x14ac:dyDescent="0.2">
      <c r="D3635" s="6"/>
    </row>
    <row r="3636" spans="4:4" x14ac:dyDescent="0.2">
      <c r="D3636" s="6"/>
    </row>
    <row r="3637" spans="4:4" x14ac:dyDescent="0.2">
      <c r="D3637" s="6"/>
    </row>
    <row r="3638" spans="4:4" x14ac:dyDescent="0.2">
      <c r="D3638" s="6"/>
    </row>
    <row r="3639" spans="4:4" x14ac:dyDescent="0.2">
      <c r="D3639" s="6"/>
    </row>
    <row r="3640" spans="4:4" x14ac:dyDescent="0.2">
      <c r="D3640" s="6"/>
    </row>
    <row r="3641" spans="4:4" x14ac:dyDescent="0.2">
      <c r="D3641" s="6"/>
    </row>
    <row r="3642" spans="4:4" x14ac:dyDescent="0.2">
      <c r="D3642" s="6"/>
    </row>
    <row r="3643" spans="4:4" x14ac:dyDescent="0.2">
      <c r="D3643" s="6"/>
    </row>
    <row r="3644" spans="4:4" x14ac:dyDescent="0.2">
      <c r="D3644" s="6"/>
    </row>
    <row r="3645" spans="4:4" x14ac:dyDescent="0.2">
      <c r="D3645" s="6"/>
    </row>
    <row r="3646" spans="4:4" x14ac:dyDescent="0.2">
      <c r="D3646" s="6"/>
    </row>
    <row r="3647" spans="4:4" x14ac:dyDescent="0.2">
      <c r="D3647" s="6"/>
    </row>
    <row r="3648" spans="4:4" x14ac:dyDescent="0.2">
      <c r="D3648" s="6"/>
    </row>
    <row r="3649" spans="4:4" x14ac:dyDescent="0.2">
      <c r="D3649" s="6"/>
    </row>
    <row r="3650" spans="4:4" x14ac:dyDescent="0.2">
      <c r="D3650" s="6"/>
    </row>
    <row r="3651" spans="4:4" x14ac:dyDescent="0.2">
      <c r="D3651" s="6"/>
    </row>
    <row r="3652" spans="4:4" x14ac:dyDescent="0.2">
      <c r="D3652" s="6"/>
    </row>
    <row r="3653" spans="4:4" x14ac:dyDescent="0.2">
      <c r="D3653" s="6"/>
    </row>
    <row r="3654" spans="4:4" x14ac:dyDescent="0.2">
      <c r="D3654" s="6"/>
    </row>
    <row r="3655" spans="4:4" x14ac:dyDescent="0.2">
      <c r="D3655" s="6"/>
    </row>
    <row r="3656" spans="4:4" x14ac:dyDescent="0.2">
      <c r="D3656" s="6"/>
    </row>
    <row r="3657" spans="4:4" x14ac:dyDescent="0.2">
      <c r="D3657" s="6"/>
    </row>
    <row r="3658" spans="4:4" x14ac:dyDescent="0.2">
      <c r="D3658" s="6"/>
    </row>
    <row r="3659" spans="4:4" x14ac:dyDescent="0.2">
      <c r="D3659" s="6"/>
    </row>
    <row r="3660" spans="4:4" x14ac:dyDescent="0.2">
      <c r="D3660" s="6"/>
    </row>
    <row r="3661" spans="4:4" x14ac:dyDescent="0.2">
      <c r="D3661" s="6"/>
    </row>
    <row r="3662" spans="4:4" x14ac:dyDescent="0.2">
      <c r="D3662" s="6"/>
    </row>
    <row r="3663" spans="4:4" x14ac:dyDescent="0.2">
      <c r="D3663" s="6"/>
    </row>
    <row r="3664" spans="4:4" x14ac:dyDescent="0.2">
      <c r="D3664" s="6"/>
    </row>
    <row r="3665" spans="4:4" x14ac:dyDescent="0.2">
      <c r="D3665" s="6"/>
    </row>
    <row r="3666" spans="4:4" x14ac:dyDescent="0.2">
      <c r="D3666" s="6"/>
    </row>
    <row r="3667" spans="4:4" x14ac:dyDescent="0.2">
      <c r="D3667" s="6"/>
    </row>
    <row r="3668" spans="4:4" x14ac:dyDescent="0.2">
      <c r="D3668" s="6"/>
    </row>
    <row r="3669" spans="4:4" x14ac:dyDescent="0.2">
      <c r="D3669" s="6"/>
    </row>
    <row r="3670" spans="4:4" x14ac:dyDescent="0.2">
      <c r="D3670" s="6"/>
    </row>
    <row r="3671" spans="4:4" x14ac:dyDescent="0.2">
      <c r="D3671" s="6"/>
    </row>
    <row r="3672" spans="4:4" x14ac:dyDescent="0.2">
      <c r="D3672" s="6"/>
    </row>
    <row r="3673" spans="4:4" x14ac:dyDescent="0.2">
      <c r="D3673" s="6"/>
    </row>
    <row r="3674" spans="4:4" x14ac:dyDescent="0.2">
      <c r="D3674" s="6"/>
    </row>
    <row r="3675" spans="4:4" x14ac:dyDescent="0.2">
      <c r="D3675" s="6"/>
    </row>
    <row r="3676" spans="4:4" x14ac:dyDescent="0.2">
      <c r="D3676" s="6"/>
    </row>
    <row r="3677" spans="4:4" x14ac:dyDescent="0.2">
      <c r="D3677" s="6"/>
    </row>
    <row r="3678" spans="4:4" x14ac:dyDescent="0.2">
      <c r="D3678" s="6"/>
    </row>
    <row r="3679" spans="4:4" x14ac:dyDescent="0.2">
      <c r="D3679" s="6"/>
    </row>
    <row r="3680" spans="4:4" x14ac:dyDescent="0.2">
      <c r="D3680" s="6"/>
    </row>
    <row r="3681" spans="4:4" x14ac:dyDescent="0.2">
      <c r="D3681" s="6"/>
    </row>
    <row r="3682" spans="4:4" x14ac:dyDescent="0.2">
      <c r="D3682" s="6"/>
    </row>
    <row r="3683" spans="4:4" x14ac:dyDescent="0.2">
      <c r="D3683" s="6"/>
    </row>
    <row r="3684" spans="4:4" x14ac:dyDescent="0.2">
      <c r="D3684" s="6"/>
    </row>
    <row r="3685" spans="4:4" x14ac:dyDescent="0.2">
      <c r="D3685" s="6"/>
    </row>
    <row r="3686" spans="4:4" x14ac:dyDescent="0.2">
      <c r="D3686" s="6"/>
    </row>
    <row r="3687" spans="4:4" x14ac:dyDescent="0.2">
      <c r="D3687" s="6"/>
    </row>
    <row r="3688" spans="4:4" x14ac:dyDescent="0.2">
      <c r="D3688" s="6"/>
    </row>
    <row r="3689" spans="4:4" x14ac:dyDescent="0.2">
      <c r="D3689" s="6"/>
    </row>
    <row r="3690" spans="4:4" x14ac:dyDescent="0.2">
      <c r="D3690" s="6"/>
    </row>
    <row r="3691" spans="4:4" x14ac:dyDescent="0.2">
      <c r="D3691" s="6"/>
    </row>
    <row r="3692" spans="4:4" x14ac:dyDescent="0.2">
      <c r="D3692" s="6"/>
    </row>
    <row r="3693" spans="4:4" x14ac:dyDescent="0.2">
      <c r="D3693" s="6"/>
    </row>
    <row r="3694" spans="4:4" x14ac:dyDescent="0.2">
      <c r="D3694" s="6"/>
    </row>
    <row r="3695" spans="4:4" x14ac:dyDescent="0.2">
      <c r="D3695" s="6"/>
    </row>
    <row r="3696" spans="4:4" x14ac:dyDescent="0.2">
      <c r="D3696" s="6"/>
    </row>
    <row r="3697" spans="4:4" x14ac:dyDescent="0.2">
      <c r="D3697" s="6"/>
    </row>
    <row r="3698" spans="4:4" x14ac:dyDescent="0.2">
      <c r="D3698" s="6"/>
    </row>
    <row r="3699" spans="4:4" x14ac:dyDescent="0.2">
      <c r="D3699" s="6"/>
    </row>
    <row r="3700" spans="4:4" x14ac:dyDescent="0.2">
      <c r="D3700" s="6"/>
    </row>
    <row r="3701" spans="4:4" x14ac:dyDescent="0.2">
      <c r="D3701" s="6"/>
    </row>
    <row r="3702" spans="4:4" x14ac:dyDescent="0.2">
      <c r="D3702" s="6"/>
    </row>
    <row r="3703" spans="4:4" x14ac:dyDescent="0.2">
      <c r="D3703" s="6"/>
    </row>
    <row r="3704" spans="4:4" x14ac:dyDescent="0.2">
      <c r="D3704" s="6"/>
    </row>
    <row r="3705" spans="4:4" x14ac:dyDescent="0.2">
      <c r="D3705" s="6"/>
    </row>
    <row r="3706" spans="4:4" x14ac:dyDescent="0.2">
      <c r="D3706" s="6"/>
    </row>
    <row r="3707" spans="4:4" x14ac:dyDescent="0.2">
      <c r="D3707" s="6"/>
    </row>
    <row r="3708" spans="4:4" x14ac:dyDescent="0.2">
      <c r="D3708" s="6"/>
    </row>
    <row r="3709" spans="4:4" x14ac:dyDescent="0.2">
      <c r="D3709" s="6"/>
    </row>
    <row r="3710" spans="4:4" x14ac:dyDescent="0.2">
      <c r="D3710" s="6"/>
    </row>
    <row r="3711" spans="4:4" x14ac:dyDescent="0.2">
      <c r="D3711" s="6"/>
    </row>
    <row r="3712" spans="4:4" x14ac:dyDescent="0.2">
      <c r="D3712" s="6"/>
    </row>
    <row r="3713" spans="4:4" x14ac:dyDescent="0.2">
      <c r="D3713" s="6"/>
    </row>
    <row r="3714" spans="4:4" x14ac:dyDescent="0.2">
      <c r="D3714" s="6"/>
    </row>
    <row r="3715" spans="4:4" x14ac:dyDescent="0.2">
      <c r="D3715" s="6"/>
    </row>
    <row r="3716" spans="4:4" x14ac:dyDescent="0.2">
      <c r="D3716" s="6"/>
    </row>
    <row r="3717" spans="4:4" x14ac:dyDescent="0.2">
      <c r="D3717" s="6"/>
    </row>
    <row r="3718" spans="4:4" x14ac:dyDescent="0.2">
      <c r="D3718" s="6"/>
    </row>
    <row r="3719" spans="4:4" x14ac:dyDescent="0.2">
      <c r="D3719" s="6"/>
    </row>
    <row r="3720" spans="4:4" x14ac:dyDescent="0.2">
      <c r="D3720" s="6"/>
    </row>
    <row r="3721" spans="4:4" x14ac:dyDescent="0.2">
      <c r="D3721" s="6"/>
    </row>
    <row r="3722" spans="4:4" x14ac:dyDescent="0.2">
      <c r="D3722" s="6"/>
    </row>
    <row r="3723" spans="4:4" x14ac:dyDescent="0.2">
      <c r="D3723" s="6"/>
    </row>
    <row r="3724" spans="4:4" x14ac:dyDescent="0.2">
      <c r="D3724" s="6"/>
    </row>
    <row r="3725" spans="4:4" x14ac:dyDescent="0.2">
      <c r="D3725" s="6"/>
    </row>
    <row r="3726" spans="4:4" x14ac:dyDescent="0.2">
      <c r="D3726" s="6"/>
    </row>
    <row r="3727" spans="4:4" x14ac:dyDescent="0.2">
      <c r="D3727" s="6"/>
    </row>
    <row r="3728" spans="4:4" x14ac:dyDescent="0.2">
      <c r="D3728" s="6"/>
    </row>
    <row r="3729" spans="4:4" x14ac:dyDescent="0.2">
      <c r="D3729" s="6"/>
    </row>
    <row r="3730" spans="4:4" x14ac:dyDescent="0.2">
      <c r="D3730" s="6"/>
    </row>
    <row r="3731" spans="4:4" x14ac:dyDescent="0.2">
      <c r="D3731" s="6"/>
    </row>
    <row r="3732" spans="4:4" x14ac:dyDescent="0.2">
      <c r="D3732" s="6"/>
    </row>
    <row r="3733" spans="4:4" x14ac:dyDescent="0.2">
      <c r="D3733" s="6"/>
    </row>
    <row r="3734" spans="4:4" x14ac:dyDescent="0.2">
      <c r="D3734" s="6"/>
    </row>
    <row r="3735" spans="4:4" x14ac:dyDescent="0.2">
      <c r="D3735" s="6"/>
    </row>
    <row r="3736" spans="4:4" x14ac:dyDescent="0.2">
      <c r="D3736" s="6"/>
    </row>
    <row r="3737" spans="4:4" x14ac:dyDescent="0.2">
      <c r="D3737" s="6"/>
    </row>
    <row r="3738" spans="4:4" x14ac:dyDescent="0.2">
      <c r="D3738" s="6"/>
    </row>
    <row r="3739" spans="4:4" x14ac:dyDescent="0.2">
      <c r="D3739" s="6"/>
    </row>
    <row r="3740" spans="4:4" x14ac:dyDescent="0.2">
      <c r="D3740" s="6"/>
    </row>
    <row r="3741" spans="4:4" x14ac:dyDescent="0.2">
      <c r="D3741" s="6"/>
    </row>
    <row r="3742" spans="4:4" x14ac:dyDescent="0.2">
      <c r="D3742" s="6"/>
    </row>
    <row r="3743" spans="4:4" x14ac:dyDescent="0.2">
      <c r="D3743" s="6"/>
    </row>
    <row r="3744" spans="4:4" x14ac:dyDescent="0.2">
      <c r="D3744" s="6"/>
    </row>
    <row r="3745" spans="4:4" x14ac:dyDescent="0.2">
      <c r="D3745" s="6"/>
    </row>
    <row r="3746" spans="4:4" x14ac:dyDescent="0.2">
      <c r="D3746" s="6"/>
    </row>
    <row r="3747" spans="4:4" x14ac:dyDescent="0.2">
      <c r="D3747" s="6"/>
    </row>
    <row r="3748" spans="4:4" x14ac:dyDescent="0.2">
      <c r="D3748" s="6"/>
    </row>
    <row r="3749" spans="4:4" x14ac:dyDescent="0.2">
      <c r="D3749" s="6"/>
    </row>
    <row r="3750" spans="4:4" x14ac:dyDescent="0.2">
      <c r="D3750" s="6"/>
    </row>
    <row r="3751" spans="4:4" x14ac:dyDescent="0.2">
      <c r="D3751" s="6"/>
    </row>
    <row r="3752" spans="4:4" x14ac:dyDescent="0.2">
      <c r="D3752" s="6"/>
    </row>
    <row r="3753" spans="4:4" x14ac:dyDescent="0.2">
      <c r="D3753" s="6"/>
    </row>
    <row r="3754" spans="4:4" x14ac:dyDescent="0.2">
      <c r="D3754" s="6"/>
    </row>
    <row r="3755" spans="4:4" x14ac:dyDescent="0.2">
      <c r="D3755" s="6"/>
    </row>
    <row r="3756" spans="4:4" x14ac:dyDescent="0.2">
      <c r="D3756" s="6"/>
    </row>
    <row r="3757" spans="4:4" x14ac:dyDescent="0.2">
      <c r="D3757" s="6"/>
    </row>
    <row r="3758" spans="4:4" x14ac:dyDescent="0.2">
      <c r="D3758" s="6"/>
    </row>
    <row r="3759" spans="4:4" x14ac:dyDescent="0.2">
      <c r="D3759" s="6"/>
    </row>
    <row r="3760" spans="4:4" x14ac:dyDescent="0.2">
      <c r="D3760" s="6"/>
    </row>
    <row r="3761" spans="4:4" x14ac:dyDescent="0.2">
      <c r="D3761" s="6"/>
    </row>
    <row r="3762" spans="4:4" x14ac:dyDescent="0.2">
      <c r="D3762" s="6"/>
    </row>
    <row r="3763" spans="4:4" x14ac:dyDescent="0.2">
      <c r="D3763" s="6"/>
    </row>
    <row r="3764" spans="4:4" x14ac:dyDescent="0.2">
      <c r="D3764" s="6"/>
    </row>
    <row r="3765" spans="4:4" x14ac:dyDescent="0.2">
      <c r="D3765" s="6"/>
    </row>
    <row r="3766" spans="4:4" x14ac:dyDescent="0.2">
      <c r="D3766" s="6"/>
    </row>
    <row r="3767" spans="4:4" x14ac:dyDescent="0.2">
      <c r="D3767" s="6"/>
    </row>
    <row r="3768" spans="4:4" x14ac:dyDescent="0.2">
      <c r="D3768" s="6"/>
    </row>
    <row r="3769" spans="4:4" x14ac:dyDescent="0.2">
      <c r="D3769" s="6"/>
    </row>
    <row r="3770" spans="4:4" x14ac:dyDescent="0.2">
      <c r="D3770" s="6"/>
    </row>
    <row r="3771" spans="4:4" x14ac:dyDescent="0.2">
      <c r="D3771" s="6"/>
    </row>
    <row r="3772" spans="4:4" x14ac:dyDescent="0.2">
      <c r="D3772" s="6"/>
    </row>
    <row r="3773" spans="4:4" x14ac:dyDescent="0.2">
      <c r="D3773" s="6"/>
    </row>
    <row r="3774" spans="4:4" x14ac:dyDescent="0.2">
      <c r="D3774" s="6"/>
    </row>
    <row r="3775" spans="4:4" x14ac:dyDescent="0.2">
      <c r="D3775" s="6"/>
    </row>
    <row r="3776" spans="4:4" x14ac:dyDescent="0.2">
      <c r="D3776" s="6"/>
    </row>
    <row r="3777" spans="4:4" x14ac:dyDescent="0.2">
      <c r="D3777" s="6"/>
    </row>
    <row r="3778" spans="4:4" x14ac:dyDescent="0.2">
      <c r="D3778" s="6"/>
    </row>
    <row r="3779" spans="4:4" x14ac:dyDescent="0.2">
      <c r="D3779" s="6"/>
    </row>
    <row r="3780" spans="4:4" x14ac:dyDescent="0.2">
      <c r="D3780" s="6"/>
    </row>
    <row r="3781" spans="4:4" x14ac:dyDescent="0.2">
      <c r="D3781" s="6"/>
    </row>
    <row r="3782" spans="4:4" x14ac:dyDescent="0.2">
      <c r="D3782" s="6"/>
    </row>
    <row r="3783" spans="4:4" x14ac:dyDescent="0.2">
      <c r="D3783" s="6"/>
    </row>
    <row r="3784" spans="4:4" x14ac:dyDescent="0.2">
      <c r="D3784" s="6"/>
    </row>
    <row r="3785" spans="4:4" x14ac:dyDescent="0.2">
      <c r="D3785" s="6"/>
    </row>
    <row r="3786" spans="4:4" x14ac:dyDescent="0.2">
      <c r="D3786" s="6"/>
    </row>
    <row r="3787" spans="4:4" x14ac:dyDescent="0.2">
      <c r="D3787" s="6"/>
    </row>
    <row r="3788" spans="4:4" x14ac:dyDescent="0.2">
      <c r="D3788" s="6"/>
    </row>
    <row r="3789" spans="4:4" x14ac:dyDescent="0.2">
      <c r="D3789" s="6"/>
    </row>
    <row r="3790" spans="4:4" x14ac:dyDescent="0.2">
      <c r="D3790" s="6"/>
    </row>
    <row r="3791" spans="4:4" x14ac:dyDescent="0.2">
      <c r="D3791" s="6"/>
    </row>
    <row r="3792" spans="4:4" x14ac:dyDescent="0.2">
      <c r="D3792" s="6"/>
    </row>
    <row r="3793" spans="4:4" x14ac:dyDescent="0.2">
      <c r="D3793" s="6"/>
    </row>
    <row r="3794" spans="4:4" x14ac:dyDescent="0.2">
      <c r="D3794" s="6"/>
    </row>
    <row r="3795" spans="4:4" x14ac:dyDescent="0.2">
      <c r="D3795" s="6"/>
    </row>
    <row r="3796" spans="4:4" x14ac:dyDescent="0.2">
      <c r="D3796" s="6"/>
    </row>
    <row r="3797" spans="4:4" x14ac:dyDescent="0.2">
      <c r="D3797" s="6"/>
    </row>
    <row r="3798" spans="4:4" x14ac:dyDescent="0.2">
      <c r="D3798" s="6"/>
    </row>
    <row r="3799" spans="4:4" x14ac:dyDescent="0.2">
      <c r="D3799" s="6"/>
    </row>
    <row r="3800" spans="4:4" x14ac:dyDescent="0.2">
      <c r="D3800" s="6"/>
    </row>
    <row r="3801" spans="4:4" x14ac:dyDescent="0.2">
      <c r="D3801" s="6"/>
    </row>
    <row r="3802" spans="4:4" x14ac:dyDescent="0.2">
      <c r="D3802" s="6"/>
    </row>
    <row r="3803" spans="4:4" x14ac:dyDescent="0.2">
      <c r="D3803" s="6"/>
    </row>
    <row r="3804" spans="4:4" x14ac:dyDescent="0.2">
      <c r="D3804" s="6"/>
    </row>
    <row r="3805" spans="4:4" x14ac:dyDescent="0.2">
      <c r="D3805" s="6"/>
    </row>
    <row r="3806" spans="4:4" x14ac:dyDescent="0.2">
      <c r="D3806" s="6"/>
    </row>
    <row r="3807" spans="4:4" x14ac:dyDescent="0.2">
      <c r="D3807" s="6"/>
    </row>
    <row r="3808" spans="4:4" x14ac:dyDescent="0.2">
      <c r="D3808" s="6"/>
    </row>
    <row r="3809" spans="4:4" x14ac:dyDescent="0.2">
      <c r="D3809" s="6"/>
    </row>
    <row r="3810" spans="4:4" x14ac:dyDescent="0.2">
      <c r="D3810" s="6"/>
    </row>
    <row r="3811" spans="4:4" x14ac:dyDescent="0.2">
      <c r="D3811" s="6"/>
    </row>
    <row r="3812" spans="4:4" x14ac:dyDescent="0.2">
      <c r="D3812" s="6"/>
    </row>
    <row r="3813" spans="4:4" x14ac:dyDescent="0.2">
      <c r="D3813" s="6"/>
    </row>
    <row r="3814" spans="4:4" x14ac:dyDescent="0.2">
      <c r="D3814" s="6"/>
    </row>
    <row r="3815" spans="4:4" x14ac:dyDescent="0.2">
      <c r="D3815" s="6"/>
    </row>
    <row r="3816" spans="4:4" x14ac:dyDescent="0.2">
      <c r="D3816" s="6"/>
    </row>
    <row r="3817" spans="4:4" x14ac:dyDescent="0.2">
      <c r="D3817" s="6"/>
    </row>
    <row r="3818" spans="4:4" x14ac:dyDescent="0.2">
      <c r="D3818" s="6"/>
    </row>
    <row r="3819" spans="4:4" x14ac:dyDescent="0.2">
      <c r="D3819" s="6"/>
    </row>
    <row r="3820" spans="4:4" x14ac:dyDescent="0.2">
      <c r="D3820" s="6"/>
    </row>
    <row r="3821" spans="4:4" x14ac:dyDescent="0.2">
      <c r="D3821" s="6"/>
    </row>
    <row r="3822" spans="4:4" x14ac:dyDescent="0.2">
      <c r="D3822" s="6"/>
    </row>
    <row r="3823" spans="4:4" x14ac:dyDescent="0.2">
      <c r="D3823" s="6"/>
    </row>
    <row r="3824" spans="4:4" x14ac:dyDescent="0.2">
      <c r="D3824" s="6"/>
    </row>
    <row r="3825" spans="4:4" x14ac:dyDescent="0.2">
      <c r="D3825" s="6"/>
    </row>
    <row r="3826" spans="4:4" x14ac:dyDescent="0.2">
      <c r="D3826" s="6"/>
    </row>
    <row r="3827" spans="4:4" x14ac:dyDescent="0.2">
      <c r="D3827" s="6"/>
    </row>
    <row r="3828" spans="4:4" x14ac:dyDescent="0.2">
      <c r="D3828" s="6"/>
    </row>
    <row r="3829" spans="4:4" x14ac:dyDescent="0.2">
      <c r="D3829" s="6"/>
    </row>
    <row r="3830" spans="4:4" x14ac:dyDescent="0.2">
      <c r="D3830" s="6"/>
    </row>
    <row r="3831" spans="4:4" x14ac:dyDescent="0.2">
      <c r="D3831" s="6"/>
    </row>
    <row r="3832" spans="4:4" x14ac:dyDescent="0.2">
      <c r="D3832" s="6"/>
    </row>
    <row r="3833" spans="4:4" x14ac:dyDescent="0.2">
      <c r="D3833" s="6"/>
    </row>
    <row r="3834" spans="4:4" x14ac:dyDescent="0.2">
      <c r="D3834" s="6"/>
    </row>
    <row r="3835" spans="4:4" x14ac:dyDescent="0.2">
      <c r="D3835" s="6"/>
    </row>
    <row r="3836" spans="4:4" x14ac:dyDescent="0.2">
      <c r="D3836" s="6"/>
    </row>
    <row r="3837" spans="4:4" x14ac:dyDescent="0.2">
      <c r="D3837" s="6"/>
    </row>
    <row r="3838" spans="4:4" x14ac:dyDescent="0.2">
      <c r="D3838" s="6"/>
    </row>
    <row r="3839" spans="4:4" x14ac:dyDescent="0.2">
      <c r="D3839" s="6"/>
    </row>
    <row r="3840" spans="4:4" x14ac:dyDescent="0.2">
      <c r="D3840" s="6"/>
    </row>
    <row r="3841" spans="4:4" x14ac:dyDescent="0.2">
      <c r="D3841" s="6"/>
    </row>
    <row r="3842" spans="4:4" x14ac:dyDescent="0.2">
      <c r="D3842" s="6"/>
    </row>
    <row r="3843" spans="4:4" x14ac:dyDescent="0.2">
      <c r="D3843" s="6"/>
    </row>
    <row r="3844" spans="4:4" x14ac:dyDescent="0.2">
      <c r="D3844" s="6"/>
    </row>
    <row r="3845" spans="4:4" x14ac:dyDescent="0.2">
      <c r="D3845" s="6"/>
    </row>
    <row r="3846" spans="4:4" x14ac:dyDescent="0.2">
      <c r="D3846" s="6"/>
    </row>
    <row r="3847" spans="4:4" x14ac:dyDescent="0.2">
      <c r="D3847" s="6"/>
    </row>
    <row r="3848" spans="4:4" x14ac:dyDescent="0.2">
      <c r="D3848" s="6"/>
    </row>
    <row r="3849" spans="4:4" x14ac:dyDescent="0.2">
      <c r="D3849" s="6"/>
    </row>
    <row r="3850" spans="4:4" x14ac:dyDescent="0.2">
      <c r="D3850" s="6"/>
    </row>
    <row r="3851" spans="4:4" x14ac:dyDescent="0.2">
      <c r="D3851" s="6"/>
    </row>
    <row r="3852" spans="4:4" x14ac:dyDescent="0.2">
      <c r="D3852" s="6"/>
    </row>
    <row r="3853" spans="4:4" x14ac:dyDescent="0.2">
      <c r="D3853" s="6"/>
    </row>
    <row r="3854" spans="4:4" x14ac:dyDescent="0.2">
      <c r="D3854" s="6"/>
    </row>
    <row r="3855" spans="4:4" x14ac:dyDescent="0.2">
      <c r="D3855" s="6"/>
    </row>
    <row r="3856" spans="4:4" x14ac:dyDescent="0.2">
      <c r="D3856" s="6"/>
    </row>
    <row r="3857" spans="4:4" x14ac:dyDescent="0.2">
      <c r="D3857" s="6"/>
    </row>
    <row r="3858" spans="4:4" x14ac:dyDescent="0.2">
      <c r="D3858" s="6"/>
    </row>
    <row r="3859" spans="4:4" x14ac:dyDescent="0.2">
      <c r="D3859" s="6"/>
    </row>
    <row r="3860" spans="4:4" x14ac:dyDescent="0.2">
      <c r="D3860" s="6"/>
    </row>
    <row r="3861" spans="4:4" x14ac:dyDescent="0.2">
      <c r="D3861" s="6"/>
    </row>
    <row r="3862" spans="4:4" x14ac:dyDescent="0.2">
      <c r="D3862" s="6"/>
    </row>
    <row r="3863" spans="4:4" x14ac:dyDescent="0.2">
      <c r="D3863" s="6"/>
    </row>
    <row r="3864" spans="4:4" x14ac:dyDescent="0.2">
      <c r="D3864" s="6"/>
    </row>
    <row r="3865" spans="4:4" x14ac:dyDescent="0.2">
      <c r="D3865" s="6"/>
    </row>
    <row r="3866" spans="4:4" x14ac:dyDescent="0.2">
      <c r="D3866" s="6"/>
    </row>
    <row r="3867" spans="4:4" x14ac:dyDescent="0.2">
      <c r="D3867" s="6"/>
    </row>
    <row r="3868" spans="4:4" x14ac:dyDescent="0.2">
      <c r="D3868" s="6"/>
    </row>
    <row r="3869" spans="4:4" x14ac:dyDescent="0.2">
      <c r="D3869" s="6"/>
    </row>
    <row r="3870" spans="4:4" x14ac:dyDescent="0.2">
      <c r="D3870" s="6"/>
    </row>
    <row r="3871" spans="4:4" x14ac:dyDescent="0.2">
      <c r="D3871" s="6"/>
    </row>
    <row r="3872" spans="4:4" x14ac:dyDescent="0.2">
      <c r="D3872" s="6"/>
    </row>
    <row r="3873" spans="4:4" x14ac:dyDescent="0.2">
      <c r="D3873" s="6"/>
    </row>
    <row r="3874" spans="4:4" x14ac:dyDescent="0.2">
      <c r="D3874" s="6"/>
    </row>
    <row r="3875" spans="4:4" x14ac:dyDescent="0.2">
      <c r="D3875" s="6"/>
    </row>
    <row r="3876" spans="4:4" x14ac:dyDescent="0.2">
      <c r="D3876" s="6"/>
    </row>
    <row r="3877" spans="4:4" x14ac:dyDescent="0.2">
      <c r="D3877" s="6"/>
    </row>
    <row r="3878" spans="4:4" x14ac:dyDescent="0.2">
      <c r="D3878" s="6"/>
    </row>
    <row r="3879" spans="4:4" x14ac:dyDescent="0.2">
      <c r="D3879" s="6"/>
    </row>
    <row r="3880" spans="4:4" x14ac:dyDescent="0.2">
      <c r="D3880" s="6"/>
    </row>
    <row r="3881" spans="4:4" x14ac:dyDescent="0.2">
      <c r="D3881" s="6"/>
    </row>
    <row r="3882" spans="4:4" x14ac:dyDescent="0.2">
      <c r="D3882" s="6"/>
    </row>
    <row r="3883" spans="4:4" x14ac:dyDescent="0.2">
      <c r="D3883" s="6"/>
    </row>
    <row r="3884" spans="4:4" x14ac:dyDescent="0.2">
      <c r="D3884" s="6"/>
    </row>
    <row r="3885" spans="4:4" x14ac:dyDescent="0.2">
      <c r="D3885" s="6"/>
    </row>
    <row r="3886" spans="4:4" x14ac:dyDescent="0.2">
      <c r="D3886" s="6"/>
    </row>
    <row r="3887" spans="4:4" x14ac:dyDescent="0.2">
      <c r="D3887" s="6"/>
    </row>
    <row r="3888" spans="4:4" x14ac:dyDescent="0.2">
      <c r="D3888" s="6"/>
    </row>
    <row r="3889" spans="4:4" x14ac:dyDescent="0.2">
      <c r="D3889" s="6"/>
    </row>
    <row r="3890" spans="4:4" x14ac:dyDescent="0.2">
      <c r="D3890" s="6"/>
    </row>
    <row r="3891" spans="4:4" x14ac:dyDescent="0.2">
      <c r="D3891" s="6"/>
    </row>
    <row r="3892" spans="4:4" x14ac:dyDescent="0.2">
      <c r="D3892" s="6"/>
    </row>
    <row r="3893" spans="4:4" x14ac:dyDescent="0.2">
      <c r="D3893" s="6"/>
    </row>
    <row r="3894" spans="4:4" x14ac:dyDescent="0.2">
      <c r="D3894" s="6"/>
    </row>
    <row r="3895" spans="4:4" x14ac:dyDescent="0.2">
      <c r="D3895" s="6"/>
    </row>
    <row r="3896" spans="4:4" x14ac:dyDescent="0.2">
      <c r="D3896" s="6"/>
    </row>
    <row r="3897" spans="4:4" x14ac:dyDescent="0.2">
      <c r="D3897" s="6"/>
    </row>
    <row r="3898" spans="4:4" x14ac:dyDescent="0.2">
      <c r="D3898" s="6"/>
    </row>
    <row r="3899" spans="4:4" x14ac:dyDescent="0.2">
      <c r="D3899" s="6"/>
    </row>
    <row r="3900" spans="4:4" x14ac:dyDescent="0.2">
      <c r="D3900" s="6"/>
    </row>
    <row r="3901" spans="4:4" x14ac:dyDescent="0.2">
      <c r="D3901" s="6"/>
    </row>
    <row r="3902" spans="4:4" x14ac:dyDescent="0.2">
      <c r="D3902" s="6"/>
    </row>
    <row r="3903" spans="4:4" x14ac:dyDescent="0.2">
      <c r="D3903" s="6"/>
    </row>
    <row r="3904" spans="4:4" x14ac:dyDescent="0.2">
      <c r="D3904" s="6"/>
    </row>
    <row r="3905" spans="4:4" x14ac:dyDescent="0.2">
      <c r="D3905" s="6"/>
    </row>
    <row r="3906" spans="4:4" x14ac:dyDescent="0.2">
      <c r="D3906" s="6"/>
    </row>
    <row r="3907" spans="4:4" x14ac:dyDescent="0.2">
      <c r="D3907" s="6"/>
    </row>
    <row r="3908" spans="4:4" x14ac:dyDescent="0.2">
      <c r="D3908" s="6"/>
    </row>
    <row r="3909" spans="4:4" x14ac:dyDescent="0.2">
      <c r="D3909" s="6"/>
    </row>
    <row r="3910" spans="4:4" x14ac:dyDescent="0.2">
      <c r="D3910" s="6"/>
    </row>
    <row r="3911" spans="4:4" x14ac:dyDescent="0.2">
      <c r="D3911" s="6"/>
    </row>
    <row r="3912" spans="4:4" x14ac:dyDescent="0.2">
      <c r="D3912" s="6"/>
    </row>
    <row r="3913" spans="4:4" x14ac:dyDescent="0.2">
      <c r="D3913" s="6"/>
    </row>
    <row r="3914" spans="4:4" x14ac:dyDescent="0.2">
      <c r="D3914" s="6"/>
    </row>
    <row r="3915" spans="4:4" x14ac:dyDescent="0.2">
      <c r="D3915" s="6"/>
    </row>
    <row r="3916" spans="4:4" x14ac:dyDescent="0.2">
      <c r="D3916" s="6"/>
    </row>
    <row r="3917" spans="4:4" x14ac:dyDescent="0.2">
      <c r="D3917" s="6"/>
    </row>
    <row r="3918" spans="4:4" x14ac:dyDescent="0.2">
      <c r="D3918" s="6"/>
    </row>
    <row r="3919" spans="4:4" x14ac:dyDescent="0.2">
      <c r="D3919" s="6"/>
    </row>
    <row r="3920" spans="4:4" x14ac:dyDescent="0.2">
      <c r="D3920" s="6"/>
    </row>
    <row r="3921" spans="4:4" x14ac:dyDescent="0.2">
      <c r="D3921" s="6"/>
    </row>
    <row r="3922" spans="4:4" x14ac:dyDescent="0.2">
      <c r="D3922" s="6"/>
    </row>
    <row r="3923" spans="4:4" x14ac:dyDescent="0.2">
      <c r="D3923" s="6"/>
    </row>
    <row r="3924" spans="4:4" x14ac:dyDescent="0.2">
      <c r="D3924" s="6"/>
    </row>
    <row r="3925" spans="4:4" x14ac:dyDescent="0.2">
      <c r="D3925" s="6"/>
    </row>
    <row r="3926" spans="4:4" x14ac:dyDescent="0.2">
      <c r="D3926" s="6"/>
    </row>
    <row r="3927" spans="4:4" x14ac:dyDescent="0.2">
      <c r="D3927" s="6"/>
    </row>
    <row r="3928" spans="4:4" x14ac:dyDescent="0.2">
      <c r="D3928" s="6"/>
    </row>
    <row r="3929" spans="4:4" x14ac:dyDescent="0.2">
      <c r="D3929" s="6"/>
    </row>
    <row r="3930" spans="4:4" x14ac:dyDescent="0.2">
      <c r="D3930" s="6"/>
    </row>
    <row r="3931" spans="4:4" x14ac:dyDescent="0.2">
      <c r="D3931" s="6"/>
    </row>
    <row r="3932" spans="4:4" x14ac:dyDescent="0.2">
      <c r="D3932" s="6"/>
    </row>
    <row r="3933" spans="4:4" x14ac:dyDescent="0.2">
      <c r="D3933" s="6"/>
    </row>
    <row r="3934" spans="4:4" x14ac:dyDescent="0.2">
      <c r="D3934" s="6"/>
    </row>
    <row r="3935" spans="4:4" x14ac:dyDescent="0.2">
      <c r="D3935" s="6"/>
    </row>
    <row r="3936" spans="4:4" x14ac:dyDescent="0.2">
      <c r="D3936" s="6"/>
    </row>
    <row r="3937" spans="4:4" x14ac:dyDescent="0.2">
      <c r="D3937" s="6"/>
    </row>
    <row r="3938" spans="4:4" x14ac:dyDescent="0.2">
      <c r="D3938" s="6"/>
    </row>
    <row r="3939" spans="4:4" x14ac:dyDescent="0.2">
      <c r="D3939" s="6"/>
    </row>
    <row r="3940" spans="4:4" x14ac:dyDescent="0.2">
      <c r="D3940" s="6"/>
    </row>
    <row r="3941" spans="4:4" x14ac:dyDescent="0.2">
      <c r="D3941" s="6"/>
    </row>
    <row r="3942" spans="4:4" x14ac:dyDescent="0.2">
      <c r="D3942" s="6"/>
    </row>
    <row r="3943" spans="4:4" x14ac:dyDescent="0.2">
      <c r="D3943" s="6"/>
    </row>
    <row r="3944" spans="4:4" x14ac:dyDescent="0.2">
      <c r="D3944" s="6"/>
    </row>
    <row r="3945" spans="4:4" x14ac:dyDescent="0.2">
      <c r="D3945" s="6"/>
    </row>
    <row r="3946" spans="4:4" x14ac:dyDescent="0.2">
      <c r="D3946" s="6"/>
    </row>
    <row r="3947" spans="4:4" x14ac:dyDescent="0.2">
      <c r="D3947" s="6"/>
    </row>
    <row r="3948" spans="4:4" x14ac:dyDescent="0.2">
      <c r="D3948" s="6"/>
    </row>
    <row r="3949" spans="4:4" x14ac:dyDescent="0.2">
      <c r="D3949" s="6"/>
    </row>
    <row r="3950" spans="4:4" x14ac:dyDescent="0.2">
      <c r="D3950" s="6"/>
    </row>
    <row r="3951" spans="4:4" x14ac:dyDescent="0.2">
      <c r="D3951" s="6"/>
    </row>
    <row r="3952" spans="4:4" x14ac:dyDescent="0.2">
      <c r="D3952" s="6"/>
    </row>
    <row r="3953" spans="4:4" x14ac:dyDescent="0.2">
      <c r="D3953" s="6"/>
    </row>
    <row r="3954" spans="4:4" x14ac:dyDescent="0.2">
      <c r="D3954" s="6"/>
    </row>
    <row r="3955" spans="4:4" x14ac:dyDescent="0.2">
      <c r="D3955" s="6"/>
    </row>
    <row r="3956" spans="4:4" x14ac:dyDescent="0.2">
      <c r="D3956" s="6"/>
    </row>
    <row r="3957" spans="4:4" x14ac:dyDescent="0.2">
      <c r="D3957" s="6"/>
    </row>
    <row r="3958" spans="4:4" x14ac:dyDescent="0.2">
      <c r="D3958" s="6"/>
    </row>
    <row r="3959" spans="4:4" x14ac:dyDescent="0.2">
      <c r="D3959" s="6"/>
    </row>
    <row r="3960" spans="4:4" x14ac:dyDescent="0.2">
      <c r="D3960" s="6"/>
    </row>
    <row r="3961" spans="4:4" x14ac:dyDescent="0.2">
      <c r="D3961" s="6"/>
    </row>
    <row r="3962" spans="4:4" x14ac:dyDescent="0.2">
      <c r="D3962" s="6"/>
    </row>
    <row r="3963" spans="4:4" x14ac:dyDescent="0.2">
      <c r="D3963" s="6"/>
    </row>
    <row r="3964" spans="4:4" x14ac:dyDescent="0.2">
      <c r="D3964" s="6"/>
    </row>
    <row r="3965" spans="4:4" x14ac:dyDescent="0.2">
      <c r="D3965" s="6"/>
    </row>
    <row r="3966" spans="4:4" x14ac:dyDescent="0.2">
      <c r="D3966" s="6"/>
    </row>
    <row r="3967" spans="4:4" x14ac:dyDescent="0.2">
      <c r="D3967" s="6"/>
    </row>
    <row r="3968" spans="4:4" x14ac:dyDescent="0.2">
      <c r="D3968" s="6"/>
    </row>
    <row r="3969" spans="4:4" x14ac:dyDescent="0.2">
      <c r="D3969" s="6"/>
    </row>
    <row r="3970" spans="4:4" x14ac:dyDescent="0.2">
      <c r="D3970" s="6"/>
    </row>
    <row r="3971" spans="4:4" x14ac:dyDescent="0.2">
      <c r="D3971" s="6"/>
    </row>
    <row r="3972" spans="4:4" x14ac:dyDescent="0.2">
      <c r="D3972" s="6"/>
    </row>
    <row r="3973" spans="4:4" x14ac:dyDescent="0.2">
      <c r="D3973" s="6"/>
    </row>
    <row r="3974" spans="4:4" x14ac:dyDescent="0.2">
      <c r="D3974" s="6"/>
    </row>
    <row r="3975" spans="4:4" x14ac:dyDescent="0.2">
      <c r="D3975" s="6"/>
    </row>
    <row r="3976" spans="4:4" x14ac:dyDescent="0.2">
      <c r="D3976" s="6"/>
    </row>
    <row r="3977" spans="4:4" x14ac:dyDescent="0.2">
      <c r="D3977" s="6"/>
    </row>
    <row r="3978" spans="4:4" x14ac:dyDescent="0.2">
      <c r="D3978" s="6"/>
    </row>
    <row r="3979" spans="4:4" x14ac:dyDescent="0.2">
      <c r="D3979" s="6"/>
    </row>
    <row r="3980" spans="4:4" x14ac:dyDescent="0.2">
      <c r="D3980" s="6"/>
    </row>
    <row r="3981" spans="4:4" x14ac:dyDescent="0.2">
      <c r="D3981" s="6"/>
    </row>
    <row r="3982" spans="4:4" x14ac:dyDescent="0.2">
      <c r="D3982" s="6"/>
    </row>
    <row r="3983" spans="4:4" x14ac:dyDescent="0.2">
      <c r="D3983" s="6"/>
    </row>
    <row r="3984" spans="4:4" x14ac:dyDescent="0.2">
      <c r="D3984" s="6"/>
    </row>
    <row r="3985" spans="4:4" x14ac:dyDescent="0.2">
      <c r="D3985" s="6"/>
    </row>
    <row r="3986" spans="4:4" x14ac:dyDescent="0.2">
      <c r="D3986" s="6"/>
    </row>
    <row r="3987" spans="4:4" x14ac:dyDescent="0.2">
      <c r="D3987" s="6"/>
    </row>
    <row r="3988" spans="4:4" x14ac:dyDescent="0.2">
      <c r="D3988" s="6"/>
    </row>
    <row r="3989" spans="4:4" x14ac:dyDescent="0.2">
      <c r="D3989" s="6"/>
    </row>
    <row r="3990" spans="4:4" x14ac:dyDescent="0.2">
      <c r="D3990" s="6"/>
    </row>
    <row r="3991" spans="4:4" x14ac:dyDescent="0.2">
      <c r="D3991" s="6"/>
    </row>
    <row r="3992" spans="4:4" x14ac:dyDescent="0.2">
      <c r="D3992" s="6"/>
    </row>
    <row r="3993" spans="4:4" x14ac:dyDescent="0.2">
      <c r="D3993" s="6"/>
    </row>
    <row r="3994" spans="4:4" x14ac:dyDescent="0.2">
      <c r="D3994" s="6"/>
    </row>
    <row r="3995" spans="4:4" x14ac:dyDescent="0.2">
      <c r="D3995" s="6"/>
    </row>
    <row r="3996" spans="4:4" x14ac:dyDescent="0.2">
      <c r="D3996" s="6"/>
    </row>
    <row r="3997" spans="4:4" x14ac:dyDescent="0.2">
      <c r="D3997" s="6"/>
    </row>
    <row r="3998" spans="4:4" x14ac:dyDescent="0.2">
      <c r="D3998" s="6"/>
    </row>
    <row r="3999" spans="4:4" x14ac:dyDescent="0.2">
      <c r="D3999" s="6"/>
    </row>
    <row r="4000" spans="4:4" x14ac:dyDescent="0.2">
      <c r="D4000" s="6"/>
    </row>
    <row r="4001" spans="4:4" x14ac:dyDescent="0.2">
      <c r="D4001" s="6"/>
    </row>
    <row r="4002" spans="4:4" x14ac:dyDescent="0.2">
      <c r="D4002" s="6"/>
    </row>
    <row r="4003" spans="4:4" x14ac:dyDescent="0.2">
      <c r="D4003" s="6"/>
    </row>
    <row r="4004" spans="4:4" x14ac:dyDescent="0.2">
      <c r="D4004" s="6"/>
    </row>
    <row r="4005" spans="4:4" x14ac:dyDescent="0.2">
      <c r="D4005" s="6"/>
    </row>
    <row r="4006" spans="4:4" x14ac:dyDescent="0.2">
      <c r="D4006" s="6"/>
    </row>
    <row r="4007" spans="4:4" x14ac:dyDescent="0.2">
      <c r="D4007" s="6"/>
    </row>
    <row r="4008" spans="4:4" x14ac:dyDescent="0.2">
      <c r="D4008" s="6"/>
    </row>
    <row r="4009" spans="4:4" x14ac:dyDescent="0.2">
      <c r="D4009" s="6"/>
    </row>
    <row r="4010" spans="4:4" x14ac:dyDescent="0.2">
      <c r="D4010" s="6"/>
    </row>
    <row r="4011" spans="4:4" x14ac:dyDescent="0.2">
      <c r="D4011" s="6"/>
    </row>
    <row r="4012" spans="4:4" x14ac:dyDescent="0.2">
      <c r="D4012" s="6"/>
    </row>
    <row r="4013" spans="4:4" x14ac:dyDescent="0.2">
      <c r="D4013" s="6"/>
    </row>
    <row r="4014" spans="4:4" x14ac:dyDescent="0.2">
      <c r="D4014" s="6"/>
    </row>
    <row r="4015" spans="4:4" x14ac:dyDescent="0.2">
      <c r="D4015" s="6"/>
    </row>
    <row r="4016" spans="4:4" x14ac:dyDescent="0.2">
      <c r="D4016" s="6"/>
    </row>
    <row r="4017" spans="4:4" x14ac:dyDescent="0.2">
      <c r="D4017" s="6"/>
    </row>
    <row r="4018" spans="4:4" x14ac:dyDescent="0.2">
      <c r="D4018" s="6"/>
    </row>
    <row r="4019" spans="4:4" x14ac:dyDescent="0.2">
      <c r="D4019" s="6"/>
    </row>
    <row r="4020" spans="4:4" x14ac:dyDescent="0.2">
      <c r="D4020" s="6"/>
    </row>
    <row r="4021" spans="4:4" x14ac:dyDescent="0.2">
      <c r="D4021" s="6"/>
    </row>
    <row r="4022" spans="4:4" x14ac:dyDescent="0.2">
      <c r="D4022" s="6"/>
    </row>
    <row r="4023" spans="4:4" x14ac:dyDescent="0.2">
      <c r="D4023" s="6"/>
    </row>
    <row r="4024" spans="4:4" x14ac:dyDescent="0.2">
      <c r="D4024" s="6"/>
    </row>
    <row r="4025" spans="4:4" x14ac:dyDescent="0.2">
      <c r="D4025" s="6"/>
    </row>
    <row r="4026" spans="4:4" x14ac:dyDescent="0.2">
      <c r="D4026" s="6"/>
    </row>
    <row r="4027" spans="4:4" x14ac:dyDescent="0.2">
      <c r="D4027" s="6"/>
    </row>
    <row r="4028" spans="4:4" x14ac:dyDescent="0.2">
      <c r="D4028" s="6"/>
    </row>
    <row r="4029" spans="4:4" x14ac:dyDescent="0.2">
      <c r="D4029" s="6"/>
    </row>
    <row r="4030" spans="4:4" x14ac:dyDescent="0.2">
      <c r="D4030" s="6"/>
    </row>
    <row r="4031" spans="4:4" x14ac:dyDescent="0.2">
      <c r="D4031" s="6"/>
    </row>
    <row r="4032" spans="4:4" x14ac:dyDescent="0.2">
      <c r="D4032" s="6"/>
    </row>
    <row r="4033" spans="4:4" x14ac:dyDescent="0.2">
      <c r="D4033" s="6"/>
    </row>
    <row r="4034" spans="4:4" x14ac:dyDescent="0.2">
      <c r="D4034" s="6"/>
    </row>
    <row r="4035" spans="4:4" x14ac:dyDescent="0.2">
      <c r="D4035" s="6"/>
    </row>
    <row r="4036" spans="4:4" x14ac:dyDescent="0.2">
      <c r="D4036" s="6"/>
    </row>
    <row r="4037" spans="4:4" x14ac:dyDescent="0.2">
      <c r="D4037" s="6"/>
    </row>
    <row r="4038" spans="4:4" x14ac:dyDescent="0.2">
      <c r="D4038" s="6"/>
    </row>
    <row r="4039" spans="4:4" x14ac:dyDescent="0.2">
      <c r="D4039" s="6"/>
    </row>
    <row r="4040" spans="4:4" x14ac:dyDescent="0.2">
      <c r="D4040" s="6"/>
    </row>
    <row r="4041" spans="4:4" x14ac:dyDescent="0.2">
      <c r="D4041" s="6"/>
    </row>
    <row r="4042" spans="4:4" x14ac:dyDescent="0.2">
      <c r="D4042" s="6"/>
    </row>
    <row r="4043" spans="4:4" x14ac:dyDescent="0.2">
      <c r="D4043" s="6"/>
    </row>
    <row r="4044" spans="4:4" x14ac:dyDescent="0.2">
      <c r="D4044" s="6"/>
    </row>
    <row r="4045" spans="4:4" x14ac:dyDescent="0.2">
      <c r="D4045" s="6"/>
    </row>
    <row r="4046" spans="4:4" x14ac:dyDescent="0.2">
      <c r="D4046" s="6"/>
    </row>
    <row r="4047" spans="4:4" x14ac:dyDescent="0.2">
      <c r="D4047" s="6"/>
    </row>
    <row r="4048" spans="4:4" x14ac:dyDescent="0.2">
      <c r="D4048" s="6"/>
    </row>
    <row r="4049" spans="4:4" x14ac:dyDescent="0.2">
      <c r="D4049" s="6"/>
    </row>
    <row r="4050" spans="4:4" x14ac:dyDescent="0.2">
      <c r="D4050" s="6"/>
    </row>
    <row r="4051" spans="4:4" x14ac:dyDescent="0.2">
      <c r="D4051" s="6"/>
    </row>
    <row r="4052" spans="4:4" x14ac:dyDescent="0.2">
      <c r="D4052" s="6"/>
    </row>
    <row r="4053" spans="4:4" x14ac:dyDescent="0.2">
      <c r="D4053" s="6"/>
    </row>
    <row r="4054" spans="4:4" x14ac:dyDescent="0.2">
      <c r="D4054" s="6"/>
    </row>
    <row r="4055" spans="4:4" x14ac:dyDescent="0.2">
      <c r="D4055" s="6"/>
    </row>
    <row r="4056" spans="4:4" x14ac:dyDescent="0.2">
      <c r="D4056" s="6"/>
    </row>
    <row r="4057" spans="4:4" x14ac:dyDescent="0.2">
      <c r="D4057" s="6"/>
    </row>
    <row r="4058" spans="4:4" x14ac:dyDescent="0.2">
      <c r="D4058" s="6"/>
    </row>
    <row r="4059" spans="4:4" x14ac:dyDescent="0.2">
      <c r="D4059" s="6"/>
    </row>
    <row r="4060" spans="4:4" x14ac:dyDescent="0.2">
      <c r="D4060" s="6"/>
    </row>
    <row r="4061" spans="4:4" x14ac:dyDescent="0.2">
      <c r="D4061" s="6"/>
    </row>
    <row r="4062" spans="4:4" x14ac:dyDescent="0.2">
      <c r="D4062" s="6"/>
    </row>
    <row r="4063" spans="4:4" x14ac:dyDescent="0.2">
      <c r="D4063" s="6"/>
    </row>
    <row r="4064" spans="4:4" x14ac:dyDescent="0.2">
      <c r="D4064" s="6"/>
    </row>
    <row r="4065" spans="4:4" x14ac:dyDescent="0.2">
      <c r="D4065" s="6"/>
    </row>
    <row r="4066" spans="4:4" x14ac:dyDescent="0.2">
      <c r="D4066" s="6"/>
    </row>
    <row r="4067" spans="4:4" x14ac:dyDescent="0.2">
      <c r="D4067" s="6"/>
    </row>
    <row r="4068" spans="4:4" x14ac:dyDescent="0.2">
      <c r="D4068" s="6"/>
    </row>
    <row r="4069" spans="4:4" x14ac:dyDescent="0.2">
      <c r="D4069" s="6"/>
    </row>
    <row r="4070" spans="4:4" x14ac:dyDescent="0.2">
      <c r="D4070" s="6"/>
    </row>
    <row r="4071" spans="4:4" x14ac:dyDescent="0.2">
      <c r="D4071" s="6"/>
    </row>
    <row r="4072" spans="4:4" x14ac:dyDescent="0.2">
      <c r="D4072" s="6"/>
    </row>
    <row r="4073" spans="4:4" x14ac:dyDescent="0.2">
      <c r="D4073" s="6"/>
    </row>
    <row r="4074" spans="4:4" x14ac:dyDescent="0.2">
      <c r="D4074" s="6"/>
    </row>
    <row r="4075" spans="4:4" x14ac:dyDescent="0.2">
      <c r="D4075" s="6"/>
    </row>
    <row r="4076" spans="4:4" x14ac:dyDescent="0.2">
      <c r="D4076" s="6"/>
    </row>
    <row r="4077" spans="4:4" x14ac:dyDescent="0.2">
      <c r="D4077" s="6"/>
    </row>
    <row r="4078" spans="4:4" x14ac:dyDescent="0.2">
      <c r="D4078" s="6"/>
    </row>
    <row r="4079" spans="4:4" x14ac:dyDescent="0.2">
      <c r="D4079" s="6"/>
    </row>
    <row r="4080" spans="4:4" x14ac:dyDescent="0.2">
      <c r="D4080" s="6"/>
    </row>
    <row r="4081" spans="4:4" x14ac:dyDescent="0.2">
      <c r="D4081" s="6"/>
    </row>
    <row r="4082" spans="4:4" x14ac:dyDescent="0.2">
      <c r="D4082" s="6"/>
    </row>
    <row r="4083" spans="4:4" x14ac:dyDescent="0.2">
      <c r="D4083" s="6"/>
    </row>
    <row r="4084" spans="4:4" x14ac:dyDescent="0.2">
      <c r="D4084" s="6"/>
    </row>
    <row r="4085" spans="4:4" x14ac:dyDescent="0.2">
      <c r="D4085" s="6"/>
    </row>
    <row r="4086" spans="4:4" x14ac:dyDescent="0.2">
      <c r="D4086" s="6"/>
    </row>
    <row r="4087" spans="4:4" x14ac:dyDescent="0.2">
      <c r="D4087" s="6"/>
    </row>
    <row r="4088" spans="4:4" x14ac:dyDescent="0.2">
      <c r="D4088" s="6"/>
    </row>
    <row r="4089" spans="4:4" x14ac:dyDescent="0.2">
      <c r="D4089" s="6"/>
    </row>
    <row r="4090" spans="4:4" x14ac:dyDescent="0.2">
      <c r="D4090" s="6"/>
    </row>
    <row r="4091" spans="4:4" x14ac:dyDescent="0.2">
      <c r="D4091" s="6"/>
    </row>
    <row r="4092" spans="4:4" x14ac:dyDescent="0.2">
      <c r="D4092" s="6"/>
    </row>
    <row r="4093" spans="4:4" x14ac:dyDescent="0.2">
      <c r="D4093" s="6"/>
    </row>
    <row r="4094" spans="4:4" x14ac:dyDescent="0.2">
      <c r="D4094" s="6"/>
    </row>
    <row r="4095" spans="4:4" x14ac:dyDescent="0.2">
      <c r="D4095" s="6"/>
    </row>
    <row r="4096" spans="4:4" x14ac:dyDescent="0.2">
      <c r="D4096" s="6"/>
    </row>
    <row r="4097" spans="4:4" x14ac:dyDescent="0.2">
      <c r="D4097" s="6"/>
    </row>
    <row r="4098" spans="4:4" x14ac:dyDescent="0.2">
      <c r="D4098" s="6"/>
    </row>
    <row r="4099" spans="4:4" x14ac:dyDescent="0.2">
      <c r="D4099" s="6"/>
    </row>
    <row r="4100" spans="4:4" x14ac:dyDescent="0.2">
      <c r="D4100" s="6"/>
    </row>
    <row r="4101" spans="4:4" x14ac:dyDescent="0.2">
      <c r="D4101" s="6"/>
    </row>
    <row r="4102" spans="4:4" x14ac:dyDescent="0.2">
      <c r="D4102" s="6"/>
    </row>
    <row r="4103" spans="4:4" x14ac:dyDescent="0.2">
      <c r="D4103" s="6"/>
    </row>
    <row r="4104" spans="4:4" x14ac:dyDescent="0.2">
      <c r="D4104" s="6"/>
    </row>
    <row r="4105" spans="4:4" x14ac:dyDescent="0.2">
      <c r="D4105" s="6"/>
    </row>
    <row r="4106" spans="4:4" x14ac:dyDescent="0.2">
      <c r="D4106" s="6"/>
    </row>
    <row r="4107" spans="4:4" x14ac:dyDescent="0.2">
      <c r="D4107" s="6"/>
    </row>
    <row r="4108" spans="4:4" x14ac:dyDescent="0.2">
      <c r="D4108" s="6"/>
    </row>
    <row r="4109" spans="4:4" x14ac:dyDescent="0.2">
      <c r="D4109" s="6"/>
    </row>
    <row r="4110" spans="4:4" x14ac:dyDescent="0.2">
      <c r="D4110" s="6"/>
    </row>
    <row r="4111" spans="4:4" x14ac:dyDescent="0.2">
      <c r="D4111" s="6"/>
    </row>
    <row r="4112" spans="4:4" x14ac:dyDescent="0.2">
      <c r="D4112" s="6"/>
    </row>
    <row r="4113" spans="4:4" x14ac:dyDescent="0.2">
      <c r="D4113" s="6"/>
    </row>
    <row r="4114" spans="4:4" x14ac:dyDescent="0.2">
      <c r="D4114" s="6"/>
    </row>
    <row r="4115" spans="4:4" x14ac:dyDescent="0.2">
      <c r="D4115" s="6"/>
    </row>
    <row r="4116" spans="4:4" x14ac:dyDescent="0.2">
      <c r="D4116" s="6"/>
    </row>
    <row r="4117" spans="4:4" x14ac:dyDescent="0.2">
      <c r="D4117" s="6"/>
    </row>
    <row r="4118" spans="4:4" x14ac:dyDescent="0.2">
      <c r="D4118" s="6"/>
    </row>
    <row r="4119" spans="4:4" x14ac:dyDescent="0.2">
      <c r="D4119" s="6"/>
    </row>
    <row r="4120" spans="4:4" x14ac:dyDescent="0.2">
      <c r="D4120" s="6"/>
    </row>
    <row r="4121" spans="4:4" x14ac:dyDescent="0.2">
      <c r="D4121" s="6"/>
    </row>
    <row r="4122" spans="4:4" x14ac:dyDescent="0.2">
      <c r="D4122" s="6"/>
    </row>
    <row r="4123" spans="4:4" x14ac:dyDescent="0.2">
      <c r="D4123" s="6"/>
    </row>
    <row r="4124" spans="4:4" x14ac:dyDescent="0.2">
      <c r="D4124" s="6"/>
    </row>
    <row r="4125" spans="4:4" x14ac:dyDescent="0.2">
      <c r="D4125" s="6"/>
    </row>
    <row r="4126" spans="4:4" x14ac:dyDescent="0.2">
      <c r="D4126" s="6"/>
    </row>
    <row r="4127" spans="4:4" x14ac:dyDescent="0.2">
      <c r="D4127" s="6"/>
    </row>
    <row r="4128" spans="4:4" x14ac:dyDescent="0.2">
      <c r="D4128" s="6"/>
    </row>
    <row r="4129" spans="4:4" x14ac:dyDescent="0.2">
      <c r="D4129" s="6"/>
    </row>
    <row r="4130" spans="4:4" x14ac:dyDescent="0.2">
      <c r="D4130" s="6"/>
    </row>
    <row r="4131" spans="4:4" x14ac:dyDescent="0.2">
      <c r="D4131" s="6"/>
    </row>
    <row r="4132" spans="4:4" x14ac:dyDescent="0.2">
      <c r="D4132" s="6"/>
    </row>
    <row r="4133" spans="4:4" x14ac:dyDescent="0.2">
      <c r="D4133" s="6"/>
    </row>
    <row r="4134" spans="4:4" x14ac:dyDescent="0.2">
      <c r="D4134" s="6"/>
    </row>
    <row r="4135" spans="4:4" x14ac:dyDescent="0.2">
      <c r="D4135" s="6"/>
    </row>
    <row r="4136" spans="4:4" x14ac:dyDescent="0.2">
      <c r="D4136" s="6"/>
    </row>
    <row r="4137" spans="4:4" x14ac:dyDescent="0.2">
      <c r="D4137" s="6"/>
    </row>
    <row r="4138" spans="4:4" x14ac:dyDescent="0.2">
      <c r="D4138" s="6"/>
    </row>
    <row r="4139" spans="4:4" x14ac:dyDescent="0.2">
      <c r="D4139" s="6"/>
    </row>
    <row r="4140" spans="4:4" x14ac:dyDescent="0.2">
      <c r="D4140" s="6"/>
    </row>
    <row r="4141" spans="4:4" x14ac:dyDescent="0.2">
      <c r="D4141" s="6"/>
    </row>
    <row r="4142" spans="4:4" x14ac:dyDescent="0.2">
      <c r="D4142" s="6"/>
    </row>
    <row r="4143" spans="4:4" x14ac:dyDescent="0.2">
      <c r="D4143" s="6"/>
    </row>
    <row r="4144" spans="4:4" x14ac:dyDescent="0.2">
      <c r="D4144" s="6"/>
    </row>
    <row r="4145" spans="4:4" x14ac:dyDescent="0.2">
      <c r="D4145" s="6"/>
    </row>
    <row r="4146" spans="4:4" x14ac:dyDescent="0.2">
      <c r="D4146" s="6"/>
    </row>
    <row r="4147" spans="4:4" x14ac:dyDescent="0.2">
      <c r="D4147" s="6"/>
    </row>
    <row r="4148" spans="4:4" x14ac:dyDescent="0.2">
      <c r="D4148" s="6"/>
    </row>
    <row r="4149" spans="4:4" x14ac:dyDescent="0.2">
      <c r="D4149" s="6"/>
    </row>
    <row r="4150" spans="4:4" x14ac:dyDescent="0.2">
      <c r="D4150" s="6"/>
    </row>
    <row r="4151" spans="4:4" x14ac:dyDescent="0.2">
      <c r="D4151" s="6"/>
    </row>
    <row r="4152" spans="4:4" x14ac:dyDescent="0.2">
      <c r="D4152" s="6"/>
    </row>
    <row r="4153" spans="4:4" x14ac:dyDescent="0.2">
      <c r="D4153" s="6"/>
    </row>
    <row r="4154" spans="4:4" x14ac:dyDescent="0.2">
      <c r="D4154" s="6"/>
    </row>
    <row r="4155" spans="4:4" x14ac:dyDescent="0.2">
      <c r="D4155" s="6"/>
    </row>
    <row r="4156" spans="4:4" x14ac:dyDescent="0.2">
      <c r="D4156" s="6"/>
    </row>
    <row r="4157" spans="4:4" x14ac:dyDescent="0.2">
      <c r="D4157" s="6"/>
    </row>
    <row r="4158" spans="4:4" x14ac:dyDescent="0.2">
      <c r="D4158" s="6"/>
    </row>
    <row r="4159" spans="4:4" x14ac:dyDescent="0.2">
      <c r="D4159" s="6"/>
    </row>
    <row r="4160" spans="4:4" x14ac:dyDescent="0.2">
      <c r="D4160" s="6"/>
    </row>
    <row r="4161" spans="4:4" x14ac:dyDescent="0.2">
      <c r="D4161" s="6"/>
    </row>
    <row r="4162" spans="4:4" x14ac:dyDescent="0.2">
      <c r="D4162" s="6"/>
    </row>
    <row r="4163" spans="4:4" x14ac:dyDescent="0.2">
      <c r="D4163" s="6"/>
    </row>
    <row r="4164" spans="4:4" x14ac:dyDescent="0.2">
      <c r="D4164" s="6"/>
    </row>
    <row r="4165" spans="4:4" x14ac:dyDescent="0.2">
      <c r="D4165" s="6"/>
    </row>
    <row r="4166" spans="4:4" x14ac:dyDescent="0.2">
      <c r="D4166" s="6"/>
    </row>
    <row r="4167" spans="4:4" x14ac:dyDescent="0.2">
      <c r="D4167" s="6"/>
    </row>
    <row r="4168" spans="4:4" x14ac:dyDescent="0.2">
      <c r="D4168" s="6"/>
    </row>
    <row r="4169" spans="4:4" x14ac:dyDescent="0.2">
      <c r="D4169" s="6"/>
    </row>
    <row r="4170" spans="4:4" x14ac:dyDescent="0.2">
      <c r="D4170" s="6"/>
    </row>
    <row r="4171" spans="4:4" x14ac:dyDescent="0.2">
      <c r="D4171" s="6"/>
    </row>
    <row r="4172" spans="4:4" x14ac:dyDescent="0.2">
      <c r="D4172" s="6"/>
    </row>
    <row r="4173" spans="4:4" x14ac:dyDescent="0.2">
      <c r="D4173" s="6"/>
    </row>
    <row r="4174" spans="4:4" x14ac:dyDescent="0.2">
      <c r="D4174" s="6"/>
    </row>
    <row r="4175" spans="4:4" x14ac:dyDescent="0.2">
      <c r="D4175" s="6"/>
    </row>
    <row r="4176" spans="4:4" x14ac:dyDescent="0.2">
      <c r="D4176" s="6"/>
    </row>
    <row r="4177" spans="4:4" x14ac:dyDescent="0.2">
      <c r="D4177" s="6"/>
    </row>
    <row r="4178" spans="4:4" x14ac:dyDescent="0.2">
      <c r="D4178" s="6"/>
    </row>
    <row r="4179" spans="4:4" x14ac:dyDescent="0.2">
      <c r="D4179" s="6"/>
    </row>
    <row r="4180" spans="4:4" x14ac:dyDescent="0.2">
      <c r="D4180" s="6"/>
    </row>
    <row r="4181" spans="4:4" x14ac:dyDescent="0.2">
      <c r="D4181" s="6"/>
    </row>
    <row r="4182" spans="4:4" x14ac:dyDescent="0.2">
      <c r="D4182" s="6"/>
    </row>
    <row r="4183" spans="4:4" x14ac:dyDescent="0.2">
      <c r="D4183" s="6"/>
    </row>
    <row r="4184" spans="4:4" x14ac:dyDescent="0.2">
      <c r="D4184" s="6"/>
    </row>
    <row r="4185" spans="4:4" x14ac:dyDescent="0.2">
      <c r="D4185" s="6"/>
    </row>
    <row r="4186" spans="4:4" x14ac:dyDescent="0.2">
      <c r="D4186" s="6"/>
    </row>
    <row r="4187" spans="4:4" x14ac:dyDescent="0.2">
      <c r="D4187" s="6"/>
    </row>
    <row r="4188" spans="4:4" x14ac:dyDescent="0.2">
      <c r="D4188" s="6"/>
    </row>
    <row r="4189" spans="4:4" x14ac:dyDescent="0.2">
      <c r="D4189" s="6"/>
    </row>
    <row r="4190" spans="4:4" x14ac:dyDescent="0.2">
      <c r="D4190" s="6"/>
    </row>
    <row r="4191" spans="4:4" x14ac:dyDescent="0.2">
      <c r="D4191" s="6"/>
    </row>
    <row r="4192" spans="4:4" x14ac:dyDescent="0.2">
      <c r="D4192" s="6"/>
    </row>
    <row r="4193" spans="4:4" x14ac:dyDescent="0.2">
      <c r="D4193" s="6"/>
    </row>
    <row r="4194" spans="4:4" x14ac:dyDescent="0.2">
      <c r="D4194" s="6"/>
    </row>
    <row r="4195" spans="4:4" x14ac:dyDescent="0.2">
      <c r="D4195" s="6"/>
    </row>
    <row r="4196" spans="4:4" x14ac:dyDescent="0.2">
      <c r="D4196" s="6"/>
    </row>
    <row r="4197" spans="4:4" x14ac:dyDescent="0.2">
      <c r="D4197" s="6"/>
    </row>
    <row r="4198" spans="4:4" x14ac:dyDescent="0.2">
      <c r="D4198" s="6"/>
    </row>
    <row r="4199" spans="4:4" x14ac:dyDescent="0.2">
      <c r="D4199" s="6"/>
    </row>
    <row r="4200" spans="4:4" x14ac:dyDescent="0.2">
      <c r="D4200" s="6"/>
    </row>
    <row r="4201" spans="4:4" x14ac:dyDescent="0.2">
      <c r="D4201" s="6"/>
    </row>
    <row r="4202" spans="4:4" x14ac:dyDescent="0.2">
      <c r="D4202" s="6"/>
    </row>
    <row r="4203" spans="4:4" x14ac:dyDescent="0.2">
      <c r="D4203" s="6"/>
    </row>
    <row r="4204" spans="4:4" x14ac:dyDescent="0.2">
      <c r="D4204" s="6"/>
    </row>
    <row r="4205" spans="4:4" x14ac:dyDescent="0.2">
      <c r="D4205" s="6"/>
    </row>
    <row r="4206" spans="4:4" x14ac:dyDescent="0.2">
      <c r="D4206" s="6"/>
    </row>
    <row r="4207" spans="4:4" x14ac:dyDescent="0.2">
      <c r="D4207" s="6"/>
    </row>
    <row r="4208" spans="4:4" x14ac:dyDescent="0.2">
      <c r="D4208" s="6"/>
    </row>
    <row r="4209" spans="4:4" x14ac:dyDescent="0.2">
      <c r="D4209" s="6"/>
    </row>
    <row r="4210" spans="4:4" x14ac:dyDescent="0.2">
      <c r="D4210" s="6"/>
    </row>
    <row r="4211" spans="4:4" x14ac:dyDescent="0.2">
      <c r="D4211" s="6"/>
    </row>
    <row r="4212" spans="4:4" x14ac:dyDescent="0.2">
      <c r="D4212" s="6"/>
    </row>
    <row r="4213" spans="4:4" x14ac:dyDescent="0.2">
      <c r="D4213" s="6"/>
    </row>
    <row r="4214" spans="4:4" x14ac:dyDescent="0.2">
      <c r="D4214" s="6"/>
    </row>
    <row r="4215" spans="4:4" x14ac:dyDescent="0.2">
      <c r="D4215" s="6"/>
    </row>
    <row r="4216" spans="4:4" x14ac:dyDescent="0.2">
      <c r="D4216" s="6"/>
    </row>
    <row r="4217" spans="4:4" x14ac:dyDescent="0.2">
      <c r="D4217" s="6"/>
    </row>
    <row r="4218" spans="4:4" x14ac:dyDescent="0.2">
      <c r="D4218" s="6"/>
    </row>
    <row r="4219" spans="4:4" x14ac:dyDescent="0.2">
      <c r="D4219" s="6"/>
    </row>
    <row r="4220" spans="4:4" x14ac:dyDescent="0.2">
      <c r="D4220" s="6"/>
    </row>
    <row r="4221" spans="4:4" x14ac:dyDescent="0.2">
      <c r="D4221" s="6"/>
    </row>
    <row r="4222" spans="4:4" x14ac:dyDescent="0.2">
      <c r="D4222" s="6"/>
    </row>
    <row r="4223" spans="4:4" x14ac:dyDescent="0.2">
      <c r="D4223" s="6"/>
    </row>
    <row r="4224" spans="4:4" x14ac:dyDescent="0.2">
      <c r="D4224" s="6"/>
    </row>
    <row r="4225" spans="4:4" x14ac:dyDescent="0.2">
      <c r="D4225" s="6"/>
    </row>
    <row r="4226" spans="4:4" x14ac:dyDescent="0.2">
      <c r="D4226" s="6"/>
    </row>
    <row r="4227" spans="4:4" x14ac:dyDescent="0.2">
      <c r="D4227" s="6"/>
    </row>
    <row r="4228" spans="4:4" x14ac:dyDescent="0.2">
      <c r="D4228" s="6"/>
    </row>
    <row r="4229" spans="4:4" x14ac:dyDescent="0.2">
      <c r="D4229" s="6"/>
    </row>
    <row r="4230" spans="4:4" x14ac:dyDescent="0.2">
      <c r="D4230" s="6"/>
    </row>
    <row r="4231" spans="4:4" x14ac:dyDescent="0.2">
      <c r="D4231" s="6"/>
    </row>
    <row r="4232" spans="4:4" x14ac:dyDescent="0.2">
      <c r="D4232" s="6"/>
    </row>
    <row r="4233" spans="4:4" x14ac:dyDescent="0.2">
      <c r="D4233" s="6"/>
    </row>
    <row r="4234" spans="4:4" x14ac:dyDescent="0.2">
      <c r="D4234" s="6"/>
    </row>
    <row r="4235" spans="4:4" x14ac:dyDescent="0.2">
      <c r="D4235" s="6"/>
    </row>
    <row r="4236" spans="4:4" x14ac:dyDescent="0.2">
      <c r="D4236" s="6"/>
    </row>
    <row r="4237" spans="4:4" x14ac:dyDescent="0.2">
      <c r="D4237" s="6"/>
    </row>
    <row r="4238" spans="4:4" x14ac:dyDescent="0.2">
      <c r="D4238" s="6"/>
    </row>
    <row r="4239" spans="4:4" x14ac:dyDescent="0.2">
      <c r="D4239" s="6"/>
    </row>
    <row r="4240" spans="4:4" x14ac:dyDescent="0.2">
      <c r="D4240" s="6"/>
    </row>
    <row r="4241" spans="4:4" x14ac:dyDescent="0.2">
      <c r="D4241" s="6"/>
    </row>
    <row r="4242" spans="4:4" x14ac:dyDescent="0.2">
      <c r="D4242" s="6"/>
    </row>
    <row r="4243" spans="4:4" x14ac:dyDescent="0.2">
      <c r="D4243" s="6"/>
    </row>
    <row r="4244" spans="4:4" x14ac:dyDescent="0.2">
      <c r="D4244" s="6"/>
    </row>
    <row r="4245" spans="4:4" x14ac:dyDescent="0.2">
      <c r="D4245" s="6"/>
    </row>
    <row r="4246" spans="4:4" x14ac:dyDescent="0.2">
      <c r="D4246" s="6"/>
    </row>
    <row r="4247" spans="4:4" x14ac:dyDescent="0.2">
      <c r="D4247" s="6"/>
    </row>
    <row r="4248" spans="4:4" x14ac:dyDescent="0.2">
      <c r="D4248" s="6"/>
    </row>
    <row r="4249" spans="4:4" x14ac:dyDescent="0.2">
      <c r="D4249" s="6"/>
    </row>
    <row r="4250" spans="4:4" x14ac:dyDescent="0.2">
      <c r="D4250" s="6"/>
    </row>
    <row r="4251" spans="4:4" x14ac:dyDescent="0.2">
      <c r="D4251" s="6"/>
    </row>
    <row r="4252" spans="4:4" x14ac:dyDescent="0.2">
      <c r="D4252" s="6"/>
    </row>
    <row r="4253" spans="4:4" x14ac:dyDescent="0.2">
      <c r="D4253" s="6"/>
    </row>
    <row r="4254" spans="4:4" x14ac:dyDescent="0.2">
      <c r="D4254" s="6"/>
    </row>
    <row r="4255" spans="4:4" x14ac:dyDescent="0.2">
      <c r="D4255" s="6"/>
    </row>
    <row r="4256" spans="4:4" x14ac:dyDescent="0.2">
      <c r="D4256" s="6"/>
    </row>
    <row r="4257" spans="4:4" x14ac:dyDescent="0.2">
      <c r="D4257" s="6"/>
    </row>
    <row r="4258" spans="4:4" x14ac:dyDescent="0.2">
      <c r="D4258" s="6"/>
    </row>
    <row r="4259" spans="4:4" x14ac:dyDescent="0.2">
      <c r="D4259" s="6"/>
    </row>
    <row r="4260" spans="4:4" x14ac:dyDescent="0.2">
      <c r="D4260" s="6"/>
    </row>
    <row r="4261" spans="4:4" x14ac:dyDescent="0.2">
      <c r="D4261" s="6"/>
    </row>
    <row r="4262" spans="4:4" x14ac:dyDescent="0.2">
      <c r="D4262" s="6"/>
    </row>
    <row r="4263" spans="4:4" x14ac:dyDescent="0.2">
      <c r="D4263" s="6"/>
    </row>
    <row r="4264" spans="4:4" x14ac:dyDescent="0.2">
      <c r="D4264" s="6"/>
    </row>
    <row r="4265" spans="4:4" x14ac:dyDescent="0.2">
      <c r="D4265" s="6"/>
    </row>
    <row r="4266" spans="4:4" x14ac:dyDescent="0.2">
      <c r="D4266" s="6"/>
    </row>
    <row r="4267" spans="4:4" x14ac:dyDescent="0.2">
      <c r="D4267" s="6"/>
    </row>
    <row r="4268" spans="4:4" x14ac:dyDescent="0.2">
      <c r="D4268" s="6"/>
    </row>
    <row r="4269" spans="4:4" x14ac:dyDescent="0.2">
      <c r="D4269" s="6"/>
    </row>
    <row r="4270" spans="4:4" x14ac:dyDescent="0.2">
      <c r="D4270" s="6"/>
    </row>
    <row r="4271" spans="4:4" x14ac:dyDescent="0.2">
      <c r="D4271" s="6"/>
    </row>
    <row r="4272" spans="4:4" x14ac:dyDescent="0.2">
      <c r="D4272" s="6"/>
    </row>
    <row r="4273" spans="4:4" x14ac:dyDescent="0.2">
      <c r="D4273" s="6"/>
    </row>
    <row r="4274" spans="4:4" x14ac:dyDescent="0.2">
      <c r="D4274" s="6"/>
    </row>
    <row r="4275" spans="4:4" x14ac:dyDescent="0.2">
      <c r="D4275" s="6"/>
    </row>
    <row r="4276" spans="4:4" x14ac:dyDescent="0.2">
      <c r="D4276" s="6"/>
    </row>
    <row r="4277" spans="4:4" x14ac:dyDescent="0.2">
      <c r="D4277" s="6"/>
    </row>
    <row r="4278" spans="4:4" x14ac:dyDescent="0.2">
      <c r="D4278" s="6"/>
    </row>
    <row r="4279" spans="4:4" x14ac:dyDescent="0.2">
      <c r="D4279" s="6"/>
    </row>
    <row r="4280" spans="4:4" x14ac:dyDescent="0.2">
      <c r="D4280" s="6"/>
    </row>
    <row r="4281" spans="4:4" x14ac:dyDescent="0.2">
      <c r="D4281" s="6"/>
    </row>
    <row r="4282" spans="4:4" x14ac:dyDescent="0.2">
      <c r="D4282" s="6"/>
    </row>
    <row r="4283" spans="4:4" x14ac:dyDescent="0.2">
      <c r="D4283" s="6"/>
    </row>
    <row r="4284" spans="4:4" x14ac:dyDescent="0.2">
      <c r="D4284" s="6"/>
    </row>
    <row r="4285" spans="4:4" x14ac:dyDescent="0.2">
      <c r="D4285" s="6"/>
    </row>
    <row r="4286" spans="4:4" x14ac:dyDescent="0.2">
      <c r="D4286" s="6"/>
    </row>
    <row r="4287" spans="4:4" x14ac:dyDescent="0.2">
      <c r="D4287" s="6"/>
    </row>
    <row r="4288" spans="4:4" x14ac:dyDescent="0.2">
      <c r="D4288" s="6"/>
    </row>
    <row r="4289" spans="4:4" x14ac:dyDescent="0.2">
      <c r="D4289" s="6"/>
    </row>
    <row r="4290" spans="4:4" x14ac:dyDescent="0.2">
      <c r="D4290" s="6"/>
    </row>
    <row r="4291" spans="4:4" x14ac:dyDescent="0.2">
      <c r="D4291" s="6"/>
    </row>
    <row r="4292" spans="4:4" x14ac:dyDescent="0.2">
      <c r="D4292" s="6"/>
    </row>
    <row r="4293" spans="4:4" x14ac:dyDescent="0.2">
      <c r="D4293" s="6"/>
    </row>
    <row r="4294" spans="4:4" x14ac:dyDescent="0.2">
      <c r="D4294" s="6"/>
    </row>
    <row r="4295" spans="4:4" x14ac:dyDescent="0.2">
      <c r="D4295" s="6"/>
    </row>
    <row r="4296" spans="4:4" x14ac:dyDescent="0.2">
      <c r="D4296" s="6"/>
    </row>
    <row r="4297" spans="4:4" x14ac:dyDescent="0.2">
      <c r="D4297" s="6"/>
    </row>
    <row r="4298" spans="4:4" x14ac:dyDescent="0.2">
      <c r="D4298" s="6"/>
    </row>
    <row r="4299" spans="4:4" x14ac:dyDescent="0.2">
      <c r="D4299" s="6"/>
    </row>
    <row r="4300" spans="4:4" x14ac:dyDescent="0.2">
      <c r="D4300" s="6"/>
    </row>
    <row r="4301" spans="4:4" x14ac:dyDescent="0.2">
      <c r="D4301" s="6"/>
    </row>
    <row r="4302" spans="4:4" x14ac:dyDescent="0.2">
      <c r="D4302" s="6"/>
    </row>
    <row r="4303" spans="4:4" x14ac:dyDescent="0.2">
      <c r="D4303" s="6"/>
    </row>
    <row r="4304" spans="4:4" x14ac:dyDescent="0.2">
      <c r="D4304" s="6"/>
    </row>
    <row r="4305" spans="4:4" x14ac:dyDescent="0.2">
      <c r="D4305" s="6"/>
    </row>
    <row r="4306" spans="4:4" x14ac:dyDescent="0.2">
      <c r="D4306" s="6"/>
    </row>
    <row r="4307" spans="4:4" x14ac:dyDescent="0.2">
      <c r="D4307" s="6"/>
    </row>
    <row r="4308" spans="4:4" x14ac:dyDescent="0.2">
      <c r="D4308" s="6"/>
    </row>
    <row r="4309" spans="4:4" x14ac:dyDescent="0.2">
      <c r="D4309" s="6"/>
    </row>
    <row r="4310" spans="4:4" x14ac:dyDescent="0.2">
      <c r="D4310" s="6"/>
    </row>
    <row r="4311" spans="4:4" x14ac:dyDescent="0.2">
      <c r="D4311" s="6"/>
    </row>
    <row r="4312" spans="4:4" x14ac:dyDescent="0.2">
      <c r="D4312" s="6"/>
    </row>
    <row r="4313" spans="4:4" x14ac:dyDescent="0.2">
      <c r="D4313" s="6"/>
    </row>
    <row r="4314" spans="4:4" x14ac:dyDescent="0.2">
      <c r="D4314" s="6"/>
    </row>
    <row r="4315" spans="4:4" x14ac:dyDescent="0.2">
      <c r="D4315" s="6"/>
    </row>
    <row r="4316" spans="4:4" x14ac:dyDescent="0.2">
      <c r="D4316" s="6"/>
    </row>
    <row r="4317" spans="4:4" x14ac:dyDescent="0.2">
      <c r="D4317" s="6"/>
    </row>
    <row r="4318" spans="4:4" x14ac:dyDescent="0.2">
      <c r="D4318" s="6"/>
    </row>
    <row r="4319" spans="4:4" x14ac:dyDescent="0.2">
      <c r="D4319" s="6"/>
    </row>
    <row r="4320" spans="4:4" x14ac:dyDescent="0.2">
      <c r="D4320" s="6"/>
    </row>
    <row r="4321" spans="4:4" x14ac:dyDescent="0.2">
      <c r="D4321" s="6"/>
    </row>
    <row r="4322" spans="4:4" x14ac:dyDescent="0.2">
      <c r="D4322" s="6"/>
    </row>
    <row r="4323" spans="4:4" x14ac:dyDescent="0.2">
      <c r="D4323" s="6"/>
    </row>
    <row r="4324" spans="4:4" x14ac:dyDescent="0.2">
      <c r="D4324" s="6"/>
    </row>
    <row r="4325" spans="4:4" x14ac:dyDescent="0.2">
      <c r="D4325" s="6"/>
    </row>
    <row r="4326" spans="4:4" x14ac:dyDescent="0.2">
      <c r="D4326" s="6"/>
    </row>
    <row r="4327" spans="4:4" x14ac:dyDescent="0.2">
      <c r="D4327" s="6"/>
    </row>
    <row r="4328" spans="4:4" x14ac:dyDescent="0.2">
      <c r="D4328" s="6"/>
    </row>
    <row r="4329" spans="4:4" x14ac:dyDescent="0.2">
      <c r="D4329" s="6"/>
    </row>
    <row r="4330" spans="4:4" x14ac:dyDescent="0.2">
      <c r="D4330" s="6"/>
    </row>
    <row r="4331" spans="4:4" x14ac:dyDescent="0.2">
      <c r="D4331" s="6"/>
    </row>
    <row r="4332" spans="4:4" x14ac:dyDescent="0.2">
      <c r="D4332" s="6"/>
    </row>
    <row r="4333" spans="4:4" x14ac:dyDescent="0.2">
      <c r="D4333" s="6"/>
    </row>
    <row r="4334" spans="4:4" x14ac:dyDescent="0.2">
      <c r="D4334" s="6"/>
    </row>
    <row r="4335" spans="4:4" x14ac:dyDescent="0.2">
      <c r="D4335" s="6"/>
    </row>
    <row r="4336" spans="4:4" x14ac:dyDescent="0.2">
      <c r="D4336" s="6"/>
    </row>
    <row r="4337" spans="4:4" x14ac:dyDescent="0.2">
      <c r="D4337" s="6"/>
    </row>
    <row r="4338" spans="4:4" x14ac:dyDescent="0.2">
      <c r="D4338" s="6"/>
    </row>
    <row r="4339" spans="4:4" x14ac:dyDescent="0.2">
      <c r="D4339" s="6"/>
    </row>
    <row r="4340" spans="4:4" x14ac:dyDescent="0.2">
      <c r="D4340" s="6"/>
    </row>
    <row r="4341" spans="4:4" x14ac:dyDescent="0.2">
      <c r="D4341" s="6"/>
    </row>
    <row r="4342" spans="4:4" x14ac:dyDescent="0.2">
      <c r="D4342" s="6"/>
    </row>
    <row r="4343" spans="4:4" x14ac:dyDescent="0.2">
      <c r="D4343" s="6"/>
    </row>
    <row r="4344" spans="4:4" x14ac:dyDescent="0.2">
      <c r="D4344" s="6"/>
    </row>
    <row r="4345" spans="4:4" x14ac:dyDescent="0.2">
      <c r="D4345" s="6"/>
    </row>
    <row r="4346" spans="4:4" x14ac:dyDescent="0.2">
      <c r="D4346" s="6"/>
    </row>
    <row r="4347" spans="4:4" x14ac:dyDescent="0.2">
      <c r="D4347" s="6"/>
    </row>
    <row r="4348" spans="4:4" x14ac:dyDescent="0.2">
      <c r="D4348" s="6"/>
    </row>
    <row r="4349" spans="4:4" x14ac:dyDescent="0.2">
      <c r="D4349" s="6"/>
    </row>
    <row r="4350" spans="4:4" x14ac:dyDescent="0.2">
      <c r="D4350" s="6"/>
    </row>
    <row r="4351" spans="4:4" x14ac:dyDescent="0.2">
      <c r="D4351" s="6"/>
    </row>
    <row r="4352" spans="4:4" x14ac:dyDescent="0.2">
      <c r="D4352" s="6"/>
    </row>
    <row r="4353" spans="4:4" x14ac:dyDescent="0.2">
      <c r="D4353" s="6"/>
    </row>
    <row r="4354" spans="4:4" x14ac:dyDescent="0.2">
      <c r="D4354" s="6"/>
    </row>
    <row r="4355" spans="4:4" x14ac:dyDescent="0.2">
      <c r="D4355" s="6"/>
    </row>
    <row r="4356" spans="4:4" x14ac:dyDescent="0.2">
      <c r="D4356" s="6"/>
    </row>
    <row r="4357" spans="4:4" x14ac:dyDescent="0.2">
      <c r="D4357" s="6"/>
    </row>
    <row r="4358" spans="4:4" x14ac:dyDescent="0.2">
      <c r="D4358" s="6"/>
    </row>
    <row r="4359" spans="4:4" x14ac:dyDescent="0.2">
      <c r="D4359" s="6"/>
    </row>
    <row r="4360" spans="4:4" x14ac:dyDescent="0.2">
      <c r="D4360" s="6"/>
    </row>
    <row r="4361" spans="4:4" x14ac:dyDescent="0.2">
      <c r="D4361" s="6"/>
    </row>
    <row r="4362" spans="4:4" x14ac:dyDescent="0.2">
      <c r="D4362" s="6"/>
    </row>
    <row r="4363" spans="4:4" x14ac:dyDescent="0.2">
      <c r="D4363" s="6"/>
    </row>
    <row r="4364" spans="4:4" x14ac:dyDescent="0.2">
      <c r="D4364" s="6"/>
    </row>
    <row r="4365" spans="4:4" x14ac:dyDescent="0.2">
      <c r="D4365" s="6"/>
    </row>
    <row r="4366" spans="4:4" x14ac:dyDescent="0.2">
      <c r="D4366" s="6"/>
    </row>
    <row r="4367" spans="4:4" x14ac:dyDescent="0.2">
      <c r="D4367" s="6"/>
    </row>
    <row r="4368" spans="4:4" x14ac:dyDescent="0.2">
      <c r="D4368" s="6"/>
    </row>
    <row r="4369" spans="4:4" x14ac:dyDescent="0.2">
      <c r="D4369" s="6"/>
    </row>
    <row r="4370" spans="4:4" x14ac:dyDescent="0.2">
      <c r="D4370" s="6"/>
    </row>
    <row r="4371" spans="4:4" x14ac:dyDescent="0.2">
      <c r="D4371" s="6"/>
    </row>
    <row r="4372" spans="4:4" x14ac:dyDescent="0.2">
      <c r="D4372" s="6"/>
    </row>
    <row r="4373" spans="4:4" x14ac:dyDescent="0.2">
      <c r="D4373" s="6"/>
    </row>
    <row r="4374" spans="4:4" x14ac:dyDescent="0.2">
      <c r="D4374" s="6"/>
    </row>
    <row r="4375" spans="4:4" x14ac:dyDescent="0.2">
      <c r="D4375" s="6"/>
    </row>
    <row r="4376" spans="4:4" x14ac:dyDescent="0.2">
      <c r="D4376" s="6"/>
    </row>
    <row r="4377" spans="4:4" x14ac:dyDescent="0.2">
      <c r="D4377" s="6"/>
    </row>
    <row r="4378" spans="4:4" x14ac:dyDescent="0.2">
      <c r="D4378" s="6"/>
    </row>
    <row r="4379" spans="4:4" x14ac:dyDescent="0.2">
      <c r="D4379" s="6"/>
    </row>
    <row r="4380" spans="4:4" x14ac:dyDescent="0.2">
      <c r="D4380" s="6"/>
    </row>
    <row r="4381" spans="4:4" x14ac:dyDescent="0.2">
      <c r="D4381" s="6"/>
    </row>
    <row r="4382" spans="4:4" x14ac:dyDescent="0.2">
      <c r="D4382" s="6"/>
    </row>
    <row r="4383" spans="4:4" x14ac:dyDescent="0.2">
      <c r="D4383" s="6"/>
    </row>
    <row r="4384" spans="4:4" x14ac:dyDescent="0.2">
      <c r="D4384" s="6"/>
    </row>
    <row r="4385" spans="4:4" x14ac:dyDescent="0.2">
      <c r="D4385" s="6"/>
    </row>
    <row r="4386" spans="4:4" x14ac:dyDescent="0.2">
      <c r="D4386" s="6"/>
    </row>
    <row r="4387" spans="4:4" x14ac:dyDescent="0.2">
      <c r="D4387" s="6"/>
    </row>
    <row r="4388" spans="4:4" x14ac:dyDescent="0.2">
      <c r="D4388" s="6"/>
    </row>
    <row r="4389" spans="4:4" x14ac:dyDescent="0.2">
      <c r="D4389" s="6"/>
    </row>
    <row r="4390" spans="4:4" x14ac:dyDescent="0.2">
      <c r="D4390" s="6"/>
    </row>
    <row r="4391" spans="4:4" x14ac:dyDescent="0.2">
      <c r="D4391" s="6"/>
    </row>
    <row r="4392" spans="4:4" x14ac:dyDescent="0.2">
      <c r="D4392" s="6"/>
    </row>
    <row r="4393" spans="4:4" x14ac:dyDescent="0.2">
      <c r="D4393" s="6"/>
    </row>
    <row r="4394" spans="4:4" x14ac:dyDescent="0.2">
      <c r="D4394" s="6"/>
    </row>
    <row r="4395" spans="4:4" x14ac:dyDescent="0.2">
      <c r="D4395" s="6"/>
    </row>
    <row r="4396" spans="4:4" x14ac:dyDescent="0.2">
      <c r="D4396" s="6"/>
    </row>
    <row r="4397" spans="4:4" x14ac:dyDescent="0.2">
      <c r="D4397" s="6"/>
    </row>
    <row r="4398" spans="4:4" x14ac:dyDescent="0.2">
      <c r="D4398" s="6"/>
    </row>
    <row r="4399" spans="4:4" x14ac:dyDescent="0.2">
      <c r="D4399" s="6"/>
    </row>
    <row r="4400" spans="4:4" x14ac:dyDescent="0.2">
      <c r="D4400" s="6"/>
    </row>
    <row r="4401" spans="4:4" x14ac:dyDescent="0.2">
      <c r="D4401" s="6"/>
    </row>
    <row r="4402" spans="4:4" x14ac:dyDescent="0.2">
      <c r="D4402" s="6"/>
    </row>
    <row r="4403" spans="4:4" x14ac:dyDescent="0.2">
      <c r="D4403" s="6"/>
    </row>
    <row r="4404" spans="4:4" x14ac:dyDescent="0.2">
      <c r="D4404" s="6"/>
    </row>
    <row r="4405" spans="4:4" x14ac:dyDescent="0.2">
      <c r="D4405" s="6"/>
    </row>
    <row r="4406" spans="4:4" x14ac:dyDescent="0.2">
      <c r="D4406" s="6"/>
    </row>
    <row r="4407" spans="4:4" x14ac:dyDescent="0.2">
      <c r="D4407" s="6"/>
    </row>
    <row r="4408" spans="4:4" x14ac:dyDescent="0.2">
      <c r="D4408" s="6"/>
    </row>
    <row r="4409" spans="4:4" x14ac:dyDescent="0.2">
      <c r="D4409" s="6"/>
    </row>
    <row r="4410" spans="4:4" x14ac:dyDescent="0.2">
      <c r="D4410" s="6"/>
    </row>
    <row r="4411" spans="4:4" x14ac:dyDescent="0.2">
      <c r="D4411" s="6"/>
    </row>
    <row r="4412" spans="4:4" x14ac:dyDescent="0.2">
      <c r="D4412" s="6"/>
    </row>
    <row r="4413" spans="4:4" x14ac:dyDescent="0.2">
      <c r="D4413" s="6"/>
    </row>
    <row r="4414" spans="4:4" x14ac:dyDescent="0.2">
      <c r="D4414" s="6"/>
    </row>
    <row r="4415" spans="4:4" x14ac:dyDescent="0.2">
      <c r="D4415" s="6"/>
    </row>
    <row r="4416" spans="4:4" x14ac:dyDescent="0.2">
      <c r="D4416" s="6"/>
    </row>
    <row r="4417" spans="4:4" x14ac:dyDescent="0.2">
      <c r="D4417" s="6"/>
    </row>
    <row r="4418" spans="4:4" x14ac:dyDescent="0.2">
      <c r="D4418" s="6"/>
    </row>
    <row r="4419" spans="4:4" x14ac:dyDescent="0.2">
      <c r="D4419" s="6"/>
    </row>
    <row r="4420" spans="4:4" x14ac:dyDescent="0.2">
      <c r="D4420" s="6"/>
    </row>
    <row r="4421" spans="4:4" x14ac:dyDescent="0.2">
      <c r="D4421" s="6"/>
    </row>
    <row r="4422" spans="4:4" x14ac:dyDescent="0.2">
      <c r="D4422" s="6"/>
    </row>
    <row r="4423" spans="4:4" x14ac:dyDescent="0.2">
      <c r="D4423" s="6"/>
    </row>
    <row r="4424" spans="4:4" x14ac:dyDescent="0.2">
      <c r="D4424" s="6"/>
    </row>
    <row r="4425" spans="4:4" x14ac:dyDescent="0.2">
      <c r="D4425" s="6"/>
    </row>
    <row r="4426" spans="4:4" x14ac:dyDescent="0.2">
      <c r="D4426" s="6"/>
    </row>
    <row r="4427" spans="4:4" x14ac:dyDescent="0.2">
      <c r="D4427" s="6"/>
    </row>
    <row r="4428" spans="4:4" x14ac:dyDescent="0.2">
      <c r="D4428" s="6"/>
    </row>
    <row r="4429" spans="4:4" x14ac:dyDescent="0.2">
      <c r="D4429" s="6"/>
    </row>
    <row r="4430" spans="4:4" x14ac:dyDescent="0.2">
      <c r="D4430" s="6"/>
    </row>
    <row r="4431" spans="4:4" x14ac:dyDescent="0.2">
      <c r="D4431" s="6"/>
    </row>
    <row r="4432" spans="4:4" x14ac:dyDescent="0.2">
      <c r="D4432" s="6"/>
    </row>
    <row r="4433" spans="4:4" x14ac:dyDescent="0.2">
      <c r="D4433" s="6"/>
    </row>
    <row r="4434" spans="4:4" x14ac:dyDescent="0.2">
      <c r="D4434" s="6"/>
    </row>
    <row r="4435" spans="4:4" x14ac:dyDescent="0.2">
      <c r="D4435" s="6"/>
    </row>
    <row r="4436" spans="4:4" x14ac:dyDescent="0.2">
      <c r="D4436" s="6"/>
    </row>
    <row r="4437" spans="4:4" x14ac:dyDescent="0.2">
      <c r="D4437" s="6"/>
    </row>
    <row r="4438" spans="4:4" x14ac:dyDescent="0.2">
      <c r="D4438" s="6"/>
    </row>
    <row r="4439" spans="4:4" x14ac:dyDescent="0.2">
      <c r="D4439" s="6"/>
    </row>
    <row r="4440" spans="4:4" x14ac:dyDescent="0.2">
      <c r="D4440" s="6"/>
    </row>
    <row r="4441" spans="4:4" x14ac:dyDescent="0.2">
      <c r="D4441" s="6"/>
    </row>
    <row r="4442" spans="4:4" x14ac:dyDescent="0.2">
      <c r="D4442" s="6"/>
    </row>
    <row r="4443" spans="4:4" x14ac:dyDescent="0.2">
      <c r="D4443" s="6"/>
    </row>
    <row r="4444" spans="4:4" x14ac:dyDescent="0.2">
      <c r="D4444" s="6"/>
    </row>
    <row r="4445" spans="4:4" x14ac:dyDescent="0.2">
      <c r="D4445" s="6"/>
    </row>
    <row r="4446" spans="4:4" x14ac:dyDescent="0.2">
      <c r="D4446" s="6"/>
    </row>
    <row r="4447" spans="4:4" x14ac:dyDescent="0.2">
      <c r="D4447" s="6"/>
    </row>
    <row r="4448" spans="4:4" x14ac:dyDescent="0.2">
      <c r="D4448" s="6"/>
    </row>
    <row r="4449" spans="4:4" x14ac:dyDescent="0.2">
      <c r="D4449" s="6"/>
    </row>
    <row r="4450" spans="4:4" x14ac:dyDescent="0.2">
      <c r="D4450" s="6"/>
    </row>
    <row r="4451" spans="4:4" x14ac:dyDescent="0.2">
      <c r="D4451" s="6"/>
    </row>
    <row r="4452" spans="4:4" x14ac:dyDescent="0.2">
      <c r="D4452" s="6"/>
    </row>
    <row r="4453" spans="4:4" x14ac:dyDescent="0.2">
      <c r="D4453" s="6"/>
    </row>
    <row r="4454" spans="4:4" x14ac:dyDescent="0.2">
      <c r="D4454" s="6"/>
    </row>
    <row r="4455" spans="4:4" x14ac:dyDescent="0.2">
      <c r="D4455" s="6"/>
    </row>
    <row r="4456" spans="4:4" x14ac:dyDescent="0.2">
      <c r="D4456" s="6"/>
    </row>
    <row r="4457" spans="4:4" x14ac:dyDescent="0.2">
      <c r="D4457" s="6"/>
    </row>
    <row r="4458" spans="4:4" x14ac:dyDescent="0.2">
      <c r="D4458" s="6"/>
    </row>
    <row r="4459" spans="4:4" x14ac:dyDescent="0.2">
      <c r="D4459" s="6"/>
    </row>
    <row r="4460" spans="4:4" x14ac:dyDescent="0.2">
      <c r="D4460" s="6"/>
    </row>
    <row r="4461" spans="4:4" x14ac:dyDescent="0.2">
      <c r="D4461" s="6"/>
    </row>
    <row r="4462" spans="4:4" x14ac:dyDescent="0.2">
      <c r="D4462" s="6"/>
    </row>
    <row r="4463" spans="4:4" x14ac:dyDescent="0.2">
      <c r="D4463" s="6"/>
    </row>
    <row r="4464" spans="4:4" x14ac:dyDescent="0.2">
      <c r="D4464" s="6"/>
    </row>
    <row r="4465" spans="4:4" x14ac:dyDescent="0.2">
      <c r="D4465" s="6"/>
    </row>
    <row r="4466" spans="4:4" x14ac:dyDescent="0.2">
      <c r="D4466" s="6"/>
    </row>
    <row r="4467" spans="4:4" x14ac:dyDescent="0.2">
      <c r="D4467" s="6"/>
    </row>
    <row r="4468" spans="4:4" x14ac:dyDescent="0.2">
      <c r="D4468" s="6"/>
    </row>
    <row r="4469" spans="4:4" x14ac:dyDescent="0.2">
      <c r="D4469" s="6"/>
    </row>
    <row r="4470" spans="4:4" x14ac:dyDescent="0.2">
      <c r="D4470" s="6"/>
    </row>
    <row r="4471" spans="4:4" x14ac:dyDescent="0.2">
      <c r="D4471" s="6"/>
    </row>
    <row r="4472" spans="4:4" x14ac:dyDescent="0.2">
      <c r="D4472" s="6"/>
    </row>
    <row r="4473" spans="4:4" x14ac:dyDescent="0.2">
      <c r="D4473" s="6"/>
    </row>
    <row r="4474" spans="4:4" x14ac:dyDescent="0.2">
      <c r="D4474" s="6"/>
    </row>
    <row r="4475" spans="4:4" x14ac:dyDescent="0.2">
      <c r="D4475" s="6"/>
    </row>
    <row r="4476" spans="4:4" x14ac:dyDescent="0.2">
      <c r="D4476" s="6"/>
    </row>
    <row r="4477" spans="4:4" x14ac:dyDescent="0.2">
      <c r="D4477" s="6"/>
    </row>
    <row r="4478" spans="4:4" x14ac:dyDescent="0.2">
      <c r="D4478" s="6"/>
    </row>
    <row r="4479" spans="4:4" x14ac:dyDescent="0.2">
      <c r="D4479" s="6"/>
    </row>
    <row r="4480" spans="4:4" x14ac:dyDescent="0.2">
      <c r="D4480" s="6"/>
    </row>
    <row r="4481" spans="4:4" x14ac:dyDescent="0.2">
      <c r="D4481" s="6"/>
    </row>
    <row r="4482" spans="4:4" x14ac:dyDescent="0.2">
      <c r="D4482" s="6"/>
    </row>
    <row r="4483" spans="4:4" x14ac:dyDescent="0.2">
      <c r="D4483" s="6"/>
    </row>
    <row r="4484" spans="4:4" x14ac:dyDescent="0.2">
      <c r="D4484" s="6"/>
    </row>
    <row r="4485" spans="4:4" x14ac:dyDescent="0.2">
      <c r="D4485" s="6"/>
    </row>
    <row r="4486" spans="4:4" x14ac:dyDescent="0.2">
      <c r="D4486" s="6"/>
    </row>
    <row r="4487" spans="4:4" x14ac:dyDescent="0.2">
      <c r="D4487" s="6"/>
    </row>
    <row r="4488" spans="4:4" x14ac:dyDescent="0.2">
      <c r="D4488" s="6"/>
    </row>
    <row r="4489" spans="4:4" x14ac:dyDescent="0.2">
      <c r="D4489" s="6"/>
    </row>
    <row r="4490" spans="4:4" x14ac:dyDescent="0.2">
      <c r="D4490" s="6"/>
    </row>
    <row r="4491" spans="4:4" x14ac:dyDescent="0.2">
      <c r="D4491" s="6"/>
    </row>
    <row r="4492" spans="4:4" x14ac:dyDescent="0.2">
      <c r="D4492" s="6"/>
    </row>
    <row r="4493" spans="4:4" x14ac:dyDescent="0.2">
      <c r="D4493" s="6"/>
    </row>
    <row r="4494" spans="4:4" x14ac:dyDescent="0.2">
      <c r="D4494" s="6"/>
    </row>
    <row r="4495" spans="4:4" x14ac:dyDescent="0.2">
      <c r="D4495" s="6"/>
    </row>
    <row r="4496" spans="4:4" x14ac:dyDescent="0.2">
      <c r="D4496" s="6"/>
    </row>
    <row r="4497" spans="4:4" x14ac:dyDescent="0.2">
      <c r="D4497" s="6"/>
    </row>
    <row r="4498" spans="4:4" x14ac:dyDescent="0.2">
      <c r="D4498" s="6"/>
    </row>
    <row r="4499" spans="4:4" x14ac:dyDescent="0.2">
      <c r="D4499" s="6"/>
    </row>
    <row r="4500" spans="4:4" x14ac:dyDescent="0.2">
      <c r="D4500" s="6"/>
    </row>
    <row r="4501" spans="4:4" x14ac:dyDescent="0.2">
      <c r="D4501" s="6"/>
    </row>
    <row r="4502" spans="4:4" x14ac:dyDescent="0.2">
      <c r="D4502" s="6"/>
    </row>
    <row r="4503" spans="4:4" x14ac:dyDescent="0.2">
      <c r="D4503" s="6"/>
    </row>
    <row r="4504" spans="4:4" x14ac:dyDescent="0.2">
      <c r="D4504" s="6"/>
    </row>
    <row r="4505" spans="4:4" x14ac:dyDescent="0.2">
      <c r="D4505" s="6"/>
    </row>
    <row r="4506" spans="4:4" x14ac:dyDescent="0.2">
      <c r="D4506" s="6"/>
    </row>
    <row r="4507" spans="4:4" x14ac:dyDescent="0.2">
      <c r="D4507" s="6"/>
    </row>
    <row r="4508" spans="4:4" x14ac:dyDescent="0.2">
      <c r="D4508" s="6"/>
    </row>
    <row r="4509" spans="4:4" x14ac:dyDescent="0.2">
      <c r="D4509" s="6"/>
    </row>
    <row r="4510" spans="4:4" x14ac:dyDescent="0.2">
      <c r="D4510" s="6"/>
    </row>
    <row r="4511" spans="4:4" x14ac:dyDescent="0.2">
      <c r="D4511" s="6"/>
    </row>
    <row r="4512" spans="4:4" x14ac:dyDescent="0.2">
      <c r="D4512" s="6"/>
    </row>
    <row r="4513" spans="4:4" x14ac:dyDescent="0.2">
      <c r="D4513" s="6"/>
    </row>
    <row r="4514" spans="4:4" x14ac:dyDescent="0.2">
      <c r="D4514" s="6"/>
    </row>
    <row r="4515" spans="4:4" x14ac:dyDescent="0.2">
      <c r="D4515" s="6"/>
    </row>
    <row r="4516" spans="4:4" x14ac:dyDescent="0.2">
      <c r="D4516" s="6"/>
    </row>
    <row r="4517" spans="4:4" x14ac:dyDescent="0.2">
      <c r="D4517" s="6"/>
    </row>
    <row r="4518" spans="4:4" x14ac:dyDescent="0.2">
      <c r="D4518" s="6"/>
    </row>
    <row r="4519" spans="4:4" x14ac:dyDescent="0.2">
      <c r="D4519" s="6"/>
    </row>
    <row r="4520" spans="4:4" x14ac:dyDescent="0.2">
      <c r="D4520" s="6"/>
    </row>
    <row r="4521" spans="4:4" x14ac:dyDescent="0.2">
      <c r="D4521" s="6"/>
    </row>
    <row r="4522" spans="4:4" x14ac:dyDescent="0.2">
      <c r="D4522" s="6"/>
    </row>
    <row r="4523" spans="4:4" x14ac:dyDescent="0.2">
      <c r="D4523" s="6"/>
    </row>
    <row r="4524" spans="4:4" x14ac:dyDescent="0.2">
      <c r="D4524" s="6"/>
    </row>
    <row r="4525" spans="4:4" x14ac:dyDescent="0.2">
      <c r="D4525" s="6"/>
    </row>
    <row r="4526" spans="4:4" x14ac:dyDescent="0.2">
      <c r="D4526" s="6"/>
    </row>
    <row r="4527" spans="4:4" x14ac:dyDescent="0.2">
      <c r="D4527" s="6"/>
    </row>
    <row r="4528" spans="4:4" x14ac:dyDescent="0.2">
      <c r="D4528" s="6"/>
    </row>
    <row r="4529" spans="4:4" x14ac:dyDescent="0.2">
      <c r="D4529" s="6"/>
    </row>
    <row r="4530" spans="4:4" x14ac:dyDescent="0.2">
      <c r="D4530" s="6"/>
    </row>
    <row r="4531" spans="4:4" x14ac:dyDescent="0.2">
      <c r="D4531" s="6"/>
    </row>
    <row r="4532" spans="4:4" x14ac:dyDescent="0.2">
      <c r="D4532" s="6"/>
    </row>
    <row r="4533" spans="4:4" x14ac:dyDescent="0.2">
      <c r="D4533" s="6"/>
    </row>
    <row r="4534" spans="4:4" x14ac:dyDescent="0.2">
      <c r="D4534" s="6"/>
    </row>
    <row r="4535" spans="4:4" x14ac:dyDescent="0.2">
      <c r="D4535" s="6"/>
    </row>
    <row r="4536" spans="4:4" x14ac:dyDescent="0.2">
      <c r="D4536" s="6"/>
    </row>
    <row r="4537" spans="4:4" x14ac:dyDescent="0.2">
      <c r="D4537" s="6"/>
    </row>
    <row r="4538" spans="4:4" x14ac:dyDescent="0.2">
      <c r="D4538" s="6"/>
    </row>
    <row r="4539" spans="4:4" x14ac:dyDescent="0.2">
      <c r="D4539" s="6"/>
    </row>
    <row r="4540" spans="4:4" x14ac:dyDescent="0.2">
      <c r="D4540" s="6"/>
    </row>
    <row r="4541" spans="4:4" x14ac:dyDescent="0.2">
      <c r="D4541" s="6"/>
    </row>
    <row r="4542" spans="4:4" x14ac:dyDescent="0.2">
      <c r="D4542" s="6"/>
    </row>
    <row r="4543" spans="4:4" x14ac:dyDescent="0.2">
      <c r="D4543" s="6"/>
    </row>
    <row r="4544" spans="4:4" x14ac:dyDescent="0.2">
      <c r="D4544" s="6"/>
    </row>
    <row r="4545" spans="4:4" x14ac:dyDescent="0.2">
      <c r="D4545" s="6"/>
    </row>
    <row r="4546" spans="4:4" x14ac:dyDescent="0.2">
      <c r="D4546" s="6"/>
    </row>
    <row r="4547" spans="4:4" x14ac:dyDescent="0.2">
      <c r="D4547" s="6"/>
    </row>
    <row r="4548" spans="4:4" x14ac:dyDescent="0.2">
      <c r="D4548" s="6"/>
    </row>
    <row r="4549" spans="4:4" x14ac:dyDescent="0.2">
      <c r="D4549" s="6"/>
    </row>
    <row r="4550" spans="4:4" x14ac:dyDescent="0.2">
      <c r="D4550" s="6"/>
    </row>
    <row r="4551" spans="4:4" x14ac:dyDescent="0.2">
      <c r="D4551" s="6"/>
    </row>
    <row r="4552" spans="4:4" x14ac:dyDescent="0.2">
      <c r="D4552" s="6"/>
    </row>
    <row r="4553" spans="4:4" x14ac:dyDescent="0.2">
      <c r="D4553" s="6"/>
    </row>
    <row r="4554" spans="4:4" x14ac:dyDescent="0.2">
      <c r="D4554" s="6"/>
    </row>
    <row r="4555" spans="4:4" x14ac:dyDescent="0.2">
      <c r="D4555" s="6"/>
    </row>
    <row r="4556" spans="4:4" x14ac:dyDescent="0.2">
      <c r="D4556" s="6"/>
    </row>
    <row r="4557" spans="4:4" x14ac:dyDescent="0.2">
      <c r="D4557" s="6"/>
    </row>
    <row r="4558" spans="4:4" x14ac:dyDescent="0.2">
      <c r="D4558" s="6"/>
    </row>
    <row r="4559" spans="4:4" x14ac:dyDescent="0.2">
      <c r="D4559" s="6"/>
    </row>
    <row r="4560" spans="4:4" x14ac:dyDescent="0.2">
      <c r="D4560" s="6"/>
    </row>
    <row r="4561" spans="4:4" x14ac:dyDescent="0.2">
      <c r="D4561" s="6"/>
    </row>
    <row r="4562" spans="4:4" x14ac:dyDescent="0.2">
      <c r="D4562" s="6"/>
    </row>
    <row r="4563" spans="4:4" x14ac:dyDescent="0.2">
      <c r="D4563" s="6"/>
    </row>
    <row r="4564" spans="4:4" x14ac:dyDescent="0.2">
      <c r="D4564" s="6"/>
    </row>
    <row r="4565" spans="4:4" x14ac:dyDescent="0.2">
      <c r="D4565" s="6"/>
    </row>
    <row r="4566" spans="4:4" x14ac:dyDescent="0.2">
      <c r="D4566" s="6"/>
    </row>
    <row r="4567" spans="4:4" x14ac:dyDescent="0.2">
      <c r="D4567" s="6"/>
    </row>
    <row r="4568" spans="4:4" x14ac:dyDescent="0.2">
      <c r="D4568" s="6"/>
    </row>
    <row r="4569" spans="4:4" x14ac:dyDescent="0.2">
      <c r="D4569" s="6"/>
    </row>
    <row r="4570" spans="4:4" x14ac:dyDescent="0.2">
      <c r="D4570" s="6"/>
    </row>
    <row r="4571" spans="4:4" x14ac:dyDescent="0.2">
      <c r="D4571" s="6"/>
    </row>
    <row r="4572" spans="4:4" x14ac:dyDescent="0.2">
      <c r="D4572" s="6"/>
    </row>
    <row r="4573" spans="4:4" x14ac:dyDescent="0.2">
      <c r="D4573" s="6"/>
    </row>
    <row r="4574" spans="4:4" x14ac:dyDescent="0.2">
      <c r="D4574" s="6"/>
    </row>
    <row r="4575" spans="4:4" x14ac:dyDescent="0.2">
      <c r="D4575" s="6"/>
    </row>
    <row r="4576" spans="4:4" x14ac:dyDescent="0.2">
      <c r="D4576" s="6"/>
    </row>
    <row r="4577" spans="4:4" x14ac:dyDescent="0.2">
      <c r="D4577" s="6"/>
    </row>
    <row r="4578" spans="4:4" x14ac:dyDescent="0.2">
      <c r="D4578" s="6"/>
    </row>
    <row r="4579" spans="4:4" x14ac:dyDescent="0.2">
      <c r="D4579" s="6"/>
    </row>
    <row r="4580" spans="4:4" x14ac:dyDescent="0.2">
      <c r="D4580" s="6"/>
    </row>
    <row r="4581" spans="4:4" x14ac:dyDescent="0.2">
      <c r="D4581" s="6"/>
    </row>
    <row r="4582" spans="4:4" x14ac:dyDescent="0.2">
      <c r="D4582" s="6"/>
    </row>
    <row r="4583" spans="4:4" x14ac:dyDescent="0.2">
      <c r="D4583" s="6"/>
    </row>
    <row r="4584" spans="4:4" x14ac:dyDescent="0.2">
      <c r="D4584" s="6"/>
    </row>
    <row r="4585" spans="4:4" x14ac:dyDescent="0.2">
      <c r="D4585" s="6"/>
    </row>
    <row r="4586" spans="4:4" x14ac:dyDescent="0.2">
      <c r="D4586" s="6"/>
    </row>
    <row r="4587" spans="4:4" x14ac:dyDescent="0.2">
      <c r="D4587" s="6"/>
    </row>
    <row r="4588" spans="4:4" x14ac:dyDescent="0.2">
      <c r="D4588" s="6"/>
    </row>
    <row r="4589" spans="4:4" x14ac:dyDescent="0.2">
      <c r="D4589" s="6"/>
    </row>
    <row r="4590" spans="4:4" x14ac:dyDescent="0.2">
      <c r="D4590" s="6"/>
    </row>
    <row r="4591" spans="4:4" x14ac:dyDescent="0.2">
      <c r="D4591" s="6"/>
    </row>
    <row r="4592" spans="4:4" x14ac:dyDescent="0.2">
      <c r="D4592" s="6"/>
    </row>
    <row r="4593" spans="4:4" x14ac:dyDescent="0.2">
      <c r="D4593" s="6"/>
    </row>
    <row r="4594" spans="4:4" x14ac:dyDescent="0.2">
      <c r="D4594" s="6"/>
    </row>
    <row r="4595" spans="4:4" x14ac:dyDescent="0.2">
      <c r="D4595" s="6"/>
    </row>
    <row r="4596" spans="4:4" x14ac:dyDescent="0.2">
      <c r="D4596" s="6"/>
    </row>
    <row r="4597" spans="4:4" x14ac:dyDescent="0.2">
      <c r="D4597" s="6"/>
    </row>
    <row r="4598" spans="4:4" x14ac:dyDescent="0.2">
      <c r="D4598" s="6"/>
    </row>
    <row r="4599" spans="4:4" x14ac:dyDescent="0.2">
      <c r="D4599" s="6"/>
    </row>
    <row r="4600" spans="4:4" x14ac:dyDescent="0.2">
      <c r="D4600" s="6"/>
    </row>
    <row r="4601" spans="4:4" x14ac:dyDescent="0.2">
      <c r="D4601" s="6"/>
    </row>
    <row r="4602" spans="4:4" x14ac:dyDescent="0.2">
      <c r="D4602" s="6"/>
    </row>
    <row r="4603" spans="4:4" x14ac:dyDescent="0.2">
      <c r="D4603" s="6"/>
    </row>
    <row r="4604" spans="4:4" x14ac:dyDescent="0.2">
      <c r="D4604" s="6"/>
    </row>
    <row r="4605" spans="4:4" x14ac:dyDescent="0.2">
      <c r="D4605" s="6"/>
    </row>
    <row r="4606" spans="4:4" x14ac:dyDescent="0.2">
      <c r="D4606" s="6"/>
    </row>
    <row r="4607" spans="4:4" x14ac:dyDescent="0.2">
      <c r="D4607" s="6"/>
    </row>
    <row r="4608" spans="4:4" x14ac:dyDescent="0.2">
      <c r="D4608" s="6"/>
    </row>
    <row r="4609" spans="4:4" x14ac:dyDescent="0.2">
      <c r="D4609" s="6"/>
    </row>
    <row r="4610" spans="4:4" x14ac:dyDescent="0.2">
      <c r="D4610" s="6"/>
    </row>
    <row r="4611" spans="4:4" x14ac:dyDescent="0.2">
      <c r="D4611" s="6"/>
    </row>
    <row r="4612" spans="4:4" x14ac:dyDescent="0.2">
      <c r="D4612" s="6"/>
    </row>
    <row r="4613" spans="4:4" x14ac:dyDescent="0.2">
      <c r="D4613" s="6"/>
    </row>
    <row r="4614" spans="4:4" x14ac:dyDescent="0.2">
      <c r="D4614" s="6"/>
    </row>
    <row r="4615" spans="4:4" x14ac:dyDescent="0.2">
      <c r="D4615" s="6"/>
    </row>
    <row r="4616" spans="4:4" x14ac:dyDescent="0.2">
      <c r="D4616" s="6"/>
    </row>
    <row r="4617" spans="4:4" x14ac:dyDescent="0.2">
      <c r="D4617" s="6"/>
    </row>
    <row r="4618" spans="4:4" x14ac:dyDescent="0.2">
      <c r="D4618" s="6"/>
    </row>
    <row r="4619" spans="4:4" x14ac:dyDescent="0.2">
      <c r="D4619" s="6"/>
    </row>
    <row r="4620" spans="4:4" x14ac:dyDescent="0.2">
      <c r="D4620" s="6"/>
    </row>
    <row r="4621" spans="4:4" x14ac:dyDescent="0.2">
      <c r="D4621" s="6"/>
    </row>
    <row r="4622" spans="4:4" x14ac:dyDescent="0.2">
      <c r="D4622" s="6"/>
    </row>
    <row r="4623" spans="4:4" x14ac:dyDescent="0.2">
      <c r="D4623" s="6"/>
    </row>
    <row r="4624" spans="4:4" x14ac:dyDescent="0.2">
      <c r="D4624" s="6"/>
    </row>
    <row r="4625" spans="4:4" x14ac:dyDescent="0.2">
      <c r="D4625" s="6"/>
    </row>
    <row r="4626" spans="4:4" x14ac:dyDescent="0.2">
      <c r="D4626" s="6"/>
    </row>
    <row r="4627" spans="4:4" x14ac:dyDescent="0.2">
      <c r="D4627" s="6"/>
    </row>
    <row r="4628" spans="4:4" x14ac:dyDescent="0.2">
      <c r="D4628" s="6"/>
    </row>
    <row r="4629" spans="4:4" x14ac:dyDescent="0.2">
      <c r="D4629" s="6"/>
    </row>
    <row r="4630" spans="4:4" x14ac:dyDescent="0.2">
      <c r="D4630" s="6"/>
    </row>
    <row r="4631" spans="4:4" x14ac:dyDescent="0.2">
      <c r="D4631" s="6"/>
    </row>
    <row r="4632" spans="4:4" x14ac:dyDescent="0.2">
      <c r="D4632" s="6"/>
    </row>
    <row r="4633" spans="4:4" x14ac:dyDescent="0.2">
      <c r="D4633" s="6"/>
    </row>
    <row r="4634" spans="4:4" x14ac:dyDescent="0.2">
      <c r="D4634" s="6"/>
    </row>
    <row r="4635" spans="4:4" x14ac:dyDescent="0.2">
      <c r="D4635" s="6"/>
    </row>
    <row r="4636" spans="4:4" x14ac:dyDescent="0.2">
      <c r="D4636" s="6"/>
    </row>
    <row r="4637" spans="4:4" x14ac:dyDescent="0.2">
      <c r="D4637" s="6"/>
    </row>
    <row r="4638" spans="4:4" x14ac:dyDescent="0.2">
      <c r="D4638" s="6"/>
    </row>
    <row r="4639" spans="4:4" x14ac:dyDescent="0.2">
      <c r="D4639" s="6"/>
    </row>
    <row r="4640" spans="4:4" x14ac:dyDescent="0.2">
      <c r="D4640" s="6"/>
    </row>
    <row r="4641" spans="4:4" x14ac:dyDescent="0.2">
      <c r="D4641" s="6"/>
    </row>
    <row r="4642" spans="4:4" x14ac:dyDescent="0.2">
      <c r="D4642" s="6"/>
    </row>
    <row r="4643" spans="4:4" x14ac:dyDescent="0.2">
      <c r="D4643" s="6"/>
    </row>
    <row r="4644" spans="4:4" x14ac:dyDescent="0.2">
      <c r="D4644" s="6"/>
    </row>
    <row r="4645" spans="4:4" x14ac:dyDescent="0.2">
      <c r="D4645" s="6"/>
    </row>
    <row r="4646" spans="4:4" x14ac:dyDescent="0.2">
      <c r="D4646" s="6"/>
    </row>
    <row r="4647" spans="4:4" x14ac:dyDescent="0.2">
      <c r="D4647" s="6"/>
    </row>
    <row r="4648" spans="4:4" x14ac:dyDescent="0.2">
      <c r="D4648" s="6"/>
    </row>
    <row r="4649" spans="4:4" x14ac:dyDescent="0.2">
      <c r="D4649" s="6"/>
    </row>
    <row r="4650" spans="4:4" x14ac:dyDescent="0.2">
      <c r="D4650" s="6"/>
    </row>
    <row r="4651" spans="4:4" x14ac:dyDescent="0.2">
      <c r="D4651" s="6"/>
    </row>
    <row r="4652" spans="4:4" x14ac:dyDescent="0.2">
      <c r="D4652" s="6"/>
    </row>
    <row r="4653" spans="4:4" x14ac:dyDescent="0.2">
      <c r="D4653" s="6"/>
    </row>
    <row r="4654" spans="4:4" x14ac:dyDescent="0.2">
      <c r="D4654" s="6"/>
    </row>
    <row r="4655" spans="4:4" x14ac:dyDescent="0.2">
      <c r="D4655" s="6"/>
    </row>
    <row r="4656" spans="4:4" x14ac:dyDescent="0.2">
      <c r="D4656" s="6"/>
    </row>
    <row r="4657" spans="4:4" x14ac:dyDescent="0.2">
      <c r="D4657" s="6"/>
    </row>
    <row r="4658" spans="4:4" x14ac:dyDescent="0.2">
      <c r="D4658" s="6"/>
    </row>
    <row r="4659" spans="4:4" x14ac:dyDescent="0.2">
      <c r="D4659" s="6"/>
    </row>
    <row r="4660" spans="4:4" x14ac:dyDescent="0.2">
      <c r="D4660" s="6"/>
    </row>
    <row r="4661" spans="4:4" x14ac:dyDescent="0.2">
      <c r="D4661" s="6"/>
    </row>
    <row r="4662" spans="4:4" x14ac:dyDescent="0.2">
      <c r="D4662" s="6"/>
    </row>
    <row r="4663" spans="4:4" x14ac:dyDescent="0.2">
      <c r="D4663" s="6"/>
    </row>
    <row r="4664" spans="4:4" x14ac:dyDescent="0.2">
      <c r="D4664" s="6"/>
    </row>
    <row r="4665" spans="4:4" x14ac:dyDescent="0.2">
      <c r="D4665" s="6"/>
    </row>
    <row r="4666" spans="4:4" x14ac:dyDescent="0.2">
      <c r="D4666" s="6"/>
    </row>
    <row r="4667" spans="4:4" x14ac:dyDescent="0.2">
      <c r="D4667" s="6"/>
    </row>
    <row r="4668" spans="4:4" x14ac:dyDescent="0.2">
      <c r="D4668" s="6"/>
    </row>
    <row r="4669" spans="4:4" x14ac:dyDescent="0.2">
      <c r="D4669" s="6"/>
    </row>
    <row r="4670" spans="4:4" x14ac:dyDescent="0.2">
      <c r="D4670" s="6"/>
    </row>
    <row r="4671" spans="4:4" x14ac:dyDescent="0.2">
      <c r="D4671" s="6"/>
    </row>
    <row r="4672" spans="4:4" x14ac:dyDescent="0.2">
      <c r="D4672" s="6"/>
    </row>
    <row r="4673" spans="4:4" x14ac:dyDescent="0.2">
      <c r="D4673" s="6"/>
    </row>
    <row r="4674" spans="4:4" x14ac:dyDescent="0.2">
      <c r="D4674" s="6"/>
    </row>
    <row r="4675" spans="4:4" x14ac:dyDescent="0.2">
      <c r="D4675" s="6"/>
    </row>
    <row r="4676" spans="4:4" x14ac:dyDescent="0.2">
      <c r="D4676" s="6"/>
    </row>
    <row r="4677" spans="4:4" x14ac:dyDescent="0.2">
      <c r="D4677" s="6"/>
    </row>
    <row r="4678" spans="4:4" x14ac:dyDescent="0.2">
      <c r="D4678" s="6"/>
    </row>
    <row r="4679" spans="4:4" x14ac:dyDescent="0.2">
      <c r="D4679" s="6"/>
    </row>
    <row r="4680" spans="4:4" x14ac:dyDescent="0.2">
      <c r="D4680" s="6"/>
    </row>
    <row r="4681" spans="4:4" x14ac:dyDescent="0.2">
      <c r="D4681" s="6"/>
    </row>
    <row r="4682" spans="4:4" x14ac:dyDescent="0.2">
      <c r="D4682" s="6"/>
    </row>
    <row r="4683" spans="4:4" x14ac:dyDescent="0.2">
      <c r="D4683" s="6"/>
    </row>
    <row r="4684" spans="4:4" x14ac:dyDescent="0.2">
      <c r="D4684" s="6"/>
    </row>
    <row r="4685" spans="4:4" x14ac:dyDescent="0.2">
      <c r="D4685" s="6"/>
    </row>
    <row r="4686" spans="4:4" x14ac:dyDescent="0.2">
      <c r="D4686" s="6"/>
    </row>
    <row r="4687" spans="4:4" x14ac:dyDescent="0.2">
      <c r="D4687" s="6"/>
    </row>
    <row r="4688" spans="4:4" x14ac:dyDescent="0.2">
      <c r="D4688" s="6"/>
    </row>
    <row r="4689" spans="4:4" x14ac:dyDescent="0.2">
      <c r="D4689" s="6"/>
    </row>
    <row r="4690" spans="4:4" x14ac:dyDescent="0.2">
      <c r="D4690" s="6"/>
    </row>
    <row r="4691" spans="4:4" x14ac:dyDescent="0.2">
      <c r="D4691" s="6"/>
    </row>
    <row r="4692" spans="4:4" x14ac:dyDescent="0.2">
      <c r="D4692" s="6"/>
    </row>
    <row r="4693" spans="4:4" x14ac:dyDescent="0.2">
      <c r="D4693" s="6"/>
    </row>
    <row r="4694" spans="4:4" x14ac:dyDescent="0.2">
      <c r="D4694" s="6"/>
    </row>
    <row r="4695" spans="4:4" x14ac:dyDescent="0.2">
      <c r="D4695" s="6"/>
    </row>
    <row r="4696" spans="4:4" x14ac:dyDescent="0.2">
      <c r="D4696" s="6"/>
    </row>
    <row r="4697" spans="4:4" x14ac:dyDescent="0.2">
      <c r="D4697" s="6"/>
    </row>
    <row r="4698" spans="4:4" x14ac:dyDescent="0.2">
      <c r="D4698" s="6"/>
    </row>
    <row r="4699" spans="4:4" x14ac:dyDescent="0.2">
      <c r="D4699" s="6"/>
    </row>
    <row r="4700" spans="4:4" x14ac:dyDescent="0.2">
      <c r="D4700" s="6"/>
    </row>
    <row r="4701" spans="4:4" x14ac:dyDescent="0.2">
      <c r="D4701" s="6"/>
    </row>
    <row r="4702" spans="4:4" x14ac:dyDescent="0.2">
      <c r="D4702" s="6"/>
    </row>
    <row r="4703" spans="4:4" x14ac:dyDescent="0.2">
      <c r="D4703" s="6"/>
    </row>
    <row r="4704" spans="4:4" x14ac:dyDescent="0.2">
      <c r="D4704" s="6"/>
    </row>
    <row r="4705" spans="4:4" x14ac:dyDescent="0.2">
      <c r="D4705" s="6"/>
    </row>
    <row r="4706" spans="4:4" x14ac:dyDescent="0.2">
      <c r="D4706" s="6"/>
    </row>
    <row r="4707" spans="4:4" x14ac:dyDescent="0.2">
      <c r="D4707" s="6"/>
    </row>
    <row r="4708" spans="4:4" x14ac:dyDescent="0.2">
      <c r="D4708" s="6"/>
    </row>
    <row r="4709" spans="4:4" x14ac:dyDescent="0.2">
      <c r="D4709" s="6"/>
    </row>
    <row r="4710" spans="4:4" x14ac:dyDescent="0.2">
      <c r="D4710" s="6"/>
    </row>
    <row r="4711" spans="4:4" x14ac:dyDescent="0.2">
      <c r="D4711" s="6"/>
    </row>
    <row r="4712" spans="4:4" x14ac:dyDescent="0.2">
      <c r="D4712" s="6"/>
    </row>
    <row r="4713" spans="4:4" x14ac:dyDescent="0.2">
      <c r="D4713" s="6"/>
    </row>
    <row r="4714" spans="4:4" x14ac:dyDescent="0.2">
      <c r="D4714" s="6"/>
    </row>
    <row r="4715" spans="4:4" x14ac:dyDescent="0.2">
      <c r="D4715" s="6"/>
    </row>
    <row r="4716" spans="4:4" x14ac:dyDescent="0.2">
      <c r="D4716" s="6"/>
    </row>
    <row r="4717" spans="4:4" x14ac:dyDescent="0.2">
      <c r="D4717" s="6"/>
    </row>
    <row r="4718" spans="4:4" x14ac:dyDescent="0.2">
      <c r="D4718" s="6"/>
    </row>
    <row r="4719" spans="4:4" x14ac:dyDescent="0.2">
      <c r="D4719" s="6"/>
    </row>
    <row r="4720" spans="4:4" x14ac:dyDescent="0.2">
      <c r="D4720" s="6"/>
    </row>
    <row r="4721" spans="4:4" x14ac:dyDescent="0.2">
      <c r="D4721" s="6"/>
    </row>
    <row r="4722" spans="4:4" x14ac:dyDescent="0.2">
      <c r="D4722" s="6"/>
    </row>
    <row r="4723" spans="4:4" x14ac:dyDescent="0.2">
      <c r="D4723" s="6"/>
    </row>
    <row r="4724" spans="4:4" x14ac:dyDescent="0.2">
      <c r="D4724" s="6"/>
    </row>
    <row r="4725" spans="4:4" x14ac:dyDescent="0.2">
      <c r="D4725" s="6"/>
    </row>
    <row r="4726" spans="4:4" x14ac:dyDescent="0.2">
      <c r="D4726" s="6"/>
    </row>
    <row r="4727" spans="4:4" x14ac:dyDescent="0.2">
      <c r="D4727" s="6"/>
    </row>
    <row r="4728" spans="4:4" x14ac:dyDescent="0.2">
      <c r="D4728" s="6"/>
    </row>
    <row r="4729" spans="4:4" x14ac:dyDescent="0.2">
      <c r="D4729" s="6"/>
    </row>
    <row r="4730" spans="4:4" x14ac:dyDescent="0.2">
      <c r="D4730" s="6"/>
    </row>
    <row r="4731" spans="4:4" x14ac:dyDescent="0.2">
      <c r="D4731" s="6"/>
    </row>
    <row r="4732" spans="4:4" x14ac:dyDescent="0.2">
      <c r="D4732" s="6"/>
    </row>
    <row r="4733" spans="4:4" x14ac:dyDescent="0.2">
      <c r="D4733" s="6"/>
    </row>
    <row r="4734" spans="4:4" x14ac:dyDescent="0.2">
      <c r="D4734" s="6"/>
    </row>
    <row r="4735" spans="4:4" x14ac:dyDescent="0.2">
      <c r="D4735" s="6"/>
    </row>
    <row r="4736" spans="4:4" x14ac:dyDescent="0.2">
      <c r="D4736" s="6"/>
    </row>
    <row r="4737" spans="4:4" x14ac:dyDescent="0.2">
      <c r="D4737" s="6"/>
    </row>
    <row r="4738" spans="4:4" x14ac:dyDescent="0.2">
      <c r="D4738" s="6"/>
    </row>
    <row r="4739" spans="4:4" x14ac:dyDescent="0.2">
      <c r="D4739" s="6"/>
    </row>
    <row r="4740" spans="4:4" x14ac:dyDescent="0.2">
      <c r="D4740" s="6"/>
    </row>
    <row r="4741" spans="4:4" x14ac:dyDescent="0.2">
      <c r="D4741" s="6"/>
    </row>
    <row r="4742" spans="4:4" x14ac:dyDescent="0.2">
      <c r="D4742" s="6"/>
    </row>
    <row r="4743" spans="4:4" x14ac:dyDescent="0.2">
      <c r="D4743" s="6"/>
    </row>
    <row r="4744" spans="4:4" x14ac:dyDescent="0.2">
      <c r="D4744" s="6"/>
    </row>
    <row r="4745" spans="4:4" x14ac:dyDescent="0.2">
      <c r="D4745" s="6"/>
    </row>
    <row r="4746" spans="4:4" x14ac:dyDescent="0.2">
      <c r="D4746" s="6"/>
    </row>
    <row r="4747" spans="4:4" x14ac:dyDescent="0.2">
      <c r="D4747" s="6"/>
    </row>
    <row r="4748" spans="4:4" x14ac:dyDescent="0.2">
      <c r="D4748" s="6"/>
    </row>
    <row r="4749" spans="4:4" x14ac:dyDescent="0.2">
      <c r="D4749" s="6"/>
    </row>
    <row r="4750" spans="4:4" x14ac:dyDescent="0.2">
      <c r="D4750" s="6"/>
    </row>
    <row r="4751" spans="4:4" x14ac:dyDescent="0.2">
      <c r="D4751" s="6"/>
    </row>
    <row r="4752" spans="4:4" x14ac:dyDescent="0.2">
      <c r="D4752" s="6"/>
    </row>
    <row r="4753" spans="4:4" x14ac:dyDescent="0.2">
      <c r="D4753" s="6"/>
    </row>
    <row r="4754" spans="4:4" x14ac:dyDescent="0.2">
      <c r="D4754" s="6"/>
    </row>
    <row r="4755" spans="4:4" x14ac:dyDescent="0.2">
      <c r="D4755" s="6"/>
    </row>
    <row r="4756" spans="4:4" x14ac:dyDescent="0.2">
      <c r="D4756" s="6"/>
    </row>
    <row r="4757" spans="4:4" x14ac:dyDescent="0.2">
      <c r="D4757" s="6"/>
    </row>
    <row r="4758" spans="4:4" x14ac:dyDescent="0.2">
      <c r="D4758" s="6"/>
    </row>
    <row r="4759" spans="4:4" x14ac:dyDescent="0.2">
      <c r="D4759" s="6"/>
    </row>
    <row r="4760" spans="4:4" x14ac:dyDescent="0.2">
      <c r="D4760" s="6"/>
    </row>
    <row r="4761" spans="4:4" x14ac:dyDescent="0.2">
      <c r="D4761" s="6"/>
    </row>
    <row r="4762" spans="4:4" x14ac:dyDescent="0.2">
      <c r="D4762" s="6"/>
    </row>
    <row r="4763" spans="4:4" x14ac:dyDescent="0.2">
      <c r="D4763" s="6"/>
    </row>
    <row r="4764" spans="4:4" x14ac:dyDescent="0.2">
      <c r="D4764" s="6"/>
    </row>
    <row r="4765" spans="4:4" x14ac:dyDescent="0.2">
      <c r="D4765" s="6"/>
    </row>
    <row r="4766" spans="4:4" x14ac:dyDescent="0.2">
      <c r="D4766" s="6"/>
    </row>
    <row r="4767" spans="4:4" x14ac:dyDescent="0.2">
      <c r="D4767" s="6"/>
    </row>
    <row r="4768" spans="4:4" x14ac:dyDescent="0.2">
      <c r="D4768" s="6"/>
    </row>
    <row r="4769" spans="4:4" x14ac:dyDescent="0.2">
      <c r="D4769" s="6"/>
    </row>
    <row r="4770" spans="4:4" x14ac:dyDescent="0.2">
      <c r="D4770" s="6"/>
    </row>
    <row r="4771" spans="4:4" x14ac:dyDescent="0.2">
      <c r="D4771" s="6"/>
    </row>
    <row r="4772" spans="4:4" x14ac:dyDescent="0.2">
      <c r="D4772" s="6"/>
    </row>
    <row r="4773" spans="4:4" x14ac:dyDescent="0.2">
      <c r="D4773" s="6"/>
    </row>
    <row r="4774" spans="4:4" x14ac:dyDescent="0.2">
      <c r="D4774" s="6"/>
    </row>
    <row r="4775" spans="4:4" x14ac:dyDescent="0.2">
      <c r="D4775" s="6"/>
    </row>
    <row r="4776" spans="4:4" x14ac:dyDescent="0.2">
      <c r="D4776" s="6"/>
    </row>
    <row r="4777" spans="4:4" x14ac:dyDescent="0.2">
      <c r="D4777" s="6"/>
    </row>
    <row r="4778" spans="4:4" x14ac:dyDescent="0.2">
      <c r="D4778" s="6"/>
    </row>
    <row r="4779" spans="4:4" x14ac:dyDescent="0.2">
      <c r="D4779" s="6"/>
    </row>
    <row r="4780" spans="4:4" x14ac:dyDescent="0.2">
      <c r="D4780" s="6"/>
    </row>
    <row r="4781" spans="4:4" x14ac:dyDescent="0.2">
      <c r="D4781" s="6"/>
    </row>
    <row r="4782" spans="4:4" x14ac:dyDescent="0.2">
      <c r="D4782" s="6"/>
    </row>
    <row r="4783" spans="4:4" x14ac:dyDescent="0.2">
      <c r="D4783" s="6"/>
    </row>
    <row r="4784" spans="4:4" x14ac:dyDescent="0.2">
      <c r="D4784" s="6"/>
    </row>
    <row r="4785" spans="4:4" x14ac:dyDescent="0.2">
      <c r="D4785" s="6"/>
    </row>
    <row r="4786" spans="4:4" x14ac:dyDescent="0.2">
      <c r="D4786" s="6"/>
    </row>
    <row r="4787" spans="4:4" x14ac:dyDescent="0.2">
      <c r="D4787" s="6"/>
    </row>
    <row r="4788" spans="4:4" x14ac:dyDescent="0.2">
      <c r="D4788" s="6"/>
    </row>
    <row r="4789" spans="4:4" x14ac:dyDescent="0.2">
      <c r="D4789" s="6"/>
    </row>
    <row r="4790" spans="4:4" x14ac:dyDescent="0.2">
      <c r="D4790" s="6"/>
    </row>
    <row r="4791" spans="4:4" x14ac:dyDescent="0.2">
      <c r="D4791" s="6"/>
    </row>
    <row r="4792" spans="4:4" x14ac:dyDescent="0.2">
      <c r="D4792" s="6"/>
    </row>
    <row r="4793" spans="4:4" x14ac:dyDescent="0.2">
      <c r="D4793" s="6"/>
    </row>
    <row r="4794" spans="4:4" x14ac:dyDescent="0.2">
      <c r="D4794" s="6"/>
    </row>
    <row r="4795" spans="4:4" x14ac:dyDescent="0.2">
      <c r="D4795" s="6"/>
    </row>
    <row r="4796" spans="4:4" x14ac:dyDescent="0.2">
      <c r="D4796" s="6"/>
    </row>
    <row r="4797" spans="4:4" x14ac:dyDescent="0.2">
      <c r="D4797" s="6"/>
    </row>
    <row r="4798" spans="4:4" x14ac:dyDescent="0.2">
      <c r="D4798" s="6"/>
    </row>
    <row r="4799" spans="4:4" x14ac:dyDescent="0.2">
      <c r="D4799" s="6"/>
    </row>
    <row r="4800" spans="4:4" x14ac:dyDescent="0.2">
      <c r="D4800" s="6"/>
    </row>
    <row r="4801" spans="4:4" x14ac:dyDescent="0.2">
      <c r="D4801" s="6"/>
    </row>
    <row r="4802" spans="4:4" x14ac:dyDescent="0.2">
      <c r="D4802" s="6"/>
    </row>
    <row r="4803" spans="4:4" x14ac:dyDescent="0.2">
      <c r="D4803" s="6"/>
    </row>
    <row r="4804" spans="4:4" x14ac:dyDescent="0.2">
      <c r="D4804" s="6"/>
    </row>
    <row r="4805" spans="4:4" x14ac:dyDescent="0.2">
      <c r="D4805" s="6"/>
    </row>
    <row r="4806" spans="4:4" x14ac:dyDescent="0.2">
      <c r="D4806" s="6"/>
    </row>
    <row r="4807" spans="4:4" x14ac:dyDescent="0.2">
      <c r="D4807" s="6"/>
    </row>
    <row r="4808" spans="4:4" x14ac:dyDescent="0.2">
      <c r="D4808" s="6"/>
    </row>
    <row r="4809" spans="4:4" x14ac:dyDescent="0.2">
      <c r="D4809" s="6"/>
    </row>
    <row r="4810" spans="4:4" x14ac:dyDescent="0.2">
      <c r="D4810" s="6"/>
    </row>
    <row r="4811" spans="4:4" x14ac:dyDescent="0.2">
      <c r="D4811" s="6"/>
    </row>
    <row r="4812" spans="4:4" x14ac:dyDescent="0.2">
      <c r="D4812" s="6"/>
    </row>
    <row r="4813" spans="4:4" x14ac:dyDescent="0.2">
      <c r="D4813" s="6"/>
    </row>
    <row r="4814" spans="4:4" x14ac:dyDescent="0.2">
      <c r="D4814" s="6"/>
    </row>
    <row r="4815" spans="4:4" x14ac:dyDescent="0.2">
      <c r="D4815" s="6"/>
    </row>
    <row r="4816" spans="4:4" x14ac:dyDescent="0.2">
      <c r="D4816" s="6"/>
    </row>
    <row r="4817" spans="4:4" x14ac:dyDescent="0.2">
      <c r="D4817" s="6"/>
    </row>
    <row r="4818" spans="4:4" x14ac:dyDescent="0.2">
      <c r="D4818" s="6"/>
    </row>
    <row r="4819" spans="4:4" x14ac:dyDescent="0.2">
      <c r="D4819" s="6"/>
    </row>
    <row r="4820" spans="4:4" x14ac:dyDescent="0.2">
      <c r="D4820" s="6"/>
    </row>
    <row r="4821" spans="4:4" x14ac:dyDescent="0.2">
      <c r="D4821" s="6"/>
    </row>
    <row r="4822" spans="4:4" x14ac:dyDescent="0.2">
      <c r="D4822" s="6"/>
    </row>
    <row r="4823" spans="4:4" x14ac:dyDescent="0.2">
      <c r="D4823" s="6"/>
    </row>
    <row r="4824" spans="4:4" x14ac:dyDescent="0.2">
      <c r="D4824" s="6"/>
    </row>
    <row r="4825" spans="4:4" x14ac:dyDescent="0.2">
      <c r="D4825" s="6"/>
    </row>
    <row r="4826" spans="4:4" x14ac:dyDescent="0.2">
      <c r="D4826" s="6"/>
    </row>
    <row r="4827" spans="4:4" x14ac:dyDescent="0.2">
      <c r="D4827" s="6"/>
    </row>
    <row r="4828" spans="4:4" x14ac:dyDescent="0.2">
      <c r="D4828" s="6"/>
    </row>
    <row r="4829" spans="4:4" x14ac:dyDescent="0.2">
      <c r="D4829" s="6"/>
    </row>
    <row r="4830" spans="4:4" x14ac:dyDescent="0.2">
      <c r="D4830" s="6"/>
    </row>
    <row r="4831" spans="4:4" x14ac:dyDescent="0.2">
      <c r="D4831" s="6"/>
    </row>
    <row r="4832" spans="4:4" x14ac:dyDescent="0.2">
      <c r="D4832" s="6"/>
    </row>
    <row r="4833" spans="4:4" x14ac:dyDescent="0.2">
      <c r="D4833" s="6"/>
    </row>
    <row r="4834" spans="4:4" x14ac:dyDescent="0.2">
      <c r="D4834" s="6"/>
    </row>
    <row r="4835" spans="4:4" x14ac:dyDescent="0.2">
      <c r="D4835" s="6"/>
    </row>
    <row r="4836" spans="4:4" x14ac:dyDescent="0.2">
      <c r="D4836" s="6"/>
    </row>
    <row r="4837" spans="4:4" x14ac:dyDescent="0.2">
      <c r="D4837" s="6"/>
    </row>
    <row r="4838" spans="4:4" x14ac:dyDescent="0.2">
      <c r="D4838" s="6"/>
    </row>
    <row r="4839" spans="4:4" x14ac:dyDescent="0.2">
      <c r="D4839" s="6"/>
    </row>
    <row r="4840" spans="4:4" x14ac:dyDescent="0.2">
      <c r="D4840" s="6"/>
    </row>
    <row r="4841" spans="4:4" x14ac:dyDescent="0.2">
      <c r="D4841" s="6"/>
    </row>
    <row r="4842" spans="4:4" x14ac:dyDescent="0.2">
      <c r="D4842" s="6"/>
    </row>
    <row r="4843" spans="4:4" x14ac:dyDescent="0.2">
      <c r="D4843" s="6"/>
    </row>
    <row r="4844" spans="4:4" x14ac:dyDescent="0.2">
      <c r="D4844" s="6"/>
    </row>
    <row r="4845" spans="4:4" x14ac:dyDescent="0.2">
      <c r="D4845" s="6"/>
    </row>
    <row r="4846" spans="4:4" x14ac:dyDescent="0.2">
      <c r="D4846" s="6"/>
    </row>
    <row r="4847" spans="4:4" x14ac:dyDescent="0.2">
      <c r="D4847" s="6"/>
    </row>
    <row r="4848" spans="4:4" x14ac:dyDescent="0.2">
      <c r="D4848" s="6"/>
    </row>
    <row r="4849" spans="4:4" x14ac:dyDescent="0.2">
      <c r="D4849" s="6"/>
    </row>
    <row r="4850" spans="4:4" x14ac:dyDescent="0.2">
      <c r="D4850" s="6"/>
    </row>
    <row r="4851" spans="4:4" x14ac:dyDescent="0.2">
      <c r="D4851" s="6"/>
    </row>
    <row r="4852" spans="4:4" x14ac:dyDescent="0.2">
      <c r="D4852" s="6"/>
    </row>
    <row r="4853" spans="4:4" x14ac:dyDescent="0.2">
      <c r="D4853" s="6"/>
    </row>
    <row r="4854" spans="4:4" x14ac:dyDescent="0.2">
      <c r="D4854" s="6"/>
    </row>
    <row r="4855" spans="4:4" x14ac:dyDescent="0.2">
      <c r="D4855" s="6"/>
    </row>
    <row r="4856" spans="4:4" x14ac:dyDescent="0.2">
      <c r="D4856" s="6"/>
    </row>
    <row r="4857" spans="4:4" x14ac:dyDescent="0.2">
      <c r="D4857" s="6"/>
    </row>
    <row r="4858" spans="4:4" x14ac:dyDescent="0.2">
      <c r="D4858" s="6"/>
    </row>
    <row r="4859" spans="4:4" x14ac:dyDescent="0.2">
      <c r="D4859" s="6"/>
    </row>
    <row r="4860" spans="4:4" x14ac:dyDescent="0.2">
      <c r="D4860" s="6"/>
    </row>
    <row r="4861" spans="4:4" x14ac:dyDescent="0.2">
      <c r="D4861" s="6"/>
    </row>
    <row r="4862" spans="4:4" x14ac:dyDescent="0.2">
      <c r="D4862" s="6"/>
    </row>
    <row r="4863" spans="4:4" x14ac:dyDescent="0.2">
      <c r="D4863" s="6"/>
    </row>
    <row r="4864" spans="4:4" x14ac:dyDescent="0.2">
      <c r="D4864" s="6"/>
    </row>
    <row r="4865" spans="4:4" x14ac:dyDescent="0.2">
      <c r="D4865" s="6"/>
    </row>
    <row r="4866" spans="4:4" x14ac:dyDescent="0.2">
      <c r="D4866" s="6"/>
    </row>
    <row r="4867" spans="4:4" x14ac:dyDescent="0.2">
      <c r="D4867" s="6"/>
    </row>
    <row r="4868" spans="4:4" x14ac:dyDescent="0.2">
      <c r="D4868" s="6"/>
    </row>
    <row r="4869" spans="4:4" x14ac:dyDescent="0.2">
      <c r="D4869" s="6"/>
    </row>
    <row r="4870" spans="4:4" x14ac:dyDescent="0.2">
      <c r="D4870" s="6"/>
    </row>
    <row r="4871" spans="4:4" x14ac:dyDescent="0.2">
      <c r="D4871" s="6"/>
    </row>
    <row r="4872" spans="4:4" x14ac:dyDescent="0.2">
      <c r="D4872" s="6"/>
    </row>
    <row r="4873" spans="4:4" x14ac:dyDescent="0.2">
      <c r="D4873" s="6"/>
    </row>
    <row r="4874" spans="4:4" x14ac:dyDescent="0.2">
      <c r="D4874" s="6"/>
    </row>
    <row r="4875" spans="4:4" x14ac:dyDescent="0.2">
      <c r="D4875" s="6"/>
    </row>
    <row r="4876" spans="4:4" x14ac:dyDescent="0.2">
      <c r="D4876" s="6"/>
    </row>
    <row r="4877" spans="4:4" x14ac:dyDescent="0.2">
      <c r="D4877" s="6"/>
    </row>
    <row r="4878" spans="4:4" x14ac:dyDescent="0.2">
      <c r="D4878" s="6"/>
    </row>
    <row r="4879" spans="4:4" x14ac:dyDescent="0.2">
      <c r="D4879" s="6"/>
    </row>
    <row r="4880" spans="4:4" x14ac:dyDescent="0.2">
      <c r="D4880" s="6"/>
    </row>
    <row r="4881" spans="4:4" x14ac:dyDescent="0.2">
      <c r="D4881" s="6"/>
    </row>
    <row r="4882" spans="4:4" x14ac:dyDescent="0.2">
      <c r="D4882" s="6"/>
    </row>
    <row r="4883" spans="4:4" x14ac:dyDescent="0.2">
      <c r="D4883" s="6"/>
    </row>
    <row r="4884" spans="4:4" x14ac:dyDescent="0.2">
      <c r="D4884" s="6"/>
    </row>
    <row r="4885" spans="4:4" x14ac:dyDescent="0.2">
      <c r="D4885" s="6"/>
    </row>
    <row r="4886" spans="4:4" x14ac:dyDescent="0.2">
      <c r="D4886" s="6"/>
    </row>
    <row r="4887" spans="4:4" x14ac:dyDescent="0.2">
      <c r="D4887" s="6"/>
    </row>
    <row r="4888" spans="4:4" x14ac:dyDescent="0.2">
      <c r="D4888" s="6"/>
    </row>
    <row r="4889" spans="4:4" x14ac:dyDescent="0.2">
      <c r="D4889" s="6"/>
    </row>
    <row r="4890" spans="4:4" x14ac:dyDescent="0.2">
      <c r="D4890" s="6"/>
    </row>
    <row r="4891" spans="4:4" x14ac:dyDescent="0.2">
      <c r="D4891" s="6"/>
    </row>
    <row r="4892" spans="4:4" x14ac:dyDescent="0.2">
      <c r="D4892" s="6"/>
    </row>
    <row r="4893" spans="4:4" x14ac:dyDescent="0.2">
      <c r="D4893" s="6"/>
    </row>
    <row r="4894" spans="4:4" x14ac:dyDescent="0.2">
      <c r="D4894" s="6"/>
    </row>
    <row r="4895" spans="4:4" x14ac:dyDescent="0.2">
      <c r="D4895" s="6"/>
    </row>
    <row r="4896" spans="4:4" x14ac:dyDescent="0.2">
      <c r="D4896" s="6"/>
    </row>
    <row r="4897" spans="4:4" x14ac:dyDescent="0.2">
      <c r="D4897" s="6"/>
    </row>
    <row r="4898" spans="4:4" x14ac:dyDescent="0.2">
      <c r="D4898" s="6"/>
    </row>
    <row r="4899" spans="4:4" x14ac:dyDescent="0.2">
      <c r="D4899" s="6"/>
    </row>
    <row r="4900" spans="4:4" x14ac:dyDescent="0.2">
      <c r="D4900" s="6"/>
    </row>
    <row r="4901" spans="4:4" x14ac:dyDescent="0.2">
      <c r="D4901" s="6"/>
    </row>
    <row r="4902" spans="4:4" x14ac:dyDescent="0.2">
      <c r="D4902" s="6"/>
    </row>
    <row r="4903" spans="4:4" x14ac:dyDescent="0.2">
      <c r="D4903" s="6"/>
    </row>
    <row r="4904" spans="4:4" x14ac:dyDescent="0.2">
      <c r="D4904" s="6"/>
    </row>
    <row r="4905" spans="4:4" x14ac:dyDescent="0.2">
      <c r="D4905" s="6"/>
    </row>
    <row r="4906" spans="4:4" x14ac:dyDescent="0.2">
      <c r="D4906" s="6"/>
    </row>
    <row r="4907" spans="4:4" x14ac:dyDescent="0.2">
      <c r="D4907" s="6"/>
    </row>
    <row r="4908" spans="4:4" x14ac:dyDescent="0.2">
      <c r="D4908" s="6"/>
    </row>
    <row r="4909" spans="4:4" x14ac:dyDescent="0.2">
      <c r="D4909" s="6"/>
    </row>
    <row r="4910" spans="4:4" x14ac:dyDescent="0.2">
      <c r="D4910" s="6"/>
    </row>
    <row r="4911" spans="4:4" x14ac:dyDescent="0.2">
      <c r="D4911" s="6"/>
    </row>
    <row r="4912" spans="4:4" x14ac:dyDescent="0.2">
      <c r="D4912" s="6"/>
    </row>
    <row r="4913" spans="4:4" x14ac:dyDescent="0.2">
      <c r="D4913" s="6"/>
    </row>
    <row r="4914" spans="4:4" x14ac:dyDescent="0.2">
      <c r="D4914" s="6"/>
    </row>
    <row r="4915" spans="4:4" x14ac:dyDescent="0.2">
      <c r="D4915" s="6"/>
    </row>
    <row r="4916" spans="4:4" x14ac:dyDescent="0.2">
      <c r="D4916" s="6"/>
    </row>
    <row r="4917" spans="4:4" x14ac:dyDescent="0.2">
      <c r="D4917" s="6"/>
    </row>
    <row r="4918" spans="4:4" x14ac:dyDescent="0.2">
      <c r="D4918" s="6"/>
    </row>
    <row r="4919" spans="4:4" x14ac:dyDescent="0.2">
      <c r="D4919" s="6"/>
    </row>
    <row r="4920" spans="4:4" x14ac:dyDescent="0.2">
      <c r="D4920" s="6"/>
    </row>
    <row r="4921" spans="4:4" x14ac:dyDescent="0.2">
      <c r="D4921" s="6"/>
    </row>
    <row r="4922" spans="4:4" x14ac:dyDescent="0.2">
      <c r="D4922" s="6"/>
    </row>
    <row r="4923" spans="4:4" x14ac:dyDescent="0.2">
      <c r="D4923" s="6"/>
    </row>
    <row r="4924" spans="4:4" x14ac:dyDescent="0.2">
      <c r="D4924" s="6"/>
    </row>
    <row r="4925" spans="4:4" x14ac:dyDescent="0.2">
      <c r="D4925" s="6"/>
    </row>
    <row r="4926" spans="4:4" x14ac:dyDescent="0.2">
      <c r="D4926" s="6"/>
    </row>
    <row r="4927" spans="4:4" x14ac:dyDescent="0.2">
      <c r="D4927" s="6"/>
    </row>
    <row r="4928" spans="4:4" x14ac:dyDescent="0.2">
      <c r="D4928" s="6"/>
    </row>
    <row r="4929" spans="4:4" x14ac:dyDescent="0.2">
      <c r="D4929" s="6"/>
    </row>
    <row r="4930" spans="4:4" x14ac:dyDescent="0.2">
      <c r="D4930" s="6"/>
    </row>
    <row r="4931" spans="4:4" x14ac:dyDescent="0.2">
      <c r="D4931" s="6"/>
    </row>
    <row r="4932" spans="4:4" x14ac:dyDescent="0.2">
      <c r="D4932" s="6"/>
    </row>
    <row r="4933" spans="4:4" x14ac:dyDescent="0.2">
      <c r="D4933" s="6"/>
    </row>
    <row r="4934" spans="4:4" x14ac:dyDescent="0.2">
      <c r="D4934" s="6"/>
    </row>
    <row r="4935" spans="4:4" x14ac:dyDescent="0.2">
      <c r="D4935" s="6"/>
    </row>
    <row r="4936" spans="4:4" x14ac:dyDescent="0.2">
      <c r="D4936" s="6"/>
    </row>
    <row r="4937" spans="4:4" x14ac:dyDescent="0.2">
      <c r="D4937" s="6"/>
    </row>
    <row r="4938" spans="4:4" x14ac:dyDescent="0.2">
      <c r="D4938" s="6"/>
    </row>
    <row r="4939" spans="4:4" x14ac:dyDescent="0.2">
      <c r="D4939" s="6"/>
    </row>
    <row r="4940" spans="4:4" x14ac:dyDescent="0.2">
      <c r="D4940" s="6"/>
    </row>
    <row r="4941" spans="4:4" x14ac:dyDescent="0.2">
      <c r="D4941" s="6"/>
    </row>
    <row r="4942" spans="4:4" x14ac:dyDescent="0.2">
      <c r="D4942" s="6"/>
    </row>
    <row r="4943" spans="4:4" x14ac:dyDescent="0.2">
      <c r="D4943" s="6"/>
    </row>
    <row r="4944" spans="4:4" x14ac:dyDescent="0.2">
      <c r="D4944" s="6"/>
    </row>
    <row r="4945" spans="4:4" x14ac:dyDescent="0.2">
      <c r="D4945" s="6"/>
    </row>
    <row r="4946" spans="4:4" x14ac:dyDescent="0.2">
      <c r="D4946" s="6"/>
    </row>
    <row r="4947" spans="4:4" x14ac:dyDescent="0.2">
      <c r="D4947" s="6"/>
    </row>
    <row r="4948" spans="4:4" x14ac:dyDescent="0.2">
      <c r="D4948" s="6"/>
    </row>
    <row r="4949" spans="4:4" x14ac:dyDescent="0.2">
      <c r="D4949" s="6"/>
    </row>
    <row r="4950" spans="4:4" x14ac:dyDescent="0.2">
      <c r="D4950" s="6"/>
    </row>
    <row r="4951" spans="4:4" x14ac:dyDescent="0.2">
      <c r="D4951" s="6"/>
    </row>
    <row r="4952" spans="4:4" x14ac:dyDescent="0.2">
      <c r="D4952" s="6"/>
    </row>
    <row r="4953" spans="4:4" x14ac:dyDescent="0.2">
      <c r="D4953" s="6"/>
    </row>
    <row r="4954" spans="4:4" x14ac:dyDescent="0.2">
      <c r="D4954" s="6"/>
    </row>
    <row r="4955" spans="4:4" x14ac:dyDescent="0.2">
      <c r="D4955" s="6"/>
    </row>
    <row r="4956" spans="4:4" x14ac:dyDescent="0.2">
      <c r="D4956" s="6"/>
    </row>
    <row r="4957" spans="4:4" x14ac:dyDescent="0.2">
      <c r="D4957" s="6"/>
    </row>
    <row r="4958" spans="4:4" x14ac:dyDescent="0.2">
      <c r="D4958" s="6"/>
    </row>
    <row r="4959" spans="4:4" x14ac:dyDescent="0.2">
      <c r="D4959" s="6"/>
    </row>
    <row r="4960" spans="4:4" x14ac:dyDescent="0.2">
      <c r="D4960" s="6"/>
    </row>
    <row r="4961" spans="4:4" x14ac:dyDescent="0.2">
      <c r="D4961" s="6"/>
    </row>
    <row r="4962" spans="4:4" x14ac:dyDescent="0.2">
      <c r="D4962" s="6"/>
    </row>
    <row r="4963" spans="4:4" x14ac:dyDescent="0.2">
      <c r="D4963" s="6"/>
    </row>
    <row r="4964" spans="4:4" x14ac:dyDescent="0.2">
      <c r="D4964" s="6"/>
    </row>
    <row r="4965" spans="4:4" x14ac:dyDescent="0.2">
      <c r="D4965" s="6"/>
    </row>
    <row r="4966" spans="4:4" x14ac:dyDescent="0.2">
      <c r="D4966" s="6"/>
    </row>
    <row r="4967" spans="4:4" x14ac:dyDescent="0.2">
      <c r="D4967" s="6"/>
    </row>
    <row r="4968" spans="4:4" x14ac:dyDescent="0.2">
      <c r="D4968" s="6"/>
    </row>
    <row r="4969" spans="4:4" x14ac:dyDescent="0.2">
      <c r="D4969" s="6"/>
    </row>
    <row r="4970" spans="4:4" x14ac:dyDescent="0.2">
      <c r="D4970" s="6"/>
    </row>
    <row r="4971" spans="4:4" x14ac:dyDescent="0.2">
      <c r="D4971" s="6"/>
    </row>
    <row r="4972" spans="4:4" x14ac:dyDescent="0.2">
      <c r="D4972" s="6"/>
    </row>
    <row r="4973" spans="4:4" x14ac:dyDescent="0.2">
      <c r="D4973" s="6"/>
    </row>
    <row r="4974" spans="4:4" x14ac:dyDescent="0.2">
      <c r="D4974" s="6"/>
    </row>
    <row r="4975" spans="4:4" x14ac:dyDescent="0.2">
      <c r="D4975" s="6"/>
    </row>
    <row r="4976" spans="4:4" x14ac:dyDescent="0.2">
      <c r="D4976" s="6"/>
    </row>
    <row r="4977" spans="4:4" x14ac:dyDescent="0.2">
      <c r="D4977" s="6"/>
    </row>
    <row r="4978" spans="4:4" x14ac:dyDescent="0.2">
      <c r="D4978" s="6"/>
    </row>
    <row r="4979" spans="4:4" x14ac:dyDescent="0.2">
      <c r="D4979" s="6"/>
    </row>
    <row r="4980" spans="4:4" x14ac:dyDescent="0.2">
      <c r="D4980" s="6"/>
    </row>
    <row r="4981" spans="4:4" x14ac:dyDescent="0.2">
      <c r="D4981" s="6"/>
    </row>
    <row r="4982" spans="4:4" x14ac:dyDescent="0.2">
      <c r="D4982" s="6"/>
    </row>
    <row r="4983" spans="4:4" x14ac:dyDescent="0.2">
      <c r="D4983" s="6"/>
    </row>
    <row r="4984" spans="4:4" x14ac:dyDescent="0.2">
      <c r="D4984" s="6"/>
    </row>
    <row r="4985" spans="4:4" x14ac:dyDescent="0.2">
      <c r="D4985" s="6"/>
    </row>
    <row r="4986" spans="4:4" x14ac:dyDescent="0.2">
      <c r="D4986" s="6"/>
    </row>
    <row r="4987" spans="4:4" x14ac:dyDescent="0.2">
      <c r="D4987" s="6"/>
    </row>
    <row r="4988" spans="4:4" x14ac:dyDescent="0.2">
      <c r="D4988" s="6"/>
    </row>
    <row r="4989" spans="4:4" x14ac:dyDescent="0.2">
      <c r="D4989" s="6"/>
    </row>
    <row r="4990" spans="4:4" x14ac:dyDescent="0.2">
      <c r="D4990" s="6"/>
    </row>
    <row r="4991" spans="4:4" x14ac:dyDescent="0.2">
      <c r="D4991" s="6"/>
    </row>
    <row r="4992" spans="4:4" x14ac:dyDescent="0.2">
      <c r="D4992" s="6"/>
    </row>
    <row r="4993" spans="4:4" x14ac:dyDescent="0.2">
      <c r="D4993" s="6"/>
    </row>
    <row r="4994" spans="4:4" x14ac:dyDescent="0.2">
      <c r="D4994" s="6"/>
    </row>
    <row r="4995" spans="4:4" x14ac:dyDescent="0.2">
      <c r="D4995" s="6"/>
    </row>
    <row r="4996" spans="4:4" x14ac:dyDescent="0.2">
      <c r="D4996" s="6"/>
    </row>
    <row r="4997" spans="4:4" x14ac:dyDescent="0.2">
      <c r="D4997" s="6"/>
    </row>
    <row r="4998" spans="4:4" x14ac:dyDescent="0.2">
      <c r="D4998" s="6"/>
    </row>
    <row r="4999" spans="4:4" x14ac:dyDescent="0.2">
      <c r="D4999" s="6"/>
    </row>
    <row r="5000" spans="4:4" x14ac:dyDescent="0.2">
      <c r="D5000" s="6"/>
    </row>
  </sheetData>
  <sheetProtection algorithmName="SHA-512" hashValue="LfTEcRMl/QQz2fBND8cUNsH3wLddshCnmdU6qTDn3cwUfEcd8iKcuaJNSdD+NTNHj88T+zKbuoutsOq/YozrFg==" saltValue="A+2Ow55Vx6AoZBFiHlQxew==" spinCount="100000" sheet="1" objects="1" scenarios="1"/>
  <mergeCells count="6">
    <mergeCell ref="A53:G57"/>
    <mergeCell ref="A1:G1"/>
    <mergeCell ref="C2:G2"/>
    <mergeCell ref="C3:G3"/>
    <mergeCell ref="C4:G4"/>
    <mergeCell ref="A52:C52"/>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84</vt:i4>
      </vt:variant>
    </vt:vector>
  </HeadingPairs>
  <TitlesOfParts>
    <vt:vector size="107" baseType="lpstr">
      <vt:lpstr>VzorPolozky</vt:lpstr>
      <vt:lpstr>Stavba</vt:lpstr>
      <vt:lpstr>SO 01 SO 01-H-12-II Pol</vt:lpstr>
      <vt:lpstr>VYT</vt:lpstr>
      <vt:lpstr>SIL</vt:lpstr>
      <vt:lpstr>SLAB</vt:lpstr>
      <vt:lpstr>001 - LDP - Lokální detek...</vt:lpstr>
      <vt:lpstr>002 - SK - Strukturovaná ...</vt:lpstr>
      <vt:lpstr>003 - STA - Společná tele...</vt:lpstr>
      <vt:lpstr>004 - ACS, INT, TÚ - inte...</vt:lpstr>
      <vt:lpstr>005 - PZTS - Poplachový z...</vt:lpstr>
      <vt:lpstr>006 - CCTV – kamerový systém</vt:lpstr>
      <vt:lpstr>007 - AKT - Aktivní prvky...</vt:lpstr>
      <vt:lpstr>008 - hlavní kabelové trasy</vt:lpstr>
      <vt:lpstr>009 - ostatní</vt:lpstr>
      <vt:lpstr>VO</vt:lpstr>
      <vt:lpstr>SO 01 SO 01-V-12 Pol</vt:lpstr>
      <vt:lpstr>SO 01 SO01-V-21 Pol</vt:lpstr>
      <vt:lpstr>SADOVKY</vt:lpstr>
      <vt:lpstr>SO 301 01 Pol</vt:lpstr>
      <vt:lpstr>SO 301 02 Pol</vt:lpstr>
      <vt:lpstr>SO 301 03 Pol</vt:lpstr>
      <vt:lpstr>SO 401  1 Pol</vt:lpstr>
      <vt:lpstr>Stavba!CelkemDPHVypocet</vt:lpstr>
      <vt:lpstr>Stavba!CenaCelkem</vt:lpstr>
      <vt:lpstr>Stavba!CenaCelkemBezDPH</vt:lpstr>
      <vt:lpstr>Stavba!CenaCelkemVypocet</vt:lpstr>
      <vt:lpstr>Stavba!cisloobjektu</vt:lpstr>
      <vt:lpstr>Stavba!CisloStavby</vt:lpstr>
      <vt:lpstr>Stavba!CisloStavebnihoRozpoctu</vt:lpstr>
      <vt:lpstr>Stavba!dadresa</vt:lpstr>
      <vt:lpstr>Stavba!DIČ</vt:lpstr>
      <vt:lpstr>Stavba!dmisto</vt:lpstr>
      <vt:lpstr>Stavba!DPHSni</vt:lpstr>
      <vt:lpstr>Stavba!DPHZakl</vt:lpstr>
      <vt:lpstr>Stavba!dpsc</vt:lpstr>
      <vt:lpstr>Stavba!IČO</vt:lpstr>
      <vt:lpstr>Stavba!Mena</vt:lpstr>
      <vt:lpstr>Stavba!MistoStavby</vt:lpstr>
      <vt:lpstr>Stavba!nazevobjektu</vt:lpstr>
      <vt:lpstr>Stavba!NazevStavby</vt:lpstr>
      <vt:lpstr>Stavba!NazevStavebnihoRozpoctu</vt:lpstr>
      <vt:lpstr>'001 - LDP - Lokální detek...'!Názvy_tisku</vt:lpstr>
      <vt:lpstr>'002 - SK - Strukturovaná ...'!Názvy_tisku</vt:lpstr>
      <vt:lpstr>'003 - STA - Společná tele...'!Názvy_tisku</vt:lpstr>
      <vt:lpstr>'004 - ACS, INT, TÚ - inte...'!Názvy_tisku</vt:lpstr>
      <vt:lpstr>'005 - PZTS - Poplachový z...'!Názvy_tisku</vt:lpstr>
      <vt:lpstr>'006 - CCTV – kamerový systém'!Názvy_tisku</vt:lpstr>
      <vt:lpstr>'007 - AKT - Aktivní prvky...'!Názvy_tisku</vt:lpstr>
      <vt:lpstr>'008 - hlavní kabelové trasy'!Názvy_tisku</vt:lpstr>
      <vt:lpstr>'009 - ostatní'!Názvy_tisku</vt:lpstr>
      <vt:lpstr>SADOVKY!Názvy_tisku</vt:lpstr>
      <vt:lpstr>SIL!Názvy_tisku</vt:lpstr>
      <vt:lpstr>SLAB!Názvy_tisku</vt:lpstr>
      <vt:lpstr>'SO 01 SO 01-H-12-II Pol'!Názvy_tisku</vt:lpstr>
      <vt:lpstr>'SO 01 SO 01-V-12 Pol'!Názvy_tisku</vt:lpstr>
      <vt:lpstr>'SO 01 SO01-V-21 Pol'!Názvy_tisku</vt:lpstr>
      <vt:lpstr>'SO 301 01 Pol'!Názvy_tisku</vt:lpstr>
      <vt:lpstr>'SO 301 02 Pol'!Názvy_tisku</vt:lpstr>
      <vt:lpstr>'SO 301 03 Pol'!Názvy_tisku</vt:lpstr>
      <vt:lpstr>'SO 401  1 Pol'!Názvy_tisku</vt:lpstr>
      <vt:lpstr>Stavba!oadresa</vt:lpstr>
      <vt:lpstr>Stavba!Objednatel</vt:lpstr>
      <vt:lpstr>Stavba!Objekt</vt:lpstr>
      <vt:lpstr>'001 - LDP - Lokální detek...'!Oblast_tisku</vt:lpstr>
      <vt:lpstr>'002 - SK - Strukturovaná ...'!Oblast_tisku</vt:lpstr>
      <vt:lpstr>'003 - STA - Společná tele...'!Oblast_tisku</vt:lpstr>
      <vt:lpstr>'004 - ACS, INT, TÚ - inte...'!Oblast_tisku</vt:lpstr>
      <vt:lpstr>'005 - PZTS - Poplachový z...'!Oblast_tisku</vt:lpstr>
      <vt:lpstr>'006 - CCTV – kamerový systém'!Oblast_tisku</vt:lpstr>
      <vt:lpstr>'007 - AKT - Aktivní prvky...'!Oblast_tisku</vt:lpstr>
      <vt:lpstr>'008 - hlavní kabelové trasy'!Oblast_tisku</vt:lpstr>
      <vt:lpstr>'009 - ostatní'!Oblast_tisku</vt:lpstr>
      <vt:lpstr>SADOVKY!Oblast_tisku</vt:lpstr>
      <vt:lpstr>SIL!Oblast_tisku</vt:lpstr>
      <vt:lpstr>SLAB!Oblast_tisku</vt:lpstr>
      <vt:lpstr>'SO 01 SO 01-H-12-II Pol'!Oblast_tisku</vt:lpstr>
      <vt:lpstr>'SO 01 SO 01-V-12 Pol'!Oblast_tisku</vt:lpstr>
      <vt:lpstr>'SO 01 SO01-V-21 Pol'!Oblast_tisku</vt:lpstr>
      <vt:lpstr>'SO 301 01 Pol'!Oblast_tisku</vt:lpstr>
      <vt:lpstr>'SO 301 02 Pol'!Oblast_tisku</vt:lpstr>
      <vt:lpstr>'SO 301 03 Pol'!Oblast_tisku</vt:lpstr>
      <vt:lpstr>'SO 401  1 Pol'!Oblast_tisku</vt:lpstr>
      <vt:lpstr>Stavba!Oblast_tisku</vt:lpstr>
      <vt:lpstr>Stavba!odic</vt:lpstr>
      <vt:lpstr>Stavba!oico</vt:lpstr>
      <vt:lpstr>Stavba!omisto</vt:lpstr>
      <vt:lpstr>Stavba!onazev</vt:lpstr>
      <vt:lpstr>Stavba!opsc</vt:lpstr>
      <vt:lpstr>Stavba!padresa</vt:lpstr>
      <vt:lpstr>Stavba!pdic</vt:lpstr>
      <vt:lpstr>Stavba!pico</vt:lpstr>
      <vt:lpstr>Stavba!pmisto</vt:lpstr>
      <vt:lpstr>Stavba!PoptavkaID</vt:lpstr>
      <vt:lpstr>Stavba!pPSC</vt:lpstr>
      <vt:lpstr>Stavba!Projektant</vt:lpstr>
      <vt:lpstr>Stavba!SazbaDPH1</vt:lpstr>
      <vt:lpstr>Stavba!SazbaDPH2</vt:lpstr>
      <vt:lpstr>Stavba!Vypracoval</vt:lpstr>
      <vt:lpstr>Stavba!ZakladDPHSni</vt:lpstr>
      <vt:lpstr>Stavba!ZakladDPHSniVypocet</vt:lpstr>
      <vt:lpstr>Stavba!ZakladDPHZakl</vt:lpstr>
      <vt:lpstr>Stavba!ZakladDPHZaklVypocet</vt:lpstr>
      <vt:lpstr>Stavba!ZaObjednatele</vt:lpstr>
      <vt:lpstr>Stavba!Zaokrouhleni</vt:lpstr>
      <vt:lpstr>Stavba!ZaZhotovitele</vt:lpstr>
      <vt:lpstr>Stavba!Zhotovitel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Kožuchová</dc:creator>
  <cp:lastModifiedBy>Libor Hejpetr</cp:lastModifiedBy>
  <cp:lastPrinted>2025-06-23T19:50:27Z</cp:lastPrinted>
  <dcterms:created xsi:type="dcterms:W3CDTF">2009-04-08T07:15:50Z</dcterms:created>
  <dcterms:modified xsi:type="dcterms:W3CDTF">2025-06-24T09:56:26Z</dcterms:modified>
</cp:coreProperties>
</file>