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cernik\Desktop\Dvorek MěÚ\Odstranění stavby - veřejné WC\"/>
    </mc:Choice>
  </mc:AlternateContent>
  <xr:revisionPtr revIDLastSave="0" documentId="8_{D39B8FCF-E14A-45FF-8ED7-738D78009E4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Pol'!$A$1:$Y$82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0" i="12"/>
  <c r="M10" i="12" s="1"/>
  <c r="I10" i="12"/>
  <c r="K10" i="12"/>
  <c r="O10" i="12"/>
  <c r="O8" i="12" s="1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I15" i="12"/>
  <c r="K15" i="12"/>
  <c r="M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I19" i="12"/>
  <c r="K19" i="12"/>
  <c r="M19" i="12"/>
  <c r="O19" i="12"/>
  <c r="Q19" i="12"/>
  <c r="V19" i="12"/>
  <c r="G20" i="12"/>
  <c r="M20" i="12" s="1"/>
  <c r="I20" i="12"/>
  <c r="K20" i="12"/>
  <c r="O20" i="12"/>
  <c r="Q20" i="12"/>
  <c r="V20" i="12"/>
  <c r="G22" i="12"/>
  <c r="I22" i="12"/>
  <c r="K22" i="12"/>
  <c r="M22" i="12"/>
  <c r="O22" i="12"/>
  <c r="Q22" i="12"/>
  <c r="V22" i="12"/>
  <c r="G23" i="12"/>
  <c r="G21" i="12" s="1"/>
  <c r="I50" i="1" s="1"/>
  <c r="I23" i="12"/>
  <c r="K23" i="12"/>
  <c r="K21" i="12" s="1"/>
  <c r="O23" i="12"/>
  <c r="Q23" i="12"/>
  <c r="V23" i="12"/>
  <c r="V21" i="12" s="1"/>
  <c r="G25" i="12"/>
  <c r="G24" i="12" s="1"/>
  <c r="I51" i="1" s="1"/>
  <c r="I25" i="12"/>
  <c r="K25" i="12"/>
  <c r="O25" i="12"/>
  <c r="Q25" i="12"/>
  <c r="V25" i="12"/>
  <c r="G26" i="12"/>
  <c r="I26" i="12"/>
  <c r="I24" i="12" s="1"/>
  <c r="K26" i="12"/>
  <c r="M26" i="12"/>
  <c r="O26" i="12"/>
  <c r="Q26" i="12"/>
  <c r="V26" i="12"/>
  <c r="G28" i="12"/>
  <c r="I28" i="12"/>
  <c r="K28" i="12"/>
  <c r="M28" i="12"/>
  <c r="O28" i="12"/>
  <c r="Q28" i="12"/>
  <c r="V28" i="12"/>
  <c r="G29" i="12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I32" i="12"/>
  <c r="K32" i="12"/>
  <c r="M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I53" i="1" s="1"/>
  <c r="K35" i="12"/>
  <c r="V35" i="12"/>
  <c r="G36" i="12"/>
  <c r="I36" i="12"/>
  <c r="I35" i="12" s="1"/>
  <c r="K36" i="12"/>
  <c r="M36" i="12"/>
  <c r="M35" i="12" s="1"/>
  <c r="O36" i="12"/>
  <c r="O35" i="12" s="1"/>
  <c r="Q36" i="12"/>
  <c r="Q35" i="12" s="1"/>
  <c r="V36" i="12"/>
  <c r="G38" i="12"/>
  <c r="I38" i="12"/>
  <c r="K38" i="12"/>
  <c r="M38" i="12"/>
  <c r="O38" i="12"/>
  <c r="Q38" i="12"/>
  <c r="V38" i="12"/>
  <c r="G39" i="12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5" i="12"/>
  <c r="G44" i="12" s="1"/>
  <c r="I55" i="1" s="1"/>
  <c r="I45" i="12"/>
  <c r="K45" i="12"/>
  <c r="O45" i="12"/>
  <c r="O44" i="12" s="1"/>
  <c r="Q45" i="12"/>
  <c r="V45" i="12"/>
  <c r="V44" i="12" s="1"/>
  <c r="G46" i="12"/>
  <c r="M46" i="12" s="1"/>
  <c r="I46" i="12"/>
  <c r="I44" i="12" s="1"/>
  <c r="K46" i="12"/>
  <c r="O46" i="12"/>
  <c r="Q46" i="12"/>
  <c r="Q44" i="12" s="1"/>
  <c r="V46" i="12"/>
  <c r="G48" i="12"/>
  <c r="I48" i="12"/>
  <c r="K48" i="12"/>
  <c r="M48" i="12"/>
  <c r="O48" i="12"/>
  <c r="Q48" i="12"/>
  <c r="V48" i="12"/>
  <c r="G49" i="12"/>
  <c r="G47" i="12" s="1"/>
  <c r="I56" i="1" s="1"/>
  <c r="I49" i="12"/>
  <c r="K49" i="12"/>
  <c r="O49" i="12"/>
  <c r="O47" i="12" s="1"/>
  <c r="Q49" i="12"/>
  <c r="V49" i="12"/>
  <c r="G51" i="12"/>
  <c r="G50" i="12" s="1"/>
  <c r="I57" i="1" s="1"/>
  <c r="I18" i="1" s="1"/>
  <c r="I51" i="12"/>
  <c r="I50" i="12" s="1"/>
  <c r="K51" i="12"/>
  <c r="K50" i="12" s="1"/>
  <c r="O51" i="12"/>
  <c r="O50" i="12" s="1"/>
  <c r="Q51" i="12"/>
  <c r="Q50" i="12" s="1"/>
  <c r="V51" i="12"/>
  <c r="V50" i="12" s="1"/>
  <c r="G53" i="12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I56" i="12"/>
  <c r="K56" i="12"/>
  <c r="M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I60" i="12"/>
  <c r="K60" i="12"/>
  <c r="M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5" i="12"/>
  <c r="I65" i="12"/>
  <c r="K65" i="12"/>
  <c r="O65" i="12"/>
  <c r="Q65" i="12"/>
  <c r="V65" i="12"/>
  <c r="G66" i="12"/>
  <c r="I66" i="12"/>
  <c r="K66" i="12"/>
  <c r="M66" i="12"/>
  <c r="O66" i="12"/>
  <c r="Q66" i="12"/>
  <c r="V66" i="12"/>
  <c r="G67" i="12"/>
  <c r="M67" i="12" s="1"/>
  <c r="I67" i="12"/>
  <c r="K67" i="12"/>
  <c r="O67" i="12"/>
  <c r="Q67" i="12"/>
  <c r="V67" i="12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AE72" i="12"/>
  <c r="F39" i="1" s="1"/>
  <c r="I19" i="1"/>
  <c r="F42" i="1" l="1"/>
  <c r="Q52" i="12"/>
  <c r="O52" i="12"/>
  <c r="V37" i="12"/>
  <c r="Q27" i="12"/>
  <c r="K24" i="12"/>
  <c r="Q8" i="12"/>
  <c r="Q64" i="12"/>
  <c r="O64" i="12"/>
  <c r="K52" i="12"/>
  <c r="V27" i="12"/>
  <c r="V8" i="12"/>
  <c r="F40" i="1"/>
  <c r="K64" i="12"/>
  <c r="O37" i="12"/>
  <c r="Q21" i="12"/>
  <c r="G52" i="12"/>
  <c r="I58" i="1" s="1"/>
  <c r="Q47" i="12"/>
  <c r="K44" i="12"/>
  <c r="K37" i="12"/>
  <c r="I37" i="12"/>
  <c r="O27" i="12"/>
  <c r="F41" i="1"/>
  <c r="G64" i="12"/>
  <c r="I59" i="1" s="1"/>
  <c r="I20" i="1" s="1"/>
  <c r="I52" i="12"/>
  <c r="V47" i="12"/>
  <c r="K27" i="12"/>
  <c r="I27" i="12"/>
  <c r="K8" i="12"/>
  <c r="I8" i="12"/>
  <c r="G37" i="12"/>
  <c r="I54" i="1" s="1"/>
  <c r="V24" i="12"/>
  <c r="O21" i="12"/>
  <c r="G27" i="12"/>
  <c r="I52" i="1" s="1"/>
  <c r="I21" i="12"/>
  <c r="I64" i="12"/>
  <c r="V52" i="12"/>
  <c r="V64" i="12"/>
  <c r="K47" i="12"/>
  <c r="I47" i="12"/>
  <c r="Q37" i="12"/>
  <c r="Q24" i="12"/>
  <c r="O24" i="12"/>
  <c r="I17" i="1"/>
  <c r="M8" i="12"/>
  <c r="AF72" i="12"/>
  <c r="M65" i="12"/>
  <c r="M64" i="12" s="1"/>
  <c r="M53" i="12"/>
  <c r="M52" i="12" s="1"/>
  <c r="M51" i="12"/>
  <c r="M50" i="12" s="1"/>
  <c r="M49" i="12"/>
  <c r="M47" i="12" s="1"/>
  <c r="M45" i="12"/>
  <c r="M44" i="12" s="1"/>
  <c r="M39" i="12"/>
  <c r="M37" i="12" s="1"/>
  <c r="M29" i="12"/>
  <c r="M27" i="12" s="1"/>
  <c r="M25" i="12"/>
  <c r="M24" i="12" s="1"/>
  <c r="M23" i="12"/>
  <c r="M21" i="12" s="1"/>
  <c r="G8" i="12"/>
  <c r="J28" i="1"/>
  <c r="J26" i="1"/>
  <c r="G38" i="1"/>
  <c r="F38" i="1"/>
  <c r="J23" i="1"/>
  <c r="J24" i="1"/>
  <c r="J25" i="1"/>
  <c r="J27" i="1"/>
  <c r="E24" i="1"/>
  <c r="E26" i="1"/>
  <c r="G41" i="1" l="1"/>
  <c r="H41" i="1" s="1"/>
  <c r="I41" i="1" s="1"/>
  <c r="G40" i="1"/>
  <c r="H40" i="1" s="1"/>
  <c r="I40" i="1" s="1"/>
  <c r="G39" i="1"/>
  <c r="G23" i="1"/>
  <c r="A23" i="1" s="1"/>
  <c r="G72" i="12"/>
  <c r="I49" i="1"/>
  <c r="G42" i="1" l="1"/>
  <c r="H39" i="1"/>
  <c r="H42" i="1" s="1"/>
  <c r="I60" i="1"/>
  <c r="I16" i="1"/>
  <c r="I21" i="1" s="1"/>
  <c r="A24" i="1"/>
  <c r="G24" i="1"/>
  <c r="J59" i="1" l="1"/>
  <c r="J54" i="1"/>
  <c r="J49" i="1"/>
  <c r="J55" i="1"/>
  <c r="J52" i="1"/>
  <c r="J56" i="1"/>
  <c r="J51" i="1"/>
  <c r="J50" i="1"/>
  <c r="J57" i="1"/>
  <c r="J53" i="1"/>
  <c r="J58" i="1"/>
  <c r="I39" i="1"/>
  <c r="I42" i="1" s="1"/>
  <c r="G25" i="1"/>
  <c r="A25" i="1" s="1"/>
  <c r="G28" i="1"/>
  <c r="J60" i="1" l="1"/>
  <c r="J41" i="1"/>
  <c r="J40" i="1"/>
  <c r="J39" i="1"/>
  <c r="J42" i="1" s="1"/>
  <c r="G26" i="1"/>
  <c r="A26" i="1"/>
  <c r="A27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Aleš Ligas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<sst xmlns="http://schemas.openxmlformats.org/spreadsheetml/2006/main" count="611" uniqueCount="242">
  <si>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</si>
  <si>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</si>
  <si>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</si>
  <si>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</si>
  <si>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</si>
  <si>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</si>
  <si>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</si>
  <si>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</si>
  <si>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</si>
  <si>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</si>
  <si>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</si>
  <si>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</si>
  <si>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</si>
  <si>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</si>
  <si>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</si>
  <si>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</si>
  <si>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</si>
  <si>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</si>
  <si>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</si>
  <si>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</si>
  <si>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</si>
  <si>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</si>
  <si>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</si>
  <si>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</si>
  <si>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</si>
  <si>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</si>
  <si>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</si>
  <si>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</si>
  <si>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</si>
  <si>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</si>
  <si>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</si>
  <si>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</si>
  <si>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</si>
  <si>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</si>
  <si>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</si>
  <si>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</si>
  <si>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</si>
  <si>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</si>
  <si>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</si>
  <si>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</si>
  <si>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</si>
  <si>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</si>
  <si>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</si>
  <si>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</si>
  <si>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Rozpočet</t>
  </si>
  <si>
    <t>SO 01</t>
  </si>
  <si>
    <t>Demolice WC</t>
  </si>
  <si>
    <t>Objekt:</t>
  </si>
  <si>
    <t>Rozpočet:</t>
  </si>
  <si>
    <t>Klatovy - Demolice stavby verejnych WC na st.p.c. 488.2</t>
  </si>
  <si>
    <t>16.4.2025</t>
  </si>
  <si>
    <t>Stavba</t>
  </si>
  <si>
    <t>Celkem za stavbu</t>
  </si>
  <si>
    <t>CZK</t>
  </si>
  <si>
    <t>Rekapitulace dílů</t>
  </si>
  <si>
    <t>Typ dílu</t>
  </si>
  <si>
    <t>Zemní práce</t>
  </si>
  <si>
    <t>5</t>
  </si>
  <si>
    <t>Komunikace</t>
  </si>
  <si>
    <t>62</t>
  </si>
  <si>
    <t>Úpravy povrchů vnější</t>
  </si>
  <si>
    <t>96</t>
  </si>
  <si>
    <t>Bourání konstrukcí</t>
  </si>
  <si>
    <t>711</t>
  </si>
  <si>
    <t>Izolace proti vodě</t>
  </si>
  <si>
    <t>725</t>
  </si>
  <si>
    <t>Zařizovací předměty</t>
  </si>
  <si>
    <t>764</t>
  </si>
  <si>
    <t>Konstrukce klempířské</t>
  </si>
  <si>
    <t>767</t>
  </si>
  <si>
    <t>Konstrukce zámečnické</t>
  </si>
  <si>
    <t>M65</t>
  </si>
  <si>
    <t>Elektroinstalace a veřejné osvětlení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</si>
  <si>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</si>
  <si>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</si>
  <si>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</si>
  <si>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</si>
  <si>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</si>
  <si>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</si>
  <si>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</si>
  <si>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</si>
  <si>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</si>
  <si>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</si>
  <si>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</si>
  <si>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</si>
  <si>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</si>
  <si>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</si>
  <si>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</si>
  <si>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</si>
  <si>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</si>
  <si>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</si>
  <si>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</si>
  <si>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</si>
  <si>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</si>
  <si>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</si>
  <si>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</si>
  <si>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</si>
  <si>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</si>
  <si>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</si>
  <si>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</si>
  <si>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</si>
  <si>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</si>
  <si>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</si>
  <si>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</si>
  <si>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</si>
  <si>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</si>
  <si>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132301210</t>
  </si>
  <si>
    <t>Hloubení rýh š.do 200 cm hor.4 do 50 m3, STROJNĚ</t>
  </si>
  <si>
    <t>m3</t>
  </si>
  <si>
    <t>RTS 25/ I</t>
  </si>
  <si>
    <t>Práce</t>
  </si>
  <si>
    <t>Běžná</t>
  </si>
  <si>
    <t>POL1_</t>
  </si>
  <si>
    <t>167101101</t>
  </si>
  <si>
    <t>Nakládání výkopku z hor. 1 ÷ 4 v množství do 100 m3</t>
  </si>
  <si>
    <t>162701105</t>
  </si>
  <si>
    <t>Vodorovné přemístění výkopku z hor.1-4 do 10000 m</t>
  </si>
  <si>
    <t>171201201</t>
  </si>
  <si>
    <t>Uložení sypaniny na skl.-sypanina na výšku přes 2m</t>
  </si>
  <si>
    <t>199000002</t>
  </si>
  <si>
    <t>Poplatek za skládku horniny 1- 4, č. dle katal. odpadů 17 05 04</t>
  </si>
  <si>
    <t>113106000</t>
  </si>
  <si>
    <t>Odstranění zámkové dlažby tl. 60 mm včetně podkladu, plocha do 50 m2 včetně naložení a odvozu na skládku do 10 km</t>
  </si>
  <si>
    <t>m2</t>
  </si>
  <si>
    <t>Agregovaná položka</t>
  </si>
  <si>
    <t>POL2_</t>
  </si>
  <si>
    <t>113107102</t>
  </si>
  <si>
    <t>Odstranění betonové vozovky, kryt tl. 80 mm, plocha nad 50 m2 včetně nakládání a odvozu na skládku do 10 km</t>
  </si>
  <si>
    <t>174101101</t>
  </si>
  <si>
    <t>Zásyp jam, rýh, šachet se zhutněním</t>
  </si>
  <si>
    <t>POL1_1</t>
  </si>
  <si>
    <t>58330002.A</t>
  </si>
  <si>
    <t>Štěrkopísek k zásypu</t>
  </si>
  <si>
    <t>t</t>
  </si>
  <si>
    <t>SPCM</t>
  </si>
  <si>
    <t>Specifikace</t>
  </si>
  <si>
    <t>POL3_0</t>
  </si>
  <si>
    <t>181300010</t>
  </si>
  <si>
    <t>Rozprostření ornice v rovině tloušťka 15 cm dovoz ornice ze vzdálenosti 10 km, osetí trávou</t>
  </si>
  <si>
    <t>5832011</t>
  </si>
  <si>
    <t>Zemina zahradní, netříděná</t>
  </si>
  <si>
    <t>POL3_</t>
  </si>
  <si>
    <t>112100001</t>
  </si>
  <si>
    <t>Kácení stromů do 500 mm a odstranění pařezů včetně odvozu, spálení větví</t>
  </si>
  <si>
    <t>kus</t>
  </si>
  <si>
    <t>591100031</t>
  </si>
  <si>
    <t>Chodník z dlažby zámkové tl. 6 cm - oprava</t>
  </si>
  <si>
    <t>917862111</t>
  </si>
  <si>
    <t>Osazení stojatého obrubníku betonového, s boční opěrou, do lože z betonu C 12/15 včetně obrubníku  100/50/200</t>
  </si>
  <si>
    <t>m</t>
  </si>
  <si>
    <t>319201319</t>
  </si>
  <si>
    <t>Vyrovnání zdiva pod omítku maltou ze suché maltové směsi tl. 50 mm</t>
  </si>
  <si>
    <t>622423721</t>
  </si>
  <si>
    <t>Oprava vnějších omítek štukových, čl. III, do 80 %</t>
  </si>
  <si>
    <t>961044111</t>
  </si>
  <si>
    <t>Bourání základů z betonu prostého</t>
  </si>
  <si>
    <t>963012510</t>
  </si>
  <si>
    <t>Bourání stropů z desek žb. š. 30 cm, tl. do 14 cm</t>
  </si>
  <si>
    <t>968072245</t>
  </si>
  <si>
    <t>Vybourání kovových rámů oken jednod. pl. 2 m2</t>
  </si>
  <si>
    <t>968072455</t>
  </si>
  <si>
    <t>Vybourání kovových dveřních zárubní pl. do 2 m2</t>
  </si>
  <si>
    <t>966067111</t>
  </si>
  <si>
    <t>Rozebrání plotu tyč. lať. prken. drátěného, plech.</t>
  </si>
  <si>
    <t>981012314</t>
  </si>
  <si>
    <t>Demolice budov, zdivo, podíl konstr. do 25 %, MVC</t>
  </si>
  <si>
    <t>113231436</t>
  </si>
  <si>
    <t>Bourání odvodňovacího žlabu,betonového, š.360 mm</t>
  </si>
  <si>
    <t>711140102</t>
  </si>
  <si>
    <t>Odstranění izolace proti vlhkosti na ploše vodorovné, asfaltové pásy přitavením, 2 vrstvy</t>
  </si>
  <si>
    <t>POL1_7</t>
  </si>
  <si>
    <t>725110811</t>
  </si>
  <si>
    <t>Demontáž klozetů splachovacích</t>
  </si>
  <si>
    <t>soubor</t>
  </si>
  <si>
    <t>725210821</t>
  </si>
  <si>
    <t>Demontáž umyvadel bez výtokových armatur</t>
  </si>
  <si>
    <t>725130811</t>
  </si>
  <si>
    <t>Demontáž pisoárové nádrže + 1 stání</t>
  </si>
  <si>
    <t>725330820</t>
  </si>
  <si>
    <t xml:space="preserve">Demontáž výlevky </t>
  </si>
  <si>
    <t>725240811</t>
  </si>
  <si>
    <t>Demontáž sprchových kabin bez výtokových armatur</t>
  </si>
  <si>
    <t>725530827</t>
  </si>
  <si>
    <t>Demontáž, zásobník elektrický akumulační do 1200 l</t>
  </si>
  <si>
    <t>764421870</t>
  </si>
  <si>
    <t>Demontáž oplechování říms,rš od 400 do 500 mm</t>
  </si>
  <si>
    <t>764322830</t>
  </si>
  <si>
    <t>Demontáž oplechování okapů, TK, rš 400 mm, do 30°</t>
  </si>
  <si>
    <t>767311810</t>
  </si>
  <si>
    <t>Demontáž světlíků všech typů včetně zasklení</t>
  </si>
  <si>
    <t>767996802</t>
  </si>
  <si>
    <t>Demontáž atypických ocelových konstr. do 100 kg</t>
  </si>
  <si>
    <t>kg</t>
  </si>
  <si>
    <t>650801113</t>
  </si>
  <si>
    <t>Demontáž svítidla stropního přisazeného</t>
  </si>
  <si>
    <t>979096221</t>
  </si>
  <si>
    <t xml:space="preserve">Třídění stavební suti </t>
  </si>
  <si>
    <t>Přesun suti</t>
  </si>
  <si>
    <t>POL8_1</t>
  </si>
  <si>
    <t>979086112</t>
  </si>
  <si>
    <t>Nakládání nebo překládání suti a vybouraných hmot</t>
  </si>
  <si>
    <t>POL8_</t>
  </si>
  <si>
    <t>979087311</t>
  </si>
  <si>
    <t>Vodorovné přemístění suti nošením do 100 m</t>
  </si>
  <si>
    <t>979083112</t>
  </si>
  <si>
    <t>Vodorovné přemístění suti na skládku do 1000 m</t>
  </si>
  <si>
    <t>979082119</t>
  </si>
  <si>
    <t>Příplatek k přesunu suti za každých dalších 1000 m</t>
  </si>
  <si>
    <t>979990121</t>
  </si>
  <si>
    <t>Poplatek za uložení suti - asfaltové pásy, skupina odpadu 170302</t>
  </si>
  <si>
    <t>979999987</t>
  </si>
  <si>
    <t>Poplatek za recyklaci směsi suti betonu, cihel, tašek a ker.výrobků, kusovost nad 1600 cm2 (170107)</t>
  </si>
  <si>
    <t>979999979</t>
  </si>
  <si>
    <t>Poplatek za recyklaci, beton silně vyztužený, kusovost do 1600 cm2 (skup.170101)</t>
  </si>
  <si>
    <t>979999984</t>
  </si>
  <si>
    <t>Poplatek za recyklaci - tašky, keramika, do 1600 cm2 (skup.170103)</t>
  </si>
  <si>
    <t>979990168</t>
  </si>
  <si>
    <t>Poplatek za uložení suti - sklo, skupina odpadu 1702020</t>
  </si>
  <si>
    <t>979990161</t>
  </si>
  <si>
    <t>Poplatek za uložení - dřevo, skupina odpadu 170201</t>
  </si>
  <si>
    <t>005121 R</t>
  </si>
  <si>
    <t xml:space="preserve">Zařízení staveniště </t>
  </si>
  <si>
    <t>Soubor</t>
  </si>
  <si>
    <t>Indiv</t>
  </si>
  <si>
    <t>VRN</t>
  </si>
  <si>
    <t>POL99_8</t>
  </si>
  <si>
    <t>005211030R</t>
  </si>
  <si>
    <t xml:space="preserve">Dočasná dopravní opatření </t>
  </si>
  <si>
    <t>R11</t>
  </si>
  <si>
    <t>Archeologický dohled</t>
  </si>
  <si>
    <t>kpl</t>
  </si>
  <si>
    <t>Vlastní</t>
  </si>
  <si>
    <t>005124010R</t>
  </si>
  <si>
    <t>Koordinační činnost</t>
  </si>
  <si>
    <t>005111021R</t>
  </si>
  <si>
    <t>Vytyčení inženýrských sítí</t>
  </si>
  <si>
    <t>96199001R</t>
  </si>
  <si>
    <t>Odpojení od energií, protokolární zápis, zabezpečení odpojených sítí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</si>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</sst>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165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165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165" fontId="16" fillId="0" borderId="46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D62" sqref="D6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3" t="s">
        <v>41</v>
      </c>
      <c r="B2" s="183"/>
      <c r="C2" s="183"/>
      <c r="D2" s="183"/>
      <c r="E2" s="183"/>
      <c r="F2" s="183"/>
      <c r="G2" s="183"/>
    </row>
  </sheetData>
  <sheetProtection password="B5CC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32" zoomScaleSheetLayoutView="75" workbookViewId="0">
      <selection activeCell="D2" sqref="D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19" t="s">
        <v>4</v>
      </c>
      <c r="C1" s="220"/>
      <c r="D1" s="220"/>
      <c r="E1" s="220"/>
      <c r="F1" s="220"/>
      <c r="G1" s="220"/>
      <c r="H1" s="220"/>
      <c r="I1" s="220"/>
      <c r="J1" s="221"/>
    </row>
    <row r="2" spans="1:15" ht="36" customHeight="1" x14ac:dyDescent="0.2">
      <c r="A2" s="2"/>
      <c r="B2" s="77" t="s">
        <v>24</v>
      </c>
      <c r="C2" s="78"/>
      <c r="D2" s="79"/>
      <c r="E2" s="225" t="s">
        <v>49</v>
      </c>
      <c r="F2" s="226"/>
      <c r="G2" s="226"/>
      <c r="H2" s="226"/>
      <c r="I2" s="226"/>
      <c r="J2" s="227"/>
      <c r="O2" s="1"/>
    </row>
    <row r="3" spans="1:15" ht="27" customHeight="1" x14ac:dyDescent="0.2">
      <c r="A3" s="2"/>
      <c r="B3" s="80" t="s">
        <v>47</v>
      </c>
      <c r="C3" s="78"/>
      <c r="D3" s="81"/>
      <c r="E3" s="228" t="s">
        <v>46</v>
      </c>
      <c r="F3" s="229"/>
      <c r="G3" s="229"/>
      <c r="H3" s="229"/>
      <c r="I3" s="229"/>
      <c r="J3" s="230"/>
    </row>
    <row r="4" spans="1:15" ht="23.25" customHeight="1" x14ac:dyDescent="0.2">
      <c r="A4" s="76">
        <v>10716</v>
      </c>
      <c r="B4" s="82" t="s">
        <v>48</v>
      </c>
      <c r="C4" s="83"/>
      <c r="D4" s="84"/>
      <c r="E4" s="208"/>
      <c r="F4" s="209"/>
      <c r="G4" s="209"/>
      <c r="H4" s="209"/>
      <c r="I4" s="209"/>
      <c r="J4" s="210"/>
    </row>
    <row r="5" spans="1:15" ht="24" customHeight="1" x14ac:dyDescent="0.2">
      <c r="A5" s="2"/>
      <c r="B5" s="31" t="s">
        <v>23</v>
      </c>
      <c r="D5" s="213"/>
      <c r="E5" s="214"/>
      <c r="F5" s="214"/>
      <c r="G5" s="214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15"/>
      <c r="E6" s="216"/>
      <c r="F6" s="216"/>
      <c r="G6" s="216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7"/>
      <c r="F7" s="218"/>
      <c r="G7" s="218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2"/>
      <c r="E11" s="232"/>
      <c r="F11" s="232"/>
      <c r="G11" s="232"/>
      <c r="H11" s="18" t="s">
        <v>42</v>
      </c>
      <c r="I11" s="85"/>
      <c r="J11" s="8"/>
    </row>
    <row r="12" spans="1:15" ht="15.75" customHeight="1" x14ac:dyDescent="0.2">
      <c r="A12" s="2"/>
      <c r="B12" s="28"/>
      <c r="C12" s="55"/>
      <c r="D12" s="207"/>
      <c r="E12" s="207"/>
      <c r="F12" s="207"/>
      <c r="G12" s="207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11"/>
      <c r="F13" s="212"/>
      <c r="G13" s="21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1"/>
      <c r="F15" s="231"/>
      <c r="G15" s="233"/>
      <c r="H15" s="233"/>
      <c r="I15" s="233" t="s">
        <v>31</v>
      </c>
      <c r="J15" s="234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196"/>
      <c r="F16" s="197"/>
      <c r="G16" s="196"/>
      <c r="H16" s="197"/>
      <c r="I16" s="196">
        <f>SUMIF(F49:F59,A16,I49:I59)+SUMIF(F49:F59,"PSU",I49:I59)</f>
        <v>0</v>
      </c>
      <c r="J16" s="198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196"/>
      <c r="F17" s="197"/>
      <c r="G17" s="196"/>
      <c r="H17" s="197"/>
      <c r="I17" s="196">
        <f>SUMIF(F49:F59,A17,I49:I59)</f>
        <v>0</v>
      </c>
      <c r="J17" s="198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196"/>
      <c r="F18" s="197"/>
      <c r="G18" s="196"/>
      <c r="H18" s="197"/>
      <c r="I18" s="196">
        <f>SUMIF(F49:F59,A18,I49:I59)</f>
        <v>0</v>
      </c>
      <c r="J18" s="198"/>
    </row>
    <row r="19" spans="1:10" ht="23.25" customHeight="1" x14ac:dyDescent="0.2">
      <c r="A19" s="139" t="s">
        <v>77</v>
      </c>
      <c r="B19" s="38" t="s">
        <v>29</v>
      </c>
      <c r="C19" s="62"/>
      <c r="D19" s="63"/>
      <c r="E19" s="196"/>
      <c r="F19" s="197"/>
      <c r="G19" s="196"/>
      <c r="H19" s="197"/>
      <c r="I19" s="196">
        <f>SUMIF(F49:F59,A19,I49:I59)</f>
        <v>0</v>
      </c>
      <c r="J19" s="198"/>
    </row>
    <row r="20" spans="1:10" ht="23.25" customHeight="1" x14ac:dyDescent="0.2">
      <c r="A20" s="139" t="s">
        <v>76</v>
      </c>
      <c r="B20" s="38" t="s">
        <v>30</v>
      </c>
      <c r="C20" s="62"/>
      <c r="D20" s="63"/>
      <c r="E20" s="196"/>
      <c r="F20" s="197"/>
      <c r="G20" s="196"/>
      <c r="H20" s="197"/>
      <c r="I20" s="196">
        <f>SUMIF(F49:F59,A20,I49:I59)</f>
        <v>0</v>
      </c>
      <c r="J20" s="198"/>
    </row>
    <row r="21" spans="1:10" ht="23.25" customHeight="1" x14ac:dyDescent="0.2">
      <c r="A21" s="2"/>
      <c r="B21" s="48" t="s">
        <v>31</v>
      </c>
      <c r="C21" s="64"/>
      <c r="D21" s="65"/>
      <c r="E21" s="199"/>
      <c r="F21" s="235"/>
      <c r="G21" s="199"/>
      <c r="H21" s="235"/>
      <c r="I21" s="199">
        <f>SUM(I16:J20)</f>
        <v>0</v>
      </c>
      <c r="J21" s="200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94">
        <f>ZakladDPHSniVypocet</f>
        <v>0</v>
      </c>
      <c r="H23" s="195"/>
      <c r="I23" s="195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192">
        <f>A23</f>
        <v>0</v>
      </c>
      <c r="H24" s="193"/>
      <c r="I24" s="193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94">
        <f>ZakladDPHZaklVypocet</f>
        <v>0</v>
      </c>
      <c r="H25" s="195"/>
      <c r="I25" s="195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2">
        <f>A25</f>
        <v>0</v>
      </c>
      <c r="H26" s="223"/>
      <c r="I26" s="22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24">
        <f>CenaCelkem-(ZakladDPHSni+DPHSni+ZakladDPHZakl+DPHZakl)</f>
        <v>0</v>
      </c>
      <c r="H27" s="224"/>
      <c r="I27" s="224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02">
        <f>ZakladDPHSniVypocet+ZakladDPHZaklVypocet</f>
        <v>0</v>
      </c>
      <c r="H28" s="202"/>
      <c r="I28" s="202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01">
        <f>A27</f>
        <v>0</v>
      </c>
      <c r="H29" s="201"/>
      <c r="I29" s="201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 t="s">
        <v>50</v>
      </c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3"/>
      <c r="E34" s="204"/>
      <c r="G34" s="205"/>
      <c r="H34" s="206"/>
      <c r="I34" s="206"/>
      <c r="J34" s="25"/>
    </row>
    <row r="35" spans="1:10" ht="12.75" customHeight="1" x14ac:dyDescent="0.2">
      <c r="A35" s="2"/>
      <c r="B35" s="2"/>
      <c r="D35" s="191" t="s">
        <v>2</v>
      </c>
      <c r="E35" s="19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51</v>
      </c>
      <c r="C39" s="186"/>
      <c r="D39" s="186"/>
      <c r="E39" s="186"/>
      <c r="F39" s="99">
        <f>'SO 01 1 Pol'!AE72</f>
        <v>0</v>
      </c>
      <c r="G39" s="100">
        <f>'SO 01 1 Pol'!AF72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45</v>
      </c>
      <c r="C40" s="187" t="s">
        <v>46</v>
      </c>
      <c r="D40" s="187"/>
      <c r="E40" s="187"/>
      <c r="F40" s="104">
        <f>'SO 01 1 Pol'!AE72</f>
        <v>0</v>
      </c>
      <c r="G40" s="105">
        <f>'SO 01 1 Pol'!AF72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5.5" hidden="1" customHeight="1" x14ac:dyDescent="0.2">
      <c r="A41" s="88">
        <v>3</v>
      </c>
      <c r="B41" s="107" t="s">
        <v>43</v>
      </c>
      <c r="C41" s="186" t="s">
        <v>44</v>
      </c>
      <c r="D41" s="186"/>
      <c r="E41" s="186"/>
      <c r="F41" s="108">
        <f>'SO 01 1 Pol'!AE72</f>
        <v>0</v>
      </c>
      <c r="G41" s="101">
        <f>'SO 01 1 Pol'!AF72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5.5" hidden="1" customHeight="1" x14ac:dyDescent="0.2">
      <c r="A42" s="88"/>
      <c r="B42" s="188" t="s">
        <v>52</v>
      </c>
      <c r="C42" s="189"/>
      <c r="D42" s="189"/>
      <c r="E42" s="190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54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55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43</v>
      </c>
      <c r="C49" s="184" t="s">
        <v>56</v>
      </c>
      <c r="D49" s="185"/>
      <c r="E49" s="185"/>
      <c r="F49" s="135" t="s">
        <v>26</v>
      </c>
      <c r="G49" s="136"/>
      <c r="H49" s="136"/>
      <c r="I49" s="136">
        <f>'SO 01 1 Pol'!G8</f>
        <v>0</v>
      </c>
      <c r="J49" s="132" t="str">
        <f>IF(I60=0,"",I49/I60*100)</f>
        <v/>
      </c>
    </row>
    <row r="50" spans="1:10" ht="36.75" customHeight="1" x14ac:dyDescent="0.2">
      <c r="A50" s="123"/>
      <c r="B50" s="128" t="s">
        <v>57</v>
      </c>
      <c r="C50" s="184" t="s">
        <v>58</v>
      </c>
      <c r="D50" s="185"/>
      <c r="E50" s="185"/>
      <c r="F50" s="135" t="s">
        <v>26</v>
      </c>
      <c r="G50" s="136"/>
      <c r="H50" s="136"/>
      <c r="I50" s="136">
        <f>'SO 01 1 Pol'!G21</f>
        <v>0</v>
      </c>
      <c r="J50" s="132" t="str">
        <f>IF(I60=0,"",I50/I60*100)</f>
        <v/>
      </c>
    </row>
    <row r="51" spans="1:10" ht="36.75" customHeight="1" x14ac:dyDescent="0.2">
      <c r="A51" s="123"/>
      <c r="B51" s="128" t="s">
        <v>59</v>
      </c>
      <c r="C51" s="184" t="s">
        <v>60</v>
      </c>
      <c r="D51" s="185"/>
      <c r="E51" s="185"/>
      <c r="F51" s="135" t="s">
        <v>26</v>
      </c>
      <c r="G51" s="136"/>
      <c r="H51" s="136"/>
      <c r="I51" s="136">
        <f>'SO 01 1 Pol'!G24</f>
        <v>0</v>
      </c>
      <c r="J51" s="132" t="str">
        <f>IF(I60=0,"",I51/I60*100)</f>
        <v/>
      </c>
    </row>
    <row r="52" spans="1:10" ht="36.75" customHeight="1" x14ac:dyDescent="0.2">
      <c r="A52" s="123"/>
      <c r="B52" s="128" t="s">
        <v>61</v>
      </c>
      <c r="C52" s="184" t="s">
        <v>62</v>
      </c>
      <c r="D52" s="185"/>
      <c r="E52" s="185"/>
      <c r="F52" s="135" t="s">
        <v>26</v>
      </c>
      <c r="G52" s="136"/>
      <c r="H52" s="136"/>
      <c r="I52" s="136">
        <f>'SO 01 1 Pol'!G27</f>
        <v>0</v>
      </c>
      <c r="J52" s="132" t="str">
        <f>IF(I60=0,"",I52/I60*100)</f>
        <v/>
      </c>
    </row>
    <row r="53" spans="1:10" ht="36.75" customHeight="1" x14ac:dyDescent="0.2">
      <c r="A53" s="123"/>
      <c r="B53" s="128" t="s">
        <v>63</v>
      </c>
      <c r="C53" s="184" t="s">
        <v>64</v>
      </c>
      <c r="D53" s="185"/>
      <c r="E53" s="185"/>
      <c r="F53" s="135" t="s">
        <v>27</v>
      </c>
      <c r="G53" s="136"/>
      <c r="H53" s="136"/>
      <c r="I53" s="136">
        <f>'SO 01 1 Pol'!G35</f>
        <v>0</v>
      </c>
      <c r="J53" s="132" t="str">
        <f>IF(I60=0,"",I53/I60*100)</f>
        <v/>
      </c>
    </row>
    <row r="54" spans="1:10" ht="36.75" customHeight="1" x14ac:dyDescent="0.2">
      <c r="A54" s="123"/>
      <c r="B54" s="128" t="s">
        <v>65</v>
      </c>
      <c r="C54" s="184" t="s">
        <v>66</v>
      </c>
      <c r="D54" s="185"/>
      <c r="E54" s="185"/>
      <c r="F54" s="135" t="s">
        <v>27</v>
      </c>
      <c r="G54" s="136"/>
      <c r="H54" s="136"/>
      <c r="I54" s="136">
        <f>'SO 01 1 Pol'!G37</f>
        <v>0</v>
      </c>
      <c r="J54" s="132" t="str">
        <f>IF(I60=0,"",I54/I60*100)</f>
        <v/>
      </c>
    </row>
    <row r="55" spans="1:10" ht="36.75" customHeight="1" x14ac:dyDescent="0.2">
      <c r="A55" s="123"/>
      <c r="B55" s="128" t="s">
        <v>67</v>
      </c>
      <c r="C55" s="184" t="s">
        <v>68</v>
      </c>
      <c r="D55" s="185"/>
      <c r="E55" s="185"/>
      <c r="F55" s="135" t="s">
        <v>27</v>
      </c>
      <c r="G55" s="136"/>
      <c r="H55" s="136"/>
      <c r="I55" s="136">
        <f>'SO 01 1 Pol'!G44</f>
        <v>0</v>
      </c>
      <c r="J55" s="132" t="str">
        <f>IF(I60=0,"",I55/I60*100)</f>
        <v/>
      </c>
    </row>
    <row r="56" spans="1:10" ht="36.75" customHeight="1" x14ac:dyDescent="0.2">
      <c r="A56" s="123"/>
      <c r="B56" s="128" t="s">
        <v>69</v>
      </c>
      <c r="C56" s="184" t="s">
        <v>70</v>
      </c>
      <c r="D56" s="185"/>
      <c r="E56" s="185"/>
      <c r="F56" s="135" t="s">
        <v>27</v>
      </c>
      <c r="G56" s="136"/>
      <c r="H56" s="136"/>
      <c r="I56" s="136">
        <f>'SO 01 1 Pol'!G47</f>
        <v>0</v>
      </c>
      <c r="J56" s="132" t="str">
        <f>IF(I60=0,"",I56/I60*100)</f>
        <v/>
      </c>
    </row>
    <row r="57" spans="1:10" ht="36.75" customHeight="1" x14ac:dyDescent="0.2">
      <c r="A57" s="123"/>
      <c r="B57" s="128" t="s">
        <v>71</v>
      </c>
      <c r="C57" s="184" t="s">
        <v>72</v>
      </c>
      <c r="D57" s="185"/>
      <c r="E57" s="185"/>
      <c r="F57" s="135" t="s">
        <v>28</v>
      </c>
      <c r="G57" s="136"/>
      <c r="H57" s="136"/>
      <c r="I57" s="136">
        <f>'SO 01 1 Pol'!G50</f>
        <v>0</v>
      </c>
      <c r="J57" s="132" t="str">
        <f>IF(I60=0,"",I57/I60*100)</f>
        <v/>
      </c>
    </row>
    <row r="58" spans="1:10" ht="36.75" customHeight="1" x14ac:dyDescent="0.2">
      <c r="A58" s="123"/>
      <c r="B58" s="128" t="s">
        <v>73</v>
      </c>
      <c r="C58" s="184" t="s">
        <v>74</v>
      </c>
      <c r="D58" s="185"/>
      <c r="E58" s="185"/>
      <c r="F58" s="135" t="s">
        <v>75</v>
      </c>
      <c r="G58" s="136"/>
      <c r="H58" s="136"/>
      <c r="I58" s="136">
        <f>'SO 01 1 Pol'!G52</f>
        <v>0</v>
      </c>
      <c r="J58" s="132" t="str">
        <f>IF(I60=0,"",I58/I60*100)</f>
        <v/>
      </c>
    </row>
    <row r="59" spans="1:10" ht="36.75" customHeight="1" x14ac:dyDescent="0.2">
      <c r="A59" s="123"/>
      <c r="B59" s="128" t="s">
        <v>76</v>
      </c>
      <c r="C59" s="184" t="s">
        <v>30</v>
      </c>
      <c r="D59" s="185"/>
      <c r="E59" s="185"/>
      <c r="F59" s="135" t="s">
        <v>76</v>
      </c>
      <c r="G59" s="136"/>
      <c r="H59" s="136"/>
      <c r="I59" s="136">
        <f>'SO 01 1 Pol'!G64</f>
        <v>0</v>
      </c>
      <c r="J59" s="132" t="str">
        <f>IF(I60=0,"",I59/I60*100)</f>
        <v/>
      </c>
    </row>
    <row r="60" spans="1:10" ht="25.5" customHeight="1" x14ac:dyDescent="0.2">
      <c r="A60" s="124"/>
      <c r="B60" s="129" t="s">
        <v>1</v>
      </c>
      <c r="C60" s="130"/>
      <c r="D60" s="131"/>
      <c r="E60" s="131"/>
      <c r="F60" s="137"/>
      <c r="G60" s="138"/>
      <c r="H60" s="138"/>
      <c r="I60" s="138">
        <f>SUM(I49:I59)</f>
        <v>0</v>
      </c>
      <c r="J60" s="133">
        <f>SUM(J49:J59)</f>
        <v>0</v>
      </c>
    </row>
    <row r="61" spans="1:10" x14ac:dyDescent="0.2">
      <c r="F61" s="87"/>
      <c r="G61" s="87"/>
      <c r="H61" s="87"/>
      <c r="I61" s="87"/>
      <c r="J61" s="134"/>
    </row>
    <row r="62" spans="1:10" x14ac:dyDescent="0.2">
      <c r="F62" s="87"/>
      <c r="G62" s="87"/>
      <c r="H62" s="87"/>
      <c r="I62" s="87"/>
      <c r="J62" s="134"/>
    </row>
    <row r="63" spans="1:10" x14ac:dyDescent="0.2">
      <c r="F63" s="87"/>
      <c r="G63" s="87"/>
      <c r="H63" s="87"/>
      <c r="I63" s="87"/>
      <c r="J63" s="134"/>
    </row>
  </sheetData>
  <sheetProtection password="B5CC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6" t="s">
        <v>7</v>
      </c>
      <c r="B1" s="236"/>
      <c r="C1" s="237"/>
      <c r="D1" s="236"/>
      <c r="E1" s="236"/>
      <c r="F1" s="236"/>
      <c r="G1" s="236"/>
    </row>
    <row r="2" spans="1:7" ht="24.95" customHeight="1" x14ac:dyDescent="0.2">
      <c r="A2" s="50" t="s">
        <v>8</v>
      </c>
      <c r="B2" s="49"/>
      <c r="C2" s="238"/>
      <c r="D2" s="238"/>
      <c r="E2" s="238"/>
      <c r="F2" s="238"/>
      <c r="G2" s="239"/>
    </row>
    <row r="3" spans="1:7" ht="24.95" customHeight="1" x14ac:dyDescent="0.2">
      <c r="A3" s="50" t="s">
        <v>9</v>
      </c>
      <c r="B3" s="49"/>
      <c r="C3" s="238"/>
      <c r="D3" s="238"/>
      <c r="E3" s="238"/>
      <c r="F3" s="238"/>
      <c r="G3" s="239"/>
    </row>
    <row r="4" spans="1:7" ht="24.95" customHeight="1" x14ac:dyDescent="0.2">
      <c r="A4" s="50" t="s">
        <v>10</v>
      </c>
      <c r="B4" s="49"/>
      <c r="C4" s="238"/>
      <c r="D4" s="238"/>
      <c r="E4" s="238"/>
      <c r="F4" s="238"/>
      <c r="G4" s="239"/>
    </row>
    <row r="5" spans="1:7" x14ac:dyDescent="0.2">
      <c r="B5" s="4"/>
      <c r="C5" s="5"/>
      <c r="D5" s="6"/>
    </row>
  </sheetData>
  <sheetProtection password="B5CC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5" sqref="A5"/>
    </sheetView>
  </sheetViews>
  <sheetFormatPr defaultRowHeight="12.75" outlineLevelRow="1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0" t="s">
        <v>7</v>
      </c>
      <c r="B1" s="240"/>
      <c r="C1" s="240"/>
      <c r="D1" s="240"/>
      <c r="E1" s="240"/>
      <c r="F1" s="240"/>
      <c r="G1" s="240"/>
      <c r="AG1" t="s">
        <v>78</v>
      </c>
    </row>
    <row r="2" spans="1:60" ht="24.95" customHeight="1" x14ac:dyDescent="0.2">
      <c r="A2" s="50" t="s">
        <v>8</v>
      </c>
      <c r="B2" s="49"/>
      <c r="C2" s="241" t="s">
        <v>49</v>
      </c>
      <c r="D2" s="242"/>
      <c r="E2" s="242"/>
      <c r="F2" s="242"/>
      <c r="G2" s="243"/>
      <c r="AG2" t="s">
        <v>79</v>
      </c>
    </row>
    <row r="3" spans="1:60" ht="24.95" customHeight="1" x14ac:dyDescent="0.2">
      <c r="A3" s="50" t="s">
        <v>9</v>
      </c>
      <c r="B3" s="49"/>
      <c r="C3" s="241" t="s">
        <v>46</v>
      </c>
      <c r="D3" s="242"/>
      <c r="E3" s="242"/>
      <c r="F3" s="242"/>
      <c r="G3" s="243"/>
      <c r="AC3" s="121" t="s">
        <v>79</v>
      </c>
      <c r="AG3" t="s">
        <v>80</v>
      </c>
    </row>
    <row r="4" spans="1:60" ht="24.95" customHeight="1" x14ac:dyDescent="0.2">
      <c r="A4" s="140" t="s">
        <v>10</v>
      </c>
      <c r="B4" s="141"/>
      <c r="C4" s="244"/>
      <c r="D4" s="245"/>
      <c r="E4" s="245"/>
      <c r="F4" s="245"/>
      <c r="G4" s="246"/>
      <c r="AG4" t="s">
        <v>81</v>
      </c>
    </row>
    <row r="5" spans="1:60" x14ac:dyDescent="0.2">
      <c r="D5" s="10"/>
    </row>
    <row r="6" spans="1:60" ht="38.25" x14ac:dyDescent="0.2">
      <c r="A6" s="143" t="s">
        <v>82</v>
      </c>
      <c r="B6" s="145" t="s">
        <v>83</v>
      </c>
      <c r="C6" s="145" t="s">
        <v>84</v>
      </c>
      <c r="D6" s="144" t="s">
        <v>85</v>
      </c>
      <c r="E6" s="143" t="s">
        <v>86</v>
      </c>
      <c r="F6" s="142" t="s">
        <v>87</v>
      </c>
      <c r="G6" s="143" t="s">
        <v>31</v>
      </c>
      <c r="H6" s="146" t="s">
        <v>32</v>
      </c>
      <c r="I6" s="146" t="s">
        <v>88</v>
      </c>
      <c r="J6" s="146" t="s">
        <v>33</v>
      </c>
      <c r="K6" s="146" t="s">
        <v>89</v>
      </c>
      <c r="L6" s="146" t="s">
        <v>90</v>
      </c>
      <c r="M6" s="146" t="s">
        <v>91</v>
      </c>
      <c r="N6" s="146" t="s">
        <v>92</v>
      </c>
      <c r="O6" s="146" t="s">
        <v>93</v>
      </c>
      <c r="P6" s="146" t="s">
        <v>94</v>
      </c>
      <c r="Q6" s="146" t="s">
        <v>95</v>
      </c>
      <c r="R6" s="146" t="s">
        <v>96</v>
      </c>
      <c r="S6" s="146" t="s">
        <v>97</v>
      </c>
      <c r="T6" s="146" t="s">
        <v>98</v>
      </c>
      <c r="U6" s="146" t="s">
        <v>99</v>
      </c>
      <c r="V6" s="146" t="s">
        <v>100</v>
      </c>
      <c r="W6" s="146" t="s">
        <v>101</v>
      </c>
      <c r="X6" s="146" t="s">
        <v>102</v>
      </c>
      <c r="Y6" s="146" t="s">
        <v>103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56" t="s">
        <v>104</v>
      </c>
      <c r="B8" s="157" t="s">
        <v>43</v>
      </c>
      <c r="C8" s="177" t="s">
        <v>56</v>
      </c>
      <c r="D8" s="158"/>
      <c r="E8" s="159"/>
      <c r="F8" s="160"/>
      <c r="G8" s="160">
        <f>SUMIF(AG9:AG20,"&lt;&gt;NOR",G9:G20)</f>
        <v>0</v>
      </c>
      <c r="H8" s="160"/>
      <c r="I8" s="160">
        <f>SUM(I9:I20)</f>
        <v>0</v>
      </c>
      <c r="J8" s="160"/>
      <c r="K8" s="160">
        <f>SUM(K9:K20)</f>
        <v>0</v>
      </c>
      <c r="L8" s="160"/>
      <c r="M8" s="160">
        <f>SUM(M9:M20)</f>
        <v>0</v>
      </c>
      <c r="N8" s="159"/>
      <c r="O8" s="159">
        <f>SUM(O9:O20)</f>
        <v>92.4</v>
      </c>
      <c r="P8" s="159"/>
      <c r="Q8" s="161">
        <f>SUM(Q9:Q20)</f>
        <v>31.6</v>
      </c>
      <c r="R8" s="155"/>
      <c r="S8" s="155"/>
      <c r="T8" s="155"/>
      <c r="U8" s="155"/>
      <c r="V8" s="155">
        <f>SUM(V9:V20)</f>
        <v>132.08000000000001</v>
      </c>
      <c r="W8" s="155"/>
      <c r="X8" s="155"/>
      <c r="Y8" s="155"/>
      <c r="AG8" t="s">
        <v>105</v>
      </c>
    </row>
    <row r="9" spans="1:60" outlineLevel="1" x14ac:dyDescent="0.2">
      <c r="A9" s="169">
        <v>1</v>
      </c>
      <c r="B9" s="170" t="s">
        <v>106</v>
      </c>
      <c r="C9" s="178" t="s">
        <v>107</v>
      </c>
      <c r="D9" s="171" t="s">
        <v>108</v>
      </c>
      <c r="E9" s="172">
        <v>25.63</v>
      </c>
      <c r="F9" s="173"/>
      <c r="G9" s="174">
        <f t="shared" ref="G9:G20" si="0">ROUND(E9*F9,2)</f>
        <v>0</v>
      </c>
      <c r="H9" s="173"/>
      <c r="I9" s="174">
        <f t="shared" ref="I9:I20" si="1">ROUND(E9*H9,2)</f>
        <v>0</v>
      </c>
      <c r="J9" s="173"/>
      <c r="K9" s="174">
        <f t="shared" ref="K9:K20" si="2">ROUND(E9*J9,2)</f>
        <v>0</v>
      </c>
      <c r="L9" s="174">
        <v>21</v>
      </c>
      <c r="M9" s="174">
        <f t="shared" ref="M9:M20" si="3">G9*(1+L9/100)</f>
        <v>0</v>
      </c>
      <c r="N9" s="172">
        <v>0</v>
      </c>
      <c r="O9" s="172">
        <f t="shared" ref="O9:O20" si="4">ROUND(E9*N9,2)</f>
        <v>0</v>
      </c>
      <c r="P9" s="172">
        <v>0</v>
      </c>
      <c r="Q9" s="175">
        <f t="shared" ref="Q9:Q20" si="5">ROUND(E9*P9,2)</f>
        <v>0</v>
      </c>
      <c r="R9" s="154"/>
      <c r="S9" s="154" t="s">
        <v>109</v>
      </c>
      <c r="T9" s="154" t="s">
        <v>109</v>
      </c>
      <c r="U9" s="154">
        <v>0.48499999999999999</v>
      </c>
      <c r="V9" s="154">
        <f t="shared" ref="V9:V20" si="6">ROUND(E9*U9,2)</f>
        <v>12.43</v>
      </c>
      <c r="W9" s="154"/>
      <c r="X9" s="154" t="s">
        <v>110</v>
      </c>
      <c r="Y9" s="154" t="s">
        <v>111</v>
      </c>
      <c r="Z9" s="147"/>
      <c r="AA9" s="147"/>
      <c r="AB9" s="147"/>
      <c r="AC9" s="147"/>
      <c r="AD9" s="147"/>
      <c r="AE9" s="147"/>
      <c r="AF9" s="147"/>
      <c r="AG9" s="147" t="s">
        <v>112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t="22.5" outlineLevel="1" x14ac:dyDescent="0.2">
      <c r="A10" s="169">
        <v>2</v>
      </c>
      <c r="B10" s="170" t="s">
        <v>113</v>
      </c>
      <c r="C10" s="178" t="s">
        <v>114</v>
      </c>
      <c r="D10" s="171" t="s">
        <v>108</v>
      </c>
      <c r="E10" s="172">
        <v>25.63</v>
      </c>
      <c r="F10" s="173"/>
      <c r="G10" s="174">
        <f t="shared" si="0"/>
        <v>0</v>
      </c>
      <c r="H10" s="173"/>
      <c r="I10" s="174">
        <f t="shared" si="1"/>
        <v>0</v>
      </c>
      <c r="J10" s="173"/>
      <c r="K10" s="174">
        <f t="shared" si="2"/>
        <v>0</v>
      </c>
      <c r="L10" s="174">
        <v>21</v>
      </c>
      <c r="M10" s="174">
        <f t="shared" si="3"/>
        <v>0</v>
      </c>
      <c r="N10" s="172">
        <v>0</v>
      </c>
      <c r="O10" s="172">
        <f t="shared" si="4"/>
        <v>0</v>
      </c>
      <c r="P10" s="172">
        <v>0</v>
      </c>
      <c r="Q10" s="175">
        <f t="shared" si="5"/>
        <v>0</v>
      </c>
      <c r="R10" s="154"/>
      <c r="S10" s="154" t="s">
        <v>109</v>
      </c>
      <c r="T10" s="154" t="s">
        <v>109</v>
      </c>
      <c r="U10" s="154">
        <v>0.65200000000000002</v>
      </c>
      <c r="V10" s="154">
        <f t="shared" si="6"/>
        <v>16.71</v>
      </c>
      <c r="W10" s="154"/>
      <c r="X10" s="154" t="s">
        <v>110</v>
      </c>
      <c r="Y10" s="154" t="s">
        <v>111</v>
      </c>
      <c r="Z10" s="147"/>
      <c r="AA10" s="147"/>
      <c r="AB10" s="147"/>
      <c r="AC10" s="147"/>
      <c r="AD10" s="147"/>
      <c r="AE10" s="147"/>
      <c r="AF10" s="147"/>
      <c r="AG10" s="147" t="s">
        <v>112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ht="22.5" outlineLevel="1" x14ac:dyDescent="0.2">
      <c r="A11" s="169">
        <v>3</v>
      </c>
      <c r="B11" s="170" t="s">
        <v>115</v>
      </c>
      <c r="C11" s="178" t="s">
        <v>116</v>
      </c>
      <c r="D11" s="171" t="s">
        <v>108</v>
      </c>
      <c r="E11" s="172">
        <v>25.63</v>
      </c>
      <c r="F11" s="173"/>
      <c r="G11" s="174">
        <f t="shared" si="0"/>
        <v>0</v>
      </c>
      <c r="H11" s="173"/>
      <c r="I11" s="174">
        <f t="shared" si="1"/>
        <v>0</v>
      </c>
      <c r="J11" s="173"/>
      <c r="K11" s="174">
        <f t="shared" si="2"/>
        <v>0</v>
      </c>
      <c r="L11" s="174">
        <v>21</v>
      </c>
      <c r="M11" s="174">
        <f t="shared" si="3"/>
        <v>0</v>
      </c>
      <c r="N11" s="172">
        <v>0</v>
      </c>
      <c r="O11" s="172">
        <f t="shared" si="4"/>
        <v>0</v>
      </c>
      <c r="P11" s="172">
        <v>0</v>
      </c>
      <c r="Q11" s="175">
        <f t="shared" si="5"/>
        <v>0</v>
      </c>
      <c r="R11" s="154"/>
      <c r="S11" s="154" t="s">
        <v>109</v>
      </c>
      <c r="T11" s="154" t="s">
        <v>109</v>
      </c>
      <c r="U11" s="154">
        <v>1.0999999999999999E-2</v>
      </c>
      <c r="V11" s="154">
        <f t="shared" si="6"/>
        <v>0.28000000000000003</v>
      </c>
      <c r="W11" s="154"/>
      <c r="X11" s="154" t="s">
        <v>110</v>
      </c>
      <c r="Y11" s="154" t="s">
        <v>111</v>
      </c>
      <c r="Z11" s="147"/>
      <c r="AA11" s="147"/>
      <c r="AB11" s="147"/>
      <c r="AC11" s="147"/>
      <c r="AD11" s="147"/>
      <c r="AE11" s="147"/>
      <c r="AF11" s="147"/>
      <c r="AG11" s="147" t="s">
        <v>112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">
      <c r="A12" s="169">
        <v>4</v>
      </c>
      <c r="B12" s="170" t="s">
        <v>117</v>
      </c>
      <c r="C12" s="178" t="s">
        <v>118</v>
      </c>
      <c r="D12" s="171" t="s">
        <v>108</v>
      </c>
      <c r="E12" s="172">
        <v>25.63</v>
      </c>
      <c r="F12" s="173"/>
      <c r="G12" s="174">
        <f t="shared" si="0"/>
        <v>0</v>
      </c>
      <c r="H12" s="173"/>
      <c r="I12" s="174">
        <f t="shared" si="1"/>
        <v>0</v>
      </c>
      <c r="J12" s="173"/>
      <c r="K12" s="174">
        <f t="shared" si="2"/>
        <v>0</v>
      </c>
      <c r="L12" s="174">
        <v>21</v>
      </c>
      <c r="M12" s="174">
        <f t="shared" si="3"/>
        <v>0</v>
      </c>
      <c r="N12" s="172">
        <v>0</v>
      </c>
      <c r="O12" s="172">
        <f t="shared" si="4"/>
        <v>0</v>
      </c>
      <c r="P12" s="172">
        <v>0</v>
      </c>
      <c r="Q12" s="175">
        <f t="shared" si="5"/>
        <v>0</v>
      </c>
      <c r="R12" s="154"/>
      <c r="S12" s="154" t="s">
        <v>109</v>
      </c>
      <c r="T12" s="154" t="s">
        <v>109</v>
      </c>
      <c r="U12" s="154">
        <v>8.9999999999999993E-3</v>
      </c>
      <c r="V12" s="154">
        <f t="shared" si="6"/>
        <v>0.23</v>
      </c>
      <c r="W12" s="154"/>
      <c r="X12" s="154" t="s">
        <v>110</v>
      </c>
      <c r="Y12" s="154" t="s">
        <v>111</v>
      </c>
      <c r="Z12" s="147"/>
      <c r="AA12" s="147"/>
      <c r="AB12" s="147"/>
      <c r="AC12" s="147"/>
      <c r="AD12" s="147"/>
      <c r="AE12" s="147"/>
      <c r="AF12" s="147"/>
      <c r="AG12" s="147" t="s">
        <v>112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22.5" outlineLevel="1" x14ac:dyDescent="0.2">
      <c r="A13" s="169">
        <v>5</v>
      </c>
      <c r="B13" s="170" t="s">
        <v>119</v>
      </c>
      <c r="C13" s="178" t="s">
        <v>120</v>
      </c>
      <c r="D13" s="171" t="s">
        <v>108</v>
      </c>
      <c r="E13" s="172">
        <v>25.63</v>
      </c>
      <c r="F13" s="173"/>
      <c r="G13" s="174">
        <f t="shared" si="0"/>
        <v>0</v>
      </c>
      <c r="H13" s="173"/>
      <c r="I13" s="174">
        <f t="shared" si="1"/>
        <v>0</v>
      </c>
      <c r="J13" s="173"/>
      <c r="K13" s="174">
        <f t="shared" si="2"/>
        <v>0</v>
      </c>
      <c r="L13" s="174">
        <v>21</v>
      </c>
      <c r="M13" s="174">
        <f t="shared" si="3"/>
        <v>0</v>
      </c>
      <c r="N13" s="172">
        <v>0</v>
      </c>
      <c r="O13" s="172">
        <f t="shared" si="4"/>
        <v>0</v>
      </c>
      <c r="P13" s="172">
        <v>0</v>
      </c>
      <c r="Q13" s="175">
        <f t="shared" si="5"/>
        <v>0</v>
      </c>
      <c r="R13" s="154"/>
      <c r="S13" s="154" t="s">
        <v>109</v>
      </c>
      <c r="T13" s="154" t="s">
        <v>109</v>
      </c>
      <c r="U13" s="154">
        <v>0</v>
      </c>
      <c r="V13" s="154">
        <f t="shared" si="6"/>
        <v>0</v>
      </c>
      <c r="W13" s="154"/>
      <c r="X13" s="154" t="s">
        <v>110</v>
      </c>
      <c r="Y13" s="154" t="s">
        <v>111</v>
      </c>
      <c r="Z13" s="147"/>
      <c r="AA13" s="147"/>
      <c r="AB13" s="147"/>
      <c r="AC13" s="147"/>
      <c r="AD13" s="147"/>
      <c r="AE13" s="147"/>
      <c r="AF13" s="147"/>
      <c r="AG13" s="147" t="s">
        <v>112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t="33.75" outlineLevel="1" x14ac:dyDescent="0.2">
      <c r="A14" s="169">
        <v>6</v>
      </c>
      <c r="B14" s="170" t="s">
        <v>121</v>
      </c>
      <c r="C14" s="178" t="s">
        <v>122</v>
      </c>
      <c r="D14" s="171" t="s">
        <v>123</v>
      </c>
      <c r="E14" s="172">
        <v>50</v>
      </c>
      <c r="F14" s="173"/>
      <c r="G14" s="174">
        <f t="shared" si="0"/>
        <v>0</v>
      </c>
      <c r="H14" s="173"/>
      <c r="I14" s="174">
        <f t="shared" si="1"/>
        <v>0</v>
      </c>
      <c r="J14" s="173"/>
      <c r="K14" s="174">
        <f t="shared" si="2"/>
        <v>0</v>
      </c>
      <c r="L14" s="174">
        <v>21</v>
      </c>
      <c r="M14" s="174">
        <f t="shared" si="3"/>
        <v>0</v>
      </c>
      <c r="N14" s="172">
        <v>0</v>
      </c>
      <c r="O14" s="172">
        <f t="shared" si="4"/>
        <v>0</v>
      </c>
      <c r="P14" s="172">
        <v>0.44500000000000001</v>
      </c>
      <c r="Q14" s="175">
        <f t="shared" si="5"/>
        <v>22.25</v>
      </c>
      <c r="R14" s="154"/>
      <c r="S14" s="154" t="s">
        <v>109</v>
      </c>
      <c r="T14" s="154" t="s">
        <v>109</v>
      </c>
      <c r="U14" s="154">
        <v>0.61151</v>
      </c>
      <c r="V14" s="154">
        <f t="shared" si="6"/>
        <v>30.58</v>
      </c>
      <c r="W14" s="154"/>
      <c r="X14" s="154" t="s">
        <v>124</v>
      </c>
      <c r="Y14" s="154" t="s">
        <v>111</v>
      </c>
      <c r="Z14" s="147"/>
      <c r="AA14" s="147"/>
      <c r="AB14" s="147"/>
      <c r="AC14" s="147"/>
      <c r="AD14" s="147"/>
      <c r="AE14" s="147"/>
      <c r="AF14" s="147"/>
      <c r="AG14" s="147" t="s">
        <v>125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33.75" outlineLevel="1" x14ac:dyDescent="0.2">
      <c r="A15" s="169">
        <v>7</v>
      </c>
      <c r="B15" s="170" t="s">
        <v>126</v>
      </c>
      <c r="C15" s="178" t="s">
        <v>127</v>
      </c>
      <c r="D15" s="171" t="s">
        <v>123</v>
      </c>
      <c r="E15" s="172">
        <v>15</v>
      </c>
      <c r="F15" s="173"/>
      <c r="G15" s="174">
        <f t="shared" si="0"/>
        <v>0</v>
      </c>
      <c r="H15" s="173"/>
      <c r="I15" s="174">
        <f t="shared" si="1"/>
        <v>0</v>
      </c>
      <c r="J15" s="173"/>
      <c r="K15" s="174">
        <f t="shared" si="2"/>
        <v>0</v>
      </c>
      <c r="L15" s="174">
        <v>21</v>
      </c>
      <c r="M15" s="174">
        <f t="shared" si="3"/>
        <v>0</v>
      </c>
      <c r="N15" s="172">
        <v>0</v>
      </c>
      <c r="O15" s="172">
        <f t="shared" si="4"/>
        <v>0</v>
      </c>
      <c r="P15" s="172">
        <v>0.62319999999999998</v>
      </c>
      <c r="Q15" s="175">
        <f t="shared" si="5"/>
        <v>9.35</v>
      </c>
      <c r="R15" s="154"/>
      <c r="S15" s="154" t="s">
        <v>109</v>
      </c>
      <c r="T15" s="154" t="s">
        <v>109</v>
      </c>
      <c r="U15" s="154">
        <v>1.1300399999999999</v>
      </c>
      <c r="V15" s="154">
        <f t="shared" si="6"/>
        <v>16.95</v>
      </c>
      <c r="W15" s="154"/>
      <c r="X15" s="154" t="s">
        <v>124</v>
      </c>
      <c r="Y15" s="154" t="s">
        <v>111</v>
      </c>
      <c r="Z15" s="147"/>
      <c r="AA15" s="147"/>
      <c r="AB15" s="147"/>
      <c r="AC15" s="147"/>
      <c r="AD15" s="147"/>
      <c r="AE15" s="147"/>
      <c r="AF15" s="147"/>
      <c r="AG15" s="147" t="s">
        <v>125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">
      <c r="A16" s="169">
        <v>8</v>
      </c>
      <c r="B16" s="170" t="s">
        <v>128</v>
      </c>
      <c r="C16" s="178" t="s">
        <v>129</v>
      </c>
      <c r="D16" s="171" t="s">
        <v>108</v>
      </c>
      <c r="E16" s="172">
        <v>54.897599999999997</v>
      </c>
      <c r="F16" s="173"/>
      <c r="G16" s="174">
        <f t="shared" si="0"/>
        <v>0</v>
      </c>
      <c r="H16" s="173"/>
      <c r="I16" s="174">
        <f t="shared" si="1"/>
        <v>0</v>
      </c>
      <c r="J16" s="173"/>
      <c r="K16" s="174">
        <f t="shared" si="2"/>
        <v>0</v>
      </c>
      <c r="L16" s="174">
        <v>21</v>
      </c>
      <c r="M16" s="174">
        <f t="shared" si="3"/>
        <v>0</v>
      </c>
      <c r="N16" s="172">
        <v>0</v>
      </c>
      <c r="O16" s="172">
        <f t="shared" si="4"/>
        <v>0</v>
      </c>
      <c r="P16" s="172">
        <v>0</v>
      </c>
      <c r="Q16" s="175">
        <f t="shared" si="5"/>
        <v>0</v>
      </c>
      <c r="R16" s="154"/>
      <c r="S16" s="154" t="s">
        <v>109</v>
      </c>
      <c r="T16" s="154" t="s">
        <v>109</v>
      </c>
      <c r="U16" s="154">
        <v>0.20200000000000001</v>
      </c>
      <c r="V16" s="154">
        <f t="shared" si="6"/>
        <v>11.09</v>
      </c>
      <c r="W16" s="154"/>
      <c r="X16" s="154" t="s">
        <v>110</v>
      </c>
      <c r="Y16" s="154" t="s">
        <v>111</v>
      </c>
      <c r="Z16" s="147"/>
      <c r="AA16" s="147"/>
      <c r="AB16" s="147"/>
      <c r="AC16" s="147"/>
      <c r="AD16" s="147"/>
      <c r="AE16" s="147"/>
      <c r="AF16" s="147"/>
      <c r="AG16" s="147" t="s">
        <v>130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1" x14ac:dyDescent="0.2">
      <c r="A17" s="169">
        <v>9</v>
      </c>
      <c r="B17" s="170" t="s">
        <v>131</v>
      </c>
      <c r="C17" s="178" t="s">
        <v>132</v>
      </c>
      <c r="D17" s="171" t="s">
        <v>133</v>
      </c>
      <c r="E17" s="172">
        <v>54.897599999999997</v>
      </c>
      <c r="F17" s="173"/>
      <c r="G17" s="174">
        <f t="shared" si="0"/>
        <v>0</v>
      </c>
      <c r="H17" s="173"/>
      <c r="I17" s="174">
        <f t="shared" si="1"/>
        <v>0</v>
      </c>
      <c r="J17" s="173"/>
      <c r="K17" s="174">
        <f t="shared" si="2"/>
        <v>0</v>
      </c>
      <c r="L17" s="174">
        <v>21</v>
      </c>
      <c r="M17" s="174">
        <f t="shared" si="3"/>
        <v>0</v>
      </c>
      <c r="N17" s="172">
        <v>1</v>
      </c>
      <c r="O17" s="172">
        <f t="shared" si="4"/>
        <v>54.9</v>
      </c>
      <c r="P17" s="172">
        <v>0</v>
      </c>
      <c r="Q17" s="175">
        <f t="shared" si="5"/>
        <v>0</v>
      </c>
      <c r="R17" s="154" t="s">
        <v>134</v>
      </c>
      <c r="S17" s="154" t="s">
        <v>109</v>
      </c>
      <c r="T17" s="154" t="s">
        <v>109</v>
      </c>
      <c r="U17" s="154">
        <v>0</v>
      </c>
      <c r="V17" s="154">
        <f t="shared" si="6"/>
        <v>0</v>
      </c>
      <c r="W17" s="154"/>
      <c r="X17" s="154" t="s">
        <v>135</v>
      </c>
      <c r="Y17" s="154" t="s">
        <v>111</v>
      </c>
      <c r="Z17" s="147"/>
      <c r="AA17" s="147"/>
      <c r="AB17" s="147"/>
      <c r="AC17" s="147"/>
      <c r="AD17" s="147"/>
      <c r="AE17" s="147"/>
      <c r="AF17" s="147"/>
      <c r="AG17" s="147" t="s">
        <v>136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t="22.5" outlineLevel="1" x14ac:dyDescent="0.2">
      <c r="A18" s="169">
        <v>10</v>
      </c>
      <c r="B18" s="170" t="s">
        <v>137</v>
      </c>
      <c r="C18" s="178" t="s">
        <v>138</v>
      </c>
      <c r="D18" s="171" t="s">
        <v>123</v>
      </c>
      <c r="E18" s="172">
        <v>150</v>
      </c>
      <c r="F18" s="173"/>
      <c r="G18" s="174">
        <f t="shared" si="0"/>
        <v>0</v>
      </c>
      <c r="H18" s="173"/>
      <c r="I18" s="174">
        <f t="shared" si="1"/>
        <v>0</v>
      </c>
      <c r="J18" s="173"/>
      <c r="K18" s="174">
        <f t="shared" si="2"/>
        <v>0</v>
      </c>
      <c r="L18" s="174">
        <v>21</v>
      </c>
      <c r="M18" s="174">
        <f t="shared" si="3"/>
        <v>0</v>
      </c>
      <c r="N18" s="172">
        <v>3.0000000000000001E-5</v>
      </c>
      <c r="O18" s="172">
        <f t="shared" si="4"/>
        <v>0</v>
      </c>
      <c r="P18" s="172">
        <v>0</v>
      </c>
      <c r="Q18" s="175">
        <f t="shared" si="5"/>
        <v>0</v>
      </c>
      <c r="R18" s="154"/>
      <c r="S18" s="154" t="s">
        <v>109</v>
      </c>
      <c r="T18" s="154" t="s">
        <v>109</v>
      </c>
      <c r="U18" s="154">
        <v>0.25752000000000003</v>
      </c>
      <c r="V18" s="154">
        <f t="shared" si="6"/>
        <v>38.630000000000003</v>
      </c>
      <c r="W18" s="154"/>
      <c r="X18" s="154" t="s">
        <v>124</v>
      </c>
      <c r="Y18" s="154" t="s">
        <v>111</v>
      </c>
      <c r="Z18" s="147"/>
      <c r="AA18" s="147"/>
      <c r="AB18" s="147"/>
      <c r="AC18" s="147"/>
      <c r="AD18" s="147"/>
      <c r="AE18" s="147"/>
      <c r="AF18" s="147"/>
      <c r="AG18" s="147" t="s">
        <v>125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1" x14ac:dyDescent="0.2">
      <c r="A19" s="169">
        <v>11</v>
      </c>
      <c r="B19" s="170" t="s">
        <v>139</v>
      </c>
      <c r="C19" s="178" t="s">
        <v>140</v>
      </c>
      <c r="D19" s="171" t="s">
        <v>133</v>
      </c>
      <c r="E19" s="172">
        <v>37.5</v>
      </c>
      <c r="F19" s="173"/>
      <c r="G19" s="174">
        <f t="shared" si="0"/>
        <v>0</v>
      </c>
      <c r="H19" s="173"/>
      <c r="I19" s="174">
        <f t="shared" si="1"/>
        <v>0</v>
      </c>
      <c r="J19" s="173"/>
      <c r="K19" s="174">
        <f t="shared" si="2"/>
        <v>0</v>
      </c>
      <c r="L19" s="174">
        <v>21</v>
      </c>
      <c r="M19" s="174">
        <f t="shared" si="3"/>
        <v>0</v>
      </c>
      <c r="N19" s="172">
        <v>1</v>
      </c>
      <c r="O19" s="172">
        <f t="shared" si="4"/>
        <v>37.5</v>
      </c>
      <c r="P19" s="172">
        <v>0</v>
      </c>
      <c r="Q19" s="175">
        <f t="shared" si="5"/>
        <v>0</v>
      </c>
      <c r="R19" s="154" t="s">
        <v>134</v>
      </c>
      <c r="S19" s="154" t="s">
        <v>109</v>
      </c>
      <c r="T19" s="154" t="s">
        <v>109</v>
      </c>
      <c r="U19" s="154">
        <v>0</v>
      </c>
      <c r="V19" s="154">
        <f t="shared" si="6"/>
        <v>0</v>
      </c>
      <c r="W19" s="154"/>
      <c r="X19" s="154" t="s">
        <v>135</v>
      </c>
      <c r="Y19" s="154" t="s">
        <v>111</v>
      </c>
      <c r="Z19" s="147"/>
      <c r="AA19" s="147"/>
      <c r="AB19" s="147"/>
      <c r="AC19" s="147"/>
      <c r="AD19" s="147"/>
      <c r="AE19" s="147"/>
      <c r="AF19" s="147"/>
      <c r="AG19" s="147" t="s">
        <v>141</v>
      </c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ht="22.5" outlineLevel="1" x14ac:dyDescent="0.2">
      <c r="A20" s="169">
        <v>12</v>
      </c>
      <c r="B20" s="170" t="s">
        <v>142</v>
      </c>
      <c r="C20" s="178" t="s">
        <v>143</v>
      </c>
      <c r="D20" s="171" t="s">
        <v>144</v>
      </c>
      <c r="E20" s="172">
        <v>1</v>
      </c>
      <c r="F20" s="173"/>
      <c r="G20" s="174">
        <f t="shared" si="0"/>
        <v>0</v>
      </c>
      <c r="H20" s="173"/>
      <c r="I20" s="174">
        <f t="shared" si="1"/>
        <v>0</v>
      </c>
      <c r="J20" s="173"/>
      <c r="K20" s="174">
        <f t="shared" si="2"/>
        <v>0</v>
      </c>
      <c r="L20" s="174">
        <v>21</v>
      </c>
      <c r="M20" s="174">
        <f t="shared" si="3"/>
        <v>0</v>
      </c>
      <c r="N20" s="172">
        <v>3.0400000000000002E-3</v>
      </c>
      <c r="O20" s="172">
        <f t="shared" si="4"/>
        <v>0</v>
      </c>
      <c r="P20" s="172">
        <v>0</v>
      </c>
      <c r="Q20" s="175">
        <f t="shared" si="5"/>
        <v>0</v>
      </c>
      <c r="R20" s="154"/>
      <c r="S20" s="154" t="s">
        <v>109</v>
      </c>
      <c r="T20" s="154" t="s">
        <v>109</v>
      </c>
      <c r="U20" s="154">
        <v>5.18</v>
      </c>
      <c r="V20" s="154">
        <f t="shared" si="6"/>
        <v>5.18</v>
      </c>
      <c r="W20" s="154"/>
      <c r="X20" s="154" t="s">
        <v>124</v>
      </c>
      <c r="Y20" s="154" t="s">
        <v>111</v>
      </c>
      <c r="Z20" s="147"/>
      <c r="AA20" s="147"/>
      <c r="AB20" s="147"/>
      <c r="AC20" s="147"/>
      <c r="AD20" s="147"/>
      <c r="AE20" s="147"/>
      <c r="AF20" s="147"/>
      <c r="AG20" s="147" t="s">
        <v>125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x14ac:dyDescent="0.2">
      <c r="A21" s="156" t="s">
        <v>104</v>
      </c>
      <c r="B21" s="157" t="s">
        <v>57</v>
      </c>
      <c r="C21" s="177" t="s">
        <v>58</v>
      </c>
      <c r="D21" s="158"/>
      <c r="E21" s="159"/>
      <c r="F21" s="160"/>
      <c r="G21" s="160">
        <f>SUMIF(AG22:AG23,"&lt;&gt;NOR",G22:G23)</f>
        <v>0</v>
      </c>
      <c r="H21" s="160"/>
      <c r="I21" s="160">
        <f>SUM(I22:I23)</f>
        <v>0</v>
      </c>
      <c r="J21" s="160"/>
      <c r="K21" s="160">
        <f>SUM(K22:K23)</f>
        <v>0</v>
      </c>
      <c r="L21" s="160"/>
      <c r="M21" s="160">
        <f>SUM(M22:M23)</f>
        <v>0</v>
      </c>
      <c r="N21" s="159"/>
      <c r="O21" s="159">
        <f>SUM(O22:O23)</f>
        <v>13.44</v>
      </c>
      <c r="P21" s="159"/>
      <c r="Q21" s="161">
        <f>SUM(Q22:Q23)</f>
        <v>0</v>
      </c>
      <c r="R21" s="155"/>
      <c r="S21" s="155"/>
      <c r="T21" s="155"/>
      <c r="U21" s="155"/>
      <c r="V21" s="155">
        <f>SUM(V22:V23)</f>
        <v>26.759999999999998</v>
      </c>
      <c r="W21" s="155"/>
      <c r="X21" s="155"/>
      <c r="Y21" s="155"/>
      <c r="AG21" t="s">
        <v>105</v>
      </c>
    </row>
    <row r="22" spans="1:60" outlineLevel="1" x14ac:dyDescent="0.2">
      <c r="A22" s="169">
        <v>13</v>
      </c>
      <c r="B22" s="170" t="s">
        <v>145</v>
      </c>
      <c r="C22" s="178" t="s">
        <v>146</v>
      </c>
      <c r="D22" s="171" t="s">
        <v>123</v>
      </c>
      <c r="E22" s="172">
        <v>25</v>
      </c>
      <c r="F22" s="173"/>
      <c r="G22" s="174">
        <f>ROUND(E22*F22,2)</f>
        <v>0</v>
      </c>
      <c r="H22" s="173"/>
      <c r="I22" s="174">
        <f>ROUND(E22*H22,2)</f>
        <v>0</v>
      </c>
      <c r="J22" s="173"/>
      <c r="K22" s="174">
        <f>ROUND(E22*J22,2)</f>
        <v>0</v>
      </c>
      <c r="L22" s="174">
        <v>21</v>
      </c>
      <c r="M22" s="174">
        <f>G22*(1+L22/100)</f>
        <v>0</v>
      </c>
      <c r="N22" s="172">
        <v>0.31579000000000002</v>
      </c>
      <c r="O22" s="172">
        <f>ROUND(E22*N22,2)</f>
        <v>7.89</v>
      </c>
      <c r="P22" s="172">
        <v>0</v>
      </c>
      <c r="Q22" s="175">
        <f>ROUND(E22*P22,2)</f>
        <v>0</v>
      </c>
      <c r="R22" s="154"/>
      <c r="S22" s="154" t="s">
        <v>109</v>
      </c>
      <c r="T22" s="154" t="s">
        <v>109</v>
      </c>
      <c r="U22" s="154">
        <v>0.87448000000000004</v>
      </c>
      <c r="V22" s="154">
        <f>ROUND(E22*U22,2)</f>
        <v>21.86</v>
      </c>
      <c r="W22" s="154"/>
      <c r="X22" s="154" t="s">
        <v>124</v>
      </c>
      <c r="Y22" s="154" t="s">
        <v>111</v>
      </c>
      <c r="Z22" s="147"/>
      <c r="AA22" s="147"/>
      <c r="AB22" s="147"/>
      <c r="AC22" s="147"/>
      <c r="AD22" s="147"/>
      <c r="AE22" s="147"/>
      <c r="AF22" s="147"/>
      <c r="AG22" s="147" t="s">
        <v>125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ht="33.75" outlineLevel="1" x14ac:dyDescent="0.2">
      <c r="A23" s="169">
        <v>14</v>
      </c>
      <c r="B23" s="170" t="s">
        <v>147</v>
      </c>
      <c r="C23" s="178" t="s">
        <v>148</v>
      </c>
      <c r="D23" s="171" t="s">
        <v>149</v>
      </c>
      <c r="E23" s="172">
        <v>18</v>
      </c>
      <c r="F23" s="173"/>
      <c r="G23" s="174">
        <f>ROUND(E23*F23,2)</f>
        <v>0</v>
      </c>
      <c r="H23" s="173"/>
      <c r="I23" s="174">
        <f>ROUND(E23*H23,2)</f>
        <v>0</v>
      </c>
      <c r="J23" s="173"/>
      <c r="K23" s="174">
        <f>ROUND(E23*J23,2)</f>
        <v>0</v>
      </c>
      <c r="L23" s="174">
        <v>21</v>
      </c>
      <c r="M23" s="174">
        <f>G23*(1+L23/100)</f>
        <v>0</v>
      </c>
      <c r="N23" s="172">
        <v>0.30847000000000002</v>
      </c>
      <c r="O23" s="172">
        <f>ROUND(E23*N23,2)</f>
        <v>5.55</v>
      </c>
      <c r="P23" s="172">
        <v>0</v>
      </c>
      <c r="Q23" s="175">
        <f>ROUND(E23*P23,2)</f>
        <v>0</v>
      </c>
      <c r="R23" s="154"/>
      <c r="S23" s="154" t="s">
        <v>109</v>
      </c>
      <c r="T23" s="154" t="s">
        <v>109</v>
      </c>
      <c r="U23" s="154">
        <v>0.27200000000000002</v>
      </c>
      <c r="V23" s="154">
        <f>ROUND(E23*U23,2)</f>
        <v>4.9000000000000004</v>
      </c>
      <c r="W23" s="154"/>
      <c r="X23" s="154" t="s">
        <v>110</v>
      </c>
      <c r="Y23" s="154" t="s">
        <v>111</v>
      </c>
      <c r="Z23" s="147"/>
      <c r="AA23" s="147"/>
      <c r="AB23" s="147"/>
      <c r="AC23" s="147"/>
      <c r="AD23" s="147"/>
      <c r="AE23" s="147"/>
      <c r="AF23" s="147"/>
      <c r="AG23" s="147" t="s">
        <v>112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x14ac:dyDescent="0.2">
      <c r="A24" s="156" t="s">
        <v>104</v>
      </c>
      <c r="B24" s="157" t="s">
        <v>59</v>
      </c>
      <c r="C24" s="177" t="s">
        <v>60</v>
      </c>
      <c r="D24" s="158"/>
      <c r="E24" s="159"/>
      <c r="F24" s="160"/>
      <c r="G24" s="160">
        <f>SUMIF(AG25:AG26,"&lt;&gt;NOR",G25:G26)</f>
        <v>0</v>
      </c>
      <c r="H24" s="160"/>
      <c r="I24" s="160">
        <f>SUM(I25:I26)</f>
        <v>0</v>
      </c>
      <c r="J24" s="160"/>
      <c r="K24" s="160">
        <f>SUM(K25:K26)</f>
        <v>0</v>
      </c>
      <c r="L24" s="160"/>
      <c r="M24" s="160">
        <f>SUM(M25:M26)</f>
        <v>0</v>
      </c>
      <c r="N24" s="159"/>
      <c r="O24" s="159">
        <f>SUM(O25:O26)</f>
        <v>3.7</v>
      </c>
      <c r="P24" s="159"/>
      <c r="Q24" s="161">
        <f>SUM(Q25:Q26)</f>
        <v>0</v>
      </c>
      <c r="R24" s="155"/>
      <c r="S24" s="155"/>
      <c r="T24" s="155"/>
      <c r="U24" s="155"/>
      <c r="V24" s="155">
        <f>SUM(V25:V26)</f>
        <v>49.519999999999996</v>
      </c>
      <c r="W24" s="155"/>
      <c r="X24" s="155"/>
      <c r="Y24" s="155"/>
      <c r="AG24" t="s">
        <v>105</v>
      </c>
    </row>
    <row r="25" spans="1:60" ht="22.5" outlineLevel="1" x14ac:dyDescent="0.2">
      <c r="A25" s="169">
        <v>15</v>
      </c>
      <c r="B25" s="170" t="s">
        <v>150</v>
      </c>
      <c r="C25" s="178" t="s">
        <v>151</v>
      </c>
      <c r="D25" s="171" t="s">
        <v>123</v>
      </c>
      <c r="E25" s="172">
        <v>33.625</v>
      </c>
      <c r="F25" s="173"/>
      <c r="G25" s="174">
        <f>ROUND(E25*F25,2)</f>
        <v>0</v>
      </c>
      <c r="H25" s="173"/>
      <c r="I25" s="174">
        <f>ROUND(E25*H25,2)</f>
        <v>0</v>
      </c>
      <c r="J25" s="173"/>
      <c r="K25" s="174">
        <f>ROUND(E25*J25,2)</f>
        <v>0</v>
      </c>
      <c r="L25" s="174">
        <v>21</v>
      </c>
      <c r="M25" s="174">
        <f>G25*(1+L25/100)</f>
        <v>0</v>
      </c>
      <c r="N25" s="172">
        <v>4.3319999999999997E-2</v>
      </c>
      <c r="O25" s="172">
        <f>ROUND(E25*N25,2)</f>
        <v>1.46</v>
      </c>
      <c r="P25" s="172">
        <v>0</v>
      </c>
      <c r="Q25" s="175">
        <f>ROUND(E25*P25,2)</f>
        <v>0</v>
      </c>
      <c r="R25" s="154"/>
      <c r="S25" s="154" t="s">
        <v>109</v>
      </c>
      <c r="T25" s="154" t="s">
        <v>109</v>
      </c>
      <c r="U25" s="154">
        <v>0.57999999999999996</v>
      </c>
      <c r="V25" s="154">
        <f>ROUND(E25*U25,2)</f>
        <v>19.5</v>
      </c>
      <c r="W25" s="154"/>
      <c r="X25" s="154" t="s">
        <v>110</v>
      </c>
      <c r="Y25" s="154" t="s">
        <v>111</v>
      </c>
      <c r="Z25" s="147"/>
      <c r="AA25" s="147"/>
      <c r="AB25" s="147"/>
      <c r="AC25" s="147"/>
      <c r="AD25" s="147"/>
      <c r="AE25" s="147"/>
      <c r="AF25" s="147"/>
      <c r="AG25" s="147" t="s">
        <v>112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">
      <c r="A26" s="169">
        <v>16</v>
      </c>
      <c r="B26" s="170" t="s">
        <v>152</v>
      </c>
      <c r="C26" s="178" t="s">
        <v>153</v>
      </c>
      <c r="D26" s="171" t="s">
        <v>123</v>
      </c>
      <c r="E26" s="172">
        <v>33.625</v>
      </c>
      <c r="F26" s="173"/>
      <c r="G26" s="174">
        <f>ROUND(E26*F26,2)</f>
        <v>0</v>
      </c>
      <c r="H26" s="173"/>
      <c r="I26" s="174">
        <f>ROUND(E26*H26,2)</f>
        <v>0</v>
      </c>
      <c r="J26" s="173"/>
      <c r="K26" s="174">
        <f>ROUND(E26*J26,2)</f>
        <v>0</v>
      </c>
      <c r="L26" s="174">
        <v>21</v>
      </c>
      <c r="M26" s="174">
        <f>G26*(1+L26/100)</f>
        <v>0</v>
      </c>
      <c r="N26" s="172">
        <v>6.6739999999999994E-2</v>
      </c>
      <c r="O26" s="172">
        <f>ROUND(E26*N26,2)</f>
        <v>2.2400000000000002</v>
      </c>
      <c r="P26" s="172">
        <v>0</v>
      </c>
      <c r="Q26" s="175">
        <f>ROUND(E26*P26,2)</f>
        <v>0</v>
      </c>
      <c r="R26" s="154"/>
      <c r="S26" s="154" t="s">
        <v>109</v>
      </c>
      <c r="T26" s="154" t="s">
        <v>109</v>
      </c>
      <c r="U26" s="154">
        <v>0.89290000000000003</v>
      </c>
      <c r="V26" s="154">
        <f>ROUND(E26*U26,2)</f>
        <v>30.02</v>
      </c>
      <c r="W26" s="154"/>
      <c r="X26" s="154" t="s">
        <v>110</v>
      </c>
      <c r="Y26" s="154" t="s">
        <v>111</v>
      </c>
      <c r="Z26" s="147"/>
      <c r="AA26" s="147"/>
      <c r="AB26" s="147"/>
      <c r="AC26" s="147"/>
      <c r="AD26" s="147"/>
      <c r="AE26" s="147"/>
      <c r="AF26" s="147"/>
      <c r="AG26" s="147" t="s">
        <v>112</v>
      </c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x14ac:dyDescent="0.2">
      <c r="A27" s="156" t="s">
        <v>104</v>
      </c>
      <c r="B27" s="157" t="s">
        <v>61</v>
      </c>
      <c r="C27" s="177" t="s">
        <v>62</v>
      </c>
      <c r="D27" s="158"/>
      <c r="E27" s="159"/>
      <c r="F27" s="160"/>
      <c r="G27" s="160">
        <f>SUMIF(AG28:AG34,"&lt;&gt;NOR",G28:G34)</f>
        <v>0</v>
      </c>
      <c r="H27" s="160"/>
      <c r="I27" s="160">
        <f>SUM(I28:I34)</f>
        <v>0</v>
      </c>
      <c r="J27" s="160"/>
      <c r="K27" s="160">
        <f>SUM(K28:K34)</f>
        <v>0</v>
      </c>
      <c r="L27" s="160"/>
      <c r="M27" s="160">
        <f>SUM(M28:M34)</f>
        <v>0</v>
      </c>
      <c r="N27" s="159"/>
      <c r="O27" s="159">
        <f>SUM(O28:O34)</f>
        <v>0.55000000000000004</v>
      </c>
      <c r="P27" s="159"/>
      <c r="Q27" s="161">
        <f>SUM(Q28:Q34)</f>
        <v>423.71</v>
      </c>
      <c r="R27" s="155"/>
      <c r="S27" s="155"/>
      <c r="T27" s="155"/>
      <c r="U27" s="155"/>
      <c r="V27" s="155">
        <f>SUM(V28:V34)</f>
        <v>848.38</v>
      </c>
      <c r="W27" s="155"/>
      <c r="X27" s="155"/>
      <c r="Y27" s="155"/>
      <c r="AG27" t="s">
        <v>105</v>
      </c>
    </row>
    <row r="28" spans="1:60" outlineLevel="1" x14ac:dyDescent="0.2">
      <c r="A28" s="169">
        <v>17</v>
      </c>
      <c r="B28" s="170" t="s">
        <v>154</v>
      </c>
      <c r="C28" s="178" t="s">
        <v>155</v>
      </c>
      <c r="D28" s="171" t="s">
        <v>108</v>
      </c>
      <c r="E28" s="172">
        <v>54.897599999999997</v>
      </c>
      <c r="F28" s="173"/>
      <c r="G28" s="174">
        <f t="shared" ref="G28:G34" si="7">ROUND(E28*F28,2)</f>
        <v>0</v>
      </c>
      <c r="H28" s="173"/>
      <c r="I28" s="174">
        <f t="shared" ref="I28:I34" si="8">ROUND(E28*H28,2)</f>
        <v>0</v>
      </c>
      <c r="J28" s="173"/>
      <c r="K28" s="174">
        <f t="shared" ref="K28:K34" si="9">ROUND(E28*J28,2)</f>
        <v>0</v>
      </c>
      <c r="L28" s="174">
        <v>21</v>
      </c>
      <c r="M28" s="174">
        <f t="shared" ref="M28:M34" si="10">G28*(1+L28/100)</f>
        <v>0</v>
      </c>
      <c r="N28" s="172">
        <v>0</v>
      </c>
      <c r="O28" s="172">
        <f t="shared" ref="O28:O34" si="11">ROUND(E28*N28,2)</f>
        <v>0</v>
      </c>
      <c r="P28" s="172">
        <v>2</v>
      </c>
      <c r="Q28" s="175">
        <f t="shared" ref="Q28:Q34" si="12">ROUND(E28*P28,2)</f>
        <v>109.8</v>
      </c>
      <c r="R28" s="154"/>
      <c r="S28" s="154" t="s">
        <v>109</v>
      </c>
      <c r="T28" s="154" t="s">
        <v>109</v>
      </c>
      <c r="U28" s="154">
        <v>6.4359999999999999</v>
      </c>
      <c r="V28" s="154">
        <f t="shared" ref="V28:V34" si="13">ROUND(E28*U28,2)</f>
        <v>353.32</v>
      </c>
      <c r="W28" s="154"/>
      <c r="X28" s="154" t="s">
        <v>110</v>
      </c>
      <c r="Y28" s="154" t="s">
        <v>111</v>
      </c>
      <c r="Z28" s="147"/>
      <c r="AA28" s="147"/>
      <c r="AB28" s="147"/>
      <c r="AC28" s="147"/>
      <c r="AD28" s="147"/>
      <c r="AE28" s="147"/>
      <c r="AF28" s="147"/>
      <c r="AG28" s="147" t="s">
        <v>112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1" x14ac:dyDescent="0.2">
      <c r="A29" s="169">
        <v>18</v>
      </c>
      <c r="B29" s="170" t="s">
        <v>156</v>
      </c>
      <c r="C29" s="178" t="s">
        <v>157</v>
      </c>
      <c r="D29" s="171" t="s">
        <v>108</v>
      </c>
      <c r="E29" s="172">
        <v>25.393599999999999</v>
      </c>
      <c r="F29" s="173"/>
      <c r="G29" s="174">
        <f t="shared" si="7"/>
        <v>0</v>
      </c>
      <c r="H29" s="173"/>
      <c r="I29" s="174">
        <f t="shared" si="8"/>
        <v>0</v>
      </c>
      <c r="J29" s="173"/>
      <c r="K29" s="174">
        <f t="shared" si="9"/>
        <v>0</v>
      </c>
      <c r="L29" s="174">
        <v>21</v>
      </c>
      <c r="M29" s="174">
        <f t="shared" si="10"/>
        <v>0</v>
      </c>
      <c r="N29" s="172">
        <v>7.4099999999999999E-3</v>
      </c>
      <c r="O29" s="172">
        <f t="shared" si="11"/>
        <v>0.19</v>
      </c>
      <c r="P29" s="172">
        <v>2.1</v>
      </c>
      <c r="Q29" s="175">
        <f t="shared" si="12"/>
        <v>53.33</v>
      </c>
      <c r="R29" s="154"/>
      <c r="S29" s="154" t="s">
        <v>109</v>
      </c>
      <c r="T29" s="154" t="s">
        <v>109</v>
      </c>
      <c r="U29" s="154">
        <v>7.476</v>
      </c>
      <c r="V29" s="154">
        <f t="shared" si="13"/>
        <v>189.84</v>
      </c>
      <c r="W29" s="154"/>
      <c r="X29" s="154" t="s">
        <v>110</v>
      </c>
      <c r="Y29" s="154" t="s">
        <v>111</v>
      </c>
      <c r="Z29" s="147"/>
      <c r="AA29" s="147"/>
      <c r="AB29" s="147"/>
      <c r="AC29" s="147"/>
      <c r="AD29" s="147"/>
      <c r="AE29" s="147"/>
      <c r="AF29" s="147"/>
      <c r="AG29" s="147" t="s">
        <v>130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">
      <c r="A30" s="169">
        <v>19</v>
      </c>
      <c r="B30" s="170" t="s">
        <v>158</v>
      </c>
      <c r="C30" s="178" t="s">
        <v>159</v>
      </c>
      <c r="D30" s="171" t="s">
        <v>123</v>
      </c>
      <c r="E30" s="172">
        <v>23.63</v>
      </c>
      <c r="F30" s="173"/>
      <c r="G30" s="174">
        <f t="shared" si="7"/>
        <v>0</v>
      </c>
      <c r="H30" s="173"/>
      <c r="I30" s="174">
        <f t="shared" si="8"/>
        <v>0</v>
      </c>
      <c r="J30" s="173"/>
      <c r="K30" s="174">
        <f t="shared" si="9"/>
        <v>0</v>
      </c>
      <c r="L30" s="174">
        <v>21</v>
      </c>
      <c r="M30" s="174">
        <f t="shared" si="10"/>
        <v>0</v>
      </c>
      <c r="N30" s="172">
        <v>1.3699999999999999E-3</v>
      </c>
      <c r="O30" s="172">
        <f t="shared" si="11"/>
        <v>0.03</v>
      </c>
      <c r="P30" s="172">
        <v>4.1000000000000002E-2</v>
      </c>
      <c r="Q30" s="175">
        <f t="shared" si="12"/>
        <v>0.97</v>
      </c>
      <c r="R30" s="154"/>
      <c r="S30" s="154" t="s">
        <v>109</v>
      </c>
      <c r="T30" s="154" t="s">
        <v>109</v>
      </c>
      <c r="U30" s="154">
        <v>0.51600000000000001</v>
      </c>
      <c r="V30" s="154">
        <f t="shared" si="13"/>
        <v>12.19</v>
      </c>
      <c r="W30" s="154"/>
      <c r="X30" s="154" t="s">
        <v>110</v>
      </c>
      <c r="Y30" s="154" t="s">
        <v>111</v>
      </c>
      <c r="Z30" s="147"/>
      <c r="AA30" s="147"/>
      <c r="AB30" s="147"/>
      <c r="AC30" s="147"/>
      <c r="AD30" s="147"/>
      <c r="AE30" s="147"/>
      <c r="AF30" s="147"/>
      <c r="AG30" s="147" t="s">
        <v>112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">
      <c r="A31" s="169">
        <v>20</v>
      </c>
      <c r="B31" s="170" t="s">
        <v>160</v>
      </c>
      <c r="C31" s="178" t="s">
        <v>161</v>
      </c>
      <c r="D31" s="171" t="s">
        <v>123</v>
      </c>
      <c r="E31" s="172">
        <v>37.5</v>
      </c>
      <c r="F31" s="173"/>
      <c r="G31" s="174">
        <f t="shared" si="7"/>
        <v>0</v>
      </c>
      <c r="H31" s="173"/>
      <c r="I31" s="174">
        <f t="shared" si="8"/>
        <v>0</v>
      </c>
      <c r="J31" s="173"/>
      <c r="K31" s="174">
        <f t="shared" si="9"/>
        <v>0</v>
      </c>
      <c r="L31" s="174">
        <v>21</v>
      </c>
      <c r="M31" s="174">
        <f t="shared" si="10"/>
        <v>0</v>
      </c>
      <c r="N31" s="172">
        <v>1.17E-3</v>
      </c>
      <c r="O31" s="172">
        <f t="shared" si="11"/>
        <v>0.04</v>
      </c>
      <c r="P31" s="172">
        <v>7.5999999999999998E-2</v>
      </c>
      <c r="Q31" s="175">
        <f t="shared" si="12"/>
        <v>2.85</v>
      </c>
      <c r="R31" s="154"/>
      <c r="S31" s="154" t="s">
        <v>109</v>
      </c>
      <c r="T31" s="154" t="s">
        <v>109</v>
      </c>
      <c r="U31" s="154">
        <v>0.93899999999999995</v>
      </c>
      <c r="V31" s="154">
        <f t="shared" si="13"/>
        <v>35.21</v>
      </c>
      <c r="W31" s="154"/>
      <c r="X31" s="154" t="s">
        <v>110</v>
      </c>
      <c r="Y31" s="154" t="s">
        <v>111</v>
      </c>
      <c r="Z31" s="147"/>
      <c r="AA31" s="147"/>
      <c r="AB31" s="147"/>
      <c r="AC31" s="147"/>
      <c r="AD31" s="147"/>
      <c r="AE31" s="147"/>
      <c r="AF31" s="147"/>
      <c r="AG31" s="147" t="s">
        <v>112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69">
        <v>21</v>
      </c>
      <c r="B32" s="170" t="s">
        <v>162</v>
      </c>
      <c r="C32" s="178" t="s">
        <v>163</v>
      </c>
      <c r="D32" s="171" t="s">
        <v>149</v>
      </c>
      <c r="E32" s="172">
        <v>15</v>
      </c>
      <c r="F32" s="173"/>
      <c r="G32" s="174">
        <f t="shared" si="7"/>
        <v>0</v>
      </c>
      <c r="H32" s="173"/>
      <c r="I32" s="174">
        <f t="shared" si="8"/>
        <v>0</v>
      </c>
      <c r="J32" s="173"/>
      <c r="K32" s="174">
        <f t="shared" si="9"/>
        <v>0</v>
      </c>
      <c r="L32" s="174">
        <v>21</v>
      </c>
      <c r="M32" s="174">
        <f t="shared" si="10"/>
        <v>0</v>
      </c>
      <c r="N32" s="172">
        <v>0</v>
      </c>
      <c r="O32" s="172">
        <f t="shared" si="11"/>
        <v>0</v>
      </c>
      <c r="P32" s="172">
        <v>0.01</v>
      </c>
      <c r="Q32" s="175">
        <f t="shared" si="12"/>
        <v>0.15</v>
      </c>
      <c r="R32" s="154"/>
      <c r="S32" s="154" t="s">
        <v>109</v>
      </c>
      <c r="T32" s="154" t="s">
        <v>109</v>
      </c>
      <c r="U32" s="154">
        <v>0.4</v>
      </c>
      <c r="V32" s="154">
        <f t="shared" si="13"/>
        <v>6</v>
      </c>
      <c r="W32" s="154"/>
      <c r="X32" s="154" t="s">
        <v>110</v>
      </c>
      <c r="Y32" s="154" t="s">
        <v>111</v>
      </c>
      <c r="Z32" s="147"/>
      <c r="AA32" s="147"/>
      <c r="AB32" s="147"/>
      <c r="AC32" s="147"/>
      <c r="AD32" s="147"/>
      <c r="AE32" s="147"/>
      <c r="AF32" s="147"/>
      <c r="AG32" s="147" t="s">
        <v>112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 x14ac:dyDescent="0.2">
      <c r="A33" s="169">
        <v>22</v>
      </c>
      <c r="B33" s="170" t="s">
        <v>164</v>
      </c>
      <c r="C33" s="178" t="s">
        <v>165</v>
      </c>
      <c r="D33" s="171" t="s">
        <v>108</v>
      </c>
      <c r="E33" s="172">
        <v>559.25099999999998</v>
      </c>
      <c r="F33" s="173"/>
      <c r="G33" s="174">
        <f t="shared" si="7"/>
        <v>0</v>
      </c>
      <c r="H33" s="173"/>
      <c r="I33" s="174">
        <f t="shared" si="8"/>
        <v>0</v>
      </c>
      <c r="J33" s="173"/>
      <c r="K33" s="174">
        <f t="shared" si="9"/>
        <v>0</v>
      </c>
      <c r="L33" s="174">
        <v>21</v>
      </c>
      <c r="M33" s="174">
        <f t="shared" si="10"/>
        <v>0</v>
      </c>
      <c r="N33" s="172">
        <v>5.1000000000000004E-4</v>
      </c>
      <c r="O33" s="172">
        <f t="shared" si="11"/>
        <v>0.28999999999999998</v>
      </c>
      <c r="P33" s="172">
        <v>0.45</v>
      </c>
      <c r="Q33" s="175">
        <f t="shared" si="12"/>
        <v>251.66</v>
      </c>
      <c r="R33" s="154"/>
      <c r="S33" s="154" t="s">
        <v>109</v>
      </c>
      <c r="T33" s="154" t="s">
        <v>109</v>
      </c>
      <c r="U33" s="154">
        <v>0.44600000000000001</v>
      </c>
      <c r="V33" s="154">
        <f t="shared" si="13"/>
        <v>249.43</v>
      </c>
      <c r="W33" s="154"/>
      <c r="X33" s="154" t="s">
        <v>110</v>
      </c>
      <c r="Y33" s="154" t="s">
        <v>111</v>
      </c>
      <c r="Z33" s="147"/>
      <c r="AA33" s="147"/>
      <c r="AB33" s="147"/>
      <c r="AC33" s="147"/>
      <c r="AD33" s="147"/>
      <c r="AE33" s="147"/>
      <c r="AF33" s="147"/>
      <c r="AG33" s="147" t="s">
        <v>130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ht="22.5" outlineLevel="1" x14ac:dyDescent="0.2">
      <c r="A34" s="169">
        <v>23</v>
      </c>
      <c r="B34" s="170" t="s">
        <v>166</v>
      </c>
      <c r="C34" s="178" t="s">
        <v>167</v>
      </c>
      <c r="D34" s="171" t="s">
        <v>149</v>
      </c>
      <c r="E34" s="172">
        <v>9</v>
      </c>
      <c r="F34" s="173"/>
      <c r="G34" s="174">
        <f t="shared" si="7"/>
        <v>0</v>
      </c>
      <c r="H34" s="173"/>
      <c r="I34" s="174">
        <f t="shared" si="8"/>
        <v>0</v>
      </c>
      <c r="J34" s="173"/>
      <c r="K34" s="174">
        <f t="shared" si="9"/>
        <v>0</v>
      </c>
      <c r="L34" s="174">
        <v>21</v>
      </c>
      <c r="M34" s="174">
        <f t="shared" si="10"/>
        <v>0</v>
      </c>
      <c r="N34" s="172">
        <v>0</v>
      </c>
      <c r="O34" s="172">
        <f t="shared" si="11"/>
        <v>0</v>
      </c>
      <c r="P34" s="172">
        <v>0.54984999999999995</v>
      </c>
      <c r="Q34" s="175">
        <f t="shared" si="12"/>
        <v>4.95</v>
      </c>
      <c r="R34" s="154"/>
      <c r="S34" s="154" t="s">
        <v>109</v>
      </c>
      <c r="T34" s="154" t="s">
        <v>109</v>
      </c>
      <c r="U34" s="154">
        <v>0.26500000000000001</v>
      </c>
      <c r="V34" s="154">
        <f t="shared" si="13"/>
        <v>2.39</v>
      </c>
      <c r="W34" s="154"/>
      <c r="X34" s="154" t="s">
        <v>110</v>
      </c>
      <c r="Y34" s="154" t="s">
        <v>111</v>
      </c>
      <c r="Z34" s="147"/>
      <c r="AA34" s="147"/>
      <c r="AB34" s="147"/>
      <c r="AC34" s="147"/>
      <c r="AD34" s="147"/>
      <c r="AE34" s="147"/>
      <c r="AF34" s="147"/>
      <c r="AG34" s="147" t="s">
        <v>112</v>
      </c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x14ac:dyDescent="0.2">
      <c r="A35" s="156" t="s">
        <v>104</v>
      </c>
      <c r="B35" s="157" t="s">
        <v>63</v>
      </c>
      <c r="C35" s="177" t="s">
        <v>64</v>
      </c>
      <c r="D35" s="158"/>
      <c r="E35" s="159"/>
      <c r="F35" s="160"/>
      <c r="G35" s="160">
        <f>SUMIF(AG36:AG36,"&lt;&gt;NOR",G36:G36)</f>
        <v>0</v>
      </c>
      <c r="H35" s="160"/>
      <c r="I35" s="160">
        <f>SUM(I36:I36)</f>
        <v>0</v>
      </c>
      <c r="J35" s="160"/>
      <c r="K35" s="160">
        <f>SUM(K36:K36)</f>
        <v>0</v>
      </c>
      <c r="L35" s="160"/>
      <c r="M35" s="160">
        <f>SUM(M36:M36)</f>
        <v>0</v>
      </c>
      <c r="N35" s="159"/>
      <c r="O35" s="159">
        <f>SUM(O36:O36)</f>
        <v>0</v>
      </c>
      <c r="P35" s="159"/>
      <c r="Q35" s="161">
        <f>SUM(Q36:Q36)</f>
        <v>2.4700000000000002</v>
      </c>
      <c r="R35" s="155"/>
      <c r="S35" s="155"/>
      <c r="T35" s="155"/>
      <c r="U35" s="155"/>
      <c r="V35" s="155">
        <f>SUM(V36:V36)</f>
        <v>11.17</v>
      </c>
      <c r="W35" s="155"/>
      <c r="X35" s="155"/>
      <c r="Y35" s="155"/>
      <c r="AG35" t="s">
        <v>105</v>
      </c>
    </row>
    <row r="36" spans="1:60" ht="22.5" outlineLevel="1" x14ac:dyDescent="0.2">
      <c r="A36" s="169">
        <v>24</v>
      </c>
      <c r="B36" s="170" t="s">
        <v>168</v>
      </c>
      <c r="C36" s="178" t="s">
        <v>169</v>
      </c>
      <c r="D36" s="171" t="s">
        <v>123</v>
      </c>
      <c r="E36" s="172">
        <v>253.93600000000001</v>
      </c>
      <c r="F36" s="173"/>
      <c r="G36" s="174">
        <f>ROUND(E36*F36,2)</f>
        <v>0</v>
      </c>
      <c r="H36" s="173"/>
      <c r="I36" s="174">
        <f>ROUND(E36*H36,2)</f>
        <v>0</v>
      </c>
      <c r="J36" s="173"/>
      <c r="K36" s="174">
        <f>ROUND(E36*J36,2)</f>
        <v>0</v>
      </c>
      <c r="L36" s="174">
        <v>21</v>
      </c>
      <c r="M36" s="174">
        <f>G36*(1+L36/100)</f>
        <v>0</v>
      </c>
      <c r="N36" s="172">
        <v>0</v>
      </c>
      <c r="O36" s="172">
        <f>ROUND(E36*N36,2)</f>
        <v>0</v>
      </c>
      <c r="P36" s="172">
        <v>9.7400000000000004E-3</v>
      </c>
      <c r="Q36" s="175">
        <f>ROUND(E36*P36,2)</f>
        <v>2.4700000000000002</v>
      </c>
      <c r="R36" s="154"/>
      <c r="S36" s="154" t="s">
        <v>109</v>
      </c>
      <c r="T36" s="154" t="s">
        <v>109</v>
      </c>
      <c r="U36" s="154">
        <v>4.3999999999999997E-2</v>
      </c>
      <c r="V36" s="154">
        <f>ROUND(E36*U36,2)</f>
        <v>11.17</v>
      </c>
      <c r="W36" s="154"/>
      <c r="X36" s="154" t="s">
        <v>110</v>
      </c>
      <c r="Y36" s="154" t="s">
        <v>111</v>
      </c>
      <c r="Z36" s="147"/>
      <c r="AA36" s="147"/>
      <c r="AB36" s="147"/>
      <c r="AC36" s="147"/>
      <c r="AD36" s="147"/>
      <c r="AE36" s="147"/>
      <c r="AF36" s="147"/>
      <c r="AG36" s="147" t="s">
        <v>170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x14ac:dyDescent="0.2">
      <c r="A37" s="156" t="s">
        <v>104</v>
      </c>
      <c r="B37" s="157" t="s">
        <v>65</v>
      </c>
      <c r="C37" s="177" t="s">
        <v>66</v>
      </c>
      <c r="D37" s="158"/>
      <c r="E37" s="159"/>
      <c r="F37" s="160"/>
      <c r="G37" s="160">
        <f>SUMIF(AG38:AG43,"&lt;&gt;NOR",G38:G43)</f>
        <v>0</v>
      </c>
      <c r="H37" s="160"/>
      <c r="I37" s="160">
        <f>SUM(I38:I43)</f>
        <v>0</v>
      </c>
      <c r="J37" s="160"/>
      <c r="K37" s="160">
        <f>SUM(K38:K43)</f>
        <v>0</v>
      </c>
      <c r="L37" s="160"/>
      <c r="M37" s="160">
        <f>SUM(M38:M43)</f>
        <v>0</v>
      </c>
      <c r="N37" s="159"/>
      <c r="O37" s="159">
        <f>SUM(O38:O43)</f>
        <v>0</v>
      </c>
      <c r="P37" s="159"/>
      <c r="Q37" s="161">
        <f>SUM(Q38:Q43)</f>
        <v>2.5</v>
      </c>
      <c r="R37" s="155"/>
      <c r="S37" s="155"/>
      <c r="T37" s="155"/>
      <c r="U37" s="155"/>
      <c r="V37" s="155">
        <f>SUM(V38:V43)</f>
        <v>23.190000000000005</v>
      </c>
      <c r="W37" s="155"/>
      <c r="X37" s="155"/>
      <c r="Y37" s="155"/>
      <c r="AG37" t="s">
        <v>105</v>
      </c>
    </row>
    <row r="38" spans="1:60" outlineLevel="1" x14ac:dyDescent="0.2">
      <c r="A38" s="169">
        <v>25</v>
      </c>
      <c r="B38" s="170" t="s">
        <v>171</v>
      </c>
      <c r="C38" s="178" t="s">
        <v>172</v>
      </c>
      <c r="D38" s="171" t="s">
        <v>173</v>
      </c>
      <c r="E38" s="172">
        <v>10</v>
      </c>
      <c r="F38" s="173"/>
      <c r="G38" s="174">
        <f t="shared" ref="G38:G43" si="14">ROUND(E38*F38,2)</f>
        <v>0</v>
      </c>
      <c r="H38" s="173"/>
      <c r="I38" s="174">
        <f t="shared" ref="I38:I43" si="15">ROUND(E38*H38,2)</f>
        <v>0</v>
      </c>
      <c r="J38" s="173"/>
      <c r="K38" s="174">
        <f t="shared" ref="K38:K43" si="16">ROUND(E38*J38,2)</f>
        <v>0</v>
      </c>
      <c r="L38" s="174">
        <v>21</v>
      </c>
      <c r="M38" s="174">
        <f t="shared" ref="M38:M43" si="17">G38*(1+L38/100)</f>
        <v>0</v>
      </c>
      <c r="N38" s="172">
        <v>0</v>
      </c>
      <c r="O38" s="172">
        <f t="shared" ref="O38:O43" si="18">ROUND(E38*N38,2)</f>
        <v>0</v>
      </c>
      <c r="P38" s="172">
        <v>1.933E-2</v>
      </c>
      <c r="Q38" s="175">
        <f t="shared" ref="Q38:Q43" si="19">ROUND(E38*P38,2)</f>
        <v>0.19</v>
      </c>
      <c r="R38" s="154"/>
      <c r="S38" s="154" t="s">
        <v>109</v>
      </c>
      <c r="T38" s="154" t="s">
        <v>109</v>
      </c>
      <c r="U38" s="154">
        <v>0.59</v>
      </c>
      <c r="V38" s="154">
        <f t="shared" ref="V38:V43" si="20">ROUND(E38*U38,2)</f>
        <v>5.9</v>
      </c>
      <c r="W38" s="154"/>
      <c r="X38" s="154" t="s">
        <v>110</v>
      </c>
      <c r="Y38" s="154" t="s">
        <v>111</v>
      </c>
      <c r="Z38" s="147"/>
      <c r="AA38" s="147"/>
      <c r="AB38" s="147"/>
      <c r="AC38" s="147"/>
      <c r="AD38" s="147"/>
      <c r="AE38" s="147"/>
      <c r="AF38" s="147"/>
      <c r="AG38" s="147" t="s">
        <v>112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1" x14ac:dyDescent="0.2">
      <c r="A39" s="169">
        <v>26</v>
      </c>
      <c r="B39" s="170" t="s">
        <v>174</v>
      </c>
      <c r="C39" s="178" t="s">
        <v>175</v>
      </c>
      <c r="D39" s="171" t="s">
        <v>173</v>
      </c>
      <c r="E39" s="172">
        <v>10</v>
      </c>
      <c r="F39" s="173"/>
      <c r="G39" s="174">
        <f t="shared" si="14"/>
        <v>0</v>
      </c>
      <c r="H39" s="173"/>
      <c r="I39" s="174">
        <f t="shared" si="15"/>
        <v>0</v>
      </c>
      <c r="J39" s="173"/>
      <c r="K39" s="174">
        <f t="shared" si="16"/>
        <v>0</v>
      </c>
      <c r="L39" s="174">
        <v>21</v>
      </c>
      <c r="M39" s="174">
        <f t="shared" si="17"/>
        <v>0</v>
      </c>
      <c r="N39" s="172">
        <v>0</v>
      </c>
      <c r="O39" s="172">
        <f t="shared" si="18"/>
        <v>0</v>
      </c>
      <c r="P39" s="172">
        <v>1.9460000000000002E-2</v>
      </c>
      <c r="Q39" s="175">
        <f t="shared" si="19"/>
        <v>0.19</v>
      </c>
      <c r="R39" s="154"/>
      <c r="S39" s="154" t="s">
        <v>109</v>
      </c>
      <c r="T39" s="154" t="s">
        <v>109</v>
      </c>
      <c r="U39" s="154">
        <v>0.38200000000000001</v>
      </c>
      <c r="V39" s="154">
        <f t="shared" si="20"/>
        <v>3.82</v>
      </c>
      <c r="W39" s="154"/>
      <c r="X39" s="154" t="s">
        <v>110</v>
      </c>
      <c r="Y39" s="154" t="s">
        <v>111</v>
      </c>
      <c r="Z39" s="147"/>
      <c r="AA39" s="147"/>
      <c r="AB39" s="147"/>
      <c r="AC39" s="147"/>
      <c r="AD39" s="147"/>
      <c r="AE39" s="147"/>
      <c r="AF39" s="147"/>
      <c r="AG39" s="147" t="s">
        <v>112</v>
      </c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1" x14ac:dyDescent="0.2">
      <c r="A40" s="169">
        <v>27</v>
      </c>
      <c r="B40" s="170" t="s">
        <v>176</v>
      </c>
      <c r="C40" s="178" t="s">
        <v>177</v>
      </c>
      <c r="D40" s="171" t="s">
        <v>173</v>
      </c>
      <c r="E40" s="172">
        <v>8</v>
      </c>
      <c r="F40" s="173"/>
      <c r="G40" s="174">
        <f t="shared" si="14"/>
        <v>0</v>
      </c>
      <c r="H40" s="173"/>
      <c r="I40" s="174">
        <f t="shared" si="15"/>
        <v>0</v>
      </c>
      <c r="J40" s="173"/>
      <c r="K40" s="174">
        <f t="shared" si="16"/>
        <v>0</v>
      </c>
      <c r="L40" s="174">
        <v>21</v>
      </c>
      <c r="M40" s="174">
        <f t="shared" si="17"/>
        <v>0</v>
      </c>
      <c r="N40" s="172">
        <v>0</v>
      </c>
      <c r="O40" s="172">
        <f t="shared" si="18"/>
        <v>0</v>
      </c>
      <c r="P40" s="172">
        <v>3.968E-2</v>
      </c>
      <c r="Q40" s="175">
        <f t="shared" si="19"/>
        <v>0.32</v>
      </c>
      <c r="R40" s="154"/>
      <c r="S40" s="154" t="s">
        <v>109</v>
      </c>
      <c r="T40" s="154" t="s">
        <v>109</v>
      </c>
      <c r="U40" s="154">
        <v>0.74399999999999999</v>
      </c>
      <c r="V40" s="154">
        <f t="shared" si="20"/>
        <v>5.95</v>
      </c>
      <c r="W40" s="154"/>
      <c r="X40" s="154" t="s">
        <v>110</v>
      </c>
      <c r="Y40" s="154" t="s">
        <v>111</v>
      </c>
      <c r="Z40" s="147"/>
      <c r="AA40" s="147"/>
      <c r="AB40" s="147"/>
      <c r="AC40" s="147"/>
      <c r="AD40" s="147"/>
      <c r="AE40" s="147"/>
      <c r="AF40" s="147"/>
      <c r="AG40" s="147" t="s">
        <v>112</v>
      </c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1" x14ac:dyDescent="0.2">
      <c r="A41" s="169">
        <v>28</v>
      </c>
      <c r="B41" s="170" t="s">
        <v>178</v>
      </c>
      <c r="C41" s="178" t="s">
        <v>179</v>
      </c>
      <c r="D41" s="171" t="s">
        <v>173</v>
      </c>
      <c r="E41" s="172">
        <v>2</v>
      </c>
      <c r="F41" s="173"/>
      <c r="G41" s="174">
        <f t="shared" si="14"/>
        <v>0</v>
      </c>
      <c r="H41" s="173"/>
      <c r="I41" s="174">
        <f t="shared" si="15"/>
        <v>0</v>
      </c>
      <c r="J41" s="173"/>
      <c r="K41" s="174">
        <f t="shared" si="16"/>
        <v>0</v>
      </c>
      <c r="L41" s="174">
        <v>21</v>
      </c>
      <c r="M41" s="174">
        <f t="shared" si="17"/>
        <v>0</v>
      </c>
      <c r="N41" s="172">
        <v>0</v>
      </c>
      <c r="O41" s="172">
        <f t="shared" si="18"/>
        <v>0</v>
      </c>
      <c r="P41" s="172">
        <v>3.4700000000000002E-2</v>
      </c>
      <c r="Q41" s="175">
        <f t="shared" si="19"/>
        <v>7.0000000000000007E-2</v>
      </c>
      <c r="R41" s="154"/>
      <c r="S41" s="154" t="s">
        <v>109</v>
      </c>
      <c r="T41" s="154" t="s">
        <v>109</v>
      </c>
      <c r="U41" s="154">
        <v>0.56899999999999995</v>
      </c>
      <c r="V41" s="154">
        <f t="shared" si="20"/>
        <v>1.1399999999999999</v>
      </c>
      <c r="W41" s="154"/>
      <c r="X41" s="154" t="s">
        <v>110</v>
      </c>
      <c r="Y41" s="154" t="s">
        <v>111</v>
      </c>
      <c r="Z41" s="147"/>
      <c r="AA41" s="147"/>
      <c r="AB41" s="147"/>
      <c r="AC41" s="147"/>
      <c r="AD41" s="147"/>
      <c r="AE41" s="147"/>
      <c r="AF41" s="147"/>
      <c r="AG41" s="147" t="s">
        <v>112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ht="22.5" outlineLevel="1" x14ac:dyDescent="0.2">
      <c r="A42" s="169">
        <v>29</v>
      </c>
      <c r="B42" s="170" t="s">
        <v>180</v>
      </c>
      <c r="C42" s="178" t="s">
        <v>181</v>
      </c>
      <c r="D42" s="171" t="s">
        <v>173</v>
      </c>
      <c r="E42" s="172">
        <v>1</v>
      </c>
      <c r="F42" s="173"/>
      <c r="G42" s="174">
        <f t="shared" si="14"/>
        <v>0</v>
      </c>
      <c r="H42" s="173"/>
      <c r="I42" s="174">
        <f t="shared" si="15"/>
        <v>0</v>
      </c>
      <c r="J42" s="173"/>
      <c r="K42" s="174">
        <f t="shared" si="16"/>
        <v>0</v>
      </c>
      <c r="L42" s="174">
        <v>21</v>
      </c>
      <c r="M42" s="174">
        <f t="shared" si="17"/>
        <v>0</v>
      </c>
      <c r="N42" s="172">
        <v>0</v>
      </c>
      <c r="O42" s="172">
        <f t="shared" si="18"/>
        <v>0</v>
      </c>
      <c r="P42" s="172">
        <v>8.7999999999999995E-2</v>
      </c>
      <c r="Q42" s="175">
        <f t="shared" si="19"/>
        <v>0.09</v>
      </c>
      <c r="R42" s="154"/>
      <c r="S42" s="154" t="s">
        <v>109</v>
      </c>
      <c r="T42" s="154" t="s">
        <v>109</v>
      </c>
      <c r="U42" s="154">
        <v>0.69299999999999995</v>
      </c>
      <c r="V42" s="154">
        <f t="shared" si="20"/>
        <v>0.69</v>
      </c>
      <c r="W42" s="154"/>
      <c r="X42" s="154" t="s">
        <v>110</v>
      </c>
      <c r="Y42" s="154" t="s">
        <v>111</v>
      </c>
      <c r="Z42" s="147"/>
      <c r="AA42" s="147"/>
      <c r="AB42" s="147"/>
      <c r="AC42" s="147"/>
      <c r="AD42" s="147"/>
      <c r="AE42" s="147"/>
      <c r="AF42" s="147"/>
      <c r="AG42" s="147" t="s">
        <v>112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1" x14ac:dyDescent="0.2">
      <c r="A43" s="169">
        <v>30</v>
      </c>
      <c r="B43" s="170" t="s">
        <v>182</v>
      </c>
      <c r="C43" s="178" t="s">
        <v>183</v>
      </c>
      <c r="D43" s="171" t="s">
        <v>173</v>
      </c>
      <c r="E43" s="172">
        <v>2</v>
      </c>
      <c r="F43" s="173"/>
      <c r="G43" s="174">
        <f t="shared" si="14"/>
        <v>0</v>
      </c>
      <c r="H43" s="173"/>
      <c r="I43" s="174">
        <f t="shared" si="15"/>
        <v>0</v>
      </c>
      <c r="J43" s="173"/>
      <c r="K43" s="174">
        <f t="shared" si="16"/>
        <v>0</v>
      </c>
      <c r="L43" s="174">
        <v>21</v>
      </c>
      <c r="M43" s="174">
        <f t="shared" si="17"/>
        <v>0</v>
      </c>
      <c r="N43" s="172">
        <v>0</v>
      </c>
      <c r="O43" s="172">
        <f t="shared" si="18"/>
        <v>0</v>
      </c>
      <c r="P43" s="172">
        <v>0.82115000000000005</v>
      </c>
      <c r="Q43" s="175">
        <f t="shared" si="19"/>
        <v>1.64</v>
      </c>
      <c r="R43" s="154"/>
      <c r="S43" s="154" t="s">
        <v>109</v>
      </c>
      <c r="T43" s="154" t="s">
        <v>109</v>
      </c>
      <c r="U43" s="154">
        <v>2.843</v>
      </c>
      <c r="V43" s="154">
        <f t="shared" si="20"/>
        <v>5.69</v>
      </c>
      <c r="W43" s="154"/>
      <c r="X43" s="154" t="s">
        <v>110</v>
      </c>
      <c r="Y43" s="154" t="s">
        <v>111</v>
      </c>
      <c r="Z43" s="147"/>
      <c r="AA43" s="147"/>
      <c r="AB43" s="147"/>
      <c r="AC43" s="147"/>
      <c r="AD43" s="147"/>
      <c r="AE43" s="147"/>
      <c r="AF43" s="147"/>
      <c r="AG43" s="147" t="s">
        <v>112</v>
      </c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x14ac:dyDescent="0.2">
      <c r="A44" s="156" t="s">
        <v>104</v>
      </c>
      <c r="B44" s="157" t="s">
        <v>67</v>
      </c>
      <c r="C44" s="177" t="s">
        <v>68</v>
      </c>
      <c r="D44" s="158"/>
      <c r="E44" s="159"/>
      <c r="F44" s="160"/>
      <c r="G44" s="160">
        <f>SUMIF(AG45:AG46,"&lt;&gt;NOR",G45:G46)</f>
        <v>0</v>
      </c>
      <c r="H44" s="160"/>
      <c r="I44" s="160">
        <f>SUM(I45:I46)</f>
        <v>0</v>
      </c>
      <c r="J44" s="160"/>
      <c r="K44" s="160">
        <f>SUM(K45:K46)</f>
        <v>0</v>
      </c>
      <c r="L44" s="160"/>
      <c r="M44" s="160">
        <f>SUM(M45:M46)</f>
        <v>0</v>
      </c>
      <c r="N44" s="159"/>
      <c r="O44" s="159">
        <f>SUM(O45:O46)</f>
        <v>0</v>
      </c>
      <c r="P44" s="159"/>
      <c r="Q44" s="161">
        <f>SUM(Q45:Q46)</f>
        <v>0.2</v>
      </c>
      <c r="R44" s="155"/>
      <c r="S44" s="155"/>
      <c r="T44" s="155"/>
      <c r="U44" s="155"/>
      <c r="V44" s="155">
        <f>SUM(V45:V46)</f>
        <v>5.64</v>
      </c>
      <c r="W44" s="155"/>
      <c r="X44" s="155"/>
      <c r="Y44" s="155"/>
      <c r="AG44" t="s">
        <v>105</v>
      </c>
    </row>
    <row r="45" spans="1:60" outlineLevel="1" x14ac:dyDescent="0.2">
      <c r="A45" s="169">
        <v>31</v>
      </c>
      <c r="B45" s="170" t="s">
        <v>184</v>
      </c>
      <c r="C45" s="178" t="s">
        <v>185</v>
      </c>
      <c r="D45" s="171" t="s">
        <v>149</v>
      </c>
      <c r="E45" s="172">
        <v>46.28</v>
      </c>
      <c r="F45" s="173"/>
      <c r="G45" s="174">
        <f>ROUND(E45*F45,2)</f>
        <v>0</v>
      </c>
      <c r="H45" s="173"/>
      <c r="I45" s="174">
        <f>ROUND(E45*H45,2)</f>
        <v>0</v>
      </c>
      <c r="J45" s="173"/>
      <c r="K45" s="174">
        <f>ROUND(E45*J45,2)</f>
        <v>0</v>
      </c>
      <c r="L45" s="174">
        <v>21</v>
      </c>
      <c r="M45" s="174">
        <f>G45*(1+L45/100)</f>
        <v>0</v>
      </c>
      <c r="N45" s="172">
        <v>0</v>
      </c>
      <c r="O45" s="172">
        <f>ROUND(E45*N45,2)</f>
        <v>0</v>
      </c>
      <c r="P45" s="172">
        <v>2.5200000000000001E-3</v>
      </c>
      <c r="Q45" s="175">
        <f>ROUND(E45*P45,2)</f>
        <v>0.12</v>
      </c>
      <c r="R45" s="154"/>
      <c r="S45" s="154" t="s">
        <v>109</v>
      </c>
      <c r="T45" s="154" t="s">
        <v>109</v>
      </c>
      <c r="U45" s="154">
        <v>9.1999999999999998E-2</v>
      </c>
      <c r="V45" s="154">
        <f>ROUND(E45*U45,2)</f>
        <v>4.26</v>
      </c>
      <c r="W45" s="154"/>
      <c r="X45" s="154" t="s">
        <v>110</v>
      </c>
      <c r="Y45" s="154" t="s">
        <v>111</v>
      </c>
      <c r="Z45" s="147"/>
      <c r="AA45" s="147"/>
      <c r="AB45" s="147"/>
      <c r="AC45" s="147"/>
      <c r="AD45" s="147"/>
      <c r="AE45" s="147"/>
      <c r="AF45" s="147"/>
      <c r="AG45" s="147" t="s">
        <v>112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">
      <c r="A46" s="169">
        <v>32</v>
      </c>
      <c r="B46" s="170" t="s">
        <v>186</v>
      </c>
      <c r="C46" s="178" t="s">
        <v>187</v>
      </c>
      <c r="D46" s="171" t="s">
        <v>149</v>
      </c>
      <c r="E46" s="172">
        <v>24</v>
      </c>
      <c r="F46" s="173"/>
      <c r="G46" s="174">
        <f>ROUND(E46*F46,2)</f>
        <v>0</v>
      </c>
      <c r="H46" s="173"/>
      <c r="I46" s="174">
        <f>ROUND(E46*H46,2)</f>
        <v>0</v>
      </c>
      <c r="J46" s="173"/>
      <c r="K46" s="174">
        <f>ROUND(E46*J46,2)</f>
        <v>0</v>
      </c>
      <c r="L46" s="174">
        <v>21</v>
      </c>
      <c r="M46" s="174">
        <f>G46*(1+L46/100)</f>
        <v>0</v>
      </c>
      <c r="N46" s="172">
        <v>0</v>
      </c>
      <c r="O46" s="172">
        <f>ROUND(E46*N46,2)</f>
        <v>0</v>
      </c>
      <c r="P46" s="172">
        <v>3.2599999999999999E-3</v>
      </c>
      <c r="Q46" s="175">
        <f>ROUND(E46*P46,2)</f>
        <v>0.08</v>
      </c>
      <c r="R46" s="154"/>
      <c r="S46" s="154" t="s">
        <v>109</v>
      </c>
      <c r="T46" s="154" t="s">
        <v>109</v>
      </c>
      <c r="U46" s="154">
        <v>5.7500000000000002E-2</v>
      </c>
      <c r="V46" s="154">
        <f>ROUND(E46*U46,2)</f>
        <v>1.38</v>
      </c>
      <c r="W46" s="154"/>
      <c r="X46" s="154" t="s">
        <v>110</v>
      </c>
      <c r="Y46" s="154" t="s">
        <v>111</v>
      </c>
      <c r="Z46" s="147"/>
      <c r="AA46" s="147"/>
      <c r="AB46" s="147"/>
      <c r="AC46" s="147"/>
      <c r="AD46" s="147"/>
      <c r="AE46" s="147"/>
      <c r="AF46" s="147"/>
      <c r="AG46" s="147" t="s">
        <v>112</v>
      </c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x14ac:dyDescent="0.2">
      <c r="A47" s="156" t="s">
        <v>104</v>
      </c>
      <c r="B47" s="157" t="s">
        <v>69</v>
      </c>
      <c r="C47" s="177" t="s">
        <v>70</v>
      </c>
      <c r="D47" s="158"/>
      <c r="E47" s="159"/>
      <c r="F47" s="160"/>
      <c r="G47" s="160">
        <f>SUMIF(AG48:AG49,"&lt;&gt;NOR",G48:G49)</f>
        <v>0</v>
      </c>
      <c r="H47" s="160"/>
      <c r="I47" s="160">
        <f>SUM(I48:I49)</f>
        <v>0</v>
      </c>
      <c r="J47" s="160"/>
      <c r="K47" s="160">
        <f>SUM(K48:K49)</f>
        <v>0</v>
      </c>
      <c r="L47" s="160"/>
      <c r="M47" s="160">
        <f>SUM(M48:M49)</f>
        <v>0</v>
      </c>
      <c r="N47" s="159"/>
      <c r="O47" s="159">
        <f>SUM(O48:O49)</f>
        <v>0.02</v>
      </c>
      <c r="P47" s="159"/>
      <c r="Q47" s="161">
        <f>SUM(Q48:Q49)</f>
        <v>0.96</v>
      </c>
      <c r="R47" s="155"/>
      <c r="S47" s="155"/>
      <c r="T47" s="155"/>
      <c r="U47" s="155"/>
      <c r="V47" s="155">
        <f>SUM(V48:V49)</f>
        <v>30.1</v>
      </c>
      <c r="W47" s="155"/>
      <c r="X47" s="155"/>
      <c r="Y47" s="155"/>
      <c r="AG47" t="s">
        <v>105</v>
      </c>
    </row>
    <row r="48" spans="1:60" outlineLevel="1" x14ac:dyDescent="0.2">
      <c r="A48" s="169">
        <v>33</v>
      </c>
      <c r="B48" s="170" t="s">
        <v>188</v>
      </c>
      <c r="C48" s="178" t="s">
        <v>189</v>
      </c>
      <c r="D48" s="171" t="s">
        <v>123</v>
      </c>
      <c r="E48" s="172">
        <v>29.5488</v>
      </c>
      <c r="F48" s="173"/>
      <c r="G48" s="174">
        <f>ROUND(E48*F48,2)</f>
        <v>0</v>
      </c>
      <c r="H48" s="173"/>
      <c r="I48" s="174">
        <f>ROUND(E48*H48,2)</f>
        <v>0</v>
      </c>
      <c r="J48" s="173"/>
      <c r="K48" s="174">
        <f>ROUND(E48*J48,2)</f>
        <v>0</v>
      </c>
      <c r="L48" s="174">
        <v>21</v>
      </c>
      <c r="M48" s="174">
        <f>G48*(1+L48/100)</f>
        <v>0</v>
      </c>
      <c r="N48" s="172">
        <v>0</v>
      </c>
      <c r="O48" s="172">
        <f>ROUND(E48*N48,2)</f>
        <v>0</v>
      </c>
      <c r="P48" s="172">
        <v>2.1000000000000001E-2</v>
      </c>
      <c r="Q48" s="175">
        <f>ROUND(E48*P48,2)</f>
        <v>0.62</v>
      </c>
      <c r="R48" s="154"/>
      <c r="S48" s="154" t="s">
        <v>109</v>
      </c>
      <c r="T48" s="154" t="s">
        <v>109</v>
      </c>
      <c r="U48" s="154">
        <v>0.45</v>
      </c>
      <c r="V48" s="154">
        <f>ROUND(E48*U48,2)</f>
        <v>13.3</v>
      </c>
      <c r="W48" s="154"/>
      <c r="X48" s="154" t="s">
        <v>110</v>
      </c>
      <c r="Y48" s="154" t="s">
        <v>111</v>
      </c>
      <c r="Z48" s="147"/>
      <c r="AA48" s="147"/>
      <c r="AB48" s="147"/>
      <c r="AC48" s="147"/>
      <c r="AD48" s="147"/>
      <c r="AE48" s="147"/>
      <c r="AF48" s="147"/>
      <c r="AG48" s="147" t="s">
        <v>112</v>
      </c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 x14ac:dyDescent="0.2">
      <c r="A49" s="169">
        <v>34</v>
      </c>
      <c r="B49" s="170" t="s">
        <v>190</v>
      </c>
      <c r="C49" s="178" t="s">
        <v>191</v>
      </c>
      <c r="D49" s="171" t="s">
        <v>192</v>
      </c>
      <c r="E49" s="172">
        <v>336</v>
      </c>
      <c r="F49" s="173"/>
      <c r="G49" s="174">
        <f>ROUND(E49*F49,2)</f>
        <v>0</v>
      </c>
      <c r="H49" s="173"/>
      <c r="I49" s="174">
        <f>ROUND(E49*H49,2)</f>
        <v>0</v>
      </c>
      <c r="J49" s="173"/>
      <c r="K49" s="174">
        <f>ROUND(E49*J49,2)</f>
        <v>0</v>
      </c>
      <c r="L49" s="174">
        <v>21</v>
      </c>
      <c r="M49" s="174">
        <f>G49*(1+L49/100)</f>
        <v>0</v>
      </c>
      <c r="N49" s="172">
        <v>5.0000000000000002E-5</v>
      </c>
      <c r="O49" s="172">
        <f>ROUND(E49*N49,2)</f>
        <v>0.02</v>
      </c>
      <c r="P49" s="172">
        <v>1E-3</v>
      </c>
      <c r="Q49" s="175">
        <f>ROUND(E49*P49,2)</f>
        <v>0.34</v>
      </c>
      <c r="R49" s="154"/>
      <c r="S49" s="154" t="s">
        <v>109</v>
      </c>
      <c r="T49" s="154" t="s">
        <v>109</v>
      </c>
      <c r="U49" s="154">
        <v>0.05</v>
      </c>
      <c r="V49" s="154">
        <f>ROUND(E49*U49,2)</f>
        <v>16.8</v>
      </c>
      <c r="W49" s="154"/>
      <c r="X49" s="154" t="s">
        <v>110</v>
      </c>
      <c r="Y49" s="154" t="s">
        <v>111</v>
      </c>
      <c r="Z49" s="147"/>
      <c r="AA49" s="147"/>
      <c r="AB49" s="147"/>
      <c r="AC49" s="147"/>
      <c r="AD49" s="147"/>
      <c r="AE49" s="147"/>
      <c r="AF49" s="147"/>
      <c r="AG49" s="147" t="s">
        <v>170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x14ac:dyDescent="0.2">
      <c r="A50" s="156" t="s">
        <v>104</v>
      </c>
      <c r="B50" s="157" t="s">
        <v>71</v>
      </c>
      <c r="C50" s="177" t="s">
        <v>72</v>
      </c>
      <c r="D50" s="158"/>
      <c r="E50" s="159"/>
      <c r="F50" s="160"/>
      <c r="G50" s="160">
        <f>SUMIF(AG51:AG51,"&lt;&gt;NOR",G51:G51)</f>
        <v>0</v>
      </c>
      <c r="H50" s="160"/>
      <c r="I50" s="160">
        <f>SUM(I51:I51)</f>
        <v>0</v>
      </c>
      <c r="J50" s="160"/>
      <c r="K50" s="160">
        <f>SUM(K51:K51)</f>
        <v>0</v>
      </c>
      <c r="L50" s="160"/>
      <c r="M50" s="160">
        <f>SUM(M51:M51)</f>
        <v>0</v>
      </c>
      <c r="N50" s="159"/>
      <c r="O50" s="159">
        <f>SUM(O51:O51)</f>
        <v>0</v>
      </c>
      <c r="P50" s="159"/>
      <c r="Q50" s="161">
        <f>SUM(Q51:Q51)</f>
        <v>0</v>
      </c>
      <c r="R50" s="155"/>
      <c r="S50" s="155"/>
      <c r="T50" s="155"/>
      <c r="U50" s="155"/>
      <c r="V50" s="155">
        <f>SUM(V51:V51)</f>
        <v>5.4</v>
      </c>
      <c r="W50" s="155"/>
      <c r="X50" s="155"/>
      <c r="Y50" s="155"/>
      <c r="AG50" t="s">
        <v>105</v>
      </c>
    </row>
    <row r="51" spans="1:60" outlineLevel="1" x14ac:dyDescent="0.2">
      <c r="A51" s="169">
        <v>35</v>
      </c>
      <c r="B51" s="170" t="s">
        <v>193</v>
      </c>
      <c r="C51" s="178" t="s">
        <v>194</v>
      </c>
      <c r="D51" s="171" t="s">
        <v>144</v>
      </c>
      <c r="E51" s="172">
        <v>20</v>
      </c>
      <c r="F51" s="173"/>
      <c r="G51" s="174">
        <f>ROUND(E51*F51,2)</f>
        <v>0</v>
      </c>
      <c r="H51" s="173"/>
      <c r="I51" s="174">
        <f>ROUND(E51*H51,2)</f>
        <v>0</v>
      </c>
      <c r="J51" s="173"/>
      <c r="K51" s="174">
        <f>ROUND(E51*J51,2)</f>
        <v>0</v>
      </c>
      <c r="L51" s="174">
        <v>21</v>
      </c>
      <c r="M51" s="174">
        <f>G51*(1+L51/100)</f>
        <v>0</v>
      </c>
      <c r="N51" s="172">
        <v>0</v>
      </c>
      <c r="O51" s="172">
        <f>ROUND(E51*N51,2)</f>
        <v>0</v>
      </c>
      <c r="P51" s="172">
        <v>0</v>
      </c>
      <c r="Q51" s="175">
        <f>ROUND(E51*P51,2)</f>
        <v>0</v>
      </c>
      <c r="R51" s="154"/>
      <c r="S51" s="154" t="s">
        <v>109</v>
      </c>
      <c r="T51" s="154" t="s">
        <v>109</v>
      </c>
      <c r="U51" s="154">
        <v>0.27</v>
      </c>
      <c r="V51" s="154">
        <f>ROUND(E51*U51,2)</f>
        <v>5.4</v>
      </c>
      <c r="W51" s="154"/>
      <c r="X51" s="154" t="s">
        <v>110</v>
      </c>
      <c r="Y51" s="154" t="s">
        <v>111</v>
      </c>
      <c r="Z51" s="147"/>
      <c r="AA51" s="147"/>
      <c r="AB51" s="147"/>
      <c r="AC51" s="147"/>
      <c r="AD51" s="147"/>
      <c r="AE51" s="147"/>
      <c r="AF51" s="147"/>
      <c r="AG51" s="147" t="s">
        <v>112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x14ac:dyDescent="0.2">
      <c r="A52" s="156" t="s">
        <v>104</v>
      </c>
      <c r="B52" s="157" t="s">
        <v>73</v>
      </c>
      <c r="C52" s="177" t="s">
        <v>74</v>
      </c>
      <c r="D52" s="158"/>
      <c r="E52" s="159"/>
      <c r="F52" s="160"/>
      <c r="G52" s="160">
        <f>SUMIF(AG53:AG63,"&lt;&gt;NOR",G53:G63)</f>
        <v>0</v>
      </c>
      <c r="H52" s="160"/>
      <c r="I52" s="160">
        <f>SUM(I53:I63)</f>
        <v>0</v>
      </c>
      <c r="J52" s="160"/>
      <c r="K52" s="160">
        <f>SUM(K53:K63)</f>
        <v>0</v>
      </c>
      <c r="L52" s="160"/>
      <c r="M52" s="160">
        <f>SUM(M53:M63)</f>
        <v>0</v>
      </c>
      <c r="N52" s="159"/>
      <c r="O52" s="159">
        <f>SUM(O53:O63)</f>
        <v>0</v>
      </c>
      <c r="P52" s="159"/>
      <c r="Q52" s="161">
        <f>SUM(Q53:Q63)</f>
        <v>0</v>
      </c>
      <c r="R52" s="155"/>
      <c r="S52" s="155"/>
      <c r="T52" s="155"/>
      <c r="U52" s="155"/>
      <c r="V52" s="155">
        <f>SUM(V53:V63)</f>
        <v>460.34000000000003</v>
      </c>
      <c r="W52" s="155"/>
      <c r="X52" s="155"/>
      <c r="Y52" s="155"/>
      <c r="AG52" t="s">
        <v>105</v>
      </c>
    </row>
    <row r="53" spans="1:60" outlineLevel="1" x14ac:dyDescent="0.2">
      <c r="A53" s="169">
        <v>36</v>
      </c>
      <c r="B53" s="170" t="s">
        <v>195</v>
      </c>
      <c r="C53" s="178" t="s">
        <v>196</v>
      </c>
      <c r="D53" s="171" t="s">
        <v>133</v>
      </c>
      <c r="E53" s="172">
        <v>429.83195999999998</v>
      </c>
      <c r="F53" s="173"/>
      <c r="G53" s="174">
        <f t="shared" ref="G53:G63" si="21">ROUND(E53*F53,2)</f>
        <v>0</v>
      </c>
      <c r="H53" s="173"/>
      <c r="I53" s="174">
        <f t="shared" ref="I53:I63" si="22">ROUND(E53*H53,2)</f>
        <v>0</v>
      </c>
      <c r="J53" s="173"/>
      <c r="K53" s="174">
        <f t="shared" ref="K53:K63" si="23">ROUND(E53*J53,2)</f>
        <v>0</v>
      </c>
      <c r="L53" s="174">
        <v>21</v>
      </c>
      <c r="M53" s="174">
        <f t="shared" ref="M53:M63" si="24">G53*(1+L53/100)</f>
        <v>0</v>
      </c>
      <c r="N53" s="172">
        <v>0</v>
      </c>
      <c r="O53" s="172">
        <f t="shared" ref="O53:O63" si="25">ROUND(E53*N53,2)</f>
        <v>0</v>
      </c>
      <c r="P53" s="172">
        <v>0</v>
      </c>
      <c r="Q53" s="175">
        <f t="shared" ref="Q53:Q63" si="26">ROUND(E53*P53,2)</f>
        <v>0</v>
      </c>
      <c r="R53" s="154"/>
      <c r="S53" s="154" t="s">
        <v>109</v>
      </c>
      <c r="T53" s="154" t="s">
        <v>109</v>
      </c>
      <c r="U53" s="154">
        <v>0</v>
      </c>
      <c r="V53" s="154">
        <f t="shared" ref="V53:V63" si="27">ROUND(E53*U53,2)</f>
        <v>0</v>
      </c>
      <c r="W53" s="154"/>
      <c r="X53" s="154" t="s">
        <v>197</v>
      </c>
      <c r="Y53" s="154" t="s">
        <v>111</v>
      </c>
      <c r="Z53" s="147"/>
      <c r="AA53" s="147"/>
      <c r="AB53" s="147"/>
      <c r="AC53" s="147"/>
      <c r="AD53" s="147"/>
      <c r="AE53" s="147"/>
      <c r="AF53" s="147"/>
      <c r="AG53" s="147" t="s">
        <v>198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1" x14ac:dyDescent="0.2">
      <c r="A54" s="169">
        <v>37</v>
      </c>
      <c r="B54" s="170" t="s">
        <v>199</v>
      </c>
      <c r="C54" s="178" t="s">
        <v>200</v>
      </c>
      <c r="D54" s="171" t="s">
        <v>133</v>
      </c>
      <c r="E54" s="172">
        <v>429.83195999999998</v>
      </c>
      <c r="F54" s="173"/>
      <c r="G54" s="174">
        <f t="shared" si="21"/>
        <v>0</v>
      </c>
      <c r="H54" s="173"/>
      <c r="I54" s="174">
        <f t="shared" si="22"/>
        <v>0</v>
      </c>
      <c r="J54" s="173"/>
      <c r="K54" s="174">
        <f t="shared" si="23"/>
        <v>0</v>
      </c>
      <c r="L54" s="174">
        <v>21</v>
      </c>
      <c r="M54" s="174">
        <f t="shared" si="24"/>
        <v>0</v>
      </c>
      <c r="N54" s="172">
        <v>0</v>
      </c>
      <c r="O54" s="172">
        <f t="shared" si="25"/>
        <v>0</v>
      </c>
      <c r="P54" s="172">
        <v>0</v>
      </c>
      <c r="Q54" s="175">
        <f t="shared" si="26"/>
        <v>0</v>
      </c>
      <c r="R54" s="154"/>
      <c r="S54" s="154" t="s">
        <v>109</v>
      </c>
      <c r="T54" s="154" t="s">
        <v>109</v>
      </c>
      <c r="U54" s="154">
        <v>0.27700000000000002</v>
      </c>
      <c r="V54" s="154">
        <f t="shared" si="27"/>
        <v>119.06</v>
      </c>
      <c r="W54" s="154"/>
      <c r="X54" s="154" t="s">
        <v>197</v>
      </c>
      <c r="Y54" s="154" t="s">
        <v>111</v>
      </c>
      <c r="Z54" s="147"/>
      <c r="AA54" s="147"/>
      <c r="AB54" s="147"/>
      <c r="AC54" s="147"/>
      <c r="AD54" s="147"/>
      <c r="AE54" s="147"/>
      <c r="AF54" s="147"/>
      <c r="AG54" s="147" t="s">
        <v>201</v>
      </c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1" x14ac:dyDescent="0.2">
      <c r="A55" s="169">
        <v>38</v>
      </c>
      <c r="B55" s="170" t="s">
        <v>202</v>
      </c>
      <c r="C55" s="178" t="s">
        <v>203</v>
      </c>
      <c r="D55" s="171" t="s">
        <v>133</v>
      </c>
      <c r="E55" s="172">
        <v>429.83195999999998</v>
      </c>
      <c r="F55" s="173"/>
      <c r="G55" s="174">
        <f t="shared" si="21"/>
        <v>0</v>
      </c>
      <c r="H55" s="173"/>
      <c r="I55" s="174">
        <f t="shared" si="22"/>
        <v>0</v>
      </c>
      <c r="J55" s="173"/>
      <c r="K55" s="174">
        <f t="shared" si="23"/>
        <v>0</v>
      </c>
      <c r="L55" s="174">
        <v>21</v>
      </c>
      <c r="M55" s="174">
        <f t="shared" si="24"/>
        <v>0</v>
      </c>
      <c r="N55" s="172">
        <v>0</v>
      </c>
      <c r="O55" s="172">
        <f t="shared" si="25"/>
        <v>0</v>
      </c>
      <c r="P55" s="172">
        <v>0</v>
      </c>
      <c r="Q55" s="175">
        <f t="shared" si="26"/>
        <v>0</v>
      </c>
      <c r="R55" s="154"/>
      <c r="S55" s="154" t="s">
        <v>109</v>
      </c>
      <c r="T55" s="154" t="s">
        <v>109</v>
      </c>
      <c r="U55" s="154">
        <v>0.752</v>
      </c>
      <c r="V55" s="154">
        <f t="shared" si="27"/>
        <v>323.23</v>
      </c>
      <c r="W55" s="154"/>
      <c r="X55" s="154" t="s">
        <v>197</v>
      </c>
      <c r="Y55" s="154" t="s">
        <v>111</v>
      </c>
      <c r="Z55" s="147"/>
      <c r="AA55" s="147"/>
      <c r="AB55" s="147"/>
      <c r="AC55" s="147"/>
      <c r="AD55" s="147"/>
      <c r="AE55" s="147"/>
      <c r="AF55" s="147"/>
      <c r="AG55" s="147" t="s">
        <v>201</v>
      </c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">
      <c r="A56" s="169">
        <v>39</v>
      </c>
      <c r="B56" s="170" t="s">
        <v>204</v>
      </c>
      <c r="C56" s="178" t="s">
        <v>205</v>
      </c>
      <c r="D56" s="171" t="s">
        <v>133</v>
      </c>
      <c r="E56" s="172">
        <v>429.83195999999998</v>
      </c>
      <c r="F56" s="173"/>
      <c r="G56" s="174">
        <f t="shared" si="21"/>
        <v>0</v>
      </c>
      <c r="H56" s="173"/>
      <c r="I56" s="174">
        <f t="shared" si="22"/>
        <v>0</v>
      </c>
      <c r="J56" s="173"/>
      <c r="K56" s="174">
        <f t="shared" si="23"/>
        <v>0</v>
      </c>
      <c r="L56" s="174">
        <v>21</v>
      </c>
      <c r="M56" s="174">
        <f t="shared" si="24"/>
        <v>0</v>
      </c>
      <c r="N56" s="172">
        <v>0</v>
      </c>
      <c r="O56" s="172">
        <f t="shared" si="25"/>
        <v>0</v>
      </c>
      <c r="P56" s="172">
        <v>0</v>
      </c>
      <c r="Q56" s="175">
        <f t="shared" si="26"/>
        <v>0</v>
      </c>
      <c r="R56" s="154"/>
      <c r="S56" s="154" t="s">
        <v>109</v>
      </c>
      <c r="T56" s="154" t="s">
        <v>109</v>
      </c>
      <c r="U56" s="154">
        <v>4.2000000000000003E-2</v>
      </c>
      <c r="V56" s="154">
        <f t="shared" si="27"/>
        <v>18.05</v>
      </c>
      <c r="W56" s="154"/>
      <c r="X56" s="154" t="s">
        <v>197</v>
      </c>
      <c r="Y56" s="154" t="s">
        <v>111</v>
      </c>
      <c r="Z56" s="147"/>
      <c r="AA56" s="147"/>
      <c r="AB56" s="147"/>
      <c r="AC56" s="147"/>
      <c r="AD56" s="147"/>
      <c r="AE56" s="147"/>
      <c r="AF56" s="147"/>
      <c r="AG56" s="147" t="s">
        <v>201</v>
      </c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 x14ac:dyDescent="0.2">
      <c r="A57" s="169">
        <v>40</v>
      </c>
      <c r="B57" s="170" t="s">
        <v>206</v>
      </c>
      <c r="C57" s="178" t="s">
        <v>207</v>
      </c>
      <c r="D57" s="171" t="s">
        <v>133</v>
      </c>
      <c r="E57" s="172">
        <v>6372.5</v>
      </c>
      <c r="F57" s="173"/>
      <c r="G57" s="174">
        <f t="shared" si="21"/>
        <v>0</v>
      </c>
      <c r="H57" s="173"/>
      <c r="I57" s="174">
        <f t="shared" si="22"/>
        <v>0</v>
      </c>
      <c r="J57" s="173"/>
      <c r="K57" s="174">
        <f t="shared" si="23"/>
        <v>0</v>
      </c>
      <c r="L57" s="174">
        <v>21</v>
      </c>
      <c r="M57" s="174">
        <f t="shared" si="24"/>
        <v>0</v>
      </c>
      <c r="N57" s="172">
        <v>0</v>
      </c>
      <c r="O57" s="172">
        <f t="shared" si="25"/>
        <v>0</v>
      </c>
      <c r="P57" s="172">
        <v>0</v>
      </c>
      <c r="Q57" s="175">
        <f t="shared" si="26"/>
        <v>0</v>
      </c>
      <c r="R57" s="154"/>
      <c r="S57" s="154" t="s">
        <v>109</v>
      </c>
      <c r="T57" s="154" t="s">
        <v>109</v>
      </c>
      <c r="U57" s="154">
        <v>0</v>
      </c>
      <c r="V57" s="154">
        <f t="shared" si="27"/>
        <v>0</v>
      </c>
      <c r="W57" s="154"/>
      <c r="X57" s="154" t="s">
        <v>110</v>
      </c>
      <c r="Y57" s="154" t="s">
        <v>111</v>
      </c>
      <c r="Z57" s="147"/>
      <c r="AA57" s="147"/>
      <c r="AB57" s="147"/>
      <c r="AC57" s="147"/>
      <c r="AD57" s="147"/>
      <c r="AE57" s="147"/>
      <c r="AF57" s="147"/>
      <c r="AG57" s="147" t="s">
        <v>112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ht="22.5" outlineLevel="1" x14ac:dyDescent="0.2">
      <c r="A58" s="169">
        <v>41</v>
      </c>
      <c r="B58" s="170" t="s">
        <v>208</v>
      </c>
      <c r="C58" s="178" t="s">
        <v>209</v>
      </c>
      <c r="D58" s="171" t="s">
        <v>133</v>
      </c>
      <c r="E58" s="172">
        <v>2.4733399999999999</v>
      </c>
      <c r="F58" s="173"/>
      <c r="G58" s="174">
        <f t="shared" si="21"/>
        <v>0</v>
      </c>
      <c r="H58" s="173"/>
      <c r="I58" s="174">
        <f t="shared" si="22"/>
        <v>0</v>
      </c>
      <c r="J58" s="173"/>
      <c r="K58" s="174">
        <f t="shared" si="23"/>
        <v>0</v>
      </c>
      <c r="L58" s="174">
        <v>21</v>
      </c>
      <c r="M58" s="174">
        <f t="shared" si="24"/>
        <v>0</v>
      </c>
      <c r="N58" s="172">
        <v>0</v>
      </c>
      <c r="O58" s="172">
        <f t="shared" si="25"/>
        <v>0</v>
      </c>
      <c r="P58" s="172">
        <v>0</v>
      </c>
      <c r="Q58" s="175">
        <f t="shared" si="26"/>
        <v>0</v>
      </c>
      <c r="R58" s="154"/>
      <c r="S58" s="154" t="s">
        <v>109</v>
      </c>
      <c r="T58" s="154" t="s">
        <v>109</v>
      </c>
      <c r="U58" s="154">
        <v>0</v>
      </c>
      <c r="V58" s="154">
        <f t="shared" si="27"/>
        <v>0</v>
      </c>
      <c r="W58" s="154"/>
      <c r="X58" s="154" t="s">
        <v>110</v>
      </c>
      <c r="Y58" s="154" t="s">
        <v>111</v>
      </c>
      <c r="Z58" s="147"/>
      <c r="AA58" s="147"/>
      <c r="AB58" s="147"/>
      <c r="AC58" s="147"/>
      <c r="AD58" s="147"/>
      <c r="AE58" s="147"/>
      <c r="AF58" s="147"/>
      <c r="AG58" s="147" t="s">
        <v>112</v>
      </c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ht="22.5" outlineLevel="1" x14ac:dyDescent="0.2">
      <c r="A59" s="169">
        <v>42</v>
      </c>
      <c r="B59" s="170" t="s">
        <v>210</v>
      </c>
      <c r="C59" s="178" t="s">
        <v>211</v>
      </c>
      <c r="D59" s="171" t="s">
        <v>133</v>
      </c>
      <c r="E59" s="172">
        <v>251.66295</v>
      </c>
      <c r="F59" s="173"/>
      <c r="G59" s="174">
        <f t="shared" si="21"/>
        <v>0</v>
      </c>
      <c r="H59" s="173"/>
      <c r="I59" s="174">
        <f t="shared" si="22"/>
        <v>0</v>
      </c>
      <c r="J59" s="173"/>
      <c r="K59" s="174">
        <f t="shared" si="23"/>
        <v>0</v>
      </c>
      <c r="L59" s="174">
        <v>21</v>
      </c>
      <c r="M59" s="174">
        <f t="shared" si="24"/>
        <v>0</v>
      </c>
      <c r="N59" s="172">
        <v>0</v>
      </c>
      <c r="O59" s="172">
        <f t="shared" si="25"/>
        <v>0</v>
      </c>
      <c r="P59" s="172">
        <v>0</v>
      </c>
      <c r="Q59" s="175">
        <f t="shared" si="26"/>
        <v>0</v>
      </c>
      <c r="R59" s="154"/>
      <c r="S59" s="154" t="s">
        <v>109</v>
      </c>
      <c r="T59" s="154" t="s">
        <v>109</v>
      </c>
      <c r="U59" s="154">
        <v>0</v>
      </c>
      <c r="V59" s="154">
        <f t="shared" si="27"/>
        <v>0</v>
      </c>
      <c r="W59" s="154"/>
      <c r="X59" s="154" t="s">
        <v>110</v>
      </c>
      <c r="Y59" s="154" t="s">
        <v>111</v>
      </c>
      <c r="Z59" s="147"/>
      <c r="AA59" s="147"/>
      <c r="AB59" s="147"/>
      <c r="AC59" s="147"/>
      <c r="AD59" s="147"/>
      <c r="AE59" s="147"/>
      <c r="AF59" s="147"/>
      <c r="AG59" s="147" t="s">
        <v>112</v>
      </c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ht="22.5" outlineLevel="1" x14ac:dyDescent="0.2">
      <c r="A60" s="169">
        <v>43</v>
      </c>
      <c r="B60" s="170" t="s">
        <v>212</v>
      </c>
      <c r="C60" s="178" t="s">
        <v>213</v>
      </c>
      <c r="D60" s="171" t="s">
        <v>133</v>
      </c>
      <c r="E60" s="172">
        <v>168.07041000000001</v>
      </c>
      <c r="F60" s="173"/>
      <c r="G60" s="174">
        <f t="shared" si="21"/>
        <v>0</v>
      </c>
      <c r="H60" s="173"/>
      <c r="I60" s="174">
        <f t="shared" si="22"/>
        <v>0</v>
      </c>
      <c r="J60" s="173"/>
      <c r="K60" s="174">
        <f t="shared" si="23"/>
        <v>0</v>
      </c>
      <c r="L60" s="174">
        <v>21</v>
      </c>
      <c r="M60" s="174">
        <f t="shared" si="24"/>
        <v>0</v>
      </c>
      <c r="N60" s="172">
        <v>0</v>
      </c>
      <c r="O60" s="172">
        <f t="shared" si="25"/>
        <v>0</v>
      </c>
      <c r="P60" s="172">
        <v>0</v>
      </c>
      <c r="Q60" s="175">
        <f t="shared" si="26"/>
        <v>0</v>
      </c>
      <c r="R60" s="154"/>
      <c r="S60" s="154" t="s">
        <v>109</v>
      </c>
      <c r="T60" s="154" t="s">
        <v>109</v>
      </c>
      <c r="U60" s="154">
        <v>0</v>
      </c>
      <c r="V60" s="154">
        <f t="shared" si="27"/>
        <v>0</v>
      </c>
      <c r="W60" s="154"/>
      <c r="X60" s="154" t="s">
        <v>110</v>
      </c>
      <c r="Y60" s="154" t="s">
        <v>111</v>
      </c>
      <c r="Z60" s="147"/>
      <c r="AA60" s="147"/>
      <c r="AB60" s="147"/>
      <c r="AC60" s="147"/>
      <c r="AD60" s="147"/>
      <c r="AE60" s="147"/>
      <c r="AF60" s="147"/>
      <c r="AG60" s="147" t="s">
        <v>112</v>
      </c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ht="22.5" outlineLevel="1" x14ac:dyDescent="0.2">
      <c r="A61" s="169">
        <v>44</v>
      </c>
      <c r="B61" s="170" t="s">
        <v>214</v>
      </c>
      <c r="C61" s="178" t="s">
        <v>215</v>
      </c>
      <c r="D61" s="171" t="s">
        <v>133</v>
      </c>
      <c r="E61" s="172">
        <v>2.5050400000000002</v>
      </c>
      <c r="F61" s="173"/>
      <c r="G61" s="174">
        <f t="shared" si="21"/>
        <v>0</v>
      </c>
      <c r="H61" s="173"/>
      <c r="I61" s="174">
        <f t="shared" si="22"/>
        <v>0</v>
      </c>
      <c r="J61" s="173"/>
      <c r="K61" s="174">
        <f t="shared" si="23"/>
        <v>0</v>
      </c>
      <c r="L61" s="174">
        <v>21</v>
      </c>
      <c r="M61" s="174">
        <f t="shared" si="24"/>
        <v>0</v>
      </c>
      <c r="N61" s="172">
        <v>0</v>
      </c>
      <c r="O61" s="172">
        <f t="shared" si="25"/>
        <v>0</v>
      </c>
      <c r="P61" s="172">
        <v>0</v>
      </c>
      <c r="Q61" s="175">
        <f t="shared" si="26"/>
        <v>0</v>
      </c>
      <c r="R61" s="154"/>
      <c r="S61" s="154" t="s">
        <v>109</v>
      </c>
      <c r="T61" s="154" t="s">
        <v>109</v>
      </c>
      <c r="U61" s="154">
        <v>0</v>
      </c>
      <c r="V61" s="154">
        <f t="shared" si="27"/>
        <v>0</v>
      </c>
      <c r="W61" s="154"/>
      <c r="X61" s="154" t="s">
        <v>110</v>
      </c>
      <c r="Y61" s="154" t="s">
        <v>111</v>
      </c>
      <c r="Z61" s="147"/>
      <c r="AA61" s="147"/>
      <c r="AB61" s="147"/>
      <c r="AC61" s="147"/>
      <c r="AD61" s="147"/>
      <c r="AE61" s="147"/>
      <c r="AF61" s="147"/>
      <c r="AG61" s="147" t="s">
        <v>112</v>
      </c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ht="22.5" outlineLevel="1" x14ac:dyDescent="0.2">
      <c r="A62" s="169">
        <v>45</v>
      </c>
      <c r="B62" s="170" t="s">
        <v>216</v>
      </c>
      <c r="C62" s="178" t="s">
        <v>217</v>
      </c>
      <c r="D62" s="171" t="s">
        <v>133</v>
      </c>
      <c r="E62" s="172">
        <v>1.58935</v>
      </c>
      <c r="F62" s="173"/>
      <c r="G62" s="174">
        <f t="shared" si="21"/>
        <v>0</v>
      </c>
      <c r="H62" s="173"/>
      <c r="I62" s="174">
        <f t="shared" si="22"/>
        <v>0</v>
      </c>
      <c r="J62" s="173"/>
      <c r="K62" s="174">
        <f t="shared" si="23"/>
        <v>0</v>
      </c>
      <c r="L62" s="174">
        <v>21</v>
      </c>
      <c r="M62" s="174">
        <f t="shared" si="24"/>
        <v>0</v>
      </c>
      <c r="N62" s="172">
        <v>0</v>
      </c>
      <c r="O62" s="172">
        <f t="shared" si="25"/>
        <v>0</v>
      </c>
      <c r="P62" s="172">
        <v>0</v>
      </c>
      <c r="Q62" s="175">
        <f t="shared" si="26"/>
        <v>0</v>
      </c>
      <c r="R62" s="154"/>
      <c r="S62" s="154" t="s">
        <v>109</v>
      </c>
      <c r="T62" s="154" t="s">
        <v>109</v>
      </c>
      <c r="U62" s="154">
        <v>0</v>
      </c>
      <c r="V62" s="154">
        <f t="shared" si="27"/>
        <v>0</v>
      </c>
      <c r="W62" s="154"/>
      <c r="X62" s="154" t="s">
        <v>110</v>
      </c>
      <c r="Y62" s="154" t="s">
        <v>111</v>
      </c>
      <c r="Z62" s="147"/>
      <c r="AA62" s="147"/>
      <c r="AB62" s="147"/>
      <c r="AC62" s="147"/>
      <c r="AD62" s="147"/>
      <c r="AE62" s="147"/>
      <c r="AF62" s="147"/>
      <c r="AG62" s="147" t="s">
        <v>112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">
      <c r="A63" s="169">
        <v>46</v>
      </c>
      <c r="B63" s="170" t="s">
        <v>218</v>
      </c>
      <c r="C63" s="178" t="s">
        <v>219</v>
      </c>
      <c r="D63" s="171" t="s">
        <v>133</v>
      </c>
      <c r="E63" s="172">
        <v>0.15</v>
      </c>
      <c r="F63" s="173"/>
      <c r="G63" s="174">
        <f t="shared" si="21"/>
        <v>0</v>
      </c>
      <c r="H63" s="173"/>
      <c r="I63" s="174">
        <f t="shared" si="22"/>
        <v>0</v>
      </c>
      <c r="J63" s="173"/>
      <c r="K63" s="174">
        <f t="shared" si="23"/>
        <v>0</v>
      </c>
      <c r="L63" s="174">
        <v>21</v>
      </c>
      <c r="M63" s="174">
        <f t="shared" si="24"/>
        <v>0</v>
      </c>
      <c r="N63" s="172">
        <v>0</v>
      </c>
      <c r="O63" s="172">
        <f t="shared" si="25"/>
        <v>0</v>
      </c>
      <c r="P63" s="172">
        <v>0</v>
      </c>
      <c r="Q63" s="175">
        <f t="shared" si="26"/>
        <v>0</v>
      </c>
      <c r="R63" s="154"/>
      <c r="S63" s="154" t="s">
        <v>109</v>
      </c>
      <c r="T63" s="154" t="s">
        <v>109</v>
      </c>
      <c r="U63" s="154">
        <v>0</v>
      </c>
      <c r="V63" s="154">
        <f t="shared" si="27"/>
        <v>0</v>
      </c>
      <c r="W63" s="154"/>
      <c r="X63" s="154" t="s">
        <v>110</v>
      </c>
      <c r="Y63" s="154" t="s">
        <v>111</v>
      </c>
      <c r="Z63" s="147"/>
      <c r="AA63" s="147"/>
      <c r="AB63" s="147"/>
      <c r="AC63" s="147"/>
      <c r="AD63" s="147"/>
      <c r="AE63" s="147"/>
      <c r="AF63" s="147"/>
      <c r="AG63" s="147" t="s">
        <v>112</v>
      </c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x14ac:dyDescent="0.2">
      <c r="A64" s="156" t="s">
        <v>104</v>
      </c>
      <c r="B64" s="157" t="s">
        <v>76</v>
      </c>
      <c r="C64" s="177" t="s">
        <v>30</v>
      </c>
      <c r="D64" s="158"/>
      <c r="E64" s="159"/>
      <c r="F64" s="160"/>
      <c r="G64" s="160">
        <f>SUMIF(AG65:AG70,"&lt;&gt;NOR",G65:G70)</f>
        <v>0</v>
      </c>
      <c r="H64" s="160"/>
      <c r="I64" s="160">
        <f>SUM(I65:I70)</f>
        <v>0</v>
      </c>
      <c r="J64" s="160"/>
      <c r="K64" s="160">
        <f>SUM(K65:K70)</f>
        <v>0</v>
      </c>
      <c r="L64" s="160"/>
      <c r="M64" s="160">
        <f>SUM(M65:M70)</f>
        <v>0</v>
      </c>
      <c r="N64" s="159"/>
      <c r="O64" s="159">
        <f>SUM(O65:O70)</f>
        <v>0</v>
      </c>
      <c r="P64" s="159"/>
      <c r="Q64" s="161">
        <f>SUM(Q65:Q70)</f>
        <v>0</v>
      </c>
      <c r="R64" s="155"/>
      <c r="S64" s="155"/>
      <c r="T64" s="155"/>
      <c r="U64" s="155"/>
      <c r="V64" s="155">
        <f>SUM(V65:V70)</f>
        <v>0</v>
      </c>
      <c r="W64" s="155"/>
      <c r="X64" s="155"/>
      <c r="Y64" s="155"/>
      <c r="AG64" t="s">
        <v>105</v>
      </c>
    </row>
    <row r="65" spans="1:60" outlineLevel="1" x14ac:dyDescent="0.2">
      <c r="A65" s="169">
        <v>47</v>
      </c>
      <c r="B65" s="170" t="s">
        <v>220</v>
      </c>
      <c r="C65" s="178" t="s">
        <v>221</v>
      </c>
      <c r="D65" s="171" t="s">
        <v>222</v>
      </c>
      <c r="E65" s="172">
        <v>1</v>
      </c>
      <c r="F65" s="173"/>
      <c r="G65" s="174">
        <f t="shared" ref="G65:G70" si="28">ROUND(E65*F65,2)</f>
        <v>0</v>
      </c>
      <c r="H65" s="173"/>
      <c r="I65" s="174">
        <f t="shared" ref="I65:I70" si="29">ROUND(E65*H65,2)</f>
        <v>0</v>
      </c>
      <c r="J65" s="173"/>
      <c r="K65" s="174">
        <f t="shared" ref="K65:K70" si="30">ROUND(E65*J65,2)</f>
        <v>0</v>
      </c>
      <c r="L65" s="174">
        <v>21</v>
      </c>
      <c r="M65" s="174">
        <f t="shared" ref="M65:M70" si="31">G65*(1+L65/100)</f>
        <v>0</v>
      </c>
      <c r="N65" s="172">
        <v>0</v>
      </c>
      <c r="O65" s="172">
        <f t="shared" ref="O65:O70" si="32">ROUND(E65*N65,2)</f>
        <v>0</v>
      </c>
      <c r="P65" s="172">
        <v>0</v>
      </c>
      <c r="Q65" s="175">
        <f t="shared" ref="Q65:Q70" si="33">ROUND(E65*P65,2)</f>
        <v>0</v>
      </c>
      <c r="R65" s="154"/>
      <c r="S65" s="154" t="s">
        <v>109</v>
      </c>
      <c r="T65" s="154" t="s">
        <v>223</v>
      </c>
      <c r="U65" s="154">
        <v>0</v>
      </c>
      <c r="V65" s="154">
        <f t="shared" ref="V65:V70" si="34">ROUND(E65*U65,2)</f>
        <v>0</v>
      </c>
      <c r="W65" s="154"/>
      <c r="X65" s="154" t="s">
        <v>224</v>
      </c>
      <c r="Y65" s="154" t="s">
        <v>111</v>
      </c>
      <c r="Z65" s="147"/>
      <c r="AA65" s="147"/>
      <c r="AB65" s="147"/>
      <c r="AC65" s="147"/>
      <c r="AD65" s="147"/>
      <c r="AE65" s="147"/>
      <c r="AF65" s="147"/>
      <c r="AG65" s="147" t="s">
        <v>225</v>
      </c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">
      <c r="A66" s="169">
        <v>48</v>
      </c>
      <c r="B66" s="170" t="s">
        <v>226</v>
      </c>
      <c r="C66" s="178" t="s">
        <v>227</v>
      </c>
      <c r="D66" s="171" t="s">
        <v>222</v>
      </c>
      <c r="E66" s="172">
        <v>1</v>
      </c>
      <c r="F66" s="173"/>
      <c r="G66" s="174">
        <f t="shared" si="28"/>
        <v>0</v>
      </c>
      <c r="H66" s="173"/>
      <c r="I66" s="174">
        <f t="shared" si="29"/>
        <v>0</v>
      </c>
      <c r="J66" s="173"/>
      <c r="K66" s="174">
        <f t="shared" si="30"/>
        <v>0</v>
      </c>
      <c r="L66" s="174">
        <v>21</v>
      </c>
      <c r="M66" s="174">
        <f t="shared" si="31"/>
        <v>0</v>
      </c>
      <c r="N66" s="172">
        <v>0</v>
      </c>
      <c r="O66" s="172">
        <f t="shared" si="32"/>
        <v>0</v>
      </c>
      <c r="P66" s="172">
        <v>0</v>
      </c>
      <c r="Q66" s="175">
        <f t="shared" si="33"/>
        <v>0</v>
      </c>
      <c r="R66" s="154"/>
      <c r="S66" s="154" t="s">
        <v>109</v>
      </c>
      <c r="T66" s="154" t="s">
        <v>223</v>
      </c>
      <c r="U66" s="154">
        <v>0</v>
      </c>
      <c r="V66" s="154">
        <f t="shared" si="34"/>
        <v>0</v>
      </c>
      <c r="W66" s="154"/>
      <c r="X66" s="154" t="s">
        <v>224</v>
      </c>
      <c r="Y66" s="154" t="s">
        <v>111</v>
      </c>
      <c r="Z66" s="147"/>
      <c r="AA66" s="147"/>
      <c r="AB66" s="147"/>
      <c r="AC66" s="147"/>
      <c r="AD66" s="147"/>
      <c r="AE66" s="147"/>
      <c r="AF66" s="147"/>
      <c r="AG66" s="147" t="s">
        <v>225</v>
      </c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">
      <c r="A67" s="169">
        <v>49</v>
      </c>
      <c r="B67" s="170" t="s">
        <v>228</v>
      </c>
      <c r="C67" s="178" t="s">
        <v>229</v>
      </c>
      <c r="D67" s="171" t="s">
        <v>230</v>
      </c>
      <c r="E67" s="172">
        <v>1</v>
      </c>
      <c r="F67" s="173"/>
      <c r="G67" s="174">
        <f t="shared" si="28"/>
        <v>0</v>
      </c>
      <c r="H67" s="173"/>
      <c r="I67" s="174">
        <f t="shared" si="29"/>
        <v>0</v>
      </c>
      <c r="J67" s="173"/>
      <c r="K67" s="174">
        <f t="shared" si="30"/>
        <v>0</v>
      </c>
      <c r="L67" s="174">
        <v>21</v>
      </c>
      <c r="M67" s="174">
        <f t="shared" si="31"/>
        <v>0</v>
      </c>
      <c r="N67" s="172">
        <v>0</v>
      </c>
      <c r="O67" s="172">
        <f t="shared" si="32"/>
        <v>0</v>
      </c>
      <c r="P67" s="172">
        <v>0</v>
      </c>
      <c r="Q67" s="175">
        <f t="shared" si="33"/>
        <v>0</v>
      </c>
      <c r="R67" s="154"/>
      <c r="S67" s="154" t="s">
        <v>231</v>
      </c>
      <c r="T67" s="154" t="s">
        <v>223</v>
      </c>
      <c r="U67" s="154">
        <v>0</v>
      </c>
      <c r="V67" s="154">
        <f t="shared" si="34"/>
        <v>0</v>
      </c>
      <c r="W67" s="154"/>
      <c r="X67" s="154" t="s">
        <v>224</v>
      </c>
      <c r="Y67" s="154" t="s">
        <v>111</v>
      </c>
      <c r="Z67" s="147"/>
      <c r="AA67" s="147"/>
      <c r="AB67" s="147"/>
      <c r="AC67" s="147"/>
      <c r="AD67" s="147"/>
      <c r="AE67" s="147"/>
      <c r="AF67" s="147"/>
      <c r="AG67" s="147" t="s">
        <v>225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 x14ac:dyDescent="0.2">
      <c r="A68" s="169">
        <v>50</v>
      </c>
      <c r="B68" s="170" t="s">
        <v>232</v>
      </c>
      <c r="C68" s="178" t="s">
        <v>233</v>
      </c>
      <c r="D68" s="171" t="s">
        <v>222</v>
      </c>
      <c r="E68" s="172">
        <v>1</v>
      </c>
      <c r="F68" s="173"/>
      <c r="G68" s="174">
        <f t="shared" si="28"/>
        <v>0</v>
      </c>
      <c r="H68" s="173"/>
      <c r="I68" s="174">
        <f t="shared" si="29"/>
        <v>0</v>
      </c>
      <c r="J68" s="173"/>
      <c r="K68" s="174">
        <f t="shared" si="30"/>
        <v>0</v>
      </c>
      <c r="L68" s="174">
        <v>21</v>
      </c>
      <c r="M68" s="174">
        <f t="shared" si="31"/>
        <v>0</v>
      </c>
      <c r="N68" s="172">
        <v>0</v>
      </c>
      <c r="O68" s="172">
        <f t="shared" si="32"/>
        <v>0</v>
      </c>
      <c r="P68" s="172">
        <v>0</v>
      </c>
      <c r="Q68" s="175">
        <f t="shared" si="33"/>
        <v>0</v>
      </c>
      <c r="R68" s="154"/>
      <c r="S68" s="154" t="s">
        <v>109</v>
      </c>
      <c r="T68" s="154" t="s">
        <v>223</v>
      </c>
      <c r="U68" s="154">
        <v>0</v>
      </c>
      <c r="V68" s="154">
        <f t="shared" si="34"/>
        <v>0</v>
      </c>
      <c r="W68" s="154"/>
      <c r="X68" s="154" t="s">
        <v>224</v>
      </c>
      <c r="Y68" s="154" t="s">
        <v>111</v>
      </c>
      <c r="Z68" s="147"/>
      <c r="AA68" s="147"/>
      <c r="AB68" s="147"/>
      <c r="AC68" s="147"/>
      <c r="AD68" s="147"/>
      <c r="AE68" s="147"/>
      <c r="AF68" s="147"/>
      <c r="AG68" s="147" t="s">
        <v>225</v>
      </c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1" x14ac:dyDescent="0.2">
      <c r="A69" s="169">
        <v>51</v>
      </c>
      <c r="B69" s="170" t="s">
        <v>234</v>
      </c>
      <c r="C69" s="178" t="s">
        <v>235</v>
      </c>
      <c r="D69" s="171" t="s">
        <v>222</v>
      </c>
      <c r="E69" s="172">
        <v>1</v>
      </c>
      <c r="F69" s="173"/>
      <c r="G69" s="174">
        <f t="shared" si="28"/>
        <v>0</v>
      </c>
      <c r="H69" s="173"/>
      <c r="I69" s="174">
        <f t="shared" si="29"/>
        <v>0</v>
      </c>
      <c r="J69" s="173"/>
      <c r="K69" s="174">
        <f t="shared" si="30"/>
        <v>0</v>
      </c>
      <c r="L69" s="174">
        <v>21</v>
      </c>
      <c r="M69" s="174">
        <f t="shared" si="31"/>
        <v>0</v>
      </c>
      <c r="N69" s="172">
        <v>0</v>
      </c>
      <c r="O69" s="172">
        <f t="shared" si="32"/>
        <v>0</v>
      </c>
      <c r="P69" s="172">
        <v>0</v>
      </c>
      <c r="Q69" s="175">
        <f t="shared" si="33"/>
        <v>0</v>
      </c>
      <c r="R69" s="154"/>
      <c r="S69" s="154" t="s">
        <v>109</v>
      </c>
      <c r="T69" s="154" t="s">
        <v>223</v>
      </c>
      <c r="U69" s="154">
        <v>0</v>
      </c>
      <c r="V69" s="154">
        <f t="shared" si="34"/>
        <v>0</v>
      </c>
      <c r="W69" s="154"/>
      <c r="X69" s="154" t="s">
        <v>224</v>
      </c>
      <c r="Y69" s="154" t="s">
        <v>111</v>
      </c>
      <c r="Z69" s="147"/>
      <c r="AA69" s="147"/>
      <c r="AB69" s="147"/>
      <c r="AC69" s="147"/>
      <c r="AD69" s="147"/>
      <c r="AE69" s="147"/>
      <c r="AF69" s="147"/>
      <c r="AG69" s="147" t="s">
        <v>225</v>
      </c>
      <c r="AH69" s="147"/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ht="22.5" outlineLevel="1" x14ac:dyDescent="0.2">
      <c r="A70" s="162">
        <v>52</v>
      </c>
      <c r="B70" s="163" t="s">
        <v>236</v>
      </c>
      <c r="C70" s="179" t="s">
        <v>237</v>
      </c>
      <c r="D70" s="164" t="s">
        <v>173</v>
      </c>
      <c r="E70" s="165">
        <v>1</v>
      </c>
      <c r="F70" s="166"/>
      <c r="G70" s="167">
        <f t="shared" si="28"/>
        <v>0</v>
      </c>
      <c r="H70" s="166"/>
      <c r="I70" s="167">
        <f t="shared" si="29"/>
        <v>0</v>
      </c>
      <c r="J70" s="166"/>
      <c r="K70" s="167">
        <f t="shared" si="30"/>
        <v>0</v>
      </c>
      <c r="L70" s="167">
        <v>21</v>
      </c>
      <c r="M70" s="167">
        <f t="shared" si="31"/>
        <v>0</v>
      </c>
      <c r="N70" s="165">
        <v>0</v>
      </c>
      <c r="O70" s="165">
        <f t="shared" si="32"/>
        <v>0</v>
      </c>
      <c r="P70" s="165">
        <v>0</v>
      </c>
      <c r="Q70" s="168">
        <f t="shared" si="33"/>
        <v>0</v>
      </c>
      <c r="R70" s="154"/>
      <c r="S70" s="154" t="s">
        <v>231</v>
      </c>
      <c r="T70" s="154" t="s">
        <v>223</v>
      </c>
      <c r="U70" s="154">
        <v>0</v>
      </c>
      <c r="V70" s="154">
        <f t="shared" si="34"/>
        <v>0</v>
      </c>
      <c r="W70" s="154"/>
      <c r="X70" s="154" t="s">
        <v>110</v>
      </c>
      <c r="Y70" s="154" t="s">
        <v>111</v>
      </c>
      <c r="Z70" s="147"/>
      <c r="AA70" s="147"/>
      <c r="AB70" s="147"/>
      <c r="AC70" s="147"/>
      <c r="AD70" s="147"/>
      <c r="AE70" s="147"/>
      <c r="AF70" s="147"/>
      <c r="AG70" s="147" t="s">
        <v>130</v>
      </c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x14ac:dyDescent="0.2">
      <c r="A71" s="3"/>
      <c r="B71" s="4"/>
      <c r="C71" s="180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E71">
        <v>12</v>
      </c>
      <c r="AF71">
        <v>21</v>
      </c>
      <c r="AG71" t="s">
        <v>90</v>
      </c>
    </row>
    <row r="72" spans="1:60" x14ac:dyDescent="0.2">
      <c r="A72" s="150"/>
      <c r="B72" s="151" t="s">
        <v>31</v>
      </c>
      <c r="C72" s="181"/>
      <c r="D72" s="152"/>
      <c r="E72" s="153"/>
      <c r="F72" s="153"/>
      <c r="G72" s="176">
        <f>G8+G21+G24+G27+G35+G37+G44+G47+G50+G52+G64</f>
        <v>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E72">
        <f>SUMIF(L7:L70,AE71,G7:G70)</f>
        <v>0</v>
      </c>
      <c r="AF72">
        <f>SUMIF(L7:L70,AF71,G7:G70)</f>
        <v>0</v>
      </c>
      <c r="AG72" t="s">
        <v>238</v>
      </c>
    </row>
    <row r="73" spans="1:60" x14ac:dyDescent="0.2">
      <c r="A73" s="3"/>
      <c r="B73" s="4"/>
      <c r="C73" s="180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60" x14ac:dyDescent="0.2">
      <c r="A74" s="3"/>
      <c r="B74" s="4"/>
      <c r="C74" s="180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60" x14ac:dyDescent="0.2">
      <c r="A75" s="247" t="s">
        <v>239</v>
      </c>
      <c r="B75" s="247"/>
      <c r="C75" s="248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60" x14ac:dyDescent="0.2">
      <c r="A76" s="249"/>
      <c r="B76" s="250"/>
      <c r="C76" s="251"/>
      <c r="D76" s="250"/>
      <c r="E76" s="250"/>
      <c r="F76" s="250"/>
      <c r="G76" s="25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G76" t="s">
        <v>240</v>
      </c>
    </row>
    <row r="77" spans="1:60" x14ac:dyDescent="0.2">
      <c r="A77" s="253"/>
      <c r="B77" s="254"/>
      <c r="C77" s="255"/>
      <c r="D77" s="254"/>
      <c r="E77" s="254"/>
      <c r="F77" s="254"/>
      <c r="G77" s="25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60" x14ac:dyDescent="0.2">
      <c r="A78" s="253"/>
      <c r="B78" s="254"/>
      <c r="C78" s="255"/>
      <c r="D78" s="254"/>
      <c r="E78" s="254"/>
      <c r="F78" s="254"/>
      <c r="G78" s="25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60" x14ac:dyDescent="0.2">
      <c r="A79" s="253"/>
      <c r="B79" s="254"/>
      <c r="C79" s="255"/>
      <c r="D79" s="254"/>
      <c r="E79" s="254"/>
      <c r="F79" s="254"/>
      <c r="G79" s="25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60" x14ac:dyDescent="0.2">
      <c r="A80" s="257"/>
      <c r="B80" s="258"/>
      <c r="C80" s="259"/>
      <c r="D80" s="258"/>
      <c r="E80" s="258"/>
      <c r="F80" s="258"/>
      <c r="G80" s="26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33" x14ac:dyDescent="0.2">
      <c r="A81" s="3"/>
      <c r="B81" s="4"/>
      <c r="C81" s="180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33" x14ac:dyDescent="0.2">
      <c r="C82" s="182"/>
      <c r="D82" s="10"/>
      <c r="AG82" t="s">
        <v>241</v>
      </c>
    </row>
    <row r="83" spans="1:33" x14ac:dyDescent="0.2">
      <c r="D83" s="10"/>
    </row>
    <row r="84" spans="1:33" x14ac:dyDescent="0.2">
      <c r="D84" s="10"/>
    </row>
    <row r="85" spans="1:33" x14ac:dyDescent="0.2">
      <c r="D85" s="10"/>
    </row>
    <row r="86" spans="1:33" x14ac:dyDescent="0.2">
      <c r="D86" s="10"/>
    </row>
    <row r="87" spans="1:33" x14ac:dyDescent="0.2">
      <c r="D87" s="10"/>
    </row>
    <row r="88" spans="1:33" x14ac:dyDescent="0.2">
      <c r="D88" s="10"/>
    </row>
    <row r="89" spans="1:33" x14ac:dyDescent="0.2">
      <c r="D89" s="10"/>
    </row>
    <row r="90" spans="1:33" x14ac:dyDescent="0.2">
      <c r="D90" s="10"/>
    </row>
    <row r="91" spans="1:33" x14ac:dyDescent="0.2">
      <c r="D91" s="10"/>
    </row>
    <row r="92" spans="1:33" x14ac:dyDescent="0.2">
      <c r="D92" s="10"/>
    </row>
    <row r="93" spans="1:33" x14ac:dyDescent="0.2">
      <c r="D93" s="10"/>
    </row>
    <row r="94" spans="1:33" x14ac:dyDescent="0.2">
      <c r="D94" s="10"/>
    </row>
    <row r="95" spans="1:33" x14ac:dyDescent="0.2">
      <c r="D95" s="10"/>
    </row>
    <row r="96" spans="1:33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password="B5CC" sheet="1" formatRows="0"/>
  <mergeCells count="6">
    <mergeCell ref="A76:G80"/>
    <mergeCell ref="A1:G1"/>
    <mergeCell ref="C2:G2"/>
    <mergeCell ref="C3:G3"/>
    <mergeCell ref="C4:G4"/>
    <mergeCell ref="A75:C75"/>
  </mergeCells>
  <pageMargins left="0.59055118110236204" right="0.196850393700787" top="0.78740157499999996" bottom="0.78740157499999996" header="0.3" footer="0.3"/>
  <pageSetup paperSize="9" orientation="landscape" horizontalDpi="300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Černík Luděk</dc:creator>
  <cp:lastModifiedBy>Černík Luděk</cp:lastModifiedBy>
  <cp:lastPrinted>2019-03-19T12:27:02Z</cp:lastPrinted>
  <dcterms:created xsi:type="dcterms:W3CDTF">2009-04-08T07:15:50Z</dcterms:created>
  <dcterms:modified xsi:type="dcterms:W3CDTF">2025-05-19T07:01:27Z</dcterms:modified>
</cp:coreProperties>
</file>